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chauho\Google Drive\Coffee Rust\Data\"/>
    </mc:Choice>
  </mc:AlternateContent>
  <bookViews>
    <workbookView xWindow="0" yWindow="465" windowWidth="23805" windowHeight="15255" activeTab="2"/>
  </bookViews>
  <sheets>
    <sheet name="location" sheetId="4" r:id="rId1"/>
    <sheet name="evpWeights" sheetId="1" r:id="rId2"/>
    <sheet name="rawData" sheetId="3" r:id="rId3"/>
    <sheet name="control" sheetId="2" r:id="rId4"/>
    <sheet name="evp notes" sheetId="6" r:id="rId5"/>
    <sheet name="bagControl" sheetId="7" r:id="rId6"/>
    <sheet name="paperControl" sheetId="8" r:id="rId7"/>
    <sheet name="controlShade" sheetId="9" r:id="rId8"/>
    <sheet name="overlap" sheetId="5" r:id="rId9"/>
  </sheets>
  <definedNames>
    <definedName name="_xlnm._FilterDatabase" localSheetId="3" hidden="1">control!$A$1:$O$691</definedName>
    <definedName name="_xlnm._FilterDatabase" localSheetId="1" hidden="1">evpWeights!$A$2:$Z$1316</definedName>
    <definedName name="_xlnm._FilterDatabase" localSheetId="2" hidden="1">rawData!$A$1:$Z$891</definedName>
    <definedName name="_xlchart.v2.0" hidden="1">'evp notes'!$Y$3</definedName>
    <definedName name="_xlchart.v2.1" hidden="1">'evp notes'!$Y$4:$Y$55</definedName>
    <definedName name="_xlchart.v2.2" hidden="1">'evp notes'!$Z$3</definedName>
    <definedName name="_xlchart.v2.3" hidden="1">'evp notes'!$Z$4:$Z$59</definedName>
    <definedName name="_xlchart.v2.4" hidden="1">paperControl!$X$3:$X$32</definedName>
    <definedName name="_xlchart.v2.5" hidden="1">controlShade!$A$2</definedName>
    <definedName name="_xlchart.v2.6" hidden="1">controlShade!$B$2:$B$24</definedName>
    <definedName name="_xlchart.v2.7" hidden="1">controlShade!$D$2</definedName>
    <definedName name="_xlchart.v2.8" hidden="1">controlShade!$D$2:$D$23</definedName>
    <definedName name="_xlchart.v2.9" hidden="1">controlShade!$E$2:$E$23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1427" i="1" l="1"/>
  <c r="X1427" i="1"/>
  <c r="Z1427" i="1"/>
  <c r="G861" i="3"/>
  <c r="H861" i="3"/>
  <c r="I861" i="3"/>
  <c r="X1426" i="1"/>
  <c r="Y1426" i="1"/>
  <c r="Z1426" i="1"/>
  <c r="G860" i="3"/>
  <c r="H860" i="3"/>
  <c r="I860" i="3"/>
  <c r="Y1425" i="1"/>
  <c r="X1425" i="1"/>
  <c r="Z1425" i="1"/>
  <c r="G859" i="3"/>
  <c r="H859" i="3"/>
  <c r="I859" i="3"/>
  <c r="Y1424" i="1"/>
  <c r="X1424" i="1"/>
  <c r="Z1424" i="1"/>
  <c r="G858" i="3"/>
  <c r="H858" i="3"/>
  <c r="I858" i="3"/>
  <c r="Y1423" i="1"/>
  <c r="X1423" i="1"/>
  <c r="Z1423" i="1"/>
  <c r="G857" i="3"/>
  <c r="H857" i="3"/>
  <c r="I857" i="3"/>
  <c r="J857" i="3"/>
  <c r="X1545" i="1"/>
  <c r="Y1545" i="1"/>
  <c r="Z1545" i="1"/>
  <c r="G818" i="3"/>
  <c r="H818" i="3"/>
  <c r="I818" i="3"/>
  <c r="X1549" i="1"/>
  <c r="Y1549" i="1"/>
  <c r="Z1549" i="1"/>
  <c r="G822" i="3"/>
  <c r="H822" i="3"/>
  <c r="I822" i="3"/>
  <c r="X1553" i="1"/>
  <c r="Y1553" i="1"/>
  <c r="Z1553" i="1"/>
  <c r="G826" i="3"/>
  <c r="H826" i="3"/>
  <c r="I826" i="3"/>
  <c r="X1557" i="1"/>
  <c r="Y1557" i="1"/>
  <c r="Z1557" i="1"/>
  <c r="G830" i="3"/>
  <c r="H830" i="3"/>
  <c r="I830" i="3"/>
  <c r="X1561" i="1"/>
  <c r="Y1561" i="1"/>
  <c r="Z1561" i="1"/>
  <c r="G834" i="3"/>
  <c r="H834" i="3"/>
  <c r="I834" i="3"/>
  <c r="X1565" i="1"/>
  <c r="Y1565" i="1"/>
  <c r="Z1565" i="1"/>
  <c r="G838" i="3"/>
  <c r="H838" i="3"/>
  <c r="I838" i="3"/>
  <c r="X1569" i="1"/>
  <c r="Y1569" i="1"/>
  <c r="Z1569" i="1"/>
  <c r="G842" i="3"/>
  <c r="H842" i="3"/>
  <c r="I842" i="3"/>
  <c r="X1573" i="1"/>
  <c r="Y1573" i="1"/>
  <c r="Z1573" i="1"/>
  <c r="G846" i="3"/>
  <c r="H846" i="3"/>
  <c r="I846" i="3"/>
  <c r="X1577" i="1"/>
  <c r="Y1577" i="1"/>
  <c r="Z1577" i="1"/>
  <c r="G850" i="3"/>
  <c r="H850" i="3"/>
  <c r="I850" i="3"/>
  <c r="X1581" i="1"/>
  <c r="Y1581" i="1"/>
  <c r="Z1581" i="1"/>
  <c r="G854" i="3"/>
  <c r="H854" i="3"/>
  <c r="I854" i="3"/>
  <c r="X1584" i="1"/>
  <c r="Y1584" i="1"/>
  <c r="Z1584" i="1"/>
  <c r="G862" i="3"/>
  <c r="H862" i="3"/>
  <c r="I862" i="3"/>
  <c r="X1588" i="1"/>
  <c r="Y1588" i="1"/>
  <c r="Z1588" i="1"/>
  <c r="G866" i="3"/>
  <c r="H866" i="3"/>
  <c r="I866" i="3"/>
  <c r="X1592" i="1"/>
  <c r="Y1592" i="1"/>
  <c r="Z1592" i="1"/>
  <c r="G870" i="3"/>
  <c r="H870" i="3"/>
  <c r="I870" i="3"/>
  <c r="X1596" i="1"/>
  <c r="Y1596" i="1"/>
  <c r="Z1596" i="1"/>
  <c r="G874" i="3"/>
  <c r="H874" i="3"/>
  <c r="I874" i="3"/>
  <c r="X1600" i="1"/>
  <c r="Y1600" i="1"/>
  <c r="Z1600" i="1"/>
  <c r="G878" i="3"/>
  <c r="H878" i="3"/>
  <c r="I878" i="3"/>
  <c r="X1604" i="1"/>
  <c r="Y1604" i="1"/>
  <c r="Z1604" i="1"/>
  <c r="G882" i="3"/>
  <c r="H882" i="3"/>
  <c r="I882" i="3"/>
  <c r="X1608" i="1"/>
  <c r="Y1608" i="1"/>
  <c r="Z1608" i="1"/>
  <c r="G886" i="3"/>
  <c r="H886" i="3"/>
  <c r="I886" i="3"/>
  <c r="X1544" i="1"/>
  <c r="Y1544" i="1"/>
  <c r="Z1544" i="1"/>
  <c r="G817" i="3"/>
  <c r="H817" i="3"/>
  <c r="I817" i="3"/>
  <c r="X1546" i="1"/>
  <c r="Y1546" i="1"/>
  <c r="Z1546" i="1"/>
  <c r="G819" i="3"/>
  <c r="H819" i="3"/>
  <c r="I819" i="3"/>
  <c r="X1547" i="1"/>
  <c r="Y1547" i="1"/>
  <c r="Z1547" i="1"/>
  <c r="G820" i="3"/>
  <c r="H820" i="3"/>
  <c r="I820" i="3"/>
  <c r="X1548" i="1"/>
  <c r="Y1548" i="1"/>
  <c r="Z1548" i="1"/>
  <c r="G821" i="3"/>
  <c r="H821" i="3"/>
  <c r="I821" i="3"/>
  <c r="X1550" i="1"/>
  <c r="Y1550" i="1"/>
  <c r="Z1550" i="1"/>
  <c r="G823" i="3"/>
  <c r="H823" i="3"/>
  <c r="I823" i="3"/>
  <c r="X1551" i="1"/>
  <c r="Y1551" i="1"/>
  <c r="Z1551" i="1"/>
  <c r="G824" i="3"/>
  <c r="H824" i="3"/>
  <c r="I824" i="3"/>
  <c r="X1552" i="1"/>
  <c r="Y1552" i="1"/>
  <c r="Z1552" i="1"/>
  <c r="G825" i="3"/>
  <c r="H825" i="3"/>
  <c r="I825" i="3"/>
  <c r="X1554" i="1"/>
  <c r="Y1554" i="1"/>
  <c r="Z1554" i="1"/>
  <c r="G827" i="3"/>
  <c r="H827" i="3"/>
  <c r="I827" i="3"/>
  <c r="X1555" i="1"/>
  <c r="Y1555" i="1"/>
  <c r="Z1555" i="1"/>
  <c r="G828" i="3"/>
  <c r="H828" i="3"/>
  <c r="I828" i="3"/>
  <c r="X1556" i="1"/>
  <c r="Y1556" i="1"/>
  <c r="Z1556" i="1"/>
  <c r="G829" i="3"/>
  <c r="H829" i="3"/>
  <c r="I829" i="3"/>
  <c r="X1558" i="1"/>
  <c r="Y1558" i="1"/>
  <c r="Z1558" i="1"/>
  <c r="G831" i="3"/>
  <c r="H831" i="3"/>
  <c r="I831" i="3"/>
  <c r="X1559" i="1"/>
  <c r="Y1559" i="1"/>
  <c r="Z1559" i="1"/>
  <c r="G832" i="3"/>
  <c r="H832" i="3"/>
  <c r="I832" i="3"/>
  <c r="X1560" i="1"/>
  <c r="Y1560" i="1"/>
  <c r="Z1560" i="1"/>
  <c r="G833" i="3"/>
  <c r="H833" i="3"/>
  <c r="I833" i="3"/>
  <c r="X1562" i="1"/>
  <c r="Y1562" i="1"/>
  <c r="Z1562" i="1"/>
  <c r="G835" i="3"/>
  <c r="H835" i="3"/>
  <c r="I835" i="3"/>
  <c r="X1563" i="1"/>
  <c r="Y1563" i="1"/>
  <c r="Z1563" i="1"/>
  <c r="G836" i="3"/>
  <c r="H836" i="3"/>
  <c r="I836" i="3"/>
  <c r="X1564" i="1"/>
  <c r="Y1564" i="1"/>
  <c r="Z1564" i="1"/>
  <c r="G837" i="3"/>
  <c r="H837" i="3"/>
  <c r="I837" i="3"/>
  <c r="X1566" i="1"/>
  <c r="Y1566" i="1"/>
  <c r="Z1566" i="1"/>
  <c r="G839" i="3"/>
  <c r="H839" i="3"/>
  <c r="I839" i="3"/>
  <c r="X1567" i="1"/>
  <c r="Y1567" i="1"/>
  <c r="Z1567" i="1"/>
  <c r="G840" i="3"/>
  <c r="H840" i="3"/>
  <c r="I840" i="3"/>
  <c r="X1568" i="1"/>
  <c r="Y1568" i="1"/>
  <c r="Z1568" i="1"/>
  <c r="G841" i="3"/>
  <c r="H841" i="3"/>
  <c r="I841" i="3"/>
  <c r="X1570" i="1"/>
  <c r="Y1570" i="1"/>
  <c r="Z1570" i="1"/>
  <c r="G843" i="3"/>
  <c r="H843" i="3"/>
  <c r="I843" i="3"/>
  <c r="X1571" i="1"/>
  <c r="Y1571" i="1"/>
  <c r="Z1571" i="1"/>
  <c r="G844" i="3"/>
  <c r="H844" i="3"/>
  <c r="I844" i="3"/>
  <c r="X1572" i="1"/>
  <c r="Y1572" i="1"/>
  <c r="Z1572" i="1"/>
  <c r="G845" i="3"/>
  <c r="H845" i="3"/>
  <c r="I845" i="3"/>
  <c r="X1574" i="1"/>
  <c r="Y1574" i="1"/>
  <c r="Z1574" i="1"/>
  <c r="G847" i="3"/>
  <c r="H847" i="3"/>
  <c r="I847" i="3"/>
  <c r="X1575" i="1"/>
  <c r="Y1575" i="1"/>
  <c r="Z1575" i="1"/>
  <c r="G848" i="3"/>
  <c r="H848" i="3"/>
  <c r="I848" i="3"/>
  <c r="X1576" i="1"/>
  <c r="Y1576" i="1"/>
  <c r="Z1576" i="1"/>
  <c r="G849" i="3"/>
  <c r="H849" i="3"/>
  <c r="I849" i="3"/>
  <c r="X1578" i="1"/>
  <c r="Y1578" i="1"/>
  <c r="Z1578" i="1"/>
  <c r="G851" i="3"/>
  <c r="H851" i="3"/>
  <c r="I851" i="3"/>
  <c r="X1579" i="1"/>
  <c r="Y1579" i="1"/>
  <c r="Z1579" i="1"/>
  <c r="G852" i="3"/>
  <c r="H852" i="3"/>
  <c r="I852" i="3"/>
  <c r="X1580" i="1"/>
  <c r="Y1580" i="1"/>
  <c r="Z1580" i="1"/>
  <c r="G853" i="3"/>
  <c r="H853" i="3"/>
  <c r="I853" i="3"/>
  <c r="X1582" i="1"/>
  <c r="Y1582" i="1"/>
  <c r="Z1582" i="1"/>
  <c r="G855" i="3"/>
  <c r="H855" i="3"/>
  <c r="I855" i="3"/>
  <c r="X1583" i="1"/>
  <c r="Y1583" i="1"/>
  <c r="Z1583" i="1"/>
  <c r="G856" i="3"/>
  <c r="H856" i="3"/>
  <c r="I856" i="3"/>
  <c r="X1585" i="1"/>
  <c r="Y1585" i="1"/>
  <c r="Z1585" i="1"/>
  <c r="G863" i="3"/>
  <c r="H863" i="3"/>
  <c r="I863" i="3"/>
  <c r="X1586" i="1"/>
  <c r="Y1586" i="1"/>
  <c r="Z1586" i="1"/>
  <c r="G864" i="3"/>
  <c r="H864" i="3"/>
  <c r="I864" i="3"/>
  <c r="X1587" i="1"/>
  <c r="Y1587" i="1"/>
  <c r="Z1587" i="1"/>
  <c r="G865" i="3"/>
  <c r="H865" i="3"/>
  <c r="I865" i="3"/>
  <c r="X1589" i="1"/>
  <c r="Y1589" i="1"/>
  <c r="Z1589" i="1"/>
  <c r="G867" i="3"/>
  <c r="H867" i="3"/>
  <c r="I867" i="3"/>
  <c r="X1590" i="1"/>
  <c r="Y1590" i="1"/>
  <c r="Z1590" i="1"/>
  <c r="G868" i="3"/>
  <c r="H868" i="3"/>
  <c r="I868" i="3"/>
  <c r="X1591" i="1"/>
  <c r="Y1591" i="1"/>
  <c r="Z1591" i="1"/>
  <c r="G869" i="3"/>
  <c r="H869" i="3"/>
  <c r="I869" i="3"/>
  <c r="X1593" i="1"/>
  <c r="Y1593" i="1"/>
  <c r="Z1593" i="1"/>
  <c r="G871" i="3"/>
  <c r="H871" i="3"/>
  <c r="I871" i="3"/>
  <c r="X1594" i="1"/>
  <c r="Y1594" i="1"/>
  <c r="Z1594" i="1"/>
  <c r="G872" i="3"/>
  <c r="H872" i="3"/>
  <c r="I872" i="3"/>
  <c r="X1595" i="1"/>
  <c r="Y1595" i="1"/>
  <c r="Z1595" i="1"/>
  <c r="G873" i="3"/>
  <c r="H873" i="3"/>
  <c r="I873" i="3"/>
  <c r="X1597" i="1"/>
  <c r="Y1597" i="1"/>
  <c r="Z1597" i="1"/>
  <c r="G875" i="3"/>
  <c r="H875" i="3"/>
  <c r="I875" i="3"/>
  <c r="X1598" i="1"/>
  <c r="Y1598" i="1"/>
  <c r="Z1598" i="1"/>
  <c r="G876" i="3"/>
  <c r="H876" i="3"/>
  <c r="I876" i="3"/>
  <c r="X1599" i="1"/>
  <c r="Y1599" i="1"/>
  <c r="Z1599" i="1"/>
  <c r="G877" i="3"/>
  <c r="H877" i="3"/>
  <c r="I877" i="3"/>
  <c r="X1601" i="1"/>
  <c r="Y1601" i="1"/>
  <c r="Z1601" i="1"/>
  <c r="G879" i="3"/>
  <c r="H879" i="3"/>
  <c r="I879" i="3"/>
  <c r="X1602" i="1"/>
  <c r="Y1602" i="1"/>
  <c r="Z1602" i="1"/>
  <c r="G880" i="3"/>
  <c r="H880" i="3"/>
  <c r="I880" i="3"/>
  <c r="X1603" i="1"/>
  <c r="Y1603" i="1"/>
  <c r="Z1603" i="1"/>
  <c r="G881" i="3"/>
  <c r="H881" i="3"/>
  <c r="I881" i="3"/>
  <c r="X1605" i="1"/>
  <c r="Y1605" i="1"/>
  <c r="Z1605" i="1"/>
  <c r="G883" i="3"/>
  <c r="H883" i="3"/>
  <c r="I883" i="3"/>
  <c r="X1606" i="1"/>
  <c r="Y1606" i="1"/>
  <c r="Z1606" i="1"/>
  <c r="G884" i="3"/>
  <c r="H884" i="3"/>
  <c r="I884" i="3"/>
  <c r="X1607" i="1"/>
  <c r="Y1607" i="1"/>
  <c r="Z1607" i="1"/>
  <c r="G885" i="3"/>
  <c r="H885" i="3"/>
  <c r="I885" i="3"/>
  <c r="X1609" i="1"/>
  <c r="Y1609" i="1"/>
  <c r="Z1609" i="1"/>
  <c r="G887" i="3"/>
  <c r="H887" i="3"/>
  <c r="I887" i="3"/>
  <c r="X1610" i="1"/>
  <c r="Y1610" i="1"/>
  <c r="Z1610" i="1"/>
  <c r="G888" i="3"/>
  <c r="H888" i="3"/>
  <c r="I888" i="3"/>
  <c r="X1611" i="1"/>
  <c r="Y1611" i="1"/>
  <c r="Z1611" i="1"/>
  <c r="G889" i="3"/>
  <c r="H889" i="3"/>
  <c r="I889" i="3"/>
  <c r="X1612" i="1"/>
  <c r="Y1612" i="1"/>
  <c r="Z1612" i="1"/>
  <c r="G890" i="3"/>
  <c r="H890" i="3"/>
  <c r="I890" i="3"/>
  <c r="X1614" i="1"/>
  <c r="Y1614" i="1"/>
  <c r="Z1614" i="1"/>
  <c r="G891" i="3"/>
  <c r="H891" i="3"/>
  <c r="I891" i="3"/>
  <c r="Y1613" i="1"/>
  <c r="X1613" i="1"/>
  <c r="Z1613" i="1"/>
  <c r="J877" i="3"/>
  <c r="J852" i="3"/>
  <c r="J832" i="3"/>
  <c r="J872" i="3"/>
  <c r="J847" i="3"/>
  <c r="J827" i="3"/>
  <c r="J882" i="3"/>
  <c r="J867" i="3"/>
  <c r="J862" i="3"/>
  <c r="J842" i="3"/>
  <c r="J887" i="3"/>
  <c r="J837" i="3"/>
  <c r="J817" i="3"/>
  <c r="J822" i="3"/>
  <c r="Y1543" i="1"/>
  <c r="X1543" i="1"/>
  <c r="Z1543" i="1"/>
  <c r="X1542" i="1"/>
  <c r="Y1542" i="1"/>
  <c r="Z1542" i="1"/>
  <c r="Y1541" i="1"/>
  <c r="X1541" i="1"/>
  <c r="Z1541" i="1"/>
  <c r="Y1540" i="1"/>
  <c r="X1540" i="1"/>
  <c r="Z1540" i="1"/>
  <c r="Y1539" i="1"/>
  <c r="X1539" i="1"/>
  <c r="Z1539" i="1"/>
  <c r="X1538" i="1"/>
  <c r="Y1538" i="1"/>
  <c r="Z1538" i="1"/>
  <c r="Y1537" i="1"/>
  <c r="X1537" i="1"/>
  <c r="Z1537" i="1"/>
  <c r="Y1536" i="1"/>
  <c r="X1536" i="1"/>
  <c r="Z1536" i="1"/>
  <c r="Y1535" i="1"/>
  <c r="X1535" i="1"/>
  <c r="Z1535" i="1"/>
  <c r="X1534" i="1"/>
  <c r="Y1534" i="1"/>
  <c r="Z1534" i="1"/>
  <c r="Y1533" i="1"/>
  <c r="X1533" i="1"/>
  <c r="Z1533" i="1"/>
  <c r="Y1532" i="1"/>
  <c r="X1532" i="1"/>
  <c r="Z1532" i="1"/>
  <c r="Y1531" i="1"/>
  <c r="X1531" i="1"/>
  <c r="Z1531" i="1"/>
  <c r="X1530" i="1"/>
  <c r="Y1530" i="1"/>
  <c r="Z1530" i="1"/>
  <c r="Y1529" i="1"/>
  <c r="X1529" i="1"/>
  <c r="Z1529" i="1"/>
  <c r="Y1528" i="1"/>
  <c r="X1528" i="1"/>
  <c r="Z1528" i="1"/>
  <c r="Y1527" i="1"/>
  <c r="X1527" i="1"/>
  <c r="Z1527" i="1"/>
  <c r="X1526" i="1"/>
  <c r="Y1526" i="1"/>
  <c r="Z1526" i="1"/>
  <c r="Y1525" i="1"/>
  <c r="X1525" i="1"/>
  <c r="Z1525" i="1"/>
  <c r="Y1524" i="1"/>
  <c r="X1524" i="1"/>
  <c r="Z1524" i="1"/>
  <c r="Y1523" i="1"/>
  <c r="X1523" i="1"/>
  <c r="Z1523" i="1"/>
  <c r="X1522" i="1"/>
  <c r="Y1522" i="1"/>
  <c r="Z1522" i="1"/>
  <c r="Y1521" i="1"/>
  <c r="X1521" i="1"/>
  <c r="Z1521" i="1"/>
  <c r="Y1520" i="1"/>
  <c r="X1520" i="1"/>
  <c r="Z1520" i="1"/>
  <c r="Y1519" i="1"/>
  <c r="X1519" i="1"/>
  <c r="Z1519" i="1"/>
  <c r="X1518" i="1"/>
  <c r="Y1518" i="1"/>
  <c r="Z1518" i="1"/>
  <c r="Y1517" i="1"/>
  <c r="X1517" i="1"/>
  <c r="Z1517" i="1"/>
  <c r="Y1516" i="1"/>
  <c r="X1516" i="1"/>
  <c r="Z1516" i="1"/>
  <c r="Y1515" i="1"/>
  <c r="X1515" i="1"/>
  <c r="Z1515" i="1"/>
  <c r="X1514" i="1"/>
  <c r="Y1514" i="1"/>
  <c r="Z1514" i="1"/>
  <c r="Y1513" i="1"/>
  <c r="X1513" i="1"/>
  <c r="Z1513" i="1"/>
  <c r="Y1512" i="1"/>
  <c r="X1512" i="1"/>
  <c r="Z1512" i="1"/>
  <c r="Y1511" i="1"/>
  <c r="X1511" i="1"/>
  <c r="Z1511" i="1"/>
  <c r="X1510" i="1"/>
  <c r="Y1510" i="1"/>
  <c r="Z1510" i="1"/>
  <c r="Y1509" i="1"/>
  <c r="X1509" i="1"/>
  <c r="Z1509" i="1"/>
  <c r="Y1508" i="1"/>
  <c r="X1508" i="1"/>
  <c r="Z1508" i="1"/>
  <c r="Y1507" i="1"/>
  <c r="X1507" i="1"/>
  <c r="Z1507" i="1"/>
  <c r="X1506" i="1"/>
  <c r="Y1506" i="1"/>
  <c r="Z1506" i="1"/>
  <c r="Y1505" i="1"/>
  <c r="X1505" i="1"/>
  <c r="Z1505" i="1"/>
  <c r="Y1504" i="1"/>
  <c r="X1504" i="1"/>
  <c r="Z1504" i="1"/>
  <c r="Y1503" i="1"/>
  <c r="X1503" i="1"/>
  <c r="Z1503" i="1"/>
  <c r="X1502" i="1"/>
  <c r="Y1502" i="1"/>
  <c r="Z1502" i="1"/>
  <c r="Y1501" i="1"/>
  <c r="X1501" i="1"/>
  <c r="Z1501" i="1"/>
  <c r="Y1500" i="1"/>
  <c r="X1500" i="1"/>
  <c r="Z1500" i="1"/>
  <c r="Y1499" i="1"/>
  <c r="X1499" i="1"/>
  <c r="Z1499" i="1"/>
  <c r="X1498" i="1"/>
  <c r="Y1498" i="1"/>
  <c r="Z1498" i="1"/>
  <c r="Y1497" i="1"/>
  <c r="X1497" i="1"/>
  <c r="Z1497" i="1"/>
  <c r="Y1496" i="1"/>
  <c r="X1496" i="1"/>
  <c r="Z1496" i="1"/>
  <c r="Y1495" i="1"/>
  <c r="X1495" i="1"/>
  <c r="Z1495" i="1"/>
  <c r="X1494" i="1"/>
  <c r="Y1494" i="1"/>
  <c r="Z1494" i="1"/>
  <c r="Y1493" i="1"/>
  <c r="X1493" i="1"/>
  <c r="Z1493" i="1"/>
  <c r="Y1492" i="1"/>
  <c r="X1492" i="1"/>
  <c r="Z1492" i="1"/>
  <c r="Y1491" i="1"/>
  <c r="X1491" i="1"/>
  <c r="Z1491" i="1"/>
  <c r="X1490" i="1"/>
  <c r="Y1490" i="1"/>
  <c r="Z1490" i="1"/>
  <c r="Y1489" i="1"/>
  <c r="X1489" i="1"/>
  <c r="Z1489" i="1"/>
  <c r="Y1488" i="1"/>
  <c r="X1488" i="1"/>
  <c r="Z1488" i="1"/>
  <c r="Y1487" i="1"/>
  <c r="X1487" i="1"/>
  <c r="Z1487" i="1"/>
  <c r="X1486" i="1"/>
  <c r="Y1486" i="1"/>
  <c r="Z1486" i="1"/>
  <c r="Y1485" i="1"/>
  <c r="X1485" i="1"/>
  <c r="Z1485" i="1"/>
  <c r="Y1484" i="1"/>
  <c r="X1484" i="1"/>
  <c r="Z1484" i="1"/>
  <c r="Y1483" i="1"/>
  <c r="X1483" i="1"/>
  <c r="Z1483" i="1"/>
  <c r="X1482" i="1"/>
  <c r="Y1482" i="1"/>
  <c r="Z1482" i="1"/>
  <c r="Y1481" i="1"/>
  <c r="X1481" i="1"/>
  <c r="Z1481" i="1"/>
  <c r="Y1480" i="1"/>
  <c r="X1480" i="1"/>
  <c r="Z1480" i="1"/>
  <c r="Y1479" i="1"/>
  <c r="X1479" i="1"/>
  <c r="Z1479" i="1"/>
  <c r="X1478" i="1"/>
  <c r="Y1478" i="1"/>
  <c r="Z1478" i="1"/>
  <c r="Y1477" i="1"/>
  <c r="X1477" i="1"/>
  <c r="Z1477" i="1"/>
  <c r="Y1476" i="1"/>
  <c r="X1476" i="1"/>
  <c r="Z1476" i="1"/>
  <c r="Y1475" i="1"/>
  <c r="X1475" i="1"/>
  <c r="Z1475" i="1"/>
  <c r="X1474" i="1"/>
  <c r="Y1474" i="1"/>
  <c r="Z1474" i="1"/>
  <c r="Y1473" i="1"/>
  <c r="X1473" i="1"/>
  <c r="Z1473" i="1"/>
  <c r="Y1472" i="1"/>
  <c r="X1472" i="1"/>
  <c r="Z1472" i="1"/>
  <c r="Y1471" i="1"/>
  <c r="X1471" i="1"/>
  <c r="Z1471" i="1"/>
  <c r="X1470" i="1"/>
  <c r="Y1470" i="1"/>
  <c r="Z1470" i="1"/>
  <c r="Y1469" i="1"/>
  <c r="X1469" i="1"/>
  <c r="Z1469" i="1"/>
  <c r="Y1468" i="1"/>
  <c r="X1468" i="1"/>
  <c r="Z1468" i="1"/>
  <c r="X1467" i="1"/>
  <c r="Y1467" i="1"/>
  <c r="Z1467" i="1"/>
  <c r="X1466" i="1"/>
  <c r="Y1466" i="1"/>
  <c r="Z1466" i="1"/>
  <c r="Y1465" i="1"/>
  <c r="X1465" i="1"/>
  <c r="Z1465" i="1"/>
  <c r="Y1464" i="1"/>
  <c r="X1464" i="1"/>
  <c r="Z1464" i="1"/>
  <c r="X1463" i="1"/>
  <c r="Y1463" i="1"/>
  <c r="Z1463" i="1"/>
  <c r="X1462" i="1"/>
  <c r="Y1462" i="1"/>
  <c r="Z1462" i="1"/>
  <c r="Y1461" i="1"/>
  <c r="X1461" i="1"/>
  <c r="Z1461" i="1"/>
  <c r="Y1460" i="1"/>
  <c r="X1460" i="1"/>
  <c r="Z1460" i="1"/>
  <c r="X1459" i="1"/>
  <c r="Y1459" i="1"/>
  <c r="Z1459" i="1"/>
  <c r="X1458" i="1"/>
  <c r="Y1458" i="1"/>
  <c r="Z1458" i="1"/>
  <c r="Y1457" i="1"/>
  <c r="X1457" i="1"/>
  <c r="Z1457" i="1"/>
  <c r="Y1456" i="1"/>
  <c r="X1456" i="1"/>
  <c r="Z1456" i="1"/>
  <c r="X1455" i="1"/>
  <c r="Y1455" i="1"/>
  <c r="Z1455" i="1"/>
  <c r="X1454" i="1"/>
  <c r="Y1454" i="1"/>
  <c r="Z1454" i="1"/>
  <c r="Y1453" i="1"/>
  <c r="X1453" i="1"/>
  <c r="Z1453" i="1"/>
  <c r="Y1452" i="1"/>
  <c r="X1452" i="1"/>
  <c r="Z1452" i="1"/>
  <c r="X1451" i="1"/>
  <c r="Y1451" i="1"/>
  <c r="Z1451" i="1"/>
  <c r="X1450" i="1"/>
  <c r="Y1450" i="1"/>
  <c r="Z1450" i="1"/>
  <c r="Y1449" i="1"/>
  <c r="X1449" i="1"/>
  <c r="Z1449" i="1"/>
  <c r="Y1448" i="1"/>
  <c r="X1448" i="1"/>
  <c r="Z1448" i="1"/>
  <c r="X1447" i="1"/>
  <c r="Y1447" i="1"/>
  <c r="Z1447" i="1"/>
  <c r="X1446" i="1"/>
  <c r="Y1446" i="1"/>
  <c r="Z1446" i="1"/>
  <c r="Y1445" i="1"/>
  <c r="X1445" i="1"/>
  <c r="Z1445" i="1"/>
  <c r="Y1444" i="1"/>
  <c r="X1444" i="1"/>
  <c r="Z1444" i="1"/>
  <c r="X1443" i="1"/>
  <c r="Y1443" i="1"/>
  <c r="Z1443" i="1"/>
  <c r="X1442" i="1"/>
  <c r="Y1442" i="1"/>
  <c r="Z1442" i="1"/>
  <c r="Y1441" i="1"/>
  <c r="X1441" i="1"/>
  <c r="Z1441" i="1"/>
  <c r="Y1440" i="1"/>
  <c r="X1440" i="1"/>
  <c r="Z1440" i="1"/>
  <c r="X1439" i="1"/>
  <c r="Y1439" i="1"/>
  <c r="Z1439" i="1"/>
  <c r="X1438" i="1"/>
  <c r="Y1438" i="1"/>
  <c r="Z1438" i="1"/>
  <c r="Y1437" i="1"/>
  <c r="X1437" i="1"/>
  <c r="Z1437" i="1"/>
  <c r="Y1436" i="1"/>
  <c r="X1436" i="1"/>
  <c r="Z1436" i="1"/>
  <c r="X1435" i="1"/>
  <c r="Y1435" i="1"/>
  <c r="Z1435" i="1"/>
  <c r="X1434" i="1"/>
  <c r="Y1434" i="1"/>
  <c r="Z1434" i="1"/>
  <c r="Y1433" i="1"/>
  <c r="X1433" i="1"/>
  <c r="Z1433" i="1"/>
  <c r="Y1432" i="1"/>
  <c r="X1432" i="1"/>
  <c r="Z1432" i="1"/>
  <c r="X1431" i="1"/>
  <c r="Y1431" i="1"/>
  <c r="Z1431" i="1"/>
  <c r="X1430" i="1"/>
  <c r="Y1430" i="1"/>
  <c r="Z1430" i="1"/>
  <c r="Y1429" i="1"/>
  <c r="X1429" i="1"/>
  <c r="Z1429" i="1"/>
  <c r="Y1428" i="1"/>
  <c r="X1428" i="1"/>
  <c r="Z1428" i="1"/>
  <c r="W812" i="3"/>
  <c r="W807" i="3"/>
  <c r="W802" i="3"/>
  <c r="W797" i="3"/>
  <c r="W792" i="3"/>
  <c r="W787" i="3"/>
  <c r="W782" i="3"/>
  <c r="W777" i="3"/>
  <c r="W772" i="3"/>
  <c r="W767" i="3"/>
  <c r="W762" i="3"/>
  <c r="W757" i="3"/>
  <c r="W752" i="3"/>
  <c r="W747" i="3"/>
  <c r="W742" i="3"/>
  <c r="W737" i="3"/>
  <c r="W732" i="3"/>
  <c r="W727" i="3"/>
  <c r="W722" i="3"/>
  <c r="W717" i="3"/>
  <c r="W712" i="3"/>
  <c r="W707" i="3"/>
  <c r="W702" i="3"/>
  <c r="W697" i="3"/>
  <c r="W692" i="3"/>
  <c r="W687" i="3"/>
  <c r="W682" i="3"/>
  <c r="W677" i="3"/>
  <c r="W672" i="3"/>
  <c r="W667" i="3"/>
  <c r="W662" i="3"/>
  <c r="W657" i="3"/>
  <c r="W652" i="3"/>
  <c r="W647" i="3"/>
  <c r="W642" i="3"/>
  <c r="W637" i="3"/>
  <c r="W632" i="3"/>
  <c r="W627" i="3"/>
  <c r="W622" i="3"/>
  <c r="W617" i="3"/>
  <c r="W612" i="3"/>
  <c r="W607" i="3"/>
  <c r="W602" i="3"/>
  <c r="W597" i="3"/>
  <c r="W592" i="3"/>
  <c r="W587" i="3"/>
  <c r="W582" i="3"/>
  <c r="W577" i="3"/>
  <c r="W572" i="3"/>
  <c r="W567" i="3"/>
  <c r="W562" i="3"/>
  <c r="W557" i="3"/>
  <c r="W552" i="3"/>
  <c r="W547" i="3"/>
  <c r="W542" i="3"/>
  <c r="W537" i="3"/>
  <c r="W532" i="3"/>
  <c r="W527" i="3"/>
  <c r="W522" i="3"/>
  <c r="W517" i="3"/>
  <c r="W512" i="3"/>
  <c r="W507" i="3"/>
  <c r="W502" i="3"/>
  <c r="W497" i="3"/>
  <c r="W492" i="3"/>
  <c r="W487" i="3"/>
  <c r="W482" i="3"/>
  <c r="W477" i="3"/>
  <c r="W472" i="3"/>
  <c r="W467" i="3"/>
  <c r="W462" i="3"/>
  <c r="W457" i="3"/>
  <c r="W452" i="3"/>
  <c r="W447" i="3"/>
  <c r="W442" i="3"/>
  <c r="W437" i="3"/>
  <c r="W432" i="3"/>
  <c r="W427" i="3"/>
  <c r="W422" i="3"/>
  <c r="W417" i="3"/>
  <c r="W412" i="3"/>
  <c r="W407" i="3"/>
  <c r="W402" i="3"/>
  <c r="W397" i="3"/>
  <c r="W392" i="3"/>
  <c r="W387" i="3"/>
  <c r="W382" i="3"/>
  <c r="W377" i="3"/>
  <c r="W372" i="3"/>
  <c r="W367" i="3"/>
  <c r="W362" i="3"/>
  <c r="W357" i="3"/>
  <c r="W352" i="3"/>
  <c r="W347" i="3"/>
  <c r="W342" i="3"/>
  <c r="W337" i="3"/>
  <c r="W332" i="3"/>
  <c r="W327" i="3"/>
  <c r="W322" i="3"/>
  <c r="W317" i="3"/>
  <c r="W312" i="3"/>
  <c r="W307" i="3"/>
  <c r="W302" i="3"/>
  <c r="W297" i="3"/>
  <c r="W292" i="3"/>
  <c r="W287" i="3"/>
  <c r="W282" i="3"/>
  <c r="W277" i="3"/>
  <c r="W272" i="3"/>
  <c r="W267" i="3"/>
  <c r="W257" i="3"/>
  <c r="W252" i="3"/>
  <c r="W247" i="3"/>
  <c r="W242" i="3"/>
  <c r="W237" i="3"/>
  <c r="W217" i="3"/>
  <c r="W212" i="3"/>
  <c r="W207" i="3"/>
  <c r="W202" i="3"/>
  <c r="W187" i="3"/>
  <c r="W182" i="3"/>
  <c r="W177" i="3"/>
  <c r="W172" i="3"/>
  <c r="W167" i="3"/>
  <c r="W162" i="3"/>
  <c r="W157" i="3"/>
  <c r="W152" i="3"/>
  <c r="W147" i="3"/>
  <c r="W142" i="3"/>
  <c r="W137" i="3"/>
  <c r="W132" i="3"/>
  <c r="W127" i="3"/>
  <c r="W122" i="3"/>
  <c r="W117" i="3"/>
  <c r="W112" i="3"/>
  <c r="W107" i="3"/>
  <c r="W102" i="3"/>
  <c r="W97" i="3"/>
  <c r="W92" i="3"/>
  <c r="W87" i="3"/>
  <c r="W82" i="3"/>
  <c r="W77" i="3"/>
  <c r="W72" i="3"/>
  <c r="W67" i="3"/>
  <c r="W62" i="3"/>
  <c r="W57" i="3"/>
  <c r="W52" i="3"/>
  <c r="W47" i="3"/>
  <c r="W42" i="3"/>
  <c r="W37" i="3"/>
  <c r="W32" i="3"/>
  <c r="W27" i="3"/>
  <c r="W22" i="3"/>
  <c r="W17" i="3"/>
  <c r="W12" i="3"/>
  <c r="W7" i="3"/>
  <c r="W2" i="3"/>
  <c r="H815" i="3"/>
  <c r="X1406" i="1"/>
  <c r="Y1406" i="1"/>
  <c r="Z1406" i="1"/>
  <c r="G815" i="3"/>
  <c r="I815" i="3"/>
  <c r="H814" i="3"/>
  <c r="X1405" i="1"/>
  <c r="Y1405" i="1"/>
  <c r="Z1405" i="1"/>
  <c r="G814" i="3"/>
  <c r="H813" i="3"/>
  <c r="X1404" i="1"/>
  <c r="Y1404" i="1"/>
  <c r="Z1404" i="1"/>
  <c r="G813" i="3"/>
  <c r="I813" i="3"/>
  <c r="H812" i="3"/>
  <c r="X1403" i="1"/>
  <c r="Y1403" i="1"/>
  <c r="Z1403" i="1"/>
  <c r="G812" i="3"/>
  <c r="H811" i="3"/>
  <c r="X1402" i="1"/>
  <c r="Y1402" i="1"/>
  <c r="Z1402" i="1"/>
  <c r="G811" i="3"/>
  <c r="I811" i="3"/>
  <c r="H810" i="3"/>
  <c r="X1401" i="1"/>
  <c r="Y1401" i="1"/>
  <c r="Z1401" i="1"/>
  <c r="G810" i="3"/>
  <c r="H809" i="3"/>
  <c r="X1400" i="1"/>
  <c r="Y1400" i="1"/>
  <c r="Z1400" i="1"/>
  <c r="G809" i="3"/>
  <c r="I809" i="3"/>
  <c r="H808" i="3"/>
  <c r="X1399" i="1"/>
  <c r="Y1399" i="1"/>
  <c r="Z1399" i="1"/>
  <c r="G808" i="3"/>
  <c r="H807" i="3"/>
  <c r="X1398" i="1"/>
  <c r="Y1398" i="1"/>
  <c r="Z1398" i="1"/>
  <c r="G807" i="3"/>
  <c r="I807" i="3"/>
  <c r="H806" i="3"/>
  <c r="X1397" i="1"/>
  <c r="Y1397" i="1"/>
  <c r="Z1397" i="1"/>
  <c r="G806" i="3"/>
  <c r="H805" i="3"/>
  <c r="X1396" i="1"/>
  <c r="Y1396" i="1"/>
  <c r="Z1396" i="1"/>
  <c r="G805" i="3"/>
  <c r="I805" i="3"/>
  <c r="H804" i="3"/>
  <c r="X1395" i="1"/>
  <c r="Y1395" i="1"/>
  <c r="Z1395" i="1"/>
  <c r="G804" i="3"/>
  <c r="H803" i="3"/>
  <c r="X1394" i="1"/>
  <c r="Y1394" i="1"/>
  <c r="Z1394" i="1"/>
  <c r="G803" i="3"/>
  <c r="I803" i="3"/>
  <c r="H802" i="3"/>
  <c r="X1393" i="1"/>
  <c r="Y1393" i="1"/>
  <c r="Z1393" i="1"/>
  <c r="G802" i="3"/>
  <c r="H801" i="3"/>
  <c r="X1392" i="1"/>
  <c r="Y1392" i="1"/>
  <c r="Z1392" i="1"/>
  <c r="G801" i="3"/>
  <c r="I801" i="3"/>
  <c r="H800" i="3"/>
  <c r="X1391" i="1"/>
  <c r="Y1391" i="1"/>
  <c r="Z1391" i="1"/>
  <c r="G800" i="3"/>
  <c r="H799" i="3"/>
  <c r="X1390" i="1"/>
  <c r="Y1390" i="1"/>
  <c r="Z1390" i="1"/>
  <c r="G799" i="3"/>
  <c r="I799" i="3"/>
  <c r="H798" i="3"/>
  <c r="X1389" i="1"/>
  <c r="Y1389" i="1"/>
  <c r="Z1389" i="1"/>
  <c r="G798" i="3"/>
  <c r="H797" i="3"/>
  <c r="X1388" i="1"/>
  <c r="Y1388" i="1"/>
  <c r="Z1388" i="1"/>
  <c r="G797" i="3"/>
  <c r="I797" i="3"/>
  <c r="H796" i="3"/>
  <c r="X1387" i="1"/>
  <c r="Y1387" i="1"/>
  <c r="Z1387" i="1"/>
  <c r="G796" i="3"/>
  <c r="H795" i="3"/>
  <c r="X1386" i="1"/>
  <c r="Y1386" i="1"/>
  <c r="Z1386" i="1"/>
  <c r="G795" i="3"/>
  <c r="I795" i="3"/>
  <c r="H794" i="3"/>
  <c r="X1385" i="1"/>
  <c r="Y1385" i="1"/>
  <c r="Z1385" i="1"/>
  <c r="G794" i="3"/>
  <c r="H793" i="3"/>
  <c r="X1384" i="1"/>
  <c r="Y1384" i="1"/>
  <c r="Z1384" i="1"/>
  <c r="G793" i="3"/>
  <c r="I793" i="3"/>
  <c r="H792" i="3"/>
  <c r="X1383" i="1"/>
  <c r="Y1383" i="1"/>
  <c r="Z1383" i="1"/>
  <c r="G792" i="3"/>
  <c r="H791" i="3"/>
  <c r="X1382" i="1"/>
  <c r="Y1382" i="1"/>
  <c r="Z1382" i="1"/>
  <c r="G791" i="3"/>
  <c r="I791" i="3"/>
  <c r="H790" i="3"/>
  <c r="X1381" i="1"/>
  <c r="Y1381" i="1"/>
  <c r="Z1381" i="1"/>
  <c r="G790" i="3"/>
  <c r="H789" i="3"/>
  <c r="X1380" i="1"/>
  <c r="Y1380" i="1"/>
  <c r="Z1380" i="1"/>
  <c r="G789" i="3"/>
  <c r="I789" i="3"/>
  <c r="H788" i="3"/>
  <c r="X1379" i="1"/>
  <c r="Y1379" i="1"/>
  <c r="Z1379" i="1"/>
  <c r="G788" i="3"/>
  <c r="H787" i="3"/>
  <c r="X1378" i="1"/>
  <c r="Y1378" i="1"/>
  <c r="Z1378" i="1"/>
  <c r="G787" i="3"/>
  <c r="I787" i="3"/>
  <c r="H786" i="3"/>
  <c r="X1347" i="1"/>
  <c r="Y1347" i="1"/>
  <c r="Z1347" i="1"/>
  <c r="G786" i="3"/>
  <c r="H785" i="3"/>
  <c r="X1346" i="1"/>
  <c r="Y1346" i="1"/>
  <c r="Z1346" i="1"/>
  <c r="G785" i="3"/>
  <c r="I785" i="3"/>
  <c r="H784" i="3"/>
  <c r="X1345" i="1"/>
  <c r="Y1345" i="1"/>
  <c r="Z1345" i="1"/>
  <c r="G784" i="3"/>
  <c r="H783" i="3"/>
  <c r="X1344" i="1"/>
  <c r="Y1344" i="1"/>
  <c r="Z1344" i="1"/>
  <c r="G783" i="3"/>
  <c r="I783" i="3"/>
  <c r="H782" i="3"/>
  <c r="X1343" i="1"/>
  <c r="Y1343" i="1"/>
  <c r="Z1343" i="1"/>
  <c r="G782" i="3"/>
  <c r="H781" i="3"/>
  <c r="X1342" i="1"/>
  <c r="Y1342" i="1"/>
  <c r="Z1342" i="1"/>
  <c r="G781" i="3"/>
  <c r="I781" i="3"/>
  <c r="H780" i="3"/>
  <c r="X1341" i="1"/>
  <c r="Y1341" i="1"/>
  <c r="Z1341" i="1"/>
  <c r="G780" i="3"/>
  <c r="H779" i="3"/>
  <c r="X1340" i="1"/>
  <c r="Y1340" i="1"/>
  <c r="Z1340" i="1"/>
  <c r="G779" i="3"/>
  <c r="I779" i="3"/>
  <c r="H778" i="3"/>
  <c r="X1339" i="1"/>
  <c r="Y1339" i="1"/>
  <c r="Z1339" i="1"/>
  <c r="G778" i="3"/>
  <c r="H777" i="3"/>
  <c r="X1338" i="1"/>
  <c r="Y1338" i="1"/>
  <c r="Z1338" i="1"/>
  <c r="G777" i="3"/>
  <c r="I777" i="3"/>
  <c r="H776" i="3"/>
  <c r="X1337" i="1"/>
  <c r="Y1337" i="1"/>
  <c r="Z1337" i="1"/>
  <c r="G776" i="3"/>
  <c r="H775" i="3"/>
  <c r="X1336" i="1"/>
  <c r="Y1336" i="1"/>
  <c r="Z1336" i="1"/>
  <c r="G775" i="3"/>
  <c r="I775" i="3"/>
  <c r="H774" i="3"/>
  <c r="X1335" i="1"/>
  <c r="Y1335" i="1"/>
  <c r="Z1335" i="1"/>
  <c r="G774" i="3"/>
  <c r="H773" i="3"/>
  <c r="X1334" i="1"/>
  <c r="Y1334" i="1"/>
  <c r="Z1334" i="1"/>
  <c r="G773" i="3"/>
  <c r="I773" i="3"/>
  <c r="H772" i="3"/>
  <c r="X1333" i="1"/>
  <c r="Y1333" i="1"/>
  <c r="Z1333" i="1"/>
  <c r="G772" i="3"/>
  <c r="H771" i="3"/>
  <c r="X1332" i="1"/>
  <c r="Y1332" i="1"/>
  <c r="Z1332" i="1"/>
  <c r="G771" i="3"/>
  <c r="I771" i="3"/>
  <c r="H770" i="3"/>
  <c r="X1331" i="1"/>
  <c r="Y1331" i="1"/>
  <c r="Z1331" i="1"/>
  <c r="G770" i="3"/>
  <c r="H769" i="3"/>
  <c r="X1330" i="1"/>
  <c r="Y1330" i="1"/>
  <c r="Z1330" i="1"/>
  <c r="G769" i="3"/>
  <c r="I769" i="3"/>
  <c r="H768" i="3"/>
  <c r="X1329" i="1"/>
  <c r="Y1329" i="1"/>
  <c r="Z1329" i="1"/>
  <c r="G768" i="3"/>
  <c r="H767" i="3"/>
  <c r="X1328" i="1"/>
  <c r="Y1328" i="1"/>
  <c r="Z1328" i="1"/>
  <c r="G767" i="3"/>
  <c r="I767" i="3"/>
  <c r="H766" i="3"/>
  <c r="X1327" i="1"/>
  <c r="Y1327" i="1"/>
  <c r="Z1327" i="1"/>
  <c r="G766" i="3"/>
  <c r="H765" i="3"/>
  <c r="X1326" i="1"/>
  <c r="Y1326" i="1"/>
  <c r="Z1326" i="1"/>
  <c r="G765" i="3"/>
  <c r="I765" i="3"/>
  <c r="H764" i="3"/>
  <c r="X1325" i="1"/>
  <c r="Y1325" i="1"/>
  <c r="Z1325" i="1"/>
  <c r="G764" i="3"/>
  <c r="H763" i="3"/>
  <c r="X1324" i="1"/>
  <c r="Y1324" i="1"/>
  <c r="Z1324" i="1"/>
  <c r="G763" i="3"/>
  <c r="I763" i="3"/>
  <c r="H762" i="3"/>
  <c r="X1323" i="1"/>
  <c r="Y1323" i="1"/>
  <c r="Z1323" i="1"/>
  <c r="G762" i="3"/>
  <c r="H761" i="3"/>
  <c r="X1292" i="1"/>
  <c r="Y1292" i="1"/>
  <c r="Z1292" i="1"/>
  <c r="G761" i="3"/>
  <c r="I761" i="3"/>
  <c r="H760" i="3"/>
  <c r="X1291" i="1"/>
  <c r="Y1291" i="1"/>
  <c r="Z1291" i="1"/>
  <c r="G760" i="3"/>
  <c r="H759" i="3"/>
  <c r="X1290" i="1"/>
  <c r="Y1290" i="1"/>
  <c r="Z1290" i="1"/>
  <c r="G759" i="3"/>
  <c r="I759" i="3"/>
  <c r="H758" i="3"/>
  <c r="X1289" i="1"/>
  <c r="Y1289" i="1"/>
  <c r="Z1289" i="1"/>
  <c r="G758" i="3"/>
  <c r="H757" i="3"/>
  <c r="X1288" i="1"/>
  <c r="Y1288" i="1"/>
  <c r="Z1288" i="1"/>
  <c r="G757" i="3"/>
  <c r="I757" i="3"/>
  <c r="H756" i="3"/>
  <c r="X1287" i="1"/>
  <c r="Y1287" i="1"/>
  <c r="Z1287" i="1"/>
  <c r="G756" i="3"/>
  <c r="H755" i="3"/>
  <c r="X1286" i="1"/>
  <c r="Y1286" i="1"/>
  <c r="Z1286" i="1"/>
  <c r="G755" i="3"/>
  <c r="I755" i="3"/>
  <c r="H754" i="3"/>
  <c r="X1285" i="1"/>
  <c r="Y1285" i="1"/>
  <c r="Z1285" i="1"/>
  <c r="G754" i="3"/>
  <c r="H753" i="3"/>
  <c r="X1284" i="1"/>
  <c r="Y1284" i="1"/>
  <c r="Z1284" i="1"/>
  <c r="G753" i="3"/>
  <c r="I753" i="3"/>
  <c r="H752" i="3"/>
  <c r="X1283" i="1"/>
  <c r="Y1283" i="1"/>
  <c r="Z1283" i="1"/>
  <c r="G752" i="3"/>
  <c r="H751" i="3"/>
  <c r="X1282" i="1"/>
  <c r="Y1282" i="1"/>
  <c r="Z1282" i="1"/>
  <c r="G751" i="3"/>
  <c r="I751" i="3"/>
  <c r="H750" i="3"/>
  <c r="X1281" i="1"/>
  <c r="Y1281" i="1"/>
  <c r="Z1281" i="1"/>
  <c r="G750" i="3"/>
  <c r="H749" i="3"/>
  <c r="X1280" i="1"/>
  <c r="Y1280" i="1"/>
  <c r="Z1280" i="1"/>
  <c r="G749" i="3"/>
  <c r="I749" i="3"/>
  <c r="H748" i="3"/>
  <c r="X1279" i="1"/>
  <c r="Y1279" i="1"/>
  <c r="Z1279" i="1"/>
  <c r="G748" i="3"/>
  <c r="H747" i="3"/>
  <c r="X1278" i="1"/>
  <c r="Y1278" i="1"/>
  <c r="Z1278" i="1"/>
  <c r="G747" i="3"/>
  <c r="I747" i="3"/>
  <c r="H746" i="3"/>
  <c r="X1277" i="1"/>
  <c r="Y1277" i="1"/>
  <c r="Z1277" i="1"/>
  <c r="G746" i="3"/>
  <c r="H745" i="3"/>
  <c r="X1276" i="1"/>
  <c r="Y1276" i="1"/>
  <c r="Z1276" i="1"/>
  <c r="G745" i="3"/>
  <c r="I745" i="3"/>
  <c r="H744" i="3"/>
  <c r="X1275" i="1"/>
  <c r="Y1275" i="1"/>
  <c r="Z1275" i="1"/>
  <c r="G744" i="3"/>
  <c r="H743" i="3"/>
  <c r="X1274" i="1"/>
  <c r="Y1274" i="1"/>
  <c r="Z1274" i="1"/>
  <c r="G743" i="3"/>
  <c r="I743" i="3"/>
  <c r="H742" i="3"/>
  <c r="X1273" i="1"/>
  <c r="Y1273" i="1"/>
  <c r="Z1273" i="1"/>
  <c r="G742" i="3"/>
  <c r="H741" i="3"/>
  <c r="X1272" i="1"/>
  <c r="Y1272" i="1"/>
  <c r="Z1272" i="1"/>
  <c r="G741" i="3"/>
  <c r="I741" i="3"/>
  <c r="H740" i="3"/>
  <c r="X1271" i="1"/>
  <c r="Y1271" i="1"/>
  <c r="Z1271" i="1"/>
  <c r="G740" i="3"/>
  <c r="H739" i="3"/>
  <c r="X1270" i="1"/>
  <c r="Y1270" i="1"/>
  <c r="Z1270" i="1"/>
  <c r="G739" i="3"/>
  <c r="I739" i="3"/>
  <c r="H738" i="3"/>
  <c r="X1269" i="1"/>
  <c r="Y1269" i="1"/>
  <c r="Z1269" i="1"/>
  <c r="G738" i="3"/>
  <c r="H737" i="3"/>
  <c r="X1268" i="1"/>
  <c r="Y1268" i="1"/>
  <c r="Z1268" i="1"/>
  <c r="G737" i="3"/>
  <c r="I737" i="3"/>
  <c r="H736" i="3"/>
  <c r="X1267" i="1"/>
  <c r="Y1267" i="1"/>
  <c r="Z1267" i="1"/>
  <c r="G736" i="3"/>
  <c r="H735" i="3"/>
  <c r="X1266" i="1"/>
  <c r="Y1266" i="1"/>
  <c r="Z1266" i="1"/>
  <c r="G735" i="3"/>
  <c r="I735" i="3"/>
  <c r="H734" i="3"/>
  <c r="X1265" i="1"/>
  <c r="Y1265" i="1"/>
  <c r="Z1265" i="1"/>
  <c r="G734" i="3"/>
  <c r="H733" i="3"/>
  <c r="X1264" i="1"/>
  <c r="Y1264" i="1"/>
  <c r="Z1264" i="1"/>
  <c r="G733" i="3"/>
  <c r="I733" i="3"/>
  <c r="H732" i="3"/>
  <c r="X1263" i="1"/>
  <c r="Y1263" i="1"/>
  <c r="Z1263" i="1"/>
  <c r="G732" i="3"/>
  <c r="H731" i="3"/>
  <c r="X1232" i="1"/>
  <c r="Y1232" i="1"/>
  <c r="Z1232" i="1"/>
  <c r="G731" i="3"/>
  <c r="I731" i="3"/>
  <c r="H730" i="3"/>
  <c r="X1231" i="1"/>
  <c r="Y1231" i="1"/>
  <c r="Z1231" i="1"/>
  <c r="G730" i="3"/>
  <c r="H729" i="3"/>
  <c r="X1230" i="1"/>
  <c r="Y1230" i="1"/>
  <c r="Z1230" i="1"/>
  <c r="G729" i="3"/>
  <c r="I729" i="3"/>
  <c r="H728" i="3"/>
  <c r="X1229" i="1"/>
  <c r="Y1229" i="1"/>
  <c r="Z1229" i="1"/>
  <c r="G728" i="3"/>
  <c r="H727" i="3"/>
  <c r="X1228" i="1"/>
  <c r="Y1228" i="1"/>
  <c r="Z1228" i="1"/>
  <c r="G727" i="3"/>
  <c r="I727" i="3"/>
  <c r="H726" i="3"/>
  <c r="X1227" i="1"/>
  <c r="Y1227" i="1"/>
  <c r="Z1227" i="1"/>
  <c r="G726" i="3"/>
  <c r="H725" i="3"/>
  <c r="X1226" i="1"/>
  <c r="Y1226" i="1"/>
  <c r="Z1226" i="1"/>
  <c r="G725" i="3"/>
  <c r="I725" i="3"/>
  <c r="H724" i="3"/>
  <c r="X1225" i="1"/>
  <c r="Y1225" i="1"/>
  <c r="Z1225" i="1"/>
  <c r="G724" i="3"/>
  <c r="H723" i="3"/>
  <c r="X1224" i="1"/>
  <c r="Y1224" i="1"/>
  <c r="Z1224" i="1"/>
  <c r="G723" i="3"/>
  <c r="I723" i="3"/>
  <c r="H722" i="3"/>
  <c r="X1223" i="1"/>
  <c r="Y1223" i="1"/>
  <c r="Z1223" i="1"/>
  <c r="G722" i="3"/>
  <c r="H721" i="3"/>
  <c r="X1222" i="1"/>
  <c r="Y1222" i="1"/>
  <c r="Z1222" i="1"/>
  <c r="G721" i="3"/>
  <c r="I721" i="3"/>
  <c r="H720" i="3"/>
  <c r="X1221" i="1"/>
  <c r="Y1221" i="1"/>
  <c r="Z1221" i="1"/>
  <c r="G720" i="3"/>
  <c r="H719" i="3"/>
  <c r="X1220" i="1"/>
  <c r="Y1220" i="1"/>
  <c r="Z1220" i="1"/>
  <c r="G719" i="3"/>
  <c r="I719" i="3"/>
  <c r="H718" i="3"/>
  <c r="X1219" i="1"/>
  <c r="Y1219" i="1"/>
  <c r="Z1219" i="1"/>
  <c r="G718" i="3"/>
  <c r="H717" i="3"/>
  <c r="X1218" i="1"/>
  <c r="Y1218" i="1"/>
  <c r="Z1218" i="1"/>
  <c r="G717" i="3"/>
  <c r="I717" i="3"/>
  <c r="H716" i="3"/>
  <c r="X1217" i="1"/>
  <c r="Y1217" i="1"/>
  <c r="Z1217" i="1"/>
  <c r="G716" i="3"/>
  <c r="H715" i="3"/>
  <c r="X1216" i="1"/>
  <c r="Y1216" i="1"/>
  <c r="Z1216" i="1"/>
  <c r="G715" i="3"/>
  <c r="I715" i="3"/>
  <c r="H714" i="3"/>
  <c r="X1215" i="1"/>
  <c r="Y1215" i="1"/>
  <c r="Z1215" i="1"/>
  <c r="G714" i="3"/>
  <c r="H713" i="3"/>
  <c r="X1213" i="1"/>
  <c r="Y1213" i="1"/>
  <c r="Z1213" i="1"/>
  <c r="G713" i="3"/>
  <c r="I713" i="3"/>
  <c r="H712" i="3"/>
  <c r="X1212" i="1"/>
  <c r="Y1212" i="1"/>
  <c r="Z1212" i="1"/>
  <c r="G712" i="3"/>
  <c r="H711" i="3"/>
  <c r="X1181" i="1"/>
  <c r="Y1181" i="1"/>
  <c r="Z1181" i="1"/>
  <c r="G711" i="3"/>
  <c r="I711" i="3"/>
  <c r="H710" i="3"/>
  <c r="X1180" i="1"/>
  <c r="Y1180" i="1"/>
  <c r="Z1180" i="1"/>
  <c r="G710" i="3"/>
  <c r="H709" i="3"/>
  <c r="X1179" i="1"/>
  <c r="Y1179" i="1"/>
  <c r="Z1179" i="1"/>
  <c r="G709" i="3"/>
  <c r="I709" i="3"/>
  <c r="H708" i="3"/>
  <c r="X1178" i="1"/>
  <c r="Y1178" i="1"/>
  <c r="Z1178" i="1"/>
  <c r="G708" i="3"/>
  <c r="H707" i="3"/>
  <c r="X1177" i="1"/>
  <c r="Y1177" i="1"/>
  <c r="Z1177" i="1"/>
  <c r="G707" i="3"/>
  <c r="I707" i="3"/>
  <c r="H706" i="3"/>
  <c r="X1176" i="1"/>
  <c r="Y1176" i="1"/>
  <c r="Z1176" i="1"/>
  <c r="G706" i="3"/>
  <c r="H705" i="3"/>
  <c r="X1175" i="1"/>
  <c r="Y1175" i="1"/>
  <c r="Z1175" i="1"/>
  <c r="G705" i="3"/>
  <c r="I705" i="3"/>
  <c r="H704" i="3"/>
  <c r="X1174" i="1"/>
  <c r="Y1174" i="1"/>
  <c r="Z1174" i="1"/>
  <c r="G704" i="3"/>
  <c r="H703" i="3"/>
  <c r="X1173" i="1"/>
  <c r="Y1173" i="1"/>
  <c r="Z1173" i="1"/>
  <c r="G703" i="3"/>
  <c r="I703" i="3"/>
  <c r="H702" i="3"/>
  <c r="X1172" i="1"/>
  <c r="Y1172" i="1"/>
  <c r="Z1172" i="1"/>
  <c r="G702" i="3"/>
  <c r="H701" i="3"/>
  <c r="X1171" i="1"/>
  <c r="Y1171" i="1"/>
  <c r="Z1171" i="1"/>
  <c r="G701" i="3"/>
  <c r="I701" i="3"/>
  <c r="H700" i="3"/>
  <c r="X1170" i="1"/>
  <c r="Y1170" i="1"/>
  <c r="Z1170" i="1"/>
  <c r="G700" i="3"/>
  <c r="H699" i="3"/>
  <c r="X1169" i="1"/>
  <c r="Y1169" i="1"/>
  <c r="Z1169" i="1"/>
  <c r="G699" i="3"/>
  <c r="I699" i="3"/>
  <c r="H698" i="3"/>
  <c r="X1168" i="1"/>
  <c r="Y1168" i="1"/>
  <c r="Z1168" i="1"/>
  <c r="G698" i="3"/>
  <c r="H697" i="3"/>
  <c r="X1167" i="1"/>
  <c r="Y1167" i="1"/>
  <c r="Z1167" i="1"/>
  <c r="G697" i="3"/>
  <c r="I697" i="3"/>
  <c r="H696" i="3"/>
  <c r="X1166" i="1"/>
  <c r="Y1166" i="1"/>
  <c r="Z1166" i="1"/>
  <c r="G696" i="3"/>
  <c r="H695" i="3"/>
  <c r="X1165" i="1"/>
  <c r="Y1165" i="1"/>
  <c r="Z1165" i="1"/>
  <c r="G695" i="3"/>
  <c r="I695" i="3"/>
  <c r="H694" i="3"/>
  <c r="X1164" i="1"/>
  <c r="Y1164" i="1"/>
  <c r="Z1164" i="1"/>
  <c r="G694" i="3"/>
  <c r="H693" i="3"/>
  <c r="X1163" i="1"/>
  <c r="Y1163" i="1"/>
  <c r="Z1163" i="1"/>
  <c r="G693" i="3"/>
  <c r="I693" i="3"/>
  <c r="H692" i="3"/>
  <c r="X1162" i="1"/>
  <c r="Y1162" i="1"/>
  <c r="Z1162" i="1"/>
  <c r="G692" i="3"/>
  <c r="H691" i="3"/>
  <c r="G691" i="3"/>
  <c r="H690" i="3"/>
  <c r="X1161" i="1"/>
  <c r="Y1161" i="1"/>
  <c r="Z1161" i="1"/>
  <c r="G690" i="3"/>
  <c r="H689" i="3"/>
  <c r="X1159" i="1"/>
  <c r="Y1159" i="1"/>
  <c r="Z1159" i="1"/>
  <c r="G689" i="3"/>
  <c r="I689" i="3"/>
  <c r="H688" i="3"/>
  <c r="X1158" i="1"/>
  <c r="Y1158" i="1"/>
  <c r="Z1158" i="1"/>
  <c r="G688" i="3"/>
  <c r="H687" i="3"/>
  <c r="X1157" i="1"/>
  <c r="Y1157" i="1"/>
  <c r="Z1157" i="1"/>
  <c r="G687" i="3"/>
  <c r="I687" i="3"/>
  <c r="H686" i="3"/>
  <c r="X1156" i="1"/>
  <c r="Y1156" i="1"/>
  <c r="Z1156" i="1"/>
  <c r="G686" i="3"/>
  <c r="H685" i="3"/>
  <c r="X1155" i="1"/>
  <c r="Y1155" i="1"/>
  <c r="Z1155" i="1"/>
  <c r="G685" i="3"/>
  <c r="I685" i="3"/>
  <c r="H684" i="3"/>
  <c r="X1154" i="1"/>
  <c r="Y1154" i="1"/>
  <c r="Z1154" i="1"/>
  <c r="G684" i="3"/>
  <c r="H683" i="3"/>
  <c r="X1153" i="1"/>
  <c r="Y1153" i="1"/>
  <c r="Z1153" i="1"/>
  <c r="G683" i="3"/>
  <c r="I683" i="3"/>
  <c r="H682" i="3"/>
  <c r="X1152" i="1"/>
  <c r="Y1152" i="1"/>
  <c r="Z1152" i="1"/>
  <c r="G682" i="3"/>
  <c r="H681" i="3"/>
  <c r="X1131" i="1"/>
  <c r="Y1131" i="1"/>
  <c r="Z1131" i="1"/>
  <c r="G681" i="3"/>
  <c r="I681" i="3"/>
  <c r="H680" i="3"/>
  <c r="X1130" i="1"/>
  <c r="Y1130" i="1"/>
  <c r="Z1130" i="1"/>
  <c r="G680" i="3"/>
  <c r="H679" i="3"/>
  <c r="X1129" i="1"/>
  <c r="Y1129" i="1"/>
  <c r="Z1129" i="1"/>
  <c r="G679" i="3"/>
  <c r="I679" i="3"/>
  <c r="H678" i="3"/>
  <c r="X1128" i="1"/>
  <c r="Y1128" i="1"/>
  <c r="Z1128" i="1"/>
  <c r="G678" i="3"/>
  <c r="H677" i="3"/>
  <c r="X1127" i="1"/>
  <c r="Y1127" i="1"/>
  <c r="Z1127" i="1"/>
  <c r="G677" i="3"/>
  <c r="I677" i="3"/>
  <c r="H676" i="3"/>
  <c r="X1126" i="1"/>
  <c r="Y1126" i="1"/>
  <c r="Z1126" i="1"/>
  <c r="G676" i="3"/>
  <c r="H675" i="3"/>
  <c r="X1125" i="1"/>
  <c r="Y1125" i="1"/>
  <c r="Z1125" i="1"/>
  <c r="G675" i="3"/>
  <c r="I675" i="3"/>
  <c r="H674" i="3"/>
  <c r="X1124" i="1"/>
  <c r="Y1124" i="1"/>
  <c r="Z1124" i="1"/>
  <c r="G674" i="3"/>
  <c r="H673" i="3"/>
  <c r="X1123" i="1"/>
  <c r="Y1123" i="1"/>
  <c r="Z1123" i="1"/>
  <c r="G673" i="3"/>
  <c r="I673" i="3"/>
  <c r="H672" i="3"/>
  <c r="X1122" i="1"/>
  <c r="Y1122" i="1"/>
  <c r="Z1122" i="1"/>
  <c r="G672" i="3"/>
  <c r="H671" i="3"/>
  <c r="X1121" i="1"/>
  <c r="Y1121" i="1"/>
  <c r="Z1121" i="1"/>
  <c r="G671" i="3"/>
  <c r="I671" i="3"/>
  <c r="H670" i="3"/>
  <c r="X1120" i="1"/>
  <c r="Y1120" i="1"/>
  <c r="Z1120" i="1"/>
  <c r="G670" i="3"/>
  <c r="H669" i="3"/>
  <c r="X1119" i="1"/>
  <c r="Y1119" i="1"/>
  <c r="Z1119" i="1"/>
  <c r="G669" i="3"/>
  <c r="I669" i="3"/>
  <c r="H668" i="3"/>
  <c r="X1118" i="1"/>
  <c r="Y1118" i="1"/>
  <c r="Z1118" i="1"/>
  <c r="G668" i="3"/>
  <c r="H667" i="3"/>
  <c r="X1117" i="1"/>
  <c r="Y1117" i="1"/>
  <c r="Z1117" i="1"/>
  <c r="G667" i="3"/>
  <c r="I667" i="3"/>
  <c r="H666" i="3"/>
  <c r="X1116" i="1"/>
  <c r="Y1116" i="1"/>
  <c r="Z1116" i="1"/>
  <c r="G666" i="3"/>
  <c r="H665" i="3"/>
  <c r="X1115" i="1"/>
  <c r="Y1115" i="1"/>
  <c r="Z1115" i="1"/>
  <c r="G665" i="3"/>
  <c r="I665" i="3"/>
  <c r="H664" i="3"/>
  <c r="X1114" i="1"/>
  <c r="Y1114" i="1"/>
  <c r="Z1114" i="1"/>
  <c r="G664" i="3"/>
  <c r="H663" i="3"/>
  <c r="X1113" i="1"/>
  <c r="Y1113" i="1"/>
  <c r="Z1113" i="1"/>
  <c r="G663" i="3"/>
  <c r="I663" i="3"/>
  <c r="H662" i="3"/>
  <c r="X1112" i="1"/>
  <c r="Y1112" i="1"/>
  <c r="Z1112" i="1"/>
  <c r="G662" i="3"/>
  <c r="H661" i="3"/>
  <c r="X1111" i="1"/>
  <c r="Y1111" i="1"/>
  <c r="Z1111" i="1"/>
  <c r="G661" i="3"/>
  <c r="I661" i="3"/>
  <c r="H660" i="3"/>
  <c r="X1110" i="1"/>
  <c r="Y1110" i="1"/>
  <c r="Z1110" i="1"/>
  <c r="G660" i="3"/>
  <c r="H659" i="3"/>
  <c r="X1109" i="1"/>
  <c r="Y1109" i="1"/>
  <c r="Z1109" i="1"/>
  <c r="G659" i="3"/>
  <c r="I659" i="3"/>
  <c r="H658" i="3"/>
  <c r="X1108" i="1"/>
  <c r="Y1108" i="1"/>
  <c r="Z1108" i="1"/>
  <c r="G658" i="3"/>
  <c r="H657" i="3"/>
  <c r="X1107" i="1"/>
  <c r="Y1107" i="1"/>
  <c r="Z1107" i="1"/>
  <c r="G657" i="3"/>
  <c r="I657" i="3"/>
  <c r="H656" i="3"/>
  <c r="X1083" i="1"/>
  <c r="Y1083" i="1"/>
  <c r="Z1083" i="1"/>
  <c r="G656" i="3"/>
  <c r="H655" i="3"/>
  <c r="X1082" i="1"/>
  <c r="Y1082" i="1"/>
  <c r="Z1082" i="1"/>
  <c r="G655" i="3"/>
  <c r="I655" i="3"/>
  <c r="H654" i="3"/>
  <c r="X1081" i="1"/>
  <c r="Y1081" i="1"/>
  <c r="Z1081" i="1"/>
  <c r="G654" i="3"/>
  <c r="H653" i="3"/>
  <c r="X1080" i="1"/>
  <c r="Y1080" i="1"/>
  <c r="Z1080" i="1"/>
  <c r="G653" i="3"/>
  <c r="I653" i="3"/>
  <c r="H652" i="3"/>
  <c r="X1079" i="1"/>
  <c r="Y1079" i="1"/>
  <c r="Z1079" i="1"/>
  <c r="G652" i="3"/>
  <c r="H651" i="3"/>
  <c r="X1078" i="1"/>
  <c r="Y1078" i="1"/>
  <c r="Z1078" i="1"/>
  <c r="G651" i="3"/>
  <c r="I651" i="3"/>
  <c r="H650" i="3"/>
  <c r="X1077" i="1"/>
  <c r="Y1077" i="1"/>
  <c r="Z1077" i="1"/>
  <c r="G650" i="3"/>
  <c r="H649" i="3"/>
  <c r="X1076" i="1"/>
  <c r="Y1076" i="1"/>
  <c r="Z1076" i="1"/>
  <c r="G649" i="3"/>
  <c r="I649" i="3"/>
  <c r="H648" i="3"/>
  <c r="X1075" i="1"/>
  <c r="Y1075" i="1"/>
  <c r="Z1075" i="1"/>
  <c r="G648" i="3"/>
  <c r="H647" i="3"/>
  <c r="X1074" i="1"/>
  <c r="Y1074" i="1"/>
  <c r="Z1074" i="1"/>
  <c r="G647" i="3"/>
  <c r="I647" i="3"/>
  <c r="H646" i="3"/>
  <c r="X1073" i="1"/>
  <c r="Y1073" i="1"/>
  <c r="Z1073" i="1"/>
  <c r="G646" i="3"/>
  <c r="H645" i="3"/>
  <c r="X1072" i="1"/>
  <c r="Y1072" i="1"/>
  <c r="Z1072" i="1"/>
  <c r="G645" i="3"/>
  <c r="I645" i="3"/>
  <c r="H644" i="3"/>
  <c r="X1071" i="1"/>
  <c r="Y1071" i="1"/>
  <c r="Z1071" i="1"/>
  <c r="G644" i="3"/>
  <c r="H643" i="3"/>
  <c r="X1070" i="1"/>
  <c r="Y1070" i="1"/>
  <c r="Z1070" i="1"/>
  <c r="G643" i="3"/>
  <c r="I643" i="3"/>
  <c r="H642" i="3"/>
  <c r="X1069" i="1"/>
  <c r="Y1069" i="1"/>
  <c r="Z1069" i="1"/>
  <c r="G642" i="3"/>
  <c r="H641" i="3"/>
  <c r="X1068" i="1"/>
  <c r="Y1068" i="1"/>
  <c r="Z1068" i="1"/>
  <c r="G641" i="3"/>
  <c r="I641" i="3"/>
  <c r="H640" i="3"/>
  <c r="X1067" i="1"/>
  <c r="Y1067" i="1"/>
  <c r="Z1067" i="1"/>
  <c r="G640" i="3"/>
  <c r="H639" i="3"/>
  <c r="X1066" i="1"/>
  <c r="Y1066" i="1"/>
  <c r="Z1066" i="1"/>
  <c r="G639" i="3"/>
  <c r="I639" i="3"/>
  <c r="H638" i="3"/>
  <c r="X1065" i="1"/>
  <c r="Y1065" i="1"/>
  <c r="Z1065" i="1"/>
  <c r="G638" i="3"/>
  <c r="H637" i="3"/>
  <c r="X1064" i="1"/>
  <c r="Y1064" i="1"/>
  <c r="Z1064" i="1"/>
  <c r="G637" i="3"/>
  <c r="I637" i="3"/>
  <c r="H636" i="3"/>
  <c r="X1063" i="1"/>
  <c r="Y1063" i="1"/>
  <c r="Z1063" i="1"/>
  <c r="G636" i="3"/>
  <c r="H635" i="3"/>
  <c r="X1062" i="1"/>
  <c r="Y1062" i="1"/>
  <c r="Z1062" i="1"/>
  <c r="G635" i="3"/>
  <c r="I635" i="3"/>
  <c r="H634" i="3"/>
  <c r="X1061" i="1"/>
  <c r="Y1061" i="1"/>
  <c r="Z1061" i="1"/>
  <c r="G634" i="3"/>
  <c r="H633" i="3"/>
  <c r="X1060" i="1"/>
  <c r="Y1060" i="1"/>
  <c r="Z1060" i="1"/>
  <c r="G633" i="3"/>
  <c r="I633" i="3"/>
  <c r="H632" i="3"/>
  <c r="X1059" i="1"/>
  <c r="Y1059" i="1"/>
  <c r="Z1059" i="1"/>
  <c r="G632" i="3"/>
  <c r="H631" i="3"/>
  <c r="X1058" i="1"/>
  <c r="Y1058" i="1"/>
  <c r="Z1058" i="1"/>
  <c r="G631" i="3"/>
  <c r="I631" i="3"/>
  <c r="H630" i="3"/>
  <c r="X1057" i="1"/>
  <c r="Y1057" i="1"/>
  <c r="Z1057" i="1"/>
  <c r="G630" i="3"/>
  <c r="H629" i="3"/>
  <c r="X1056" i="1"/>
  <c r="Y1056" i="1"/>
  <c r="Z1056" i="1"/>
  <c r="G629" i="3"/>
  <c r="I629" i="3"/>
  <c r="H628" i="3"/>
  <c r="X1055" i="1"/>
  <c r="Y1055" i="1"/>
  <c r="Z1055" i="1"/>
  <c r="G628" i="3"/>
  <c r="H627" i="3"/>
  <c r="X1054" i="1"/>
  <c r="Y1054" i="1"/>
  <c r="Z1054" i="1"/>
  <c r="G627" i="3"/>
  <c r="I627" i="3"/>
  <c r="H626" i="3"/>
  <c r="X1017" i="1"/>
  <c r="Y1017" i="1"/>
  <c r="Z1017" i="1"/>
  <c r="G626" i="3"/>
  <c r="H625" i="3"/>
  <c r="X1016" i="1"/>
  <c r="Y1016" i="1"/>
  <c r="Z1016" i="1"/>
  <c r="G625" i="3"/>
  <c r="I625" i="3"/>
  <c r="H624" i="3"/>
  <c r="X1015" i="1"/>
  <c r="Y1015" i="1"/>
  <c r="Z1015" i="1"/>
  <c r="G624" i="3"/>
  <c r="H623" i="3"/>
  <c r="X1014" i="1"/>
  <c r="Y1014" i="1"/>
  <c r="Z1014" i="1"/>
  <c r="G623" i="3"/>
  <c r="I623" i="3"/>
  <c r="H622" i="3"/>
  <c r="X1013" i="1"/>
  <c r="Y1013" i="1"/>
  <c r="Z1013" i="1"/>
  <c r="G622" i="3"/>
  <c r="H621" i="3"/>
  <c r="X1012" i="1"/>
  <c r="Y1012" i="1"/>
  <c r="Z1012" i="1"/>
  <c r="G621" i="3"/>
  <c r="I621" i="3"/>
  <c r="H620" i="3"/>
  <c r="X1011" i="1"/>
  <c r="Y1011" i="1"/>
  <c r="Z1011" i="1"/>
  <c r="G620" i="3"/>
  <c r="H619" i="3"/>
  <c r="X1010" i="1"/>
  <c r="Y1010" i="1"/>
  <c r="Z1010" i="1"/>
  <c r="G619" i="3"/>
  <c r="I619" i="3"/>
  <c r="H618" i="3"/>
  <c r="X1009" i="1"/>
  <c r="Y1009" i="1"/>
  <c r="Z1009" i="1"/>
  <c r="G618" i="3"/>
  <c r="H617" i="3"/>
  <c r="X1008" i="1"/>
  <c r="Y1008" i="1"/>
  <c r="Z1008" i="1"/>
  <c r="G617" i="3"/>
  <c r="I617" i="3"/>
  <c r="H616" i="3"/>
  <c r="X1007" i="1"/>
  <c r="Y1007" i="1"/>
  <c r="Z1007" i="1"/>
  <c r="G616" i="3"/>
  <c r="H615" i="3"/>
  <c r="X1006" i="1"/>
  <c r="Y1006" i="1"/>
  <c r="Z1006" i="1"/>
  <c r="G615" i="3"/>
  <c r="I615" i="3"/>
  <c r="H614" i="3"/>
  <c r="X1005" i="1"/>
  <c r="Y1005" i="1"/>
  <c r="Z1005" i="1"/>
  <c r="G614" i="3"/>
  <c r="H613" i="3"/>
  <c r="X1004" i="1"/>
  <c r="Y1004" i="1"/>
  <c r="Z1004" i="1"/>
  <c r="G613" i="3"/>
  <c r="I613" i="3"/>
  <c r="H612" i="3"/>
  <c r="X1003" i="1"/>
  <c r="Y1003" i="1"/>
  <c r="Z1003" i="1"/>
  <c r="G612" i="3"/>
  <c r="H611" i="3"/>
  <c r="X1002" i="1"/>
  <c r="Y1002" i="1"/>
  <c r="Z1002" i="1"/>
  <c r="G611" i="3"/>
  <c r="I611" i="3"/>
  <c r="H610" i="3"/>
  <c r="X1001" i="1"/>
  <c r="Y1001" i="1"/>
  <c r="Z1001" i="1"/>
  <c r="G610" i="3"/>
  <c r="H609" i="3"/>
  <c r="X1000" i="1"/>
  <c r="Y1000" i="1"/>
  <c r="Z1000" i="1"/>
  <c r="G609" i="3"/>
  <c r="I609" i="3"/>
  <c r="H608" i="3"/>
  <c r="X999" i="1"/>
  <c r="Y999" i="1"/>
  <c r="Z999" i="1"/>
  <c r="G608" i="3"/>
  <c r="H607" i="3"/>
  <c r="X998" i="1"/>
  <c r="Y998" i="1"/>
  <c r="Z998" i="1"/>
  <c r="G607" i="3"/>
  <c r="I607" i="3"/>
  <c r="H606" i="3"/>
  <c r="X997" i="1"/>
  <c r="Y997" i="1"/>
  <c r="Z997" i="1"/>
  <c r="G606" i="3"/>
  <c r="H605" i="3"/>
  <c r="X996" i="1"/>
  <c r="Y996" i="1"/>
  <c r="Z996" i="1"/>
  <c r="G605" i="3"/>
  <c r="I605" i="3"/>
  <c r="H604" i="3"/>
  <c r="X995" i="1"/>
  <c r="Y995" i="1"/>
  <c r="Z995" i="1"/>
  <c r="G604" i="3"/>
  <c r="H603" i="3"/>
  <c r="X994" i="1"/>
  <c r="Y994" i="1"/>
  <c r="Z994" i="1"/>
  <c r="G603" i="3"/>
  <c r="I603" i="3"/>
  <c r="H602" i="3"/>
  <c r="X993" i="1"/>
  <c r="Y993" i="1"/>
  <c r="Z993" i="1"/>
  <c r="G602" i="3"/>
  <c r="H601" i="3"/>
  <c r="X962" i="1"/>
  <c r="Y962" i="1"/>
  <c r="Z962" i="1"/>
  <c r="G601" i="3"/>
  <c r="I601" i="3"/>
  <c r="H600" i="3"/>
  <c r="X961" i="1"/>
  <c r="Y961" i="1"/>
  <c r="Z961" i="1"/>
  <c r="G600" i="3"/>
  <c r="H599" i="3"/>
  <c r="X960" i="1"/>
  <c r="Y960" i="1"/>
  <c r="Z960" i="1"/>
  <c r="G599" i="3"/>
  <c r="I599" i="3"/>
  <c r="H598" i="3"/>
  <c r="X959" i="1"/>
  <c r="Y959" i="1"/>
  <c r="Z959" i="1"/>
  <c r="G598" i="3"/>
  <c r="H597" i="3"/>
  <c r="X958" i="1"/>
  <c r="Y958" i="1"/>
  <c r="Z958" i="1"/>
  <c r="G597" i="3"/>
  <c r="I597" i="3"/>
  <c r="H596" i="3"/>
  <c r="X957" i="1"/>
  <c r="Y957" i="1"/>
  <c r="Z957" i="1"/>
  <c r="G596" i="3"/>
  <c r="H595" i="3"/>
  <c r="X956" i="1"/>
  <c r="Y956" i="1"/>
  <c r="Z956" i="1"/>
  <c r="G595" i="3"/>
  <c r="I595" i="3"/>
  <c r="H594" i="3"/>
  <c r="X955" i="1"/>
  <c r="Y955" i="1"/>
  <c r="Z955" i="1"/>
  <c r="G594" i="3"/>
  <c r="H593" i="3"/>
  <c r="X954" i="1"/>
  <c r="Y954" i="1"/>
  <c r="Z954" i="1"/>
  <c r="G593" i="3"/>
  <c r="I593" i="3"/>
  <c r="H592" i="3"/>
  <c r="X953" i="1"/>
  <c r="Y953" i="1"/>
  <c r="Z953" i="1"/>
  <c r="G592" i="3"/>
  <c r="H591" i="3"/>
  <c r="X952" i="1"/>
  <c r="Y952" i="1"/>
  <c r="Z952" i="1"/>
  <c r="G591" i="3"/>
  <c r="I591" i="3"/>
  <c r="H590" i="3"/>
  <c r="X951" i="1"/>
  <c r="Y951" i="1"/>
  <c r="Z951" i="1"/>
  <c r="G590" i="3"/>
  <c r="H589" i="3"/>
  <c r="X950" i="1"/>
  <c r="Y950" i="1"/>
  <c r="Z950" i="1"/>
  <c r="G589" i="3"/>
  <c r="I589" i="3"/>
  <c r="H588" i="3"/>
  <c r="X949" i="1"/>
  <c r="Y949" i="1"/>
  <c r="Z949" i="1"/>
  <c r="G588" i="3"/>
  <c r="H587" i="3"/>
  <c r="X948" i="1"/>
  <c r="Y948" i="1"/>
  <c r="Z948" i="1"/>
  <c r="G587" i="3"/>
  <c r="I587" i="3"/>
  <c r="H586" i="3"/>
  <c r="X947" i="1"/>
  <c r="Y947" i="1"/>
  <c r="Z947" i="1"/>
  <c r="G586" i="3"/>
  <c r="H585" i="3"/>
  <c r="X946" i="1"/>
  <c r="Y946" i="1"/>
  <c r="Z946" i="1"/>
  <c r="G585" i="3"/>
  <c r="I585" i="3"/>
  <c r="H584" i="3"/>
  <c r="X945" i="1"/>
  <c r="Y945" i="1"/>
  <c r="Z945" i="1"/>
  <c r="G584" i="3"/>
  <c r="H583" i="3"/>
  <c r="X944" i="1"/>
  <c r="Y944" i="1"/>
  <c r="Z944" i="1"/>
  <c r="G583" i="3"/>
  <c r="I583" i="3"/>
  <c r="H582" i="3"/>
  <c r="X943" i="1"/>
  <c r="Y943" i="1"/>
  <c r="Z943" i="1"/>
  <c r="G582" i="3"/>
  <c r="H581" i="3"/>
  <c r="X822" i="1"/>
  <c r="Y822" i="1"/>
  <c r="Z822" i="1"/>
  <c r="G581" i="3"/>
  <c r="I581" i="3"/>
  <c r="H580" i="3"/>
  <c r="X821" i="1"/>
  <c r="Y821" i="1"/>
  <c r="Z821" i="1"/>
  <c r="G580" i="3"/>
  <c r="H579" i="3"/>
  <c r="X820" i="1"/>
  <c r="Y820" i="1"/>
  <c r="Z820" i="1"/>
  <c r="G579" i="3"/>
  <c r="I579" i="3"/>
  <c r="H578" i="3"/>
  <c r="X819" i="1"/>
  <c r="Y819" i="1"/>
  <c r="Z819" i="1"/>
  <c r="G578" i="3"/>
  <c r="H577" i="3"/>
  <c r="X818" i="1"/>
  <c r="Y818" i="1"/>
  <c r="Z818" i="1"/>
  <c r="G577" i="3"/>
  <c r="I577" i="3"/>
  <c r="H576" i="3"/>
  <c r="X817" i="1"/>
  <c r="Y817" i="1"/>
  <c r="Z817" i="1"/>
  <c r="G576" i="3"/>
  <c r="H575" i="3"/>
  <c r="X816" i="1"/>
  <c r="Y816" i="1"/>
  <c r="Z816" i="1"/>
  <c r="G575" i="3"/>
  <c r="I575" i="3"/>
  <c r="H574" i="3"/>
  <c r="X815" i="1"/>
  <c r="Y815" i="1"/>
  <c r="Z815" i="1"/>
  <c r="G574" i="3"/>
  <c r="H573" i="3"/>
  <c r="X814" i="1"/>
  <c r="Y814" i="1"/>
  <c r="Z814" i="1"/>
  <c r="G573" i="3"/>
  <c r="I573" i="3"/>
  <c r="H572" i="3"/>
  <c r="X813" i="1"/>
  <c r="Y813" i="1"/>
  <c r="Z813" i="1"/>
  <c r="G572" i="3"/>
  <c r="H571" i="3"/>
  <c r="X812" i="1"/>
  <c r="Y812" i="1"/>
  <c r="Z812" i="1"/>
  <c r="G571" i="3"/>
  <c r="I571" i="3"/>
  <c r="H570" i="3"/>
  <c r="X811" i="1"/>
  <c r="Y811" i="1"/>
  <c r="Z811" i="1"/>
  <c r="G570" i="3"/>
  <c r="H569" i="3"/>
  <c r="X810" i="1"/>
  <c r="Y810" i="1"/>
  <c r="Z810" i="1"/>
  <c r="G569" i="3"/>
  <c r="I569" i="3"/>
  <c r="H568" i="3"/>
  <c r="X809" i="1"/>
  <c r="Y809" i="1"/>
  <c r="Z809" i="1"/>
  <c r="G568" i="3"/>
  <c r="H567" i="3"/>
  <c r="X808" i="1"/>
  <c r="Y808" i="1"/>
  <c r="Z808" i="1"/>
  <c r="G567" i="3"/>
  <c r="I567" i="3"/>
  <c r="H566" i="3"/>
  <c r="X807" i="1"/>
  <c r="Y807" i="1"/>
  <c r="Z807" i="1"/>
  <c r="G566" i="3"/>
  <c r="H565" i="3"/>
  <c r="X806" i="1"/>
  <c r="Y806" i="1"/>
  <c r="Z806" i="1"/>
  <c r="G565" i="3"/>
  <c r="I565" i="3"/>
  <c r="H564" i="3"/>
  <c r="X805" i="1"/>
  <c r="Y805" i="1"/>
  <c r="Z805" i="1"/>
  <c r="G564" i="3"/>
  <c r="H563" i="3"/>
  <c r="X804" i="1"/>
  <c r="Y804" i="1"/>
  <c r="Z804" i="1"/>
  <c r="G563" i="3"/>
  <c r="I563" i="3"/>
  <c r="H562" i="3"/>
  <c r="X803" i="1"/>
  <c r="Y803" i="1"/>
  <c r="Z803" i="1"/>
  <c r="G562" i="3"/>
  <c r="H561" i="3"/>
  <c r="X772" i="1"/>
  <c r="Y772" i="1"/>
  <c r="Z772" i="1"/>
  <c r="G561" i="3"/>
  <c r="I561" i="3"/>
  <c r="H560" i="3"/>
  <c r="X771" i="1"/>
  <c r="Y771" i="1"/>
  <c r="Z771" i="1"/>
  <c r="G560" i="3"/>
  <c r="H559" i="3"/>
  <c r="X770" i="1"/>
  <c r="Y770" i="1"/>
  <c r="Z770" i="1"/>
  <c r="G559" i="3"/>
  <c r="I559" i="3"/>
  <c r="H558" i="3"/>
  <c r="X769" i="1"/>
  <c r="Y769" i="1"/>
  <c r="Z769" i="1"/>
  <c r="G558" i="3"/>
  <c r="H557" i="3"/>
  <c r="X768" i="1"/>
  <c r="Y768" i="1"/>
  <c r="Z768" i="1"/>
  <c r="G557" i="3"/>
  <c r="I557" i="3"/>
  <c r="H556" i="3"/>
  <c r="X767" i="1"/>
  <c r="Y767" i="1"/>
  <c r="Z767" i="1"/>
  <c r="G556" i="3"/>
  <c r="H555" i="3"/>
  <c r="X766" i="1"/>
  <c r="Y766" i="1"/>
  <c r="Z766" i="1"/>
  <c r="G555" i="3"/>
  <c r="I555" i="3"/>
  <c r="H554" i="3"/>
  <c r="X765" i="1"/>
  <c r="Y765" i="1"/>
  <c r="Z765" i="1"/>
  <c r="G554" i="3"/>
  <c r="H553" i="3"/>
  <c r="X764" i="1"/>
  <c r="Y764" i="1"/>
  <c r="Z764" i="1"/>
  <c r="G553" i="3"/>
  <c r="I553" i="3"/>
  <c r="H552" i="3"/>
  <c r="X763" i="1"/>
  <c r="Y763" i="1"/>
  <c r="Z763" i="1"/>
  <c r="G552" i="3"/>
  <c r="H551" i="3"/>
  <c r="X762" i="1"/>
  <c r="Y762" i="1"/>
  <c r="Z762" i="1"/>
  <c r="G551" i="3"/>
  <c r="I551" i="3"/>
  <c r="H550" i="3"/>
  <c r="X761" i="1"/>
  <c r="Y761" i="1"/>
  <c r="Z761" i="1"/>
  <c r="G550" i="3"/>
  <c r="H549" i="3"/>
  <c r="X760" i="1"/>
  <c r="Y760" i="1"/>
  <c r="Z760" i="1"/>
  <c r="G549" i="3"/>
  <c r="I549" i="3"/>
  <c r="H548" i="3"/>
  <c r="X759" i="1"/>
  <c r="Y759" i="1"/>
  <c r="Z759" i="1"/>
  <c r="G548" i="3"/>
  <c r="H547" i="3"/>
  <c r="X758" i="1"/>
  <c r="Y758" i="1"/>
  <c r="Z758" i="1"/>
  <c r="G547" i="3"/>
  <c r="I547" i="3"/>
  <c r="H546" i="3"/>
  <c r="X757" i="1"/>
  <c r="Y757" i="1"/>
  <c r="Z757" i="1"/>
  <c r="G546" i="3"/>
  <c r="H545" i="3"/>
  <c r="X756" i="1"/>
  <c r="Y756" i="1"/>
  <c r="Z756" i="1"/>
  <c r="G545" i="3"/>
  <c r="I545" i="3"/>
  <c r="H544" i="3"/>
  <c r="X755" i="1"/>
  <c r="Y755" i="1"/>
  <c r="Z755" i="1"/>
  <c r="G544" i="3"/>
  <c r="H543" i="3"/>
  <c r="X754" i="1"/>
  <c r="Y754" i="1"/>
  <c r="Z754" i="1"/>
  <c r="G543" i="3"/>
  <c r="I543" i="3"/>
  <c r="H542" i="3"/>
  <c r="X753" i="1"/>
  <c r="Y753" i="1"/>
  <c r="Z753" i="1"/>
  <c r="G542" i="3"/>
  <c r="H541" i="3"/>
  <c r="X717" i="1"/>
  <c r="Y717" i="1"/>
  <c r="Z717" i="1"/>
  <c r="G541" i="3"/>
  <c r="I541" i="3"/>
  <c r="H540" i="3"/>
  <c r="X716" i="1"/>
  <c r="Y716" i="1"/>
  <c r="Z716" i="1"/>
  <c r="G540" i="3"/>
  <c r="H539" i="3"/>
  <c r="X715" i="1"/>
  <c r="Y715" i="1"/>
  <c r="Z715" i="1"/>
  <c r="G539" i="3"/>
  <c r="I539" i="3"/>
  <c r="H538" i="3"/>
  <c r="X714" i="1"/>
  <c r="Y714" i="1"/>
  <c r="Z714" i="1"/>
  <c r="G538" i="3"/>
  <c r="H537" i="3"/>
  <c r="X713" i="1"/>
  <c r="Y713" i="1"/>
  <c r="Z713" i="1"/>
  <c r="G537" i="3"/>
  <c r="I537" i="3"/>
  <c r="H536" i="3"/>
  <c r="X712" i="1"/>
  <c r="Y712" i="1"/>
  <c r="Z712" i="1"/>
  <c r="G536" i="3"/>
  <c r="H535" i="3"/>
  <c r="X711" i="1"/>
  <c r="Y711" i="1"/>
  <c r="Z711" i="1"/>
  <c r="G535" i="3"/>
  <c r="I535" i="3"/>
  <c r="H534" i="3"/>
  <c r="X710" i="1"/>
  <c r="Y710" i="1"/>
  <c r="Z710" i="1"/>
  <c r="G534" i="3"/>
  <c r="H533" i="3"/>
  <c r="X709" i="1"/>
  <c r="Y709" i="1"/>
  <c r="Z709" i="1"/>
  <c r="G533" i="3"/>
  <c r="I533" i="3"/>
  <c r="H532" i="3"/>
  <c r="X708" i="1"/>
  <c r="Y708" i="1"/>
  <c r="Z708" i="1"/>
  <c r="G532" i="3"/>
  <c r="H531" i="3"/>
  <c r="X707" i="1"/>
  <c r="Y707" i="1"/>
  <c r="Z707" i="1"/>
  <c r="G531" i="3"/>
  <c r="I531" i="3"/>
  <c r="H530" i="3"/>
  <c r="X706" i="1"/>
  <c r="Y706" i="1"/>
  <c r="Z706" i="1"/>
  <c r="G530" i="3"/>
  <c r="H529" i="3"/>
  <c r="X705" i="1"/>
  <c r="Y705" i="1"/>
  <c r="Z705" i="1"/>
  <c r="G529" i="3"/>
  <c r="I529" i="3"/>
  <c r="H528" i="3"/>
  <c r="X704" i="1"/>
  <c r="Y704" i="1"/>
  <c r="Z704" i="1"/>
  <c r="G528" i="3"/>
  <c r="H527" i="3"/>
  <c r="X703" i="1"/>
  <c r="Y703" i="1"/>
  <c r="Z703" i="1"/>
  <c r="G527" i="3"/>
  <c r="I527" i="3"/>
  <c r="H526" i="3"/>
  <c r="X702" i="1"/>
  <c r="Y702" i="1"/>
  <c r="Z702" i="1"/>
  <c r="G526" i="3"/>
  <c r="H525" i="3"/>
  <c r="X701" i="1"/>
  <c r="Y701" i="1"/>
  <c r="Z701" i="1"/>
  <c r="G525" i="3"/>
  <c r="I525" i="3"/>
  <c r="H524" i="3"/>
  <c r="X700" i="1"/>
  <c r="Y700" i="1"/>
  <c r="Z700" i="1"/>
  <c r="G524" i="3"/>
  <c r="H523" i="3"/>
  <c r="X699" i="1"/>
  <c r="Y699" i="1"/>
  <c r="Z699" i="1"/>
  <c r="G523" i="3"/>
  <c r="I523" i="3"/>
  <c r="H522" i="3"/>
  <c r="X698" i="1"/>
  <c r="Y698" i="1"/>
  <c r="Z698" i="1"/>
  <c r="G522" i="3"/>
  <c r="H521" i="3"/>
  <c r="G521" i="3"/>
  <c r="H520" i="3"/>
  <c r="X697" i="1"/>
  <c r="Y697" i="1"/>
  <c r="Z697" i="1"/>
  <c r="G520" i="3"/>
  <c r="H519" i="3"/>
  <c r="X696" i="1"/>
  <c r="Y696" i="1"/>
  <c r="Z696" i="1"/>
  <c r="G519" i="3"/>
  <c r="I519" i="3"/>
  <c r="H518" i="3"/>
  <c r="X695" i="1"/>
  <c r="Y695" i="1"/>
  <c r="Z695" i="1"/>
  <c r="G518" i="3"/>
  <c r="H517" i="3"/>
  <c r="X693" i="1"/>
  <c r="Y693" i="1"/>
  <c r="Z693" i="1"/>
  <c r="G517" i="3"/>
  <c r="I517" i="3"/>
  <c r="H516" i="3"/>
  <c r="X667" i="1"/>
  <c r="Y667" i="1"/>
  <c r="Z667" i="1"/>
  <c r="G516" i="3"/>
  <c r="H515" i="3"/>
  <c r="X666" i="1"/>
  <c r="Y666" i="1"/>
  <c r="Z666" i="1"/>
  <c r="G515" i="3"/>
  <c r="I515" i="3"/>
  <c r="H514" i="3"/>
  <c r="X665" i="1"/>
  <c r="Y665" i="1"/>
  <c r="Z665" i="1"/>
  <c r="G514" i="3"/>
  <c r="H513" i="3"/>
  <c r="X664" i="1"/>
  <c r="Y664" i="1"/>
  <c r="Z664" i="1"/>
  <c r="G513" i="3"/>
  <c r="I513" i="3"/>
  <c r="H512" i="3"/>
  <c r="X663" i="1"/>
  <c r="Y663" i="1"/>
  <c r="Z663" i="1"/>
  <c r="G512" i="3"/>
  <c r="H511" i="3"/>
  <c r="X662" i="1"/>
  <c r="Y662" i="1"/>
  <c r="Z662" i="1"/>
  <c r="G511" i="3"/>
  <c r="I511" i="3"/>
  <c r="H510" i="3"/>
  <c r="X661" i="1"/>
  <c r="Y661" i="1"/>
  <c r="Z661" i="1"/>
  <c r="G510" i="3"/>
  <c r="H509" i="3"/>
  <c r="X660" i="1"/>
  <c r="Y660" i="1"/>
  <c r="Z660" i="1"/>
  <c r="G509" i="3"/>
  <c r="I509" i="3"/>
  <c r="H508" i="3"/>
  <c r="X659" i="1"/>
  <c r="Y659" i="1"/>
  <c r="Z659" i="1"/>
  <c r="G508" i="3"/>
  <c r="H507" i="3"/>
  <c r="X658" i="1"/>
  <c r="Y658" i="1"/>
  <c r="Z658" i="1"/>
  <c r="G507" i="3"/>
  <c r="I507" i="3"/>
  <c r="H506" i="3"/>
  <c r="X657" i="1"/>
  <c r="Y657" i="1"/>
  <c r="Z657" i="1"/>
  <c r="G506" i="3"/>
  <c r="H505" i="3"/>
  <c r="X656" i="1"/>
  <c r="Y656" i="1"/>
  <c r="Z656" i="1"/>
  <c r="G505" i="3"/>
  <c r="I505" i="3"/>
  <c r="H504" i="3"/>
  <c r="X655" i="1"/>
  <c r="Y655" i="1"/>
  <c r="Z655" i="1"/>
  <c r="G504" i="3"/>
  <c r="H503" i="3"/>
  <c r="X654" i="1"/>
  <c r="Y654" i="1"/>
  <c r="Z654" i="1"/>
  <c r="G503" i="3"/>
  <c r="I503" i="3"/>
  <c r="H502" i="3"/>
  <c r="X653" i="1"/>
  <c r="Y653" i="1"/>
  <c r="Z653" i="1"/>
  <c r="G502" i="3"/>
  <c r="H501" i="3"/>
  <c r="X652" i="1"/>
  <c r="Y652" i="1"/>
  <c r="Z652" i="1"/>
  <c r="G501" i="3"/>
  <c r="I501" i="3"/>
  <c r="H500" i="3"/>
  <c r="X651" i="1"/>
  <c r="Y651" i="1"/>
  <c r="Z651" i="1"/>
  <c r="G500" i="3"/>
  <c r="H499" i="3"/>
  <c r="X650" i="1"/>
  <c r="Y650" i="1"/>
  <c r="Z650" i="1"/>
  <c r="G499" i="3"/>
  <c r="I499" i="3"/>
  <c r="H498" i="3"/>
  <c r="X649" i="1"/>
  <c r="Y649" i="1"/>
  <c r="Z649" i="1"/>
  <c r="G498" i="3"/>
  <c r="H497" i="3"/>
  <c r="X648" i="1"/>
  <c r="Y648" i="1"/>
  <c r="Z648" i="1"/>
  <c r="G497" i="3"/>
  <c r="I497" i="3"/>
  <c r="H496" i="3"/>
  <c r="X647" i="1"/>
  <c r="Y647" i="1"/>
  <c r="Z647" i="1"/>
  <c r="G496" i="3"/>
  <c r="H495" i="3"/>
  <c r="X646" i="1"/>
  <c r="Y646" i="1"/>
  <c r="Z646" i="1"/>
  <c r="G495" i="3"/>
  <c r="I495" i="3"/>
  <c r="H494" i="3"/>
  <c r="X645" i="1"/>
  <c r="Y645" i="1"/>
  <c r="Z645" i="1"/>
  <c r="G494" i="3"/>
  <c r="H493" i="3"/>
  <c r="X644" i="1"/>
  <c r="Y644" i="1"/>
  <c r="Z644" i="1"/>
  <c r="G493" i="3"/>
  <c r="I493" i="3"/>
  <c r="H492" i="3"/>
  <c r="X643" i="1"/>
  <c r="Y643" i="1"/>
  <c r="Z643" i="1"/>
  <c r="G492" i="3"/>
  <c r="H491" i="3"/>
  <c r="G491" i="3"/>
  <c r="H490" i="3"/>
  <c r="X642" i="1"/>
  <c r="Y642" i="1"/>
  <c r="Z642" i="1"/>
  <c r="G490" i="3"/>
  <c r="H489" i="3"/>
  <c r="X641" i="1"/>
  <c r="Y641" i="1"/>
  <c r="Z641" i="1"/>
  <c r="G489" i="3"/>
  <c r="I489" i="3"/>
  <c r="H488" i="3"/>
  <c r="X639" i="1"/>
  <c r="Y639" i="1"/>
  <c r="Z639" i="1"/>
  <c r="G488" i="3"/>
  <c r="H487" i="3"/>
  <c r="X638" i="1"/>
  <c r="Y638" i="1"/>
  <c r="Z638" i="1"/>
  <c r="G487" i="3"/>
  <c r="I487" i="3"/>
  <c r="H486" i="3"/>
  <c r="X607" i="1"/>
  <c r="Y607" i="1"/>
  <c r="Z607" i="1"/>
  <c r="G486" i="3"/>
  <c r="H485" i="3"/>
  <c r="X606" i="1"/>
  <c r="Y606" i="1"/>
  <c r="Z606" i="1"/>
  <c r="G485" i="3"/>
  <c r="I485" i="3"/>
  <c r="H484" i="3"/>
  <c r="X605" i="1"/>
  <c r="Y605" i="1"/>
  <c r="Z605" i="1"/>
  <c r="G484" i="3"/>
  <c r="H483" i="3"/>
  <c r="X604" i="1"/>
  <c r="Y604" i="1"/>
  <c r="Z604" i="1"/>
  <c r="G483" i="3"/>
  <c r="I483" i="3"/>
  <c r="H482" i="3"/>
  <c r="X603" i="1"/>
  <c r="Y603" i="1"/>
  <c r="Z603" i="1"/>
  <c r="G482" i="3"/>
  <c r="H481" i="3"/>
  <c r="X602" i="1"/>
  <c r="Y602" i="1"/>
  <c r="Z602" i="1"/>
  <c r="G481" i="3"/>
  <c r="I481" i="3"/>
  <c r="H480" i="3"/>
  <c r="X601" i="1"/>
  <c r="Y601" i="1"/>
  <c r="Z601" i="1"/>
  <c r="G480" i="3"/>
  <c r="H479" i="3"/>
  <c r="X600" i="1"/>
  <c r="Y600" i="1"/>
  <c r="Z600" i="1"/>
  <c r="G479" i="3"/>
  <c r="I479" i="3"/>
  <c r="H478" i="3"/>
  <c r="X599" i="1"/>
  <c r="Y599" i="1"/>
  <c r="Z599" i="1"/>
  <c r="G478" i="3"/>
  <c r="H477" i="3"/>
  <c r="X598" i="1"/>
  <c r="Y598" i="1"/>
  <c r="Z598" i="1"/>
  <c r="G477" i="3"/>
  <c r="I477" i="3"/>
  <c r="H476" i="3"/>
  <c r="X597" i="1"/>
  <c r="Y597" i="1"/>
  <c r="Z597" i="1"/>
  <c r="G476" i="3"/>
  <c r="H475" i="3"/>
  <c r="X596" i="1"/>
  <c r="Y596" i="1"/>
  <c r="Z596" i="1"/>
  <c r="G475" i="3"/>
  <c r="I475" i="3"/>
  <c r="H474" i="3"/>
  <c r="X595" i="1"/>
  <c r="Y595" i="1"/>
  <c r="Z595" i="1"/>
  <c r="G474" i="3"/>
  <c r="H473" i="3"/>
  <c r="X594" i="1"/>
  <c r="Y594" i="1"/>
  <c r="Z594" i="1"/>
  <c r="G473" i="3"/>
  <c r="I473" i="3"/>
  <c r="H472" i="3"/>
  <c r="X593" i="1"/>
  <c r="Y593" i="1"/>
  <c r="Z593" i="1"/>
  <c r="G472" i="3"/>
  <c r="H471" i="3"/>
  <c r="X592" i="1"/>
  <c r="Y592" i="1"/>
  <c r="Z592" i="1"/>
  <c r="G471" i="3"/>
  <c r="I471" i="3"/>
  <c r="H470" i="3"/>
  <c r="X591" i="1"/>
  <c r="Y591" i="1"/>
  <c r="Z591" i="1"/>
  <c r="G470" i="3"/>
  <c r="H469" i="3"/>
  <c r="X590" i="1"/>
  <c r="Y590" i="1"/>
  <c r="Z590" i="1"/>
  <c r="G469" i="3"/>
  <c r="H468" i="3"/>
  <c r="X589" i="1"/>
  <c r="Y589" i="1"/>
  <c r="Z589" i="1"/>
  <c r="G468" i="3"/>
  <c r="I468" i="3"/>
  <c r="H467" i="3"/>
  <c r="X588" i="1"/>
  <c r="Y588" i="1"/>
  <c r="Z588" i="1"/>
  <c r="G467" i="3"/>
  <c r="H466" i="3"/>
  <c r="X587" i="1"/>
  <c r="Y587" i="1"/>
  <c r="Z587" i="1"/>
  <c r="G466" i="3"/>
  <c r="I466" i="3"/>
  <c r="H465" i="3"/>
  <c r="X586" i="1"/>
  <c r="Y586" i="1"/>
  <c r="Z586" i="1"/>
  <c r="G465" i="3"/>
  <c r="H464" i="3"/>
  <c r="X585" i="1"/>
  <c r="Y585" i="1"/>
  <c r="Z585" i="1"/>
  <c r="G464" i="3"/>
  <c r="I464" i="3"/>
  <c r="H463" i="3"/>
  <c r="X584" i="1"/>
  <c r="Y584" i="1"/>
  <c r="Z584" i="1"/>
  <c r="G463" i="3"/>
  <c r="H462" i="3"/>
  <c r="X583" i="1"/>
  <c r="Y583" i="1"/>
  <c r="Z583" i="1"/>
  <c r="G462" i="3"/>
  <c r="I462" i="3"/>
  <c r="H461" i="3"/>
  <c r="X582" i="1"/>
  <c r="Y582" i="1"/>
  <c r="Z582" i="1"/>
  <c r="G461" i="3"/>
  <c r="H460" i="3"/>
  <c r="X581" i="1"/>
  <c r="Y581" i="1"/>
  <c r="Z581" i="1"/>
  <c r="G460" i="3"/>
  <c r="I460" i="3"/>
  <c r="H459" i="3"/>
  <c r="X580" i="1"/>
  <c r="Y580" i="1"/>
  <c r="Z580" i="1"/>
  <c r="G459" i="3"/>
  <c r="H458" i="3"/>
  <c r="X579" i="1"/>
  <c r="Y579" i="1"/>
  <c r="Z579" i="1"/>
  <c r="G458" i="3"/>
  <c r="I458" i="3"/>
  <c r="H457" i="3"/>
  <c r="X578" i="1"/>
  <c r="Y578" i="1"/>
  <c r="Z578" i="1"/>
  <c r="G457" i="3"/>
  <c r="H456" i="3"/>
  <c r="X547" i="1"/>
  <c r="Y547" i="1"/>
  <c r="Z547" i="1"/>
  <c r="G456" i="3"/>
  <c r="I456" i="3"/>
  <c r="H455" i="3"/>
  <c r="X546" i="1"/>
  <c r="Y546" i="1"/>
  <c r="Z546" i="1"/>
  <c r="G455" i="3"/>
  <c r="H454" i="3"/>
  <c r="X545" i="1"/>
  <c r="Y545" i="1"/>
  <c r="Z545" i="1"/>
  <c r="G454" i="3"/>
  <c r="I454" i="3"/>
  <c r="H453" i="3"/>
  <c r="X544" i="1"/>
  <c r="Y544" i="1"/>
  <c r="Z544" i="1"/>
  <c r="G453" i="3"/>
  <c r="H452" i="3"/>
  <c r="X543" i="1"/>
  <c r="Y543" i="1"/>
  <c r="Z543" i="1"/>
  <c r="G452" i="3"/>
  <c r="I452" i="3"/>
  <c r="H451" i="3"/>
  <c r="X542" i="1"/>
  <c r="Y542" i="1"/>
  <c r="Z542" i="1"/>
  <c r="G451" i="3"/>
  <c r="H450" i="3"/>
  <c r="X541" i="1"/>
  <c r="Y541" i="1"/>
  <c r="Z541" i="1"/>
  <c r="G450" i="3"/>
  <c r="I450" i="3"/>
  <c r="H449" i="3"/>
  <c r="X540" i="1"/>
  <c r="Y540" i="1"/>
  <c r="Z540" i="1"/>
  <c r="G449" i="3"/>
  <c r="H448" i="3"/>
  <c r="X539" i="1"/>
  <c r="Y539" i="1"/>
  <c r="Z539" i="1"/>
  <c r="G448" i="3"/>
  <c r="I448" i="3"/>
  <c r="H447" i="3"/>
  <c r="X538" i="1"/>
  <c r="Y538" i="1"/>
  <c r="Z538" i="1"/>
  <c r="G447" i="3"/>
  <c r="H446" i="3"/>
  <c r="X537" i="1"/>
  <c r="Y537" i="1"/>
  <c r="Z537" i="1"/>
  <c r="G446" i="3"/>
  <c r="I446" i="3"/>
  <c r="H445" i="3"/>
  <c r="X536" i="1"/>
  <c r="Y536" i="1"/>
  <c r="Z536" i="1"/>
  <c r="G445" i="3"/>
  <c r="H444" i="3"/>
  <c r="X535" i="1"/>
  <c r="Y535" i="1"/>
  <c r="Z535" i="1"/>
  <c r="G444" i="3"/>
  <c r="I444" i="3"/>
  <c r="H443" i="3"/>
  <c r="X534" i="1"/>
  <c r="Y534" i="1"/>
  <c r="Z534" i="1"/>
  <c r="G443" i="3"/>
  <c r="H442" i="3"/>
  <c r="X533" i="1"/>
  <c r="Y533" i="1"/>
  <c r="Z533" i="1"/>
  <c r="G442" i="3"/>
  <c r="I442" i="3"/>
  <c r="H441" i="3"/>
  <c r="X532" i="1"/>
  <c r="Y532" i="1"/>
  <c r="Z532" i="1"/>
  <c r="G441" i="3"/>
  <c r="H440" i="3"/>
  <c r="X531" i="1"/>
  <c r="Y531" i="1"/>
  <c r="Z531" i="1"/>
  <c r="G440" i="3"/>
  <c r="I440" i="3"/>
  <c r="H439" i="3"/>
  <c r="X530" i="1"/>
  <c r="Y530" i="1"/>
  <c r="Z530" i="1"/>
  <c r="G439" i="3"/>
  <c r="H438" i="3"/>
  <c r="X529" i="1"/>
  <c r="Y529" i="1"/>
  <c r="Z529" i="1"/>
  <c r="G438" i="3"/>
  <c r="I438" i="3"/>
  <c r="H437" i="3"/>
  <c r="X528" i="1"/>
  <c r="Y528" i="1"/>
  <c r="Z528" i="1"/>
  <c r="G437" i="3"/>
  <c r="H436" i="3"/>
  <c r="G436" i="3"/>
  <c r="H435" i="3"/>
  <c r="X526" i="1"/>
  <c r="Y526" i="1"/>
  <c r="Z526" i="1"/>
  <c r="G435" i="3"/>
  <c r="H434" i="3"/>
  <c r="X525" i="1"/>
  <c r="Y525" i="1"/>
  <c r="Z525" i="1"/>
  <c r="G434" i="3"/>
  <c r="I434" i="3"/>
  <c r="H433" i="3"/>
  <c r="X524" i="1"/>
  <c r="Y524" i="1"/>
  <c r="Z524" i="1"/>
  <c r="G433" i="3"/>
  <c r="H432" i="3"/>
  <c r="X523" i="1"/>
  <c r="Y523" i="1"/>
  <c r="Z523" i="1"/>
  <c r="G432" i="3"/>
  <c r="I432" i="3"/>
  <c r="H431" i="3"/>
  <c r="X492" i="1"/>
  <c r="Y492" i="1"/>
  <c r="Z492" i="1"/>
  <c r="G431" i="3"/>
  <c r="H430" i="3"/>
  <c r="X491" i="1"/>
  <c r="Y491" i="1"/>
  <c r="Z491" i="1"/>
  <c r="G430" i="3"/>
  <c r="I430" i="3"/>
  <c r="H429" i="3"/>
  <c r="X490" i="1"/>
  <c r="Y490" i="1"/>
  <c r="Z490" i="1"/>
  <c r="G429" i="3"/>
  <c r="I429" i="3"/>
  <c r="H428" i="3"/>
  <c r="X489" i="1"/>
  <c r="Y489" i="1"/>
  <c r="Z489" i="1"/>
  <c r="G428" i="3"/>
  <c r="I428" i="3"/>
  <c r="H427" i="3"/>
  <c r="X488" i="1"/>
  <c r="Y488" i="1"/>
  <c r="Z488" i="1"/>
  <c r="G427" i="3"/>
  <c r="I427" i="3"/>
  <c r="H426" i="3"/>
  <c r="X487" i="1"/>
  <c r="Y487" i="1"/>
  <c r="Z487" i="1"/>
  <c r="G426" i="3"/>
  <c r="I426" i="3"/>
  <c r="H425" i="3"/>
  <c r="X486" i="1"/>
  <c r="Y486" i="1"/>
  <c r="Z486" i="1"/>
  <c r="G425" i="3"/>
  <c r="I425" i="3"/>
  <c r="H424" i="3"/>
  <c r="X485" i="1"/>
  <c r="Y485" i="1"/>
  <c r="Z485" i="1"/>
  <c r="G424" i="3"/>
  <c r="I424" i="3"/>
  <c r="H423" i="3"/>
  <c r="X484" i="1"/>
  <c r="Y484" i="1"/>
  <c r="Z484" i="1"/>
  <c r="G423" i="3"/>
  <c r="I423" i="3"/>
  <c r="H422" i="3"/>
  <c r="X483" i="1"/>
  <c r="Y483" i="1"/>
  <c r="Z483" i="1"/>
  <c r="G422" i="3"/>
  <c r="I422" i="3"/>
  <c r="H421" i="3"/>
  <c r="X482" i="1"/>
  <c r="Y482" i="1"/>
  <c r="Z482" i="1"/>
  <c r="G421" i="3"/>
  <c r="I421" i="3"/>
  <c r="H420" i="3"/>
  <c r="X481" i="1"/>
  <c r="Y481" i="1"/>
  <c r="Z481" i="1"/>
  <c r="G420" i="3"/>
  <c r="I420" i="3"/>
  <c r="H419" i="3"/>
  <c r="X480" i="1"/>
  <c r="Y480" i="1"/>
  <c r="Z480" i="1"/>
  <c r="G419" i="3"/>
  <c r="I419" i="3"/>
  <c r="H418" i="3"/>
  <c r="X479" i="1"/>
  <c r="Y479" i="1"/>
  <c r="Z479" i="1"/>
  <c r="G418" i="3"/>
  <c r="I418" i="3"/>
  <c r="H417" i="3"/>
  <c r="X478" i="1"/>
  <c r="Y478" i="1"/>
  <c r="Z478" i="1"/>
  <c r="G417" i="3"/>
  <c r="I417" i="3"/>
  <c r="H416" i="3"/>
  <c r="X477" i="1"/>
  <c r="Y477" i="1"/>
  <c r="Z477" i="1"/>
  <c r="G416" i="3"/>
  <c r="I416" i="3"/>
  <c r="H415" i="3"/>
  <c r="X476" i="1"/>
  <c r="Y476" i="1"/>
  <c r="Z476" i="1"/>
  <c r="G415" i="3"/>
  <c r="I415" i="3"/>
  <c r="H414" i="3"/>
  <c r="X475" i="1"/>
  <c r="Y475" i="1"/>
  <c r="Z475" i="1"/>
  <c r="G414" i="3"/>
  <c r="I414" i="3"/>
  <c r="H413" i="3"/>
  <c r="X474" i="1"/>
  <c r="Y474" i="1"/>
  <c r="Z474" i="1"/>
  <c r="G413" i="3"/>
  <c r="I413" i="3"/>
  <c r="H412" i="3"/>
  <c r="X473" i="1"/>
  <c r="Y473" i="1"/>
  <c r="Z473" i="1"/>
  <c r="G412" i="3"/>
  <c r="I412" i="3"/>
  <c r="H411" i="3"/>
  <c r="X472" i="1"/>
  <c r="Y472" i="1"/>
  <c r="Z472" i="1"/>
  <c r="G411" i="3"/>
  <c r="I411" i="3"/>
  <c r="H410" i="3"/>
  <c r="X471" i="1"/>
  <c r="Y471" i="1"/>
  <c r="Z471" i="1"/>
  <c r="G410" i="3"/>
  <c r="I410" i="3"/>
  <c r="H409" i="3"/>
  <c r="X470" i="1"/>
  <c r="Y470" i="1"/>
  <c r="Z470" i="1"/>
  <c r="G409" i="3"/>
  <c r="I409" i="3"/>
  <c r="H408" i="3"/>
  <c r="X469" i="1"/>
  <c r="Y469" i="1"/>
  <c r="Z469" i="1"/>
  <c r="G408" i="3"/>
  <c r="I408" i="3"/>
  <c r="H407" i="3"/>
  <c r="X468" i="1"/>
  <c r="Y468" i="1"/>
  <c r="Z468" i="1"/>
  <c r="G407" i="3"/>
  <c r="I407" i="3"/>
  <c r="H406" i="3"/>
  <c r="X437" i="1"/>
  <c r="Y437" i="1"/>
  <c r="Z437" i="1"/>
  <c r="G406" i="3"/>
  <c r="I406" i="3"/>
  <c r="H405" i="3"/>
  <c r="X436" i="1"/>
  <c r="Y436" i="1"/>
  <c r="Z436" i="1"/>
  <c r="G405" i="3"/>
  <c r="I405" i="3"/>
  <c r="H404" i="3"/>
  <c r="X435" i="1"/>
  <c r="Y435" i="1"/>
  <c r="Z435" i="1"/>
  <c r="G404" i="3"/>
  <c r="I404" i="3"/>
  <c r="H403" i="3"/>
  <c r="X434" i="1"/>
  <c r="Y434" i="1"/>
  <c r="Z434" i="1"/>
  <c r="G403" i="3"/>
  <c r="I403" i="3"/>
  <c r="H402" i="3"/>
  <c r="X433" i="1"/>
  <c r="Y433" i="1"/>
  <c r="Z433" i="1"/>
  <c r="G402" i="3"/>
  <c r="I402" i="3"/>
  <c r="H401" i="3"/>
  <c r="X432" i="1"/>
  <c r="Y432" i="1"/>
  <c r="Z432" i="1"/>
  <c r="G401" i="3"/>
  <c r="I401" i="3"/>
  <c r="H400" i="3"/>
  <c r="X431" i="1"/>
  <c r="Y431" i="1"/>
  <c r="Z431" i="1"/>
  <c r="G400" i="3"/>
  <c r="I400" i="3"/>
  <c r="H399" i="3"/>
  <c r="X430" i="1"/>
  <c r="Y430" i="1"/>
  <c r="Z430" i="1"/>
  <c r="G399" i="3"/>
  <c r="I399" i="3"/>
  <c r="H398" i="3"/>
  <c r="X429" i="1"/>
  <c r="Y429" i="1"/>
  <c r="Z429" i="1"/>
  <c r="G398" i="3"/>
  <c r="I398" i="3"/>
  <c r="H397" i="3"/>
  <c r="X428" i="1"/>
  <c r="Y428" i="1"/>
  <c r="Z428" i="1"/>
  <c r="G397" i="3"/>
  <c r="I397" i="3"/>
  <c r="H396" i="3"/>
  <c r="X427" i="1"/>
  <c r="Y427" i="1"/>
  <c r="Z427" i="1"/>
  <c r="G396" i="3"/>
  <c r="I396" i="3"/>
  <c r="H395" i="3"/>
  <c r="X426" i="1"/>
  <c r="Y426" i="1"/>
  <c r="Z426" i="1"/>
  <c r="G395" i="3"/>
  <c r="I395" i="3"/>
  <c r="H394" i="3"/>
  <c r="X425" i="1"/>
  <c r="Y425" i="1"/>
  <c r="Z425" i="1"/>
  <c r="G394" i="3"/>
  <c r="I394" i="3"/>
  <c r="H393" i="3"/>
  <c r="X424" i="1"/>
  <c r="Y424" i="1"/>
  <c r="Z424" i="1"/>
  <c r="G393" i="3"/>
  <c r="I393" i="3"/>
  <c r="H392" i="3"/>
  <c r="X423" i="1"/>
  <c r="Y423" i="1"/>
  <c r="Z423" i="1"/>
  <c r="G392" i="3"/>
  <c r="I392" i="3"/>
  <c r="H391" i="3"/>
  <c r="X393" i="1"/>
  <c r="Y393" i="1"/>
  <c r="Z393" i="1"/>
  <c r="G391" i="3"/>
  <c r="I391" i="3"/>
  <c r="H390" i="3"/>
  <c r="X391" i="1"/>
  <c r="Y391" i="1"/>
  <c r="Z391" i="1"/>
  <c r="G390" i="3"/>
  <c r="I390" i="3"/>
  <c r="H389" i="3"/>
  <c r="X390" i="1"/>
  <c r="Y390" i="1"/>
  <c r="Z390" i="1"/>
  <c r="G389" i="3"/>
  <c r="I389" i="3"/>
  <c r="H388" i="3"/>
  <c r="X389" i="1"/>
  <c r="Y389" i="1"/>
  <c r="Z389" i="1"/>
  <c r="G388" i="3"/>
  <c r="I388" i="3"/>
  <c r="H387" i="3"/>
  <c r="X388" i="1"/>
  <c r="Y388" i="1"/>
  <c r="Z388" i="1"/>
  <c r="G387" i="3"/>
  <c r="I387" i="3"/>
  <c r="H386" i="3"/>
  <c r="X387" i="1"/>
  <c r="Y387" i="1"/>
  <c r="Z387" i="1"/>
  <c r="G386" i="3"/>
  <c r="I386" i="3"/>
  <c r="H385" i="3"/>
  <c r="X386" i="1"/>
  <c r="Y386" i="1"/>
  <c r="Z386" i="1"/>
  <c r="G385" i="3"/>
  <c r="I385" i="3"/>
  <c r="H384" i="3"/>
  <c r="X385" i="1"/>
  <c r="Y385" i="1"/>
  <c r="Z385" i="1"/>
  <c r="G384" i="3"/>
  <c r="I384" i="3"/>
  <c r="H383" i="3"/>
  <c r="X384" i="1"/>
  <c r="Y384" i="1"/>
  <c r="Z384" i="1"/>
  <c r="G383" i="3"/>
  <c r="I383" i="3"/>
  <c r="H382" i="3"/>
  <c r="X383" i="1"/>
  <c r="Y383" i="1"/>
  <c r="Z383" i="1"/>
  <c r="G382" i="3"/>
  <c r="I382" i="3"/>
  <c r="H381" i="3"/>
  <c r="X382" i="1"/>
  <c r="Y382" i="1"/>
  <c r="Z382" i="1"/>
  <c r="G381" i="3"/>
  <c r="I381" i="3"/>
  <c r="H380" i="3"/>
  <c r="X381" i="1"/>
  <c r="Y381" i="1"/>
  <c r="Z381" i="1"/>
  <c r="G380" i="3"/>
  <c r="I380" i="3"/>
  <c r="H379" i="3"/>
  <c r="X380" i="1"/>
  <c r="Y380" i="1"/>
  <c r="Z380" i="1"/>
  <c r="G379" i="3"/>
  <c r="I379" i="3"/>
  <c r="H378" i="3"/>
  <c r="X379" i="1"/>
  <c r="Y379" i="1"/>
  <c r="Z379" i="1"/>
  <c r="G378" i="3"/>
  <c r="I378" i="3"/>
  <c r="H377" i="3"/>
  <c r="X378" i="1"/>
  <c r="Y378" i="1"/>
  <c r="Z378" i="1"/>
  <c r="G377" i="3"/>
  <c r="I377" i="3"/>
  <c r="H376" i="3"/>
  <c r="X377" i="1"/>
  <c r="Y377" i="1"/>
  <c r="Z377" i="1"/>
  <c r="G376" i="3"/>
  <c r="I376" i="3"/>
  <c r="H375" i="3"/>
  <c r="X376" i="1"/>
  <c r="Y376" i="1"/>
  <c r="Z376" i="1"/>
  <c r="G375" i="3"/>
  <c r="I375" i="3"/>
  <c r="H374" i="3"/>
  <c r="X375" i="1"/>
  <c r="Y375" i="1"/>
  <c r="Z375" i="1"/>
  <c r="G374" i="3"/>
  <c r="I374" i="3"/>
  <c r="H373" i="3"/>
  <c r="X374" i="1"/>
  <c r="Y374" i="1"/>
  <c r="Z374" i="1"/>
  <c r="G373" i="3"/>
  <c r="I373" i="3"/>
  <c r="H372" i="3"/>
  <c r="X373" i="1"/>
  <c r="Y373" i="1"/>
  <c r="Z373" i="1"/>
  <c r="G372" i="3"/>
  <c r="I372" i="3"/>
  <c r="H371" i="3"/>
  <c r="X372" i="1"/>
  <c r="Y372" i="1"/>
  <c r="Z372" i="1"/>
  <c r="G371" i="3"/>
  <c r="I371" i="3"/>
  <c r="H370" i="3"/>
  <c r="X371" i="1"/>
  <c r="Y371" i="1"/>
  <c r="Z371" i="1"/>
  <c r="G370" i="3"/>
  <c r="I370" i="3"/>
  <c r="H369" i="3"/>
  <c r="X370" i="1"/>
  <c r="Y370" i="1"/>
  <c r="Z370" i="1"/>
  <c r="G369" i="3"/>
  <c r="I369" i="3"/>
  <c r="H368" i="3"/>
  <c r="X369" i="1"/>
  <c r="Y369" i="1"/>
  <c r="Z369" i="1"/>
  <c r="G368" i="3"/>
  <c r="I368" i="3"/>
  <c r="H367" i="3"/>
  <c r="X368" i="1"/>
  <c r="Y368" i="1"/>
  <c r="Z368" i="1"/>
  <c r="G367" i="3"/>
  <c r="I367" i="3"/>
  <c r="H366" i="3"/>
  <c r="X367" i="1"/>
  <c r="Y367" i="1"/>
  <c r="Z367" i="1"/>
  <c r="G366" i="3"/>
  <c r="I366" i="3"/>
  <c r="H365" i="3"/>
  <c r="X366" i="1"/>
  <c r="Y366" i="1"/>
  <c r="Z366" i="1"/>
  <c r="G365" i="3"/>
  <c r="I365" i="3"/>
  <c r="H364" i="3"/>
  <c r="X365" i="1"/>
  <c r="Y365" i="1"/>
  <c r="Z365" i="1"/>
  <c r="G364" i="3"/>
  <c r="I364" i="3"/>
  <c r="H363" i="3"/>
  <c r="X364" i="1"/>
  <c r="Y364" i="1"/>
  <c r="Z364" i="1"/>
  <c r="G363" i="3"/>
  <c r="I363" i="3"/>
  <c r="H362" i="3"/>
  <c r="X363" i="1"/>
  <c r="Y363" i="1"/>
  <c r="Z363" i="1"/>
  <c r="G362" i="3"/>
  <c r="I362" i="3"/>
  <c r="H361" i="3"/>
  <c r="X333" i="1"/>
  <c r="Y333" i="1"/>
  <c r="Z333" i="1"/>
  <c r="G361" i="3"/>
  <c r="I361" i="3"/>
  <c r="H360" i="3"/>
  <c r="X332" i="1"/>
  <c r="Y332" i="1"/>
  <c r="Z332" i="1"/>
  <c r="G360" i="3"/>
  <c r="I360" i="3"/>
  <c r="H359" i="3"/>
  <c r="X331" i="1"/>
  <c r="Y331" i="1"/>
  <c r="Z331" i="1"/>
  <c r="G359" i="3"/>
  <c r="I359" i="3"/>
  <c r="H358" i="3"/>
  <c r="X330" i="1"/>
  <c r="Y330" i="1"/>
  <c r="Z330" i="1"/>
  <c r="G358" i="3"/>
  <c r="I358" i="3"/>
  <c r="H357" i="3"/>
  <c r="X329" i="1"/>
  <c r="Y329" i="1"/>
  <c r="Z329" i="1"/>
  <c r="G357" i="3"/>
  <c r="I357" i="3"/>
  <c r="H356" i="3"/>
  <c r="X328" i="1"/>
  <c r="Y328" i="1"/>
  <c r="Z328" i="1"/>
  <c r="G356" i="3"/>
  <c r="I356" i="3"/>
  <c r="H355" i="3"/>
  <c r="X327" i="1"/>
  <c r="Y327" i="1"/>
  <c r="Z327" i="1"/>
  <c r="G355" i="3"/>
  <c r="I355" i="3"/>
  <c r="H354" i="3"/>
  <c r="X326" i="1"/>
  <c r="Y326" i="1"/>
  <c r="Z326" i="1"/>
  <c r="G354" i="3"/>
  <c r="I354" i="3"/>
  <c r="H353" i="3"/>
  <c r="X325" i="1"/>
  <c r="Y325" i="1"/>
  <c r="Z325" i="1"/>
  <c r="G353" i="3"/>
  <c r="I353" i="3"/>
  <c r="H352" i="3"/>
  <c r="X324" i="1"/>
  <c r="Y324" i="1"/>
  <c r="Z324" i="1"/>
  <c r="G352" i="3"/>
  <c r="I352" i="3"/>
  <c r="H351" i="3"/>
  <c r="X323" i="1"/>
  <c r="Y323" i="1"/>
  <c r="Z323" i="1"/>
  <c r="G351" i="3"/>
  <c r="I351" i="3"/>
  <c r="H350" i="3"/>
  <c r="X322" i="1"/>
  <c r="Y322" i="1"/>
  <c r="Z322" i="1"/>
  <c r="G350" i="3"/>
  <c r="I350" i="3"/>
  <c r="H349" i="3"/>
  <c r="X321" i="1"/>
  <c r="Y321" i="1"/>
  <c r="Z321" i="1"/>
  <c r="G349" i="3"/>
  <c r="I349" i="3"/>
  <c r="H348" i="3"/>
  <c r="X320" i="1"/>
  <c r="Y320" i="1"/>
  <c r="Z320" i="1"/>
  <c r="G348" i="3"/>
  <c r="I348" i="3"/>
  <c r="H347" i="3"/>
  <c r="X319" i="1"/>
  <c r="Y319" i="1"/>
  <c r="Z319" i="1"/>
  <c r="G347" i="3"/>
  <c r="I347" i="3"/>
  <c r="H346" i="3"/>
  <c r="X318" i="1"/>
  <c r="Y318" i="1"/>
  <c r="Z318" i="1"/>
  <c r="G346" i="3"/>
  <c r="I346" i="3"/>
  <c r="H345" i="3"/>
  <c r="X317" i="1"/>
  <c r="Y317" i="1"/>
  <c r="Z317" i="1"/>
  <c r="G345" i="3"/>
  <c r="I345" i="3"/>
  <c r="H344" i="3"/>
  <c r="X316" i="1"/>
  <c r="Y316" i="1"/>
  <c r="Z316" i="1"/>
  <c r="G344" i="3"/>
  <c r="I344" i="3"/>
  <c r="H343" i="3"/>
  <c r="X315" i="1"/>
  <c r="Y315" i="1"/>
  <c r="Z315" i="1"/>
  <c r="G343" i="3"/>
  <c r="I343" i="3"/>
  <c r="H342" i="3"/>
  <c r="X314" i="1"/>
  <c r="Y314" i="1"/>
  <c r="Z314" i="1"/>
  <c r="G342" i="3"/>
  <c r="I342" i="3"/>
  <c r="H341" i="3"/>
  <c r="X313" i="1"/>
  <c r="Y313" i="1"/>
  <c r="Z313" i="1"/>
  <c r="G341" i="3"/>
  <c r="I341" i="3"/>
  <c r="H340" i="3"/>
  <c r="X312" i="1"/>
  <c r="Y312" i="1"/>
  <c r="Z312" i="1"/>
  <c r="G340" i="3"/>
  <c r="I340" i="3"/>
  <c r="H339" i="3"/>
  <c r="X311" i="1"/>
  <c r="Y311" i="1"/>
  <c r="Z311" i="1"/>
  <c r="G339" i="3"/>
  <c r="I339" i="3"/>
  <c r="H338" i="3"/>
  <c r="X310" i="1"/>
  <c r="Y310" i="1"/>
  <c r="Z310" i="1"/>
  <c r="G338" i="3"/>
  <c r="I338" i="3"/>
  <c r="H337" i="3"/>
  <c r="X309" i="1"/>
  <c r="Y309" i="1"/>
  <c r="Z309" i="1"/>
  <c r="G337" i="3"/>
  <c r="I337" i="3"/>
  <c r="H336" i="3"/>
  <c r="X308" i="1"/>
  <c r="Y308" i="1"/>
  <c r="Z308" i="1"/>
  <c r="G336" i="3"/>
  <c r="I336" i="3"/>
  <c r="H335" i="3"/>
  <c r="X307" i="1"/>
  <c r="Y307" i="1"/>
  <c r="Z307" i="1"/>
  <c r="G335" i="3"/>
  <c r="I335" i="3"/>
  <c r="H334" i="3"/>
  <c r="X306" i="1"/>
  <c r="Y306" i="1"/>
  <c r="Z306" i="1"/>
  <c r="G334" i="3"/>
  <c r="I334" i="3"/>
  <c r="H333" i="3"/>
  <c r="X305" i="1"/>
  <c r="Y305" i="1"/>
  <c r="Z305" i="1"/>
  <c r="G333" i="3"/>
  <c r="I333" i="3"/>
  <c r="H332" i="3"/>
  <c r="X304" i="1"/>
  <c r="Y304" i="1"/>
  <c r="Z304" i="1"/>
  <c r="G332" i="3"/>
  <c r="I332" i="3"/>
  <c r="H331" i="3"/>
  <c r="X278" i="1"/>
  <c r="Y278" i="1"/>
  <c r="Z278" i="1"/>
  <c r="G331" i="3"/>
  <c r="I331" i="3"/>
  <c r="H330" i="3"/>
  <c r="X277" i="1"/>
  <c r="Y277" i="1"/>
  <c r="Z277" i="1"/>
  <c r="G330" i="3"/>
  <c r="I330" i="3"/>
  <c r="H329" i="3"/>
  <c r="X276" i="1"/>
  <c r="Y276" i="1"/>
  <c r="Z276" i="1"/>
  <c r="G329" i="3"/>
  <c r="I329" i="3"/>
  <c r="H328" i="3"/>
  <c r="X275" i="1"/>
  <c r="Y275" i="1"/>
  <c r="Z275" i="1"/>
  <c r="G328" i="3"/>
  <c r="I328" i="3"/>
  <c r="H327" i="3"/>
  <c r="X274" i="1"/>
  <c r="Y274" i="1"/>
  <c r="Z274" i="1"/>
  <c r="G327" i="3"/>
  <c r="I327" i="3"/>
  <c r="H326" i="3"/>
  <c r="X273" i="1"/>
  <c r="Y273" i="1"/>
  <c r="Z273" i="1"/>
  <c r="G326" i="3"/>
  <c r="I326" i="3"/>
  <c r="H325" i="3"/>
  <c r="X272" i="1"/>
  <c r="Y272" i="1"/>
  <c r="Z272" i="1"/>
  <c r="G325" i="3"/>
  <c r="I325" i="3"/>
  <c r="H324" i="3"/>
  <c r="X271" i="1"/>
  <c r="Y271" i="1"/>
  <c r="Z271" i="1"/>
  <c r="G324" i="3"/>
  <c r="I324" i="3"/>
  <c r="H323" i="3"/>
  <c r="X270" i="1"/>
  <c r="Y270" i="1"/>
  <c r="Z270" i="1"/>
  <c r="G323" i="3"/>
  <c r="I323" i="3"/>
  <c r="H322" i="3"/>
  <c r="X269" i="1"/>
  <c r="Y269" i="1"/>
  <c r="Z269" i="1"/>
  <c r="G322" i="3"/>
  <c r="I322" i="3"/>
  <c r="H321" i="3"/>
  <c r="X268" i="1"/>
  <c r="Y268" i="1"/>
  <c r="Z268" i="1"/>
  <c r="G321" i="3"/>
  <c r="I321" i="3"/>
  <c r="H320" i="3"/>
  <c r="X267" i="1"/>
  <c r="Y267" i="1"/>
  <c r="Z267" i="1"/>
  <c r="G320" i="3"/>
  <c r="I320" i="3"/>
  <c r="H319" i="3"/>
  <c r="X266" i="1"/>
  <c r="Y266" i="1"/>
  <c r="Z266" i="1"/>
  <c r="G319" i="3"/>
  <c r="I319" i="3"/>
  <c r="H318" i="3"/>
  <c r="X265" i="1"/>
  <c r="Y265" i="1"/>
  <c r="Z265" i="1"/>
  <c r="G318" i="3"/>
  <c r="I318" i="3"/>
  <c r="H317" i="3"/>
  <c r="X264" i="1"/>
  <c r="Y264" i="1"/>
  <c r="Z264" i="1"/>
  <c r="G317" i="3"/>
  <c r="I317" i="3"/>
  <c r="H316" i="3"/>
  <c r="G316" i="3"/>
  <c r="H315" i="3"/>
  <c r="X263" i="1"/>
  <c r="Y263" i="1"/>
  <c r="Z263" i="1"/>
  <c r="G315" i="3"/>
  <c r="I315" i="3"/>
  <c r="H314" i="3"/>
  <c r="X262" i="1"/>
  <c r="Y262" i="1"/>
  <c r="Z262" i="1"/>
  <c r="G314" i="3"/>
  <c r="I314" i="3"/>
  <c r="H313" i="3"/>
  <c r="X260" i="1"/>
  <c r="Y260" i="1"/>
  <c r="Z260" i="1"/>
  <c r="G313" i="3"/>
  <c r="I313" i="3"/>
  <c r="H312" i="3"/>
  <c r="X259" i="1"/>
  <c r="Y259" i="1"/>
  <c r="Z259" i="1"/>
  <c r="G312" i="3"/>
  <c r="I312" i="3"/>
  <c r="H311" i="3"/>
  <c r="X257" i="1"/>
  <c r="Y257" i="1"/>
  <c r="Z257" i="1"/>
  <c r="G311" i="3"/>
  <c r="I311" i="3"/>
  <c r="H310" i="3"/>
  <c r="X256" i="1"/>
  <c r="Y256" i="1"/>
  <c r="Z256" i="1"/>
  <c r="G310" i="3"/>
  <c r="I310" i="3"/>
  <c r="H309" i="3"/>
  <c r="X255" i="1"/>
  <c r="Y255" i="1"/>
  <c r="Z255" i="1"/>
  <c r="G309" i="3"/>
  <c r="I309" i="3"/>
  <c r="H308" i="3"/>
  <c r="X254" i="1"/>
  <c r="Y254" i="1"/>
  <c r="Z254" i="1"/>
  <c r="G308" i="3"/>
  <c r="I308" i="3"/>
  <c r="H307" i="3"/>
  <c r="X258" i="1"/>
  <c r="Y258" i="1"/>
  <c r="Z258" i="1"/>
  <c r="G307" i="3"/>
  <c r="I307" i="3"/>
  <c r="H306" i="3"/>
  <c r="X233" i="1"/>
  <c r="Y233" i="1"/>
  <c r="Z233" i="1"/>
  <c r="G306" i="3"/>
  <c r="I306" i="3"/>
  <c r="H305" i="3"/>
  <c r="X232" i="1"/>
  <c r="Y232" i="1"/>
  <c r="Z232" i="1"/>
  <c r="G305" i="3"/>
  <c r="I305" i="3"/>
  <c r="H304" i="3"/>
  <c r="X231" i="1"/>
  <c r="Y231" i="1"/>
  <c r="Z231" i="1"/>
  <c r="G304" i="3"/>
  <c r="I304" i="3"/>
  <c r="H303" i="3"/>
  <c r="X230" i="1"/>
  <c r="Y230" i="1"/>
  <c r="Z230" i="1"/>
  <c r="G303" i="3"/>
  <c r="I303" i="3"/>
  <c r="H302" i="3"/>
  <c r="X229" i="1"/>
  <c r="Y229" i="1"/>
  <c r="Z229" i="1"/>
  <c r="G302" i="3"/>
  <c r="I302" i="3"/>
  <c r="H301" i="3"/>
  <c r="X228" i="1"/>
  <c r="Y228" i="1"/>
  <c r="Z228" i="1"/>
  <c r="G301" i="3"/>
  <c r="I301" i="3"/>
  <c r="H300" i="3"/>
  <c r="X227" i="1"/>
  <c r="Y227" i="1"/>
  <c r="Z227" i="1"/>
  <c r="G300" i="3"/>
  <c r="I300" i="3"/>
  <c r="H299" i="3"/>
  <c r="X226" i="1"/>
  <c r="Y226" i="1"/>
  <c r="Z226" i="1"/>
  <c r="G299" i="3"/>
  <c r="I299" i="3"/>
  <c r="H298" i="3"/>
  <c r="X225" i="1"/>
  <c r="Y225" i="1"/>
  <c r="Z225" i="1"/>
  <c r="G298" i="3"/>
  <c r="I298" i="3"/>
  <c r="H297" i="3"/>
  <c r="X224" i="1"/>
  <c r="Y224" i="1"/>
  <c r="Z224" i="1"/>
  <c r="G297" i="3"/>
  <c r="I297" i="3"/>
  <c r="H296" i="3"/>
  <c r="X223" i="1"/>
  <c r="Y223" i="1"/>
  <c r="Z223" i="1"/>
  <c r="G296" i="3"/>
  <c r="I296" i="3"/>
  <c r="H295" i="3"/>
  <c r="X222" i="1"/>
  <c r="Y222" i="1"/>
  <c r="Z222" i="1"/>
  <c r="G295" i="3"/>
  <c r="I295" i="3"/>
  <c r="H294" i="3"/>
  <c r="X221" i="1"/>
  <c r="Y221" i="1"/>
  <c r="Z221" i="1"/>
  <c r="G294" i="3"/>
  <c r="I294" i="3"/>
  <c r="H293" i="3"/>
  <c r="X220" i="1"/>
  <c r="Y220" i="1"/>
  <c r="Z220" i="1"/>
  <c r="G293" i="3"/>
  <c r="I293" i="3"/>
  <c r="H292" i="3"/>
  <c r="X219" i="1"/>
  <c r="Y219" i="1"/>
  <c r="Z219" i="1"/>
  <c r="G292" i="3"/>
  <c r="I292" i="3"/>
  <c r="H291" i="3"/>
  <c r="X218" i="1"/>
  <c r="Y218" i="1"/>
  <c r="Z218" i="1"/>
  <c r="G291" i="3"/>
  <c r="I291" i="3"/>
  <c r="H290" i="3"/>
  <c r="X217" i="1"/>
  <c r="Y217" i="1"/>
  <c r="Z217" i="1"/>
  <c r="G290" i="3"/>
  <c r="I290" i="3"/>
  <c r="H289" i="3"/>
  <c r="X216" i="1"/>
  <c r="Y216" i="1"/>
  <c r="Z216" i="1"/>
  <c r="G289" i="3"/>
  <c r="I289" i="3"/>
  <c r="H288" i="3"/>
  <c r="X215" i="1"/>
  <c r="Y215" i="1"/>
  <c r="Z215" i="1"/>
  <c r="G288" i="3"/>
  <c r="I288" i="3"/>
  <c r="H287" i="3"/>
  <c r="X214" i="1"/>
  <c r="Y214" i="1"/>
  <c r="Z214" i="1"/>
  <c r="G287" i="3"/>
  <c r="I287" i="3"/>
  <c r="H286" i="3"/>
  <c r="X213" i="1"/>
  <c r="Y213" i="1"/>
  <c r="Z213" i="1"/>
  <c r="G286" i="3"/>
  <c r="I286" i="3"/>
  <c r="H285" i="3"/>
  <c r="X212" i="1"/>
  <c r="Y212" i="1"/>
  <c r="Z212" i="1"/>
  <c r="G285" i="3"/>
  <c r="I285" i="3"/>
  <c r="H284" i="3"/>
  <c r="X211" i="1"/>
  <c r="Y211" i="1"/>
  <c r="Z211" i="1"/>
  <c r="G284" i="3"/>
  <c r="I284" i="3"/>
  <c r="H283" i="3"/>
  <c r="X210" i="1"/>
  <c r="Y210" i="1"/>
  <c r="Z210" i="1"/>
  <c r="G283" i="3"/>
  <c r="I283" i="3"/>
  <c r="H282" i="3"/>
  <c r="X209" i="1"/>
  <c r="Y209" i="1"/>
  <c r="Z209" i="1"/>
  <c r="G282" i="3"/>
  <c r="I282" i="3"/>
  <c r="H281" i="3"/>
  <c r="X208" i="1"/>
  <c r="Y208" i="1"/>
  <c r="Z208" i="1"/>
  <c r="G281" i="3"/>
  <c r="I281" i="3"/>
  <c r="H280" i="3"/>
  <c r="X207" i="1"/>
  <c r="Y207" i="1"/>
  <c r="Z207" i="1"/>
  <c r="G280" i="3"/>
  <c r="I280" i="3"/>
  <c r="H279" i="3"/>
  <c r="X206" i="1"/>
  <c r="Y206" i="1"/>
  <c r="Z206" i="1"/>
  <c r="G279" i="3"/>
  <c r="I279" i="3"/>
  <c r="H278" i="3"/>
  <c r="X205" i="1"/>
  <c r="Y205" i="1"/>
  <c r="Z205" i="1"/>
  <c r="G278" i="3"/>
  <c r="I278" i="3"/>
  <c r="H277" i="3"/>
  <c r="X204" i="1"/>
  <c r="Y204" i="1"/>
  <c r="Z204" i="1"/>
  <c r="G277" i="3"/>
  <c r="I277" i="3"/>
  <c r="H276" i="3"/>
  <c r="X203" i="1"/>
  <c r="Y203" i="1"/>
  <c r="Z203" i="1"/>
  <c r="G276" i="3"/>
  <c r="I276" i="3"/>
  <c r="H275" i="3"/>
  <c r="X202" i="1"/>
  <c r="Y202" i="1"/>
  <c r="Z202" i="1"/>
  <c r="G275" i="3"/>
  <c r="I275" i="3"/>
  <c r="H274" i="3"/>
  <c r="X201" i="1"/>
  <c r="Y201" i="1"/>
  <c r="Z201" i="1"/>
  <c r="G274" i="3"/>
  <c r="I274" i="3"/>
  <c r="H273" i="3"/>
  <c r="X200" i="1"/>
  <c r="Y200" i="1"/>
  <c r="Z200" i="1"/>
  <c r="G273" i="3"/>
  <c r="I273" i="3"/>
  <c r="H272" i="3"/>
  <c r="X199" i="1"/>
  <c r="Y199" i="1"/>
  <c r="Z199" i="1"/>
  <c r="G272" i="3"/>
  <c r="I272" i="3"/>
  <c r="H271" i="3"/>
  <c r="X198" i="1"/>
  <c r="Y198" i="1"/>
  <c r="Z198" i="1"/>
  <c r="G271" i="3"/>
  <c r="I271" i="3"/>
  <c r="H270" i="3"/>
  <c r="X197" i="1"/>
  <c r="Y197" i="1"/>
  <c r="Z197" i="1"/>
  <c r="G270" i="3"/>
  <c r="I270" i="3"/>
  <c r="H269" i="3"/>
  <c r="X196" i="1"/>
  <c r="Y196" i="1"/>
  <c r="Z196" i="1"/>
  <c r="G269" i="3"/>
  <c r="I269" i="3"/>
  <c r="H268" i="3"/>
  <c r="X195" i="1"/>
  <c r="Y195" i="1"/>
  <c r="Z195" i="1"/>
  <c r="G268" i="3"/>
  <c r="I268" i="3"/>
  <c r="H267" i="3"/>
  <c r="X194" i="1"/>
  <c r="Y194" i="1"/>
  <c r="Z194" i="1"/>
  <c r="G267" i="3"/>
  <c r="I267" i="3"/>
  <c r="H266" i="3"/>
  <c r="X193" i="1"/>
  <c r="Y193" i="1"/>
  <c r="Z193" i="1"/>
  <c r="G266" i="3"/>
  <c r="I266" i="3"/>
  <c r="H265" i="3"/>
  <c r="X192" i="1"/>
  <c r="Y192" i="1"/>
  <c r="Z192" i="1"/>
  <c r="G265" i="3"/>
  <c r="I265" i="3"/>
  <c r="H264" i="3"/>
  <c r="X191" i="1"/>
  <c r="Y191" i="1"/>
  <c r="Z191" i="1"/>
  <c r="G264" i="3"/>
  <c r="I264" i="3"/>
  <c r="H263" i="3"/>
  <c r="X190" i="1"/>
  <c r="Y190" i="1"/>
  <c r="Z190" i="1"/>
  <c r="G263" i="3"/>
  <c r="I263" i="3"/>
  <c r="H262" i="3"/>
  <c r="X189" i="1"/>
  <c r="Y189" i="1"/>
  <c r="Z189" i="1"/>
  <c r="G262" i="3"/>
  <c r="I262" i="3"/>
  <c r="H261" i="3"/>
  <c r="G261" i="3"/>
  <c r="H260" i="3"/>
  <c r="G260" i="3"/>
  <c r="H259" i="3"/>
  <c r="X173" i="1"/>
  <c r="Y173" i="1"/>
  <c r="Z173" i="1"/>
  <c r="G259" i="3"/>
  <c r="I259" i="3"/>
  <c r="H258" i="3"/>
  <c r="X172" i="1"/>
  <c r="Y172" i="1"/>
  <c r="Z172" i="1"/>
  <c r="G258" i="3"/>
  <c r="I258" i="3"/>
  <c r="H257" i="3"/>
  <c r="X171" i="1"/>
  <c r="Y171" i="1"/>
  <c r="Z171" i="1"/>
  <c r="G257" i="3"/>
  <c r="I257" i="3"/>
  <c r="H256" i="3"/>
  <c r="G256" i="3"/>
  <c r="H255" i="3"/>
  <c r="G255" i="3"/>
  <c r="H254" i="3"/>
  <c r="X170" i="1"/>
  <c r="Y170" i="1"/>
  <c r="Z170" i="1"/>
  <c r="G254" i="3"/>
  <c r="I254" i="3"/>
  <c r="H253" i="3"/>
  <c r="X169" i="1"/>
  <c r="Y169" i="1"/>
  <c r="Z169" i="1"/>
  <c r="G253" i="3"/>
  <c r="I253" i="3"/>
  <c r="H252" i="3"/>
  <c r="X168" i="1"/>
  <c r="Y168" i="1"/>
  <c r="Z168" i="1"/>
  <c r="G252" i="3"/>
  <c r="I252" i="3"/>
  <c r="H251" i="3"/>
  <c r="G251" i="3"/>
  <c r="H250" i="3"/>
  <c r="G250" i="3"/>
  <c r="H249" i="3"/>
  <c r="X167" i="1"/>
  <c r="Y167" i="1"/>
  <c r="Z167" i="1"/>
  <c r="G249" i="3"/>
  <c r="I249" i="3"/>
  <c r="H248" i="3"/>
  <c r="X166" i="1"/>
  <c r="Y166" i="1"/>
  <c r="Z166" i="1"/>
  <c r="G248" i="3"/>
  <c r="I248" i="3"/>
  <c r="H247" i="3"/>
  <c r="X165" i="1"/>
  <c r="Y165" i="1"/>
  <c r="Z165" i="1"/>
  <c r="G247" i="3"/>
  <c r="I247" i="3"/>
  <c r="H246" i="3"/>
  <c r="G246" i="3"/>
  <c r="H245" i="3"/>
  <c r="G245" i="3"/>
  <c r="H244" i="3"/>
  <c r="X164" i="1"/>
  <c r="Y164" i="1"/>
  <c r="Z164" i="1"/>
  <c r="G244" i="3"/>
  <c r="I244" i="3"/>
  <c r="H243" i="3"/>
  <c r="X163" i="1"/>
  <c r="Y163" i="1"/>
  <c r="Z163" i="1"/>
  <c r="G243" i="3"/>
  <c r="I243" i="3"/>
  <c r="H242" i="3"/>
  <c r="X162" i="1"/>
  <c r="Y162" i="1"/>
  <c r="Z162" i="1"/>
  <c r="G242" i="3"/>
  <c r="I242" i="3"/>
  <c r="H241" i="3"/>
  <c r="G241" i="3"/>
  <c r="H240" i="3"/>
  <c r="G240" i="3"/>
  <c r="H239" i="3"/>
  <c r="X161" i="1"/>
  <c r="Y161" i="1"/>
  <c r="Z161" i="1"/>
  <c r="G239" i="3"/>
  <c r="I239" i="3"/>
  <c r="H238" i="3"/>
  <c r="X160" i="1"/>
  <c r="Y160" i="1"/>
  <c r="Z160" i="1"/>
  <c r="G238" i="3"/>
  <c r="I238" i="3"/>
  <c r="H237" i="3"/>
  <c r="X159" i="1"/>
  <c r="Y159" i="1"/>
  <c r="Z159" i="1"/>
  <c r="G237" i="3"/>
  <c r="I237" i="3"/>
  <c r="H236" i="3"/>
  <c r="G236" i="3"/>
  <c r="H235" i="3"/>
  <c r="G235" i="3"/>
  <c r="H234" i="3"/>
  <c r="X158" i="1"/>
  <c r="Y158" i="1"/>
  <c r="Z158" i="1"/>
  <c r="G234" i="3"/>
  <c r="I234" i="3"/>
  <c r="H233" i="3"/>
  <c r="X157" i="1"/>
  <c r="Y157" i="1"/>
  <c r="Z157" i="1"/>
  <c r="G233" i="3"/>
  <c r="I233" i="3"/>
  <c r="H232" i="3"/>
  <c r="X156" i="1"/>
  <c r="Y156" i="1"/>
  <c r="Z156" i="1"/>
  <c r="G232" i="3"/>
  <c r="I232" i="3"/>
  <c r="H231" i="3"/>
  <c r="G231" i="3"/>
  <c r="H230" i="3"/>
  <c r="G230" i="3"/>
  <c r="H229" i="3"/>
  <c r="X155" i="1"/>
  <c r="Y155" i="1"/>
  <c r="Z155" i="1"/>
  <c r="G229" i="3"/>
  <c r="I229" i="3"/>
  <c r="H228" i="3"/>
  <c r="X154" i="1"/>
  <c r="Y154" i="1"/>
  <c r="Z154" i="1"/>
  <c r="G228" i="3"/>
  <c r="I228" i="3"/>
  <c r="H227" i="3"/>
  <c r="X153" i="1"/>
  <c r="Y153" i="1"/>
  <c r="Z153" i="1"/>
  <c r="G227" i="3"/>
  <c r="I227" i="3"/>
  <c r="H226" i="3"/>
  <c r="G226" i="3"/>
  <c r="H225" i="3"/>
  <c r="G225" i="3"/>
  <c r="H224" i="3"/>
  <c r="X152" i="1"/>
  <c r="Y152" i="1"/>
  <c r="Z152" i="1"/>
  <c r="G224" i="3"/>
  <c r="I224" i="3"/>
  <c r="H223" i="3"/>
  <c r="X151" i="1"/>
  <c r="Y151" i="1"/>
  <c r="Z151" i="1"/>
  <c r="G223" i="3"/>
  <c r="I223" i="3"/>
  <c r="H222" i="3"/>
  <c r="X150" i="1"/>
  <c r="Y150" i="1"/>
  <c r="Z150" i="1"/>
  <c r="G222" i="3"/>
  <c r="I222" i="3"/>
  <c r="H221" i="3"/>
  <c r="G221" i="3"/>
  <c r="H220" i="3"/>
  <c r="G220" i="3"/>
  <c r="H219" i="3"/>
  <c r="X149" i="1"/>
  <c r="Y149" i="1"/>
  <c r="Z149" i="1"/>
  <c r="G219" i="3"/>
  <c r="I219" i="3"/>
  <c r="H218" i="3"/>
  <c r="X148" i="1"/>
  <c r="Y148" i="1"/>
  <c r="Z148" i="1"/>
  <c r="G218" i="3"/>
  <c r="I218" i="3"/>
  <c r="H217" i="3"/>
  <c r="X147" i="1"/>
  <c r="Y147" i="1"/>
  <c r="Z147" i="1"/>
  <c r="G217" i="3"/>
  <c r="I217" i="3"/>
  <c r="H216" i="3"/>
  <c r="G216" i="3"/>
  <c r="H215" i="3"/>
  <c r="G215" i="3"/>
  <c r="H214" i="3"/>
  <c r="X146" i="1"/>
  <c r="Y146" i="1"/>
  <c r="Z146" i="1"/>
  <c r="G214" i="3"/>
  <c r="I214" i="3"/>
  <c r="H213" i="3"/>
  <c r="X145" i="1"/>
  <c r="Y145" i="1"/>
  <c r="Z145" i="1"/>
  <c r="G213" i="3"/>
  <c r="I213" i="3"/>
  <c r="H212" i="3"/>
  <c r="X144" i="1"/>
  <c r="Y144" i="1"/>
  <c r="Z144" i="1"/>
  <c r="G212" i="3"/>
  <c r="I212" i="3"/>
  <c r="H211" i="3"/>
  <c r="G211" i="3"/>
  <c r="H210" i="3"/>
  <c r="G210" i="3"/>
  <c r="H209" i="3"/>
  <c r="X143" i="1"/>
  <c r="Y143" i="1"/>
  <c r="Z143" i="1"/>
  <c r="G209" i="3"/>
  <c r="I209" i="3"/>
  <c r="H208" i="3"/>
  <c r="X142" i="1"/>
  <c r="Y142" i="1"/>
  <c r="Z142" i="1"/>
  <c r="G208" i="3"/>
  <c r="I208" i="3"/>
  <c r="H207" i="3"/>
  <c r="X141" i="1"/>
  <c r="Y141" i="1"/>
  <c r="Z141" i="1"/>
  <c r="G207" i="3"/>
  <c r="I207" i="3"/>
  <c r="H206" i="3"/>
  <c r="G206" i="3"/>
  <c r="H205" i="3"/>
  <c r="G205" i="3"/>
  <c r="H204" i="3"/>
  <c r="X140" i="1"/>
  <c r="Y140" i="1"/>
  <c r="Z140" i="1"/>
  <c r="G204" i="3"/>
  <c r="I204" i="3"/>
  <c r="H203" i="3"/>
  <c r="X139" i="1"/>
  <c r="Y139" i="1"/>
  <c r="Z139" i="1"/>
  <c r="G203" i="3"/>
  <c r="I203" i="3"/>
  <c r="H202" i="3"/>
  <c r="X138" i="1"/>
  <c r="Y138" i="1"/>
  <c r="Z138" i="1"/>
  <c r="G202" i="3"/>
  <c r="I202" i="3"/>
  <c r="H201" i="3"/>
  <c r="G201" i="3"/>
  <c r="H200" i="3"/>
  <c r="G200" i="3"/>
  <c r="H199" i="3"/>
  <c r="X137" i="1"/>
  <c r="Y137" i="1"/>
  <c r="Z137" i="1"/>
  <c r="G199" i="3"/>
  <c r="I199" i="3"/>
  <c r="H198" i="3"/>
  <c r="X136" i="1"/>
  <c r="Y136" i="1"/>
  <c r="Z136" i="1"/>
  <c r="G198" i="3"/>
  <c r="I198" i="3"/>
  <c r="H197" i="3"/>
  <c r="X134" i="1"/>
  <c r="Y134" i="1"/>
  <c r="Z134" i="1"/>
  <c r="G197" i="3"/>
  <c r="I197" i="3"/>
  <c r="H196" i="3"/>
  <c r="G196" i="3"/>
  <c r="H195" i="3"/>
  <c r="G195" i="3"/>
  <c r="H194" i="3"/>
  <c r="X133" i="1"/>
  <c r="Y133" i="1"/>
  <c r="Z133" i="1"/>
  <c r="G194" i="3"/>
  <c r="I194" i="3"/>
  <c r="H193" i="3"/>
  <c r="X132" i="1"/>
  <c r="Y132" i="1"/>
  <c r="Z132" i="1"/>
  <c r="G193" i="3"/>
  <c r="I193" i="3"/>
  <c r="H192" i="3"/>
  <c r="X131" i="1"/>
  <c r="Y131" i="1"/>
  <c r="Z131" i="1"/>
  <c r="G192" i="3"/>
  <c r="I192" i="3"/>
  <c r="H191" i="3"/>
  <c r="G191" i="3"/>
  <c r="H190" i="3"/>
  <c r="G190" i="3"/>
  <c r="H189" i="3"/>
  <c r="X127" i="1"/>
  <c r="Y127" i="1"/>
  <c r="Z127" i="1"/>
  <c r="G189" i="3"/>
  <c r="I189" i="3"/>
  <c r="H188" i="3"/>
  <c r="X126" i="1"/>
  <c r="Y126" i="1"/>
  <c r="Z126" i="1"/>
  <c r="G188" i="3"/>
  <c r="I188" i="3"/>
  <c r="H187" i="3"/>
  <c r="X125" i="1"/>
  <c r="Y125" i="1"/>
  <c r="Z125" i="1"/>
  <c r="G187" i="3"/>
  <c r="I187" i="3"/>
  <c r="H186" i="3"/>
  <c r="G186" i="3"/>
  <c r="H185" i="3"/>
  <c r="G185" i="3"/>
  <c r="H184" i="3"/>
  <c r="X124" i="1"/>
  <c r="Y124" i="1"/>
  <c r="Z124" i="1"/>
  <c r="G184" i="3"/>
  <c r="I184" i="3"/>
  <c r="H183" i="3"/>
  <c r="X123" i="1"/>
  <c r="Y123" i="1"/>
  <c r="Z123" i="1"/>
  <c r="G183" i="3"/>
  <c r="I183" i="3"/>
  <c r="H182" i="3"/>
  <c r="X122" i="1"/>
  <c r="Y122" i="1"/>
  <c r="Z122" i="1"/>
  <c r="G182" i="3"/>
  <c r="I182" i="3"/>
  <c r="H181" i="3"/>
  <c r="G181" i="3"/>
  <c r="H180" i="3"/>
  <c r="G180" i="3"/>
  <c r="H179" i="3"/>
  <c r="X121" i="1"/>
  <c r="Y121" i="1"/>
  <c r="Z121" i="1"/>
  <c r="G179" i="3"/>
  <c r="I179" i="3"/>
  <c r="H178" i="3"/>
  <c r="X120" i="1"/>
  <c r="Y120" i="1"/>
  <c r="Z120" i="1"/>
  <c r="G178" i="3"/>
  <c r="I178" i="3"/>
  <c r="H177" i="3"/>
  <c r="X119" i="1"/>
  <c r="Y119" i="1"/>
  <c r="Z119" i="1"/>
  <c r="G177" i="3"/>
  <c r="I177" i="3"/>
  <c r="H176" i="3"/>
  <c r="G176" i="3"/>
  <c r="H175" i="3"/>
  <c r="G175" i="3"/>
  <c r="H174" i="3"/>
  <c r="X118" i="1"/>
  <c r="Y118" i="1"/>
  <c r="Z118" i="1"/>
  <c r="G174" i="3"/>
  <c r="I174" i="3"/>
  <c r="H173" i="3"/>
  <c r="X117" i="1"/>
  <c r="Y117" i="1"/>
  <c r="Z117" i="1"/>
  <c r="G173" i="3"/>
  <c r="I173" i="3"/>
  <c r="H172" i="3"/>
  <c r="X116" i="1"/>
  <c r="Y116" i="1"/>
  <c r="Z116" i="1"/>
  <c r="G172" i="3"/>
  <c r="I172" i="3"/>
  <c r="H171" i="3"/>
  <c r="G171" i="3"/>
  <c r="H170" i="3"/>
  <c r="G170" i="3"/>
  <c r="H169" i="3"/>
  <c r="X115" i="1"/>
  <c r="Y115" i="1"/>
  <c r="Z115" i="1"/>
  <c r="G169" i="3"/>
  <c r="I169" i="3"/>
  <c r="H168" i="3"/>
  <c r="X114" i="1"/>
  <c r="Y114" i="1"/>
  <c r="Z114" i="1"/>
  <c r="G168" i="3"/>
  <c r="I168" i="3"/>
  <c r="H167" i="3"/>
  <c r="X113" i="1"/>
  <c r="Y113" i="1"/>
  <c r="Z113" i="1"/>
  <c r="G167" i="3"/>
  <c r="I167" i="3"/>
  <c r="H166" i="3"/>
  <c r="G166" i="3"/>
  <c r="H165" i="3"/>
  <c r="G165" i="3"/>
  <c r="H164" i="3"/>
  <c r="X111" i="1"/>
  <c r="Y111" i="1"/>
  <c r="Z111" i="1"/>
  <c r="G164" i="3"/>
  <c r="I164" i="3"/>
  <c r="H163" i="3"/>
  <c r="X110" i="1"/>
  <c r="Y110" i="1"/>
  <c r="Z110" i="1"/>
  <c r="G163" i="3"/>
  <c r="I163" i="3"/>
  <c r="H162" i="3"/>
  <c r="X109" i="1"/>
  <c r="Y109" i="1"/>
  <c r="Z109" i="1"/>
  <c r="G162" i="3"/>
  <c r="I162" i="3"/>
  <c r="H161" i="3"/>
  <c r="G161" i="3"/>
  <c r="H160" i="3"/>
  <c r="G160" i="3"/>
  <c r="H159" i="3"/>
  <c r="X108" i="1"/>
  <c r="Y108" i="1"/>
  <c r="Z108" i="1"/>
  <c r="G159" i="3"/>
  <c r="I159" i="3"/>
  <c r="H158" i="3"/>
  <c r="X107" i="1"/>
  <c r="Y107" i="1"/>
  <c r="Z107" i="1"/>
  <c r="G158" i="3"/>
  <c r="I158" i="3"/>
  <c r="H157" i="3"/>
  <c r="X106" i="1"/>
  <c r="Y106" i="1"/>
  <c r="Z106" i="1"/>
  <c r="G157" i="3"/>
  <c r="I157" i="3"/>
  <c r="H156" i="3"/>
  <c r="G156" i="3"/>
  <c r="H155" i="3"/>
  <c r="G155" i="3"/>
  <c r="H154" i="3"/>
  <c r="X105" i="1"/>
  <c r="Y105" i="1"/>
  <c r="Z105" i="1"/>
  <c r="G154" i="3"/>
  <c r="I154" i="3"/>
  <c r="H153" i="3"/>
  <c r="X104" i="1"/>
  <c r="Y104" i="1"/>
  <c r="Z104" i="1"/>
  <c r="G153" i="3"/>
  <c r="I153" i="3"/>
  <c r="H152" i="3"/>
  <c r="X103" i="1"/>
  <c r="Y103" i="1"/>
  <c r="Z103" i="1"/>
  <c r="G152" i="3"/>
  <c r="I152" i="3"/>
  <c r="H151" i="3"/>
  <c r="G151" i="3"/>
  <c r="H150" i="3"/>
  <c r="G150" i="3"/>
  <c r="H149" i="3"/>
  <c r="X102" i="1"/>
  <c r="Y102" i="1"/>
  <c r="Z102" i="1"/>
  <c r="G149" i="3"/>
  <c r="I149" i="3"/>
  <c r="H148" i="3"/>
  <c r="X101" i="1"/>
  <c r="Y101" i="1"/>
  <c r="Z101" i="1"/>
  <c r="G148" i="3"/>
  <c r="I148" i="3"/>
  <c r="H147" i="3"/>
  <c r="X100" i="1"/>
  <c r="Y100" i="1"/>
  <c r="Z100" i="1"/>
  <c r="G147" i="3"/>
  <c r="I147" i="3"/>
  <c r="H146" i="3"/>
  <c r="G146" i="3"/>
  <c r="H145" i="3"/>
  <c r="G145" i="3"/>
  <c r="H144" i="3"/>
  <c r="X99" i="1"/>
  <c r="Y99" i="1"/>
  <c r="Z99" i="1"/>
  <c r="G144" i="3"/>
  <c r="I144" i="3"/>
  <c r="H143" i="3"/>
  <c r="X98" i="1"/>
  <c r="Y98" i="1"/>
  <c r="Z98" i="1"/>
  <c r="G143" i="3"/>
  <c r="I143" i="3"/>
  <c r="H142" i="3"/>
  <c r="X97" i="1"/>
  <c r="Y97" i="1"/>
  <c r="Z97" i="1"/>
  <c r="G142" i="3"/>
  <c r="I142" i="3"/>
  <c r="H141" i="3"/>
  <c r="G141" i="3"/>
  <c r="H140" i="3"/>
  <c r="G140" i="3"/>
  <c r="H139" i="3"/>
  <c r="X96" i="1"/>
  <c r="Y96" i="1"/>
  <c r="Z96" i="1"/>
  <c r="G139" i="3"/>
  <c r="I139" i="3"/>
  <c r="H138" i="3"/>
  <c r="X95" i="1"/>
  <c r="Y95" i="1"/>
  <c r="Z95" i="1"/>
  <c r="G138" i="3"/>
  <c r="I138" i="3"/>
  <c r="H137" i="3"/>
  <c r="X94" i="1"/>
  <c r="Y94" i="1"/>
  <c r="Z94" i="1"/>
  <c r="G137" i="3"/>
  <c r="I137" i="3"/>
  <c r="H136" i="3"/>
  <c r="G136" i="3"/>
  <c r="H135" i="3"/>
  <c r="G135" i="3"/>
  <c r="H134" i="3"/>
  <c r="X93" i="1"/>
  <c r="Y93" i="1"/>
  <c r="Z93" i="1"/>
  <c r="G134" i="3"/>
  <c r="I134" i="3"/>
  <c r="H133" i="3"/>
  <c r="X92" i="1"/>
  <c r="Y92" i="1"/>
  <c r="Z92" i="1"/>
  <c r="G133" i="3"/>
  <c r="I133" i="3"/>
  <c r="H132" i="3"/>
  <c r="X91" i="1"/>
  <c r="Y91" i="1"/>
  <c r="Z91" i="1"/>
  <c r="G132" i="3"/>
  <c r="I132" i="3"/>
  <c r="H131" i="3"/>
  <c r="G131" i="3"/>
  <c r="H130" i="3"/>
  <c r="G130" i="3"/>
  <c r="H129" i="3"/>
  <c r="X90" i="1"/>
  <c r="Y90" i="1"/>
  <c r="Z90" i="1"/>
  <c r="G129" i="3"/>
  <c r="I129" i="3"/>
  <c r="H128" i="3"/>
  <c r="X89" i="1"/>
  <c r="Y89" i="1"/>
  <c r="Z89" i="1"/>
  <c r="G128" i="3"/>
  <c r="I128" i="3"/>
  <c r="H127" i="3"/>
  <c r="X88" i="1"/>
  <c r="Y88" i="1"/>
  <c r="Z88" i="1"/>
  <c r="G127" i="3"/>
  <c r="I127" i="3"/>
  <c r="H126" i="3"/>
  <c r="G126" i="3"/>
  <c r="H125" i="3"/>
  <c r="G125" i="3"/>
  <c r="H124" i="3"/>
  <c r="X87" i="1"/>
  <c r="Y87" i="1"/>
  <c r="Z87" i="1"/>
  <c r="G124" i="3"/>
  <c r="I124" i="3"/>
  <c r="H123" i="3"/>
  <c r="X85" i="1"/>
  <c r="Y85" i="1"/>
  <c r="Z85" i="1"/>
  <c r="G123" i="3"/>
  <c r="I123" i="3"/>
  <c r="H122" i="3"/>
  <c r="X84" i="1"/>
  <c r="Y84" i="1"/>
  <c r="Z84" i="1"/>
  <c r="G122" i="3"/>
  <c r="I122" i="3"/>
  <c r="H121" i="3"/>
  <c r="G121" i="3"/>
  <c r="H120" i="3"/>
  <c r="G120" i="3"/>
  <c r="H119" i="3"/>
  <c r="X83" i="1"/>
  <c r="Y83" i="1"/>
  <c r="Z83" i="1"/>
  <c r="G119" i="3"/>
  <c r="I119" i="3"/>
  <c r="H118" i="3"/>
  <c r="X82" i="1"/>
  <c r="Y82" i="1"/>
  <c r="Z82" i="1"/>
  <c r="G118" i="3"/>
  <c r="I118" i="3"/>
  <c r="H117" i="3"/>
  <c r="X81" i="1"/>
  <c r="Y81" i="1"/>
  <c r="Z81" i="1"/>
  <c r="G117" i="3"/>
  <c r="I117" i="3"/>
  <c r="H116" i="3"/>
  <c r="G116" i="3"/>
  <c r="H115" i="3"/>
  <c r="G115" i="3"/>
  <c r="H114" i="3"/>
  <c r="X80" i="1"/>
  <c r="Y80" i="1"/>
  <c r="Z80" i="1"/>
  <c r="G114" i="3"/>
  <c r="I114" i="3"/>
  <c r="H113" i="3"/>
  <c r="X79" i="1"/>
  <c r="Y79" i="1"/>
  <c r="Z79" i="1"/>
  <c r="G113" i="3"/>
  <c r="I113" i="3"/>
  <c r="H112" i="3"/>
  <c r="X78" i="1"/>
  <c r="Y78" i="1"/>
  <c r="Z78" i="1"/>
  <c r="G112" i="3"/>
  <c r="I112" i="3"/>
  <c r="H111" i="3"/>
  <c r="G111" i="3"/>
  <c r="H110" i="3"/>
  <c r="G110" i="3"/>
  <c r="H109" i="3"/>
  <c r="X77" i="1"/>
  <c r="Y77" i="1"/>
  <c r="Z77" i="1"/>
  <c r="G109" i="3"/>
  <c r="I109" i="3"/>
  <c r="H108" i="3"/>
  <c r="X76" i="1"/>
  <c r="Y76" i="1"/>
  <c r="Z76" i="1"/>
  <c r="G108" i="3"/>
  <c r="I108" i="3"/>
  <c r="H107" i="3"/>
  <c r="X75" i="1"/>
  <c r="Y75" i="1"/>
  <c r="Z75" i="1"/>
  <c r="G107" i="3"/>
  <c r="I107" i="3"/>
  <c r="H106" i="3"/>
  <c r="G106" i="3"/>
  <c r="H105" i="3"/>
  <c r="G105" i="3"/>
  <c r="H104" i="3"/>
  <c r="X74" i="1"/>
  <c r="Y74" i="1"/>
  <c r="Z74" i="1"/>
  <c r="G104" i="3"/>
  <c r="I104" i="3"/>
  <c r="H103" i="3"/>
  <c r="X73" i="1"/>
  <c r="Y73" i="1"/>
  <c r="Z73" i="1"/>
  <c r="G103" i="3"/>
  <c r="I103" i="3"/>
  <c r="H102" i="3"/>
  <c r="X72" i="1"/>
  <c r="Y72" i="1"/>
  <c r="Z72" i="1"/>
  <c r="G102" i="3"/>
  <c r="I102" i="3"/>
  <c r="H101" i="3"/>
  <c r="G101" i="3"/>
  <c r="H100" i="3"/>
  <c r="G100" i="3"/>
  <c r="H99" i="3"/>
  <c r="X71" i="1"/>
  <c r="Y71" i="1"/>
  <c r="Z71" i="1"/>
  <c r="G99" i="3"/>
  <c r="I99" i="3"/>
  <c r="H98" i="3"/>
  <c r="X70" i="1"/>
  <c r="Y70" i="1"/>
  <c r="Z70" i="1"/>
  <c r="G98" i="3"/>
  <c r="I98" i="3"/>
  <c r="H97" i="3"/>
  <c r="X69" i="1"/>
  <c r="Y69" i="1"/>
  <c r="Z69" i="1"/>
  <c r="G97" i="3"/>
  <c r="I97" i="3"/>
  <c r="H96" i="3"/>
  <c r="G96" i="3"/>
  <c r="H95" i="3"/>
  <c r="G95" i="3"/>
  <c r="H94" i="3"/>
  <c r="X68" i="1"/>
  <c r="Y68" i="1"/>
  <c r="Z68" i="1"/>
  <c r="G94" i="3"/>
  <c r="I94" i="3"/>
  <c r="H93" i="3"/>
  <c r="X67" i="1"/>
  <c r="Y67" i="1"/>
  <c r="Z67" i="1"/>
  <c r="G93" i="3"/>
  <c r="I93" i="3"/>
  <c r="H92" i="3"/>
  <c r="X66" i="1"/>
  <c r="Y66" i="1"/>
  <c r="Z66" i="1"/>
  <c r="G92" i="3"/>
  <c r="I92" i="3"/>
  <c r="H91" i="3"/>
  <c r="G91" i="3"/>
  <c r="H90" i="3"/>
  <c r="G90" i="3"/>
  <c r="H89" i="3"/>
  <c r="X65" i="1"/>
  <c r="Y65" i="1"/>
  <c r="Z65" i="1"/>
  <c r="G89" i="3"/>
  <c r="I89" i="3"/>
  <c r="H88" i="3"/>
  <c r="X64" i="1"/>
  <c r="Y64" i="1"/>
  <c r="Z64" i="1"/>
  <c r="G88" i="3"/>
  <c r="I88" i="3"/>
  <c r="H87" i="3"/>
  <c r="X63" i="1"/>
  <c r="Y63" i="1"/>
  <c r="Z63" i="1"/>
  <c r="G87" i="3"/>
  <c r="I87" i="3"/>
  <c r="H86" i="3"/>
  <c r="G86" i="3"/>
  <c r="H85" i="3"/>
  <c r="G85" i="3"/>
  <c r="H84" i="3"/>
  <c r="X62" i="1"/>
  <c r="Y62" i="1"/>
  <c r="Z62" i="1"/>
  <c r="G84" i="3"/>
  <c r="I84" i="3"/>
  <c r="H83" i="3"/>
  <c r="X61" i="1"/>
  <c r="Y61" i="1"/>
  <c r="Z61" i="1"/>
  <c r="G83" i="3"/>
  <c r="I83" i="3"/>
  <c r="H82" i="3"/>
  <c r="X60" i="1"/>
  <c r="Y60" i="1"/>
  <c r="Z60" i="1"/>
  <c r="G82" i="3"/>
  <c r="I82" i="3"/>
  <c r="H81" i="3"/>
  <c r="G81" i="3"/>
  <c r="H80" i="3"/>
  <c r="G80" i="3"/>
  <c r="H79" i="3"/>
  <c r="X59" i="1"/>
  <c r="Y59" i="1"/>
  <c r="Z59" i="1"/>
  <c r="G79" i="3"/>
  <c r="I79" i="3"/>
  <c r="H78" i="3"/>
  <c r="X58" i="1"/>
  <c r="Y58" i="1"/>
  <c r="Z58" i="1"/>
  <c r="G78" i="3"/>
  <c r="I78" i="3"/>
  <c r="H77" i="3"/>
  <c r="X57" i="1"/>
  <c r="Y57" i="1"/>
  <c r="Z57" i="1"/>
  <c r="G77" i="3"/>
  <c r="I77" i="3"/>
  <c r="H76" i="3"/>
  <c r="G76" i="3"/>
  <c r="H75" i="3"/>
  <c r="G75" i="3"/>
  <c r="H74" i="3"/>
  <c r="X56" i="1"/>
  <c r="Y56" i="1"/>
  <c r="Z56" i="1"/>
  <c r="G74" i="3"/>
  <c r="I74" i="3"/>
  <c r="H73" i="3"/>
  <c r="X55" i="1"/>
  <c r="Y55" i="1"/>
  <c r="Z55" i="1"/>
  <c r="G73" i="3"/>
  <c r="I73" i="3"/>
  <c r="H72" i="3"/>
  <c r="X54" i="1"/>
  <c r="Y54" i="1"/>
  <c r="Z54" i="1"/>
  <c r="G72" i="3"/>
  <c r="I72" i="3"/>
  <c r="H71" i="3"/>
  <c r="G71" i="3"/>
  <c r="H70" i="3"/>
  <c r="G70" i="3"/>
  <c r="H69" i="3"/>
  <c r="X53" i="1"/>
  <c r="Y53" i="1"/>
  <c r="Z53" i="1"/>
  <c r="G69" i="3"/>
  <c r="I69" i="3"/>
  <c r="H68" i="3"/>
  <c r="X52" i="1"/>
  <c r="Y52" i="1"/>
  <c r="Z52" i="1"/>
  <c r="G68" i="3"/>
  <c r="I68" i="3"/>
  <c r="H67" i="3"/>
  <c r="X51" i="1"/>
  <c r="Y51" i="1"/>
  <c r="Z51" i="1"/>
  <c r="G67" i="3"/>
  <c r="I67" i="3"/>
  <c r="H66" i="3"/>
  <c r="G66" i="3"/>
  <c r="H65" i="3"/>
  <c r="G65" i="3"/>
  <c r="H64" i="3"/>
  <c r="X50" i="1"/>
  <c r="Y50" i="1"/>
  <c r="Z50" i="1"/>
  <c r="G64" i="3"/>
  <c r="I64" i="3"/>
  <c r="H63" i="3"/>
  <c r="X49" i="1"/>
  <c r="Y49" i="1"/>
  <c r="Z49" i="1"/>
  <c r="G63" i="3"/>
  <c r="I63" i="3"/>
  <c r="H62" i="3"/>
  <c r="X48" i="1"/>
  <c r="Y48" i="1"/>
  <c r="Z48" i="1"/>
  <c r="G62" i="3"/>
  <c r="I62" i="3"/>
  <c r="H61" i="3"/>
  <c r="G61" i="3"/>
  <c r="H60" i="3"/>
  <c r="G60" i="3"/>
  <c r="H59" i="3"/>
  <c r="X47" i="1"/>
  <c r="Y47" i="1"/>
  <c r="Z47" i="1"/>
  <c r="G59" i="3"/>
  <c r="I59" i="3"/>
  <c r="H58" i="3"/>
  <c r="X46" i="1"/>
  <c r="Y46" i="1"/>
  <c r="Z46" i="1"/>
  <c r="G58" i="3"/>
  <c r="I58" i="3"/>
  <c r="H57" i="3"/>
  <c r="X45" i="1"/>
  <c r="Y45" i="1"/>
  <c r="Z45" i="1"/>
  <c r="G57" i="3"/>
  <c r="I57" i="3"/>
  <c r="H56" i="3"/>
  <c r="G56" i="3"/>
  <c r="H55" i="3"/>
  <c r="G55" i="3"/>
  <c r="H54" i="3"/>
  <c r="X44" i="1"/>
  <c r="Y44" i="1"/>
  <c r="Z44" i="1"/>
  <c r="G54" i="3"/>
  <c r="I54" i="3"/>
  <c r="H53" i="3"/>
  <c r="X43" i="1"/>
  <c r="Y43" i="1"/>
  <c r="Z43" i="1"/>
  <c r="G53" i="3"/>
  <c r="I53" i="3"/>
  <c r="H52" i="3"/>
  <c r="X42" i="1"/>
  <c r="Y42" i="1"/>
  <c r="Z42" i="1"/>
  <c r="G52" i="3"/>
  <c r="I52" i="3"/>
  <c r="H51" i="3"/>
  <c r="G51" i="3"/>
  <c r="H50" i="3"/>
  <c r="G50" i="3"/>
  <c r="H49" i="3"/>
  <c r="X41" i="1"/>
  <c r="Y41" i="1"/>
  <c r="Z41" i="1"/>
  <c r="G49" i="3"/>
  <c r="I49" i="3"/>
  <c r="H48" i="3"/>
  <c r="X40" i="1"/>
  <c r="Y40" i="1"/>
  <c r="Z40" i="1"/>
  <c r="G48" i="3"/>
  <c r="I48" i="3"/>
  <c r="H47" i="3"/>
  <c r="X39" i="1"/>
  <c r="Y39" i="1"/>
  <c r="Z39" i="1"/>
  <c r="G47" i="3"/>
  <c r="I47" i="3"/>
  <c r="H46" i="3"/>
  <c r="G46" i="3"/>
  <c r="H45" i="3"/>
  <c r="G45" i="3"/>
  <c r="H44" i="3"/>
  <c r="X38" i="1"/>
  <c r="Y38" i="1"/>
  <c r="Z38" i="1"/>
  <c r="G44" i="3"/>
  <c r="I44" i="3"/>
  <c r="H43" i="3"/>
  <c r="X37" i="1"/>
  <c r="Y37" i="1"/>
  <c r="Z37" i="1"/>
  <c r="G43" i="3"/>
  <c r="I43" i="3"/>
  <c r="H42" i="3"/>
  <c r="X36" i="1"/>
  <c r="Y36" i="1"/>
  <c r="Z36" i="1"/>
  <c r="G42" i="3"/>
  <c r="I42" i="3"/>
  <c r="H41" i="3"/>
  <c r="G41" i="3"/>
  <c r="H40" i="3"/>
  <c r="G40" i="3"/>
  <c r="H39" i="3"/>
  <c r="X35" i="1"/>
  <c r="Y35" i="1"/>
  <c r="Z35" i="1"/>
  <c r="G39" i="3"/>
  <c r="I39" i="3"/>
  <c r="H38" i="3"/>
  <c r="X34" i="1"/>
  <c r="Y34" i="1"/>
  <c r="Z34" i="1"/>
  <c r="G38" i="3"/>
  <c r="I38" i="3"/>
  <c r="H37" i="3"/>
  <c r="X33" i="1"/>
  <c r="Y33" i="1"/>
  <c r="Z33" i="1"/>
  <c r="G37" i="3"/>
  <c r="I37" i="3"/>
  <c r="H36" i="3"/>
  <c r="G36" i="3"/>
  <c r="H35" i="3"/>
  <c r="G35" i="3"/>
  <c r="H34" i="3"/>
  <c r="X32" i="1"/>
  <c r="Y32" i="1"/>
  <c r="Z32" i="1"/>
  <c r="G34" i="3"/>
  <c r="I34" i="3"/>
  <c r="H33" i="3"/>
  <c r="X31" i="1"/>
  <c r="Y31" i="1"/>
  <c r="Z31" i="1"/>
  <c r="G33" i="3"/>
  <c r="I33" i="3"/>
  <c r="H32" i="3"/>
  <c r="X30" i="1"/>
  <c r="Y30" i="1"/>
  <c r="Z30" i="1"/>
  <c r="G32" i="3"/>
  <c r="I32" i="3"/>
  <c r="H31" i="3"/>
  <c r="G31" i="3"/>
  <c r="H30" i="3"/>
  <c r="G30" i="3"/>
  <c r="H29" i="3"/>
  <c r="X29" i="1"/>
  <c r="Y29" i="1"/>
  <c r="Z29" i="1"/>
  <c r="G29" i="3"/>
  <c r="I29" i="3"/>
  <c r="H28" i="3"/>
  <c r="X28" i="1"/>
  <c r="Y28" i="1"/>
  <c r="Z28" i="1"/>
  <c r="G28" i="3"/>
  <c r="I28" i="3"/>
  <c r="H27" i="3"/>
  <c r="X27" i="1"/>
  <c r="Y27" i="1"/>
  <c r="Z27" i="1"/>
  <c r="G27" i="3"/>
  <c r="I27" i="3"/>
  <c r="H26" i="3"/>
  <c r="G26" i="3"/>
  <c r="H25" i="3"/>
  <c r="G25" i="3"/>
  <c r="H24" i="3"/>
  <c r="X26" i="1"/>
  <c r="Y26" i="1"/>
  <c r="Z26" i="1"/>
  <c r="G24" i="3"/>
  <c r="I24" i="3"/>
  <c r="H23" i="3"/>
  <c r="X25" i="1"/>
  <c r="Y25" i="1"/>
  <c r="Z25" i="1"/>
  <c r="G23" i="3"/>
  <c r="I23" i="3"/>
  <c r="H22" i="3"/>
  <c r="X24" i="1"/>
  <c r="Y24" i="1"/>
  <c r="Z24" i="1"/>
  <c r="G22" i="3"/>
  <c r="I22" i="3"/>
  <c r="H21" i="3"/>
  <c r="G21" i="3"/>
  <c r="H20" i="3"/>
  <c r="G20" i="3"/>
  <c r="H19" i="3"/>
  <c r="X23" i="1"/>
  <c r="Y23" i="1"/>
  <c r="Z23" i="1"/>
  <c r="G19" i="3"/>
  <c r="I19" i="3"/>
  <c r="H18" i="3"/>
  <c r="X22" i="1"/>
  <c r="Y22" i="1"/>
  <c r="Z22" i="1"/>
  <c r="G18" i="3"/>
  <c r="I18" i="3"/>
  <c r="H17" i="3"/>
  <c r="X21" i="1"/>
  <c r="Y21" i="1"/>
  <c r="Z21" i="1"/>
  <c r="G17" i="3"/>
  <c r="I17" i="3"/>
  <c r="H16" i="3"/>
  <c r="G16" i="3"/>
  <c r="H15" i="3"/>
  <c r="G15" i="3"/>
  <c r="H14" i="3"/>
  <c r="X20" i="1"/>
  <c r="Y20" i="1"/>
  <c r="Z20" i="1"/>
  <c r="G14" i="3"/>
  <c r="I14" i="3"/>
  <c r="H13" i="3"/>
  <c r="X19" i="1"/>
  <c r="Y19" i="1"/>
  <c r="Z19" i="1"/>
  <c r="G13" i="3"/>
  <c r="I13" i="3"/>
  <c r="H12" i="3"/>
  <c r="X18" i="1"/>
  <c r="Y18" i="1"/>
  <c r="Z18" i="1"/>
  <c r="G12" i="3"/>
  <c r="I12" i="3"/>
  <c r="H11" i="3"/>
  <c r="X17" i="1"/>
  <c r="Y17" i="1"/>
  <c r="Z17" i="1"/>
  <c r="G11" i="3"/>
  <c r="I11" i="3"/>
  <c r="H10" i="3"/>
  <c r="X16" i="1"/>
  <c r="Y16" i="1"/>
  <c r="Z16" i="1"/>
  <c r="G10" i="3"/>
  <c r="I10" i="3"/>
  <c r="H9" i="3"/>
  <c r="X15" i="1"/>
  <c r="Y15" i="1"/>
  <c r="Z15" i="1"/>
  <c r="G9" i="3"/>
  <c r="I9" i="3"/>
  <c r="H8" i="3"/>
  <c r="X14" i="1"/>
  <c r="Y14" i="1"/>
  <c r="Z14" i="1"/>
  <c r="G8" i="3"/>
  <c r="I8" i="3"/>
  <c r="H7" i="3"/>
  <c r="X13" i="1"/>
  <c r="Y13" i="1"/>
  <c r="Z13" i="1"/>
  <c r="G7" i="3"/>
  <c r="I7" i="3"/>
  <c r="H6" i="3"/>
  <c r="X12" i="1"/>
  <c r="Y12" i="1"/>
  <c r="Z12" i="1"/>
  <c r="G6" i="3"/>
  <c r="I6" i="3"/>
  <c r="H5" i="3"/>
  <c r="X11" i="1"/>
  <c r="Y11" i="1"/>
  <c r="Z11" i="1"/>
  <c r="G5" i="3"/>
  <c r="I5" i="3"/>
  <c r="H4" i="3"/>
  <c r="X10" i="1"/>
  <c r="Y10" i="1"/>
  <c r="Z10" i="1"/>
  <c r="G4" i="3"/>
  <c r="I4" i="3"/>
  <c r="H3" i="3"/>
  <c r="X9" i="1"/>
  <c r="Y9" i="1"/>
  <c r="Z9" i="1"/>
  <c r="G3" i="3"/>
  <c r="I3" i="3"/>
  <c r="H2" i="3"/>
  <c r="X8" i="1"/>
  <c r="Y8" i="1"/>
  <c r="Z8" i="1"/>
  <c r="G2" i="3"/>
  <c r="I2" i="3"/>
  <c r="I691" i="3"/>
  <c r="I554" i="3"/>
  <c r="I521" i="3"/>
  <c r="I491" i="3"/>
  <c r="I436" i="3"/>
  <c r="I316" i="3"/>
  <c r="I261" i="3"/>
  <c r="I260" i="3"/>
  <c r="I256" i="3"/>
  <c r="I255" i="3"/>
  <c r="I251" i="3"/>
  <c r="I250" i="3"/>
  <c r="I246" i="3"/>
  <c r="I245" i="3"/>
  <c r="I241" i="3"/>
  <c r="I240" i="3"/>
  <c r="I236" i="3"/>
  <c r="I235" i="3"/>
  <c r="I231" i="3"/>
  <c r="I230" i="3"/>
  <c r="I226" i="3"/>
  <c r="I225" i="3"/>
  <c r="I221" i="3"/>
  <c r="I220" i="3"/>
  <c r="I216" i="3"/>
  <c r="I215" i="3"/>
  <c r="I211" i="3"/>
  <c r="I210" i="3"/>
  <c r="I206" i="3"/>
  <c r="I205" i="3"/>
  <c r="I201" i="3"/>
  <c r="I200" i="3"/>
  <c r="I196" i="3"/>
  <c r="I195" i="3"/>
  <c r="I191" i="3"/>
  <c r="I190" i="3"/>
  <c r="I186" i="3"/>
  <c r="I185" i="3"/>
  <c r="I181" i="3"/>
  <c r="I180" i="3"/>
  <c r="I176" i="3"/>
  <c r="I175" i="3"/>
  <c r="I171" i="3"/>
  <c r="I170" i="3"/>
  <c r="I166" i="3"/>
  <c r="I165" i="3"/>
  <c r="I161" i="3"/>
  <c r="I160" i="3"/>
  <c r="I156" i="3"/>
  <c r="I155" i="3"/>
  <c r="I151" i="3"/>
  <c r="I150" i="3"/>
  <c r="I146" i="3"/>
  <c r="I145" i="3"/>
  <c r="I141" i="3"/>
  <c r="I140" i="3"/>
  <c r="I136" i="3"/>
  <c r="I135" i="3"/>
  <c r="I131" i="3"/>
  <c r="I130" i="3"/>
  <c r="I126" i="3"/>
  <c r="I125" i="3"/>
  <c r="I121" i="3"/>
  <c r="I120" i="3"/>
  <c r="I116" i="3"/>
  <c r="I115" i="3"/>
  <c r="I111" i="3"/>
  <c r="I110" i="3"/>
  <c r="I106" i="3"/>
  <c r="I105" i="3"/>
  <c r="I101" i="3"/>
  <c r="I100" i="3"/>
  <c r="I96" i="3"/>
  <c r="I95" i="3"/>
  <c r="I91" i="3"/>
  <c r="I90" i="3"/>
  <c r="I86" i="3"/>
  <c r="I85" i="3"/>
  <c r="I81" i="3"/>
  <c r="I80" i="3"/>
  <c r="I76" i="3"/>
  <c r="I75" i="3"/>
  <c r="I71" i="3"/>
  <c r="I70" i="3"/>
  <c r="I66" i="3"/>
  <c r="I65" i="3"/>
  <c r="I61" i="3"/>
  <c r="I60" i="3"/>
  <c r="I56" i="3"/>
  <c r="I55" i="3"/>
  <c r="I51" i="3"/>
  <c r="I50" i="3"/>
  <c r="I46" i="3"/>
  <c r="I45" i="3"/>
  <c r="I41" i="3"/>
  <c r="I40" i="3"/>
  <c r="I36" i="3"/>
  <c r="I35" i="3"/>
  <c r="I31" i="3"/>
  <c r="I30" i="3"/>
  <c r="I26" i="3"/>
  <c r="I25" i="3"/>
  <c r="I21" i="3"/>
  <c r="I20" i="3"/>
  <c r="I16" i="3"/>
  <c r="I15" i="3"/>
  <c r="Q812" i="3"/>
  <c r="Q813" i="3"/>
  <c r="Q814" i="3"/>
  <c r="Q815" i="3"/>
  <c r="Q807" i="3"/>
  <c r="Q808" i="3"/>
  <c r="Q809" i="3"/>
  <c r="Q810" i="3"/>
  <c r="Q802" i="3"/>
  <c r="Q803" i="3"/>
  <c r="Q804" i="3"/>
  <c r="Q805" i="3"/>
  <c r="Q797" i="3"/>
  <c r="Q798" i="3"/>
  <c r="Q799" i="3"/>
  <c r="Q800" i="3"/>
  <c r="Q792" i="3"/>
  <c r="R792" i="3"/>
  <c r="Q787" i="3"/>
  <c r="Q788" i="3"/>
  <c r="Q789" i="3"/>
  <c r="Q790" i="3"/>
  <c r="Q782" i="3"/>
  <c r="Q783" i="3"/>
  <c r="Q784" i="3"/>
  <c r="Q785" i="3"/>
  <c r="Q777" i="3"/>
  <c r="Q778" i="3"/>
  <c r="Q779" i="3"/>
  <c r="Q780" i="3"/>
  <c r="Q772" i="3"/>
  <c r="Q773" i="3"/>
  <c r="Q774" i="3"/>
  <c r="Q775" i="3"/>
  <c r="Q767" i="3"/>
  <c r="Q768" i="3"/>
  <c r="Q769" i="3"/>
  <c r="Q770" i="3"/>
  <c r="Q762" i="3"/>
  <c r="R762" i="3"/>
  <c r="Q757" i="3"/>
  <c r="Q758" i="3"/>
  <c r="Q759" i="3"/>
  <c r="Q760" i="3"/>
  <c r="Q752" i="3"/>
  <c r="Q753" i="3"/>
  <c r="Q754" i="3"/>
  <c r="Q755" i="3"/>
  <c r="Q747" i="3"/>
  <c r="Q748" i="3"/>
  <c r="Q749" i="3"/>
  <c r="Q750" i="3"/>
  <c r="Q742" i="3"/>
  <c r="Q743" i="3"/>
  <c r="Q744" i="3"/>
  <c r="Q745" i="3"/>
  <c r="Q737" i="3"/>
  <c r="R737" i="3"/>
  <c r="Q732" i="3"/>
  <c r="Q733" i="3"/>
  <c r="Q734" i="3"/>
  <c r="Q735" i="3"/>
  <c r="Q727" i="3"/>
  <c r="Q728" i="3"/>
  <c r="Q729" i="3"/>
  <c r="Q730" i="3"/>
  <c r="Q722" i="3"/>
  <c r="Q723" i="3"/>
  <c r="Q724" i="3"/>
  <c r="Q725" i="3"/>
  <c r="Q717" i="3"/>
  <c r="Q718" i="3"/>
  <c r="Q719" i="3"/>
  <c r="Q720" i="3"/>
  <c r="Q712" i="3"/>
  <c r="R712" i="3"/>
  <c r="Q707" i="3"/>
  <c r="Q708" i="3"/>
  <c r="Q709" i="3"/>
  <c r="Q710" i="3"/>
  <c r="Q702" i="3"/>
  <c r="Q703" i="3"/>
  <c r="Q704" i="3"/>
  <c r="Q705" i="3"/>
  <c r="Q697" i="3"/>
  <c r="Q698" i="3"/>
  <c r="Q699" i="3"/>
  <c r="Q700" i="3"/>
  <c r="Q692" i="3"/>
  <c r="Q693" i="3"/>
  <c r="Q694" i="3"/>
  <c r="Q695" i="3"/>
  <c r="Q687" i="3"/>
  <c r="Q688" i="3"/>
  <c r="Q689" i="3"/>
  <c r="Q690" i="3"/>
  <c r="Q682" i="3"/>
  <c r="R682" i="3"/>
  <c r="Q677" i="3"/>
  <c r="R677" i="3"/>
  <c r="Q672" i="3"/>
  <c r="Q673" i="3"/>
  <c r="Q674" i="3"/>
  <c r="Q675" i="3"/>
  <c r="Q667" i="3"/>
  <c r="Q668" i="3"/>
  <c r="Q669" i="3"/>
  <c r="Q670" i="3"/>
  <c r="Q662" i="3"/>
  <c r="Q663" i="3"/>
  <c r="Q664" i="3"/>
  <c r="Q665" i="3"/>
  <c r="Q657" i="3"/>
  <c r="Q658" i="3"/>
  <c r="Q659" i="3"/>
  <c r="Q660" i="3"/>
  <c r="Q652" i="3"/>
  <c r="Q653" i="3"/>
  <c r="Q654" i="3"/>
  <c r="Q655" i="3"/>
  <c r="Q647" i="3"/>
  <c r="Q648" i="3"/>
  <c r="Q649" i="3"/>
  <c r="Q650" i="3"/>
  <c r="Q642" i="3"/>
  <c r="R642" i="3"/>
  <c r="Q637" i="3"/>
  <c r="Q638" i="3"/>
  <c r="Q639" i="3"/>
  <c r="Q640" i="3"/>
  <c r="Q632" i="3"/>
  <c r="Q633" i="3"/>
  <c r="Q634" i="3"/>
  <c r="Q635" i="3"/>
  <c r="Q627" i="3"/>
  <c r="Q628" i="3"/>
  <c r="Q629" i="3"/>
  <c r="Q630" i="3"/>
  <c r="Q622" i="3"/>
  <c r="Q623" i="3"/>
  <c r="Q624" i="3"/>
  <c r="Q625" i="3"/>
  <c r="Q617" i="3"/>
  <c r="Q618" i="3"/>
  <c r="Q619" i="3"/>
  <c r="Q620" i="3"/>
  <c r="Q612" i="3"/>
  <c r="Q613" i="3"/>
  <c r="Q614" i="3"/>
  <c r="Q615" i="3"/>
  <c r="Q607" i="3"/>
  <c r="R607" i="3"/>
  <c r="Q602" i="3"/>
  <c r="Q603" i="3"/>
  <c r="Q604" i="3"/>
  <c r="Q605" i="3"/>
  <c r="Q597" i="3"/>
  <c r="Q598" i="3"/>
  <c r="Q599" i="3"/>
  <c r="Q600" i="3"/>
  <c r="Q592" i="3"/>
  <c r="Q593" i="3"/>
  <c r="Q594" i="3"/>
  <c r="Q595" i="3"/>
  <c r="Q587" i="3"/>
  <c r="Q588" i="3"/>
  <c r="Q589" i="3"/>
  <c r="Q590" i="3"/>
  <c r="Q582" i="3"/>
  <c r="R582" i="3"/>
  <c r="Q577" i="3"/>
  <c r="Q578" i="3"/>
  <c r="Q579" i="3"/>
  <c r="Q580" i="3"/>
  <c r="Q572" i="3"/>
  <c r="Q573" i="3"/>
  <c r="Q574" i="3"/>
  <c r="Q575" i="3"/>
  <c r="Q567" i="3"/>
  <c r="Q568" i="3"/>
  <c r="Q569" i="3"/>
  <c r="Q570" i="3"/>
  <c r="Q562" i="3"/>
  <c r="Q563" i="3"/>
  <c r="Q564" i="3"/>
  <c r="Q565" i="3"/>
  <c r="Q557" i="3"/>
  <c r="Q558" i="3"/>
  <c r="Q559" i="3"/>
  <c r="Q560" i="3"/>
  <c r="Q552" i="3"/>
  <c r="Q553" i="3"/>
  <c r="Q554" i="3"/>
  <c r="Q555" i="3"/>
  <c r="Q547" i="3"/>
  <c r="Q548" i="3"/>
  <c r="Q549" i="3"/>
  <c r="Q550" i="3"/>
  <c r="Q542" i="3"/>
  <c r="Q543" i="3"/>
  <c r="Q544" i="3"/>
  <c r="Q545" i="3"/>
  <c r="Q537" i="3"/>
  <c r="Q538" i="3"/>
  <c r="Q539" i="3"/>
  <c r="Q540" i="3"/>
  <c r="Q532" i="3"/>
  <c r="Q533" i="3"/>
  <c r="Q534" i="3"/>
  <c r="Q535" i="3"/>
  <c r="Q527" i="3"/>
  <c r="Q528" i="3"/>
  <c r="Q529" i="3"/>
  <c r="Q530" i="3"/>
  <c r="Q522" i="3"/>
  <c r="Q523" i="3"/>
  <c r="Q524" i="3"/>
  <c r="Q525" i="3"/>
  <c r="Q517" i="3"/>
  <c r="Q518" i="3"/>
  <c r="Q519" i="3"/>
  <c r="Q520" i="3"/>
  <c r="Q512" i="3"/>
  <c r="Q513" i="3"/>
  <c r="Q514" i="3"/>
  <c r="Q515" i="3"/>
  <c r="Q507" i="3"/>
  <c r="Q508" i="3"/>
  <c r="Q509" i="3"/>
  <c r="Q510" i="3"/>
  <c r="Q502" i="3"/>
  <c r="Q503" i="3"/>
  <c r="Q504" i="3"/>
  <c r="Q505" i="3"/>
  <c r="Q497" i="3"/>
  <c r="Q498" i="3"/>
  <c r="Q499" i="3"/>
  <c r="Q500" i="3"/>
  <c r="Q492" i="3"/>
  <c r="Q493" i="3"/>
  <c r="Q494" i="3"/>
  <c r="Q495" i="3"/>
  <c r="Q487" i="3"/>
  <c r="Q488" i="3"/>
  <c r="Q489" i="3"/>
  <c r="Q490" i="3"/>
  <c r="Q482" i="3"/>
  <c r="Q483" i="3"/>
  <c r="Q484" i="3"/>
  <c r="Q485" i="3"/>
  <c r="Q477" i="3"/>
  <c r="Q478" i="3"/>
  <c r="Q479" i="3"/>
  <c r="Q480" i="3"/>
  <c r="Q472" i="3"/>
  <c r="Q473" i="3"/>
  <c r="Q474" i="3"/>
  <c r="Q475" i="3"/>
  <c r="Q467" i="3"/>
  <c r="Q468" i="3"/>
  <c r="Q469" i="3"/>
  <c r="Q470" i="3"/>
  <c r="Q462" i="3"/>
  <c r="Q463" i="3"/>
  <c r="Q464" i="3"/>
  <c r="Q465" i="3"/>
  <c r="Q457" i="3"/>
  <c r="Q458" i="3"/>
  <c r="Q459" i="3"/>
  <c r="Q460" i="3"/>
  <c r="Q452" i="3"/>
  <c r="Q453" i="3"/>
  <c r="Q454" i="3"/>
  <c r="Q455" i="3"/>
  <c r="Q447" i="3"/>
  <c r="Q448" i="3"/>
  <c r="Q449" i="3"/>
  <c r="Q450" i="3"/>
  <c r="Q442" i="3"/>
  <c r="Q443" i="3"/>
  <c r="Q444" i="3"/>
  <c r="Q445" i="3"/>
  <c r="Q437" i="3"/>
  <c r="Q438" i="3"/>
  <c r="Q439" i="3"/>
  <c r="Q440" i="3"/>
  <c r="Q432" i="3"/>
  <c r="Q433" i="3"/>
  <c r="Q434" i="3"/>
  <c r="Q435" i="3"/>
  <c r="Q427" i="3"/>
  <c r="Q428" i="3"/>
  <c r="Q429" i="3"/>
  <c r="Q430" i="3"/>
  <c r="Q422" i="3"/>
  <c r="Q423" i="3"/>
  <c r="Q424" i="3"/>
  <c r="Q425" i="3"/>
  <c r="Q417" i="3"/>
  <c r="Q418" i="3"/>
  <c r="Q419" i="3"/>
  <c r="Q420" i="3"/>
  <c r="Q412" i="3"/>
  <c r="Q413" i="3"/>
  <c r="Q414" i="3"/>
  <c r="Q415" i="3"/>
  <c r="Q407" i="3"/>
  <c r="Q408" i="3"/>
  <c r="Q409" i="3"/>
  <c r="Q410" i="3"/>
  <c r="Q402" i="3"/>
  <c r="Q403" i="3"/>
  <c r="Q404" i="3"/>
  <c r="Q405" i="3"/>
  <c r="Q397" i="3"/>
  <c r="Q398" i="3"/>
  <c r="Q399" i="3"/>
  <c r="Q400" i="3"/>
  <c r="Q392" i="3"/>
  <c r="Q393" i="3"/>
  <c r="Q394" i="3"/>
  <c r="Q395" i="3"/>
  <c r="Q387" i="3"/>
  <c r="Q388" i="3"/>
  <c r="Q389" i="3"/>
  <c r="Q390" i="3"/>
  <c r="Q382" i="3"/>
  <c r="Q383" i="3"/>
  <c r="Q384" i="3"/>
  <c r="Q385" i="3"/>
  <c r="Q377" i="3"/>
  <c r="Q378" i="3"/>
  <c r="Q379" i="3"/>
  <c r="Q380" i="3"/>
  <c r="Q372" i="3"/>
  <c r="Q373" i="3"/>
  <c r="Q374" i="3"/>
  <c r="Q375" i="3"/>
  <c r="Q367" i="3"/>
  <c r="Q368" i="3"/>
  <c r="Q369" i="3"/>
  <c r="Q370" i="3"/>
  <c r="Q362" i="3"/>
  <c r="Q363" i="3"/>
  <c r="Q364" i="3"/>
  <c r="Q365" i="3"/>
  <c r="Q357" i="3"/>
  <c r="Q358" i="3"/>
  <c r="Q359" i="3"/>
  <c r="Q360" i="3"/>
  <c r="Q352" i="3"/>
  <c r="Q353" i="3"/>
  <c r="Q354" i="3"/>
  <c r="Q355" i="3"/>
  <c r="Q347" i="3"/>
  <c r="Q348" i="3"/>
  <c r="Q349" i="3"/>
  <c r="Q350" i="3"/>
  <c r="Q342" i="3"/>
  <c r="Q343" i="3"/>
  <c r="Q344" i="3"/>
  <c r="Q345" i="3"/>
  <c r="Q337" i="3"/>
  <c r="R337" i="3"/>
  <c r="Q332" i="3"/>
  <c r="Q333" i="3"/>
  <c r="Q334" i="3"/>
  <c r="Q335" i="3"/>
  <c r="Q327" i="3"/>
  <c r="Q328" i="3"/>
  <c r="Q329" i="3"/>
  <c r="Q330" i="3"/>
  <c r="Q322" i="3"/>
  <c r="Q323" i="3"/>
  <c r="Q324" i="3"/>
  <c r="Q325" i="3"/>
  <c r="Q317" i="3"/>
  <c r="Q318" i="3"/>
  <c r="Q319" i="3"/>
  <c r="Q320" i="3"/>
  <c r="Q312" i="3"/>
  <c r="Q313" i="3"/>
  <c r="Q314" i="3"/>
  <c r="Q315" i="3"/>
  <c r="Q307" i="3"/>
  <c r="Q308" i="3"/>
  <c r="Q309" i="3"/>
  <c r="Q310" i="3"/>
  <c r="Q302" i="3"/>
  <c r="Q303" i="3"/>
  <c r="Q304" i="3"/>
  <c r="Q305" i="3"/>
  <c r="Q297" i="3"/>
  <c r="Q298" i="3"/>
  <c r="Q299" i="3"/>
  <c r="Q300" i="3"/>
  <c r="Q292" i="3"/>
  <c r="Q293" i="3"/>
  <c r="Q294" i="3"/>
  <c r="Q295" i="3"/>
  <c r="Q287" i="3"/>
  <c r="Q288" i="3"/>
  <c r="Q289" i="3"/>
  <c r="Q290" i="3"/>
  <c r="Q282" i="3"/>
  <c r="Q283" i="3"/>
  <c r="Q284" i="3"/>
  <c r="Q285" i="3"/>
  <c r="Q277" i="3"/>
  <c r="Q278" i="3"/>
  <c r="Q279" i="3"/>
  <c r="Q280" i="3"/>
  <c r="Q272" i="3"/>
  <c r="Q273" i="3"/>
  <c r="Q274" i="3"/>
  <c r="Q275" i="3"/>
  <c r="Q267" i="3"/>
  <c r="Q268" i="3"/>
  <c r="Q269" i="3"/>
  <c r="Q270" i="3"/>
  <c r="Q262" i="3"/>
  <c r="Q263" i="3"/>
  <c r="Q264" i="3"/>
  <c r="Q265" i="3"/>
  <c r="Q257" i="3"/>
  <c r="Q258" i="3"/>
  <c r="Q259" i="3"/>
  <c r="Q260" i="3"/>
  <c r="Q252" i="3"/>
  <c r="Q253" i="3"/>
  <c r="Q254" i="3"/>
  <c r="Q255" i="3"/>
  <c r="Q247" i="3"/>
  <c r="Q248" i="3"/>
  <c r="Q249" i="3"/>
  <c r="Q250" i="3"/>
  <c r="Q242" i="3"/>
  <c r="Q243" i="3"/>
  <c r="Q244" i="3"/>
  <c r="Q245" i="3"/>
  <c r="Q237" i="3"/>
  <c r="Q238" i="3"/>
  <c r="Q239" i="3"/>
  <c r="Q240" i="3"/>
  <c r="Q232" i="3"/>
  <c r="Q233" i="3"/>
  <c r="Q234" i="3"/>
  <c r="Q235" i="3"/>
  <c r="Q227" i="3"/>
  <c r="Q228" i="3"/>
  <c r="Q229" i="3"/>
  <c r="Q230" i="3"/>
  <c r="Q222" i="3"/>
  <c r="Q223" i="3"/>
  <c r="Q224" i="3"/>
  <c r="Q225" i="3"/>
  <c r="Q217" i="3"/>
  <c r="Q218" i="3"/>
  <c r="Q219" i="3"/>
  <c r="Q220" i="3"/>
  <c r="Q212" i="3"/>
  <c r="Q213" i="3"/>
  <c r="Q214" i="3"/>
  <c r="Q215" i="3"/>
  <c r="Q207" i="3"/>
  <c r="Q208" i="3"/>
  <c r="Q209" i="3"/>
  <c r="Q210" i="3"/>
  <c r="Q202" i="3"/>
  <c r="Q203" i="3"/>
  <c r="Q204" i="3"/>
  <c r="Q205" i="3"/>
  <c r="Q197" i="3"/>
  <c r="Q198" i="3"/>
  <c r="Q199" i="3"/>
  <c r="Q200" i="3"/>
  <c r="Q192" i="3"/>
  <c r="Q193" i="3"/>
  <c r="Q194" i="3"/>
  <c r="Q195" i="3"/>
  <c r="Q187" i="3"/>
  <c r="Q188" i="3"/>
  <c r="Q189" i="3"/>
  <c r="Q190" i="3"/>
  <c r="Q182" i="3"/>
  <c r="Q183" i="3"/>
  <c r="Q184" i="3"/>
  <c r="Q185" i="3"/>
  <c r="Q177" i="3"/>
  <c r="Q178" i="3"/>
  <c r="Q179" i="3"/>
  <c r="Q180" i="3"/>
  <c r="Q172" i="3"/>
  <c r="Q173" i="3"/>
  <c r="Q174" i="3"/>
  <c r="Q175" i="3"/>
  <c r="Q167" i="3"/>
  <c r="Q168" i="3"/>
  <c r="Q169" i="3"/>
  <c r="Q170" i="3"/>
  <c r="Q162" i="3"/>
  <c r="Q163" i="3"/>
  <c r="Q164" i="3"/>
  <c r="Q165" i="3"/>
  <c r="Q157" i="3"/>
  <c r="Q158" i="3"/>
  <c r="Q159" i="3"/>
  <c r="Q160" i="3"/>
  <c r="Q152" i="3"/>
  <c r="Q153" i="3"/>
  <c r="Q154" i="3"/>
  <c r="Q155" i="3"/>
  <c r="Q147" i="3"/>
  <c r="Q148" i="3"/>
  <c r="Q149" i="3"/>
  <c r="Q150" i="3"/>
  <c r="Q142" i="3"/>
  <c r="Q143" i="3"/>
  <c r="Q144" i="3"/>
  <c r="Q145" i="3"/>
  <c r="Q137" i="3"/>
  <c r="Q138" i="3"/>
  <c r="Q139" i="3"/>
  <c r="Q140" i="3"/>
  <c r="Q132" i="3"/>
  <c r="Q133" i="3"/>
  <c r="Q134" i="3"/>
  <c r="Q135" i="3"/>
  <c r="Q127" i="3"/>
  <c r="Q128" i="3"/>
  <c r="Q129" i="3"/>
  <c r="Q130" i="3"/>
  <c r="Q122" i="3"/>
  <c r="Q123" i="3"/>
  <c r="Q124" i="3"/>
  <c r="Q125" i="3"/>
  <c r="Q117" i="3"/>
  <c r="Q118" i="3"/>
  <c r="Q119" i="3"/>
  <c r="Q120" i="3"/>
  <c r="Q112" i="3"/>
  <c r="Q113" i="3"/>
  <c r="Q114" i="3"/>
  <c r="Q115" i="3"/>
  <c r="Q107" i="3"/>
  <c r="Q108" i="3"/>
  <c r="Q109" i="3"/>
  <c r="Q110" i="3"/>
  <c r="Q102" i="3"/>
  <c r="Q103" i="3"/>
  <c r="Q104" i="3"/>
  <c r="Q105" i="3"/>
  <c r="Q97" i="3"/>
  <c r="Q98" i="3"/>
  <c r="Q99" i="3"/>
  <c r="Q100" i="3"/>
  <c r="Q92" i="3"/>
  <c r="Q93" i="3"/>
  <c r="Q94" i="3"/>
  <c r="Q95" i="3"/>
  <c r="Q87" i="3"/>
  <c r="Q88" i="3"/>
  <c r="Q89" i="3"/>
  <c r="Q90" i="3"/>
  <c r="Q82" i="3"/>
  <c r="Q83" i="3"/>
  <c r="Q84" i="3"/>
  <c r="Q85" i="3"/>
  <c r="Q77" i="3"/>
  <c r="Q78" i="3"/>
  <c r="Q79" i="3"/>
  <c r="Q80" i="3"/>
  <c r="Q72" i="3"/>
  <c r="Q73" i="3"/>
  <c r="Q74" i="3"/>
  <c r="Q75" i="3"/>
  <c r="Q67" i="3"/>
  <c r="Q68" i="3"/>
  <c r="Q69" i="3"/>
  <c r="Q70" i="3"/>
  <c r="Q62" i="3"/>
  <c r="Q63" i="3"/>
  <c r="Q64" i="3"/>
  <c r="Q65" i="3"/>
  <c r="Q57" i="3"/>
  <c r="Q58" i="3"/>
  <c r="Q59" i="3"/>
  <c r="Q60" i="3"/>
  <c r="Q52" i="3"/>
  <c r="Q53" i="3"/>
  <c r="Q54" i="3"/>
  <c r="Q55" i="3"/>
  <c r="Q47" i="3"/>
  <c r="Q48" i="3"/>
  <c r="Q49" i="3"/>
  <c r="Q50" i="3"/>
  <c r="Q42" i="3"/>
  <c r="Q43" i="3"/>
  <c r="Q44" i="3"/>
  <c r="Q45" i="3"/>
  <c r="Q37" i="3"/>
  <c r="Q38" i="3"/>
  <c r="Q39" i="3"/>
  <c r="Q40" i="3"/>
  <c r="Q32" i="3"/>
  <c r="Q33" i="3"/>
  <c r="Q34" i="3"/>
  <c r="Q35" i="3"/>
  <c r="Q27" i="3"/>
  <c r="Q28" i="3"/>
  <c r="Q29" i="3"/>
  <c r="Q30" i="3"/>
  <c r="Q22" i="3"/>
  <c r="Q23" i="3"/>
  <c r="Q24" i="3"/>
  <c r="Q25" i="3"/>
  <c r="Q17" i="3"/>
  <c r="Q18" i="3"/>
  <c r="Q19" i="3"/>
  <c r="Q20" i="3"/>
  <c r="Q12" i="3"/>
  <c r="Q13" i="3"/>
  <c r="Q14" i="3"/>
  <c r="Q15" i="3"/>
  <c r="Q7" i="3"/>
  <c r="Q8" i="3"/>
  <c r="Q9" i="3"/>
  <c r="Q10" i="3"/>
  <c r="Q2" i="3"/>
  <c r="Q3" i="3"/>
  <c r="Q4" i="3"/>
  <c r="Q5" i="3"/>
  <c r="Q816" i="3"/>
  <c r="Q811" i="3"/>
  <c r="Q806" i="3"/>
  <c r="Q801" i="3"/>
  <c r="Q796" i="3"/>
  <c r="Q795" i="3"/>
  <c r="Q794" i="3"/>
  <c r="Q793" i="3"/>
  <c r="Q791" i="3"/>
  <c r="Q786" i="3"/>
  <c r="Q781" i="3"/>
  <c r="Q776" i="3"/>
  <c r="Q771" i="3"/>
  <c r="Q766" i="3"/>
  <c r="Q765" i="3"/>
  <c r="Q764" i="3"/>
  <c r="Q763" i="3"/>
  <c r="Q761" i="3"/>
  <c r="Q756" i="3"/>
  <c r="Q751" i="3"/>
  <c r="Q746" i="3"/>
  <c r="Q741" i="3"/>
  <c r="Q740" i="3"/>
  <c r="Q739" i="3"/>
  <c r="Q738" i="3"/>
  <c r="Q736" i="3"/>
  <c r="Q731" i="3"/>
  <c r="Q726" i="3"/>
  <c r="Q721" i="3"/>
  <c r="Q716" i="3"/>
  <c r="Q715" i="3"/>
  <c r="Q714" i="3"/>
  <c r="Q713" i="3"/>
  <c r="Q711" i="3"/>
  <c r="Q706" i="3"/>
  <c r="Q701" i="3"/>
  <c r="Q696" i="3"/>
  <c r="Q691" i="3"/>
  <c r="Q686" i="3"/>
  <c r="Q685" i="3"/>
  <c r="Q684" i="3"/>
  <c r="Q683" i="3"/>
  <c r="Q681" i="3"/>
  <c r="Q680" i="3"/>
  <c r="Q679" i="3"/>
  <c r="Q678" i="3"/>
  <c r="Q676" i="3"/>
  <c r="Q671" i="3"/>
  <c r="Q666" i="3"/>
  <c r="Q661" i="3"/>
  <c r="Q656" i="3"/>
  <c r="Q651" i="3"/>
  <c r="Q646" i="3"/>
  <c r="Q645" i="3"/>
  <c r="Q644" i="3"/>
  <c r="Q643" i="3"/>
  <c r="Q641" i="3"/>
  <c r="Q636" i="3"/>
  <c r="Q631" i="3"/>
  <c r="Q626" i="3"/>
  <c r="Q621" i="3"/>
  <c r="Q616" i="3"/>
  <c r="Q611" i="3"/>
  <c r="Q610" i="3"/>
  <c r="Q609" i="3"/>
  <c r="Q608" i="3"/>
  <c r="Q606" i="3"/>
  <c r="Q601" i="3"/>
  <c r="Q596" i="3"/>
  <c r="Q591" i="3"/>
  <c r="Q586" i="3"/>
  <c r="Q585" i="3"/>
  <c r="Q584" i="3"/>
  <c r="Q583" i="3"/>
  <c r="Q581" i="3"/>
  <c r="Q576" i="3"/>
  <c r="Q571" i="3"/>
  <c r="Q566" i="3"/>
  <c r="Q561" i="3"/>
  <c r="Q556" i="3"/>
  <c r="Q551" i="3"/>
  <c r="Q546" i="3"/>
  <c r="Q541" i="3"/>
  <c r="Q536" i="3"/>
  <c r="Q531" i="3"/>
  <c r="Q526" i="3"/>
  <c r="Q521" i="3"/>
  <c r="Q516" i="3"/>
  <c r="Q511" i="3"/>
  <c r="Q506" i="3"/>
  <c r="Q501" i="3"/>
  <c r="Q496" i="3"/>
  <c r="Q491" i="3"/>
  <c r="Q486" i="3"/>
  <c r="Q481" i="3"/>
  <c r="Q476" i="3"/>
  <c r="Q471" i="3"/>
  <c r="Q466" i="3"/>
  <c r="Q461" i="3"/>
  <c r="Q456" i="3"/>
  <c r="Q451" i="3"/>
  <c r="Q446" i="3"/>
  <c r="Q441" i="3"/>
  <c r="Q436" i="3"/>
  <c r="Q431" i="3"/>
  <c r="Q426" i="3"/>
  <c r="Q421" i="3"/>
  <c r="Q416" i="3"/>
  <c r="Q411" i="3"/>
  <c r="Q406" i="3"/>
  <c r="Q401" i="3"/>
  <c r="Q396" i="3"/>
  <c r="Q391" i="3"/>
  <c r="Q386" i="3"/>
  <c r="Q381" i="3"/>
  <c r="Q376" i="3"/>
  <c r="Q371" i="3"/>
  <c r="Q366" i="3"/>
  <c r="Q361" i="3"/>
  <c r="Q356" i="3"/>
  <c r="Q351" i="3"/>
  <c r="Q346" i="3"/>
  <c r="Q341" i="3"/>
  <c r="Q340" i="3"/>
  <c r="Q339" i="3"/>
  <c r="Q338" i="3"/>
  <c r="Q336" i="3"/>
  <c r="Q331" i="3"/>
  <c r="Q326" i="3"/>
  <c r="Q321" i="3"/>
  <c r="Q316" i="3"/>
  <c r="Q311" i="3"/>
  <c r="Q306" i="3"/>
  <c r="Q301" i="3"/>
  <c r="Q296" i="3"/>
  <c r="Q291" i="3"/>
  <c r="Q286" i="3"/>
  <c r="Q281" i="3"/>
  <c r="Q276" i="3"/>
  <c r="Q271" i="3"/>
  <c r="Q266" i="3"/>
  <c r="Q261" i="3"/>
  <c r="Q256" i="3"/>
  <c r="Q251" i="3"/>
  <c r="Q246" i="3"/>
  <c r="Q241" i="3"/>
  <c r="Q236" i="3"/>
  <c r="Q231" i="3"/>
  <c r="Q226" i="3"/>
  <c r="Q221" i="3"/>
  <c r="Q216" i="3"/>
  <c r="Q211" i="3"/>
  <c r="Q206" i="3"/>
  <c r="Q201" i="3"/>
  <c r="Q196" i="3"/>
  <c r="Q191" i="3"/>
  <c r="Q186" i="3"/>
  <c r="Q181" i="3"/>
  <c r="Q176" i="3"/>
  <c r="Q171" i="3"/>
  <c r="Q166" i="3"/>
  <c r="Q161" i="3"/>
  <c r="Q156" i="3"/>
  <c r="Q151" i="3"/>
  <c r="Q146" i="3"/>
  <c r="Q141" i="3"/>
  <c r="Q136" i="3"/>
  <c r="Q131" i="3"/>
  <c r="Q126" i="3"/>
  <c r="Q121" i="3"/>
  <c r="Q116" i="3"/>
  <c r="Q111" i="3"/>
  <c r="Q106" i="3"/>
  <c r="Q101" i="3"/>
  <c r="Q96" i="3"/>
  <c r="Q91" i="3"/>
  <c r="Q86" i="3"/>
  <c r="Q81" i="3"/>
  <c r="Q76" i="3"/>
  <c r="Q71" i="3"/>
  <c r="Q66" i="3"/>
  <c r="Q61" i="3"/>
  <c r="Q56" i="3"/>
  <c r="Q51" i="3"/>
  <c r="Q46" i="3"/>
  <c r="Q41" i="3"/>
  <c r="Q36" i="3"/>
  <c r="Q31" i="3"/>
  <c r="Q26" i="3"/>
  <c r="Q21" i="3"/>
  <c r="Q16" i="3"/>
  <c r="Q11" i="3"/>
  <c r="Q6" i="3"/>
  <c r="X1407" i="1"/>
  <c r="Y1407" i="1"/>
  <c r="Z1407" i="1"/>
  <c r="G816" i="3"/>
  <c r="H816" i="3"/>
  <c r="N397" i="2"/>
  <c r="N396" i="2"/>
  <c r="N395" i="2"/>
  <c r="N394" i="2"/>
  <c r="N417" i="2"/>
  <c r="N416" i="2"/>
  <c r="N415" i="2"/>
  <c r="N414" i="2"/>
  <c r="O414" i="2"/>
  <c r="N392" i="2"/>
  <c r="N391" i="2"/>
  <c r="N390" i="2"/>
  <c r="N389" i="2"/>
  <c r="O389" i="2"/>
  <c r="N384" i="2"/>
  <c r="N385" i="2"/>
  <c r="N386" i="2"/>
  <c r="N387" i="2"/>
  <c r="N379" i="2"/>
  <c r="N380" i="2"/>
  <c r="N381" i="2"/>
  <c r="N382" i="2"/>
  <c r="O379" i="2"/>
  <c r="N364" i="2"/>
  <c r="N365" i="2"/>
  <c r="N366" i="2"/>
  <c r="N367" i="2"/>
  <c r="N359" i="2"/>
  <c r="N360" i="2"/>
  <c r="N361" i="2"/>
  <c r="N362" i="2"/>
  <c r="N354" i="2"/>
  <c r="N355" i="2"/>
  <c r="N356" i="2"/>
  <c r="N357" i="2"/>
  <c r="N349" i="2"/>
  <c r="N350" i="2"/>
  <c r="N351" i="2"/>
  <c r="N352" i="2"/>
  <c r="N339" i="2"/>
  <c r="N340" i="2"/>
  <c r="N341" i="2"/>
  <c r="N342" i="2"/>
  <c r="O339" i="2"/>
  <c r="N329" i="2"/>
  <c r="N330" i="2"/>
  <c r="N331" i="2"/>
  <c r="N332" i="2"/>
  <c r="O329" i="2"/>
  <c r="N324" i="2"/>
  <c r="N325" i="2"/>
  <c r="N326" i="2"/>
  <c r="N327" i="2"/>
  <c r="N319" i="2"/>
  <c r="N320" i="2"/>
  <c r="N321" i="2"/>
  <c r="N322" i="2"/>
  <c r="N304" i="2"/>
  <c r="N305" i="2"/>
  <c r="N306" i="2"/>
  <c r="N307" i="2"/>
  <c r="N299" i="2"/>
  <c r="N300" i="2"/>
  <c r="N301" i="2"/>
  <c r="N302" i="2"/>
  <c r="O299" i="2"/>
  <c r="N294" i="2"/>
  <c r="N295" i="2"/>
  <c r="N296" i="2"/>
  <c r="N297" i="2"/>
  <c r="N289" i="2"/>
  <c r="N290" i="2"/>
  <c r="N291" i="2"/>
  <c r="N292" i="2"/>
  <c r="N279" i="2"/>
  <c r="N280" i="2"/>
  <c r="N281" i="2"/>
  <c r="N282" i="2"/>
  <c r="N269" i="2"/>
  <c r="N270" i="2"/>
  <c r="N271" i="2"/>
  <c r="N272" i="2"/>
  <c r="O269" i="2"/>
  <c r="N264" i="2"/>
  <c r="N265" i="2"/>
  <c r="N266" i="2"/>
  <c r="N267" i="2"/>
  <c r="O264" i="2"/>
  <c r="N259" i="2"/>
  <c r="N260" i="2"/>
  <c r="N261" i="2"/>
  <c r="N262" i="2"/>
  <c r="N249" i="2"/>
  <c r="N250" i="2"/>
  <c r="N251" i="2"/>
  <c r="N252" i="2"/>
  <c r="N239" i="2"/>
  <c r="N240" i="2"/>
  <c r="N241" i="2"/>
  <c r="N242" i="2"/>
  <c r="N234" i="2"/>
  <c r="N235" i="2"/>
  <c r="N236" i="2"/>
  <c r="N237" i="2"/>
  <c r="N229" i="2"/>
  <c r="N230" i="2"/>
  <c r="N231" i="2"/>
  <c r="N232" i="2"/>
  <c r="O229" i="2"/>
  <c r="N214" i="2"/>
  <c r="N215" i="2"/>
  <c r="N216" i="2"/>
  <c r="N217" i="2"/>
  <c r="O214" i="2"/>
  <c r="N209" i="2"/>
  <c r="N210" i="2"/>
  <c r="N211" i="2"/>
  <c r="N212" i="2"/>
  <c r="O209" i="2"/>
  <c r="N204" i="2"/>
  <c r="N205" i="2"/>
  <c r="N206" i="2"/>
  <c r="N207" i="2"/>
  <c r="N199" i="2"/>
  <c r="N200" i="2"/>
  <c r="N201" i="2"/>
  <c r="N202" i="2"/>
  <c r="N189" i="2"/>
  <c r="N190" i="2"/>
  <c r="N191" i="2"/>
  <c r="N192" i="2"/>
  <c r="N179" i="2"/>
  <c r="N180" i="2"/>
  <c r="N181" i="2"/>
  <c r="N182" i="2"/>
  <c r="O179" i="2"/>
  <c r="N174" i="2"/>
  <c r="N175" i="2"/>
  <c r="N176" i="2"/>
  <c r="N177" i="2"/>
  <c r="N169" i="2"/>
  <c r="N170" i="2"/>
  <c r="N171" i="2"/>
  <c r="N172" i="2"/>
  <c r="N159" i="2"/>
  <c r="N160" i="2"/>
  <c r="N161" i="2"/>
  <c r="N162" i="2"/>
  <c r="N149" i="2"/>
  <c r="N150" i="2"/>
  <c r="N151" i="2"/>
  <c r="N152" i="2"/>
  <c r="N144" i="2"/>
  <c r="N145" i="2"/>
  <c r="N146" i="2"/>
  <c r="N147" i="2"/>
  <c r="O144" i="2"/>
  <c r="N139" i="2"/>
  <c r="N140" i="2"/>
  <c r="N141" i="2"/>
  <c r="N142" i="2"/>
  <c r="N129" i="2"/>
  <c r="N130" i="2"/>
  <c r="N131" i="2"/>
  <c r="N132" i="2"/>
  <c r="N119" i="2"/>
  <c r="N120" i="2"/>
  <c r="N121" i="2"/>
  <c r="N122" i="2"/>
  <c r="O119" i="2"/>
  <c r="N114" i="2"/>
  <c r="N115" i="2"/>
  <c r="N116" i="2"/>
  <c r="N117" i="2"/>
  <c r="N109" i="2"/>
  <c r="N110" i="2"/>
  <c r="N111" i="2"/>
  <c r="N112" i="2"/>
  <c r="O109" i="2"/>
  <c r="N94" i="2"/>
  <c r="N95" i="2"/>
  <c r="N96" i="2"/>
  <c r="N97" i="2"/>
  <c r="O94" i="2"/>
  <c r="N89" i="2"/>
  <c r="N90" i="2"/>
  <c r="N91" i="2"/>
  <c r="N92" i="2"/>
  <c r="O89" i="2"/>
  <c r="N84" i="2"/>
  <c r="N85" i="2"/>
  <c r="N86" i="2"/>
  <c r="N87" i="2"/>
  <c r="N74" i="2"/>
  <c r="N75" i="2"/>
  <c r="N76" i="2"/>
  <c r="N77" i="2"/>
  <c r="N60" i="2"/>
  <c r="N61" i="2"/>
  <c r="N62" i="2"/>
  <c r="N63" i="2"/>
  <c r="N55" i="2"/>
  <c r="N56" i="2"/>
  <c r="N57" i="2"/>
  <c r="N58" i="2"/>
  <c r="O55" i="2"/>
  <c r="N51" i="2"/>
  <c r="N50" i="2"/>
  <c r="N52" i="2"/>
  <c r="N53" i="2"/>
  <c r="X1418" i="1"/>
  <c r="Y1418" i="1"/>
  <c r="Z1418" i="1"/>
  <c r="F687" i="2"/>
  <c r="G687" i="2"/>
  <c r="H687" i="2"/>
  <c r="X1419" i="1"/>
  <c r="Y1419" i="1"/>
  <c r="Z1419" i="1"/>
  <c r="F688" i="2"/>
  <c r="G688" i="2"/>
  <c r="X1420" i="1"/>
  <c r="Y1420" i="1"/>
  <c r="Z1420" i="1"/>
  <c r="F689" i="2"/>
  <c r="G689" i="2"/>
  <c r="H689" i="2"/>
  <c r="X1421" i="1"/>
  <c r="Y1421" i="1"/>
  <c r="Z1421" i="1"/>
  <c r="F690" i="2"/>
  <c r="G690" i="2"/>
  <c r="X1422" i="1"/>
  <c r="Y1422" i="1"/>
  <c r="Z1422" i="1"/>
  <c r="F691" i="2"/>
  <c r="G691" i="2"/>
  <c r="H691" i="2"/>
  <c r="X1413" i="1"/>
  <c r="Y1413" i="1"/>
  <c r="Z1413" i="1"/>
  <c r="F682" i="2"/>
  <c r="G682" i="2"/>
  <c r="X1414" i="1"/>
  <c r="Y1414" i="1"/>
  <c r="Z1414" i="1"/>
  <c r="F683" i="2"/>
  <c r="G683" i="2"/>
  <c r="H683" i="2"/>
  <c r="X1415" i="1"/>
  <c r="Y1415" i="1"/>
  <c r="Z1415" i="1"/>
  <c r="F684" i="2"/>
  <c r="G684" i="2"/>
  <c r="X1416" i="1"/>
  <c r="Y1416" i="1"/>
  <c r="Z1416" i="1"/>
  <c r="F685" i="2"/>
  <c r="G685" i="2"/>
  <c r="H685" i="2"/>
  <c r="X1417" i="1"/>
  <c r="Y1417" i="1"/>
  <c r="Z1417" i="1"/>
  <c r="F686" i="2"/>
  <c r="G686" i="2"/>
  <c r="X1408" i="1"/>
  <c r="Y1408" i="1"/>
  <c r="Z1408" i="1"/>
  <c r="F677" i="2"/>
  <c r="G677" i="2"/>
  <c r="H677" i="2"/>
  <c r="X1409" i="1"/>
  <c r="Y1409" i="1"/>
  <c r="Z1409" i="1"/>
  <c r="F678" i="2"/>
  <c r="G678" i="2"/>
  <c r="X1410" i="1"/>
  <c r="Y1410" i="1"/>
  <c r="Z1410" i="1"/>
  <c r="F679" i="2"/>
  <c r="G679" i="2"/>
  <c r="H679" i="2"/>
  <c r="X1411" i="1"/>
  <c r="Y1411" i="1"/>
  <c r="Z1411" i="1"/>
  <c r="F680" i="2"/>
  <c r="G680" i="2"/>
  <c r="X1412" i="1"/>
  <c r="Y1412" i="1"/>
  <c r="Z1412" i="1"/>
  <c r="F681" i="2"/>
  <c r="G681" i="2"/>
  <c r="H681" i="2"/>
  <c r="X1373" i="1"/>
  <c r="Y1373" i="1"/>
  <c r="Z1373" i="1"/>
  <c r="F672" i="2"/>
  <c r="G672" i="2"/>
  <c r="X1374" i="1"/>
  <c r="Y1374" i="1"/>
  <c r="Z1374" i="1"/>
  <c r="F673" i="2"/>
  <c r="G673" i="2"/>
  <c r="H673" i="2"/>
  <c r="X1375" i="1"/>
  <c r="Y1375" i="1"/>
  <c r="Z1375" i="1"/>
  <c r="F674" i="2"/>
  <c r="G674" i="2"/>
  <c r="X1376" i="1"/>
  <c r="Y1376" i="1"/>
  <c r="Z1376" i="1"/>
  <c r="F675" i="2"/>
  <c r="G675" i="2"/>
  <c r="H675" i="2"/>
  <c r="X1377" i="1"/>
  <c r="Y1377" i="1"/>
  <c r="Z1377" i="1"/>
  <c r="F676" i="2"/>
  <c r="G676" i="2"/>
  <c r="X1368" i="1"/>
  <c r="Y1368" i="1"/>
  <c r="Z1368" i="1"/>
  <c r="F667" i="2"/>
  <c r="G667" i="2"/>
  <c r="H667" i="2"/>
  <c r="X1369" i="1"/>
  <c r="Y1369" i="1"/>
  <c r="Z1369" i="1"/>
  <c r="F668" i="2"/>
  <c r="G668" i="2"/>
  <c r="X1370" i="1"/>
  <c r="Y1370" i="1"/>
  <c r="Z1370" i="1"/>
  <c r="F669" i="2"/>
  <c r="G669" i="2"/>
  <c r="H669" i="2"/>
  <c r="X1371" i="1"/>
  <c r="Y1371" i="1"/>
  <c r="Z1371" i="1"/>
  <c r="F670" i="2"/>
  <c r="G670" i="2"/>
  <c r="X1372" i="1"/>
  <c r="Y1372" i="1"/>
  <c r="Z1372" i="1"/>
  <c r="F671" i="2"/>
  <c r="G671" i="2"/>
  <c r="H671" i="2"/>
  <c r="X1363" i="1"/>
  <c r="Y1363" i="1"/>
  <c r="Z1363" i="1"/>
  <c r="F662" i="2"/>
  <c r="G662" i="2"/>
  <c r="X1364" i="1"/>
  <c r="Y1364" i="1"/>
  <c r="Z1364" i="1"/>
  <c r="F663" i="2"/>
  <c r="G663" i="2"/>
  <c r="H663" i="2"/>
  <c r="X1365" i="1"/>
  <c r="Y1365" i="1"/>
  <c r="Z1365" i="1"/>
  <c r="F664" i="2"/>
  <c r="G664" i="2"/>
  <c r="X1366" i="1"/>
  <c r="Y1366" i="1"/>
  <c r="Z1366" i="1"/>
  <c r="F665" i="2"/>
  <c r="G665" i="2"/>
  <c r="H665" i="2"/>
  <c r="X1367" i="1"/>
  <c r="Y1367" i="1"/>
  <c r="Z1367" i="1"/>
  <c r="F666" i="2"/>
  <c r="G666" i="2"/>
  <c r="X1358" i="1"/>
  <c r="Y1358" i="1"/>
  <c r="Z1358" i="1"/>
  <c r="F657" i="2"/>
  <c r="G657" i="2"/>
  <c r="H657" i="2"/>
  <c r="X1359" i="1"/>
  <c r="Y1359" i="1"/>
  <c r="Z1359" i="1"/>
  <c r="F658" i="2"/>
  <c r="G658" i="2"/>
  <c r="X1360" i="1"/>
  <c r="Y1360" i="1"/>
  <c r="Z1360" i="1"/>
  <c r="F659" i="2"/>
  <c r="G659" i="2"/>
  <c r="H659" i="2"/>
  <c r="X1361" i="1"/>
  <c r="Y1361" i="1"/>
  <c r="Z1361" i="1"/>
  <c r="F660" i="2"/>
  <c r="G660" i="2"/>
  <c r="X1362" i="1"/>
  <c r="Y1362" i="1"/>
  <c r="Z1362" i="1"/>
  <c r="F661" i="2"/>
  <c r="G661" i="2"/>
  <c r="H661" i="2"/>
  <c r="X1353" i="1"/>
  <c r="Y1353" i="1"/>
  <c r="Z1353" i="1"/>
  <c r="F652" i="2"/>
  <c r="G652" i="2"/>
  <c r="X1354" i="1"/>
  <c r="Y1354" i="1"/>
  <c r="Z1354" i="1"/>
  <c r="F653" i="2"/>
  <c r="G653" i="2"/>
  <c r="H653" i="2"/>
  <c r="X1355" i="1"/>
  <c r="Y1355" i="1"/>
  <c r="Z1355" i="1"/>
  <c r="F654" i="2"/>
  <c r="G654" i="2"/>
  <c r="X1356" i="1"/>
  <c r="Y1356" i="1"/>
  <c r="Z1356" i="1"/>
  <c r="F655" i="2"/>
  <c r="G655" i="2"/>
  <c r="H655" i="2"/>
  <c r="X1357" i="1"/>
  <c r="Y1357" i="1"/>
  <c r="Z1357" i="1"/>
  <c r="F656" i="2"/>
  <c r="G656" i="2"/>
  <c r="X1348" i="1"/>
  <c r="Y1348" i="1"/>
  <c r="Z1348" i="1"/>
  <c r="F647" i="2"/>
  <c r="G647" i="2"/>
  <c r="H647" i="2"/>
  <c r="X1349" i="1"/>
  <c r="Y1349" i="1"/>
  <c r="Z1349" i="1"/>
  <c r="F648" i="2"/>
  <c r="G648" i="2"/>
  <c r="X1350" i="1"/>
  <c r="Y1350" i="1"/>
  <c r="Z1350" i="1"/>
  <c r="F649" i="2"/>
  <c r="G649" i="2"/>
  <c r="H649" i="2"/>
  <c r="X1351" i="1"/>
  <c r="Y1351" i="1"/>
  <c r="Z1351" i="1"/>
  <c r="F650" i="2"/>
  <c r="G650" i="2"/>
  <c r="X1352" i="1"/>
  <c r="Y1352" i="1"/>
  <c r="Z1352" i="1"/>
  <c r="F651" i="2"/>
  <c r="G651" i="2"/>
  <c r="H651" i="2"/>
  <c r="X1318" i="1"/>
  <c r="Y1318" i="1"/>
  <c r="Z1318" i="1"/>
  <c r="F642" i="2"/>
  <c r="G642" i="2"/>
  <c r="X1319" i="1"/>
  <c r="Y1319" i="1"/>
  <c r="Z1319" i="1"/>
  <c r="F643" i="2"/>
  <c r="G643" i="2"/>
  <c r="H643" i="2"/>
  <c r="X1320" i="1"/>
  <c r="Y1320" i="1"/>
  <c r="Z1320" i="1"/>
  <c r="F644" i="2"/>
  <c r="G644" i="2"/>
  <c r="X1321" i="1"/>
  <c r="Y1321" i="1"/>
  <c r="Z1321" i="1"/>
  <c r="F645" i="2"/>
  <c r="G645" i="2"/>
  <c r="H645" i="2"/>
  <c r="X1322" i="1"/>
  <c r="Y1322" i="1"/>
  <c r="Z1322" i="1"/>
  <c r="F646" i="2"/>
  <c r="G646" i="2"/>
  <c r="X1313" i="1"/>
  <c r="Y1313" i="1"/>
  <c r="Z1313" i="1"/>
  <c r="F637" i="2"/>
  <c r="G637" i="2"/>
  <c r="H637" i="2"/>
  <c r="X1314" i="1"/>
  <c r="Y1314" i="1"/>
  <c r="Z1314" i="1"/>
  <c r="F638" i="2"/>
  <c r="G638" i="2"/>
  <c r="X1315" i="1"/>
  <c r="Y1315" i="1"/>
  <c r="Z1315" i="1"/>
  <c r="F639" i="2"/>
  <c r="G639" i="2"/>
  <c r="H639" i="2"/>
  <c r="X1316" i="1"/>
  <c r="Y1316" i="1"/>
  <c r="Z1316" i="1"/>
  <c r="F640" i="2"/>
  <c r="G640" i="2"/>
  <c r="X1317" i="1"/>
  <c r="Y1317" i="1"/>
  <c r="Z1317" i="1"/>
  <c r="F641" i="2"/>
  <c r="G641" i="2"/>
  <c r="H641" i="2"/>
  <c r="X1308" i="1"/>
  <c r="Y1308" i="1"/>
  <c r="Z1308" i="1"/>
  <c r="F632" i="2"/>
  <c r="G632" i="2"/>
  <c r="X1309" i="1"/>
  <c r="Y1309" i="1"/>
  <c r="Z1309" i="1"/>
  <c r="F633" i="2"/>
  <c r="G633" i="2"/>
  <c r="H633" i="2"/>
  <c r="X1310" i="1"/>
  <c r="Y1310" i="1"/>
  <c r="Z1310" i="1"/>
  <c r="F634" i="2"/>
  <c r="G634" i="2"/>
  <c r="X1311" i="1"/>
  <c r="Y1311" i="1"/>
  <c r="Z1311" i="1"/>
  <c r="F635" i="2"/>
  <c r="G635" i="2"/>
  <c r="H635" i="2"/>
  <c r="X1312" i="1"/>
  <c r="Y1312" i="1"/>
  <c r="Z1312" i="1"/>
  <c r="F636" i="2"/>
  <c r="G636" i="2"/>
  <c r="X1303" i="1"/>
  <c r="Y1303" i="1"/>
  <c r="Z1303" i="1"/>
  <c r="F627" i="2"/>
  <c r="G627" i="2"/>
  <c r="H627" i="2"/>
  <c r="X1304" i="1"/>
  <c r="Y1304" i="1"/>
  <c r="Z1304" i="1"/>
  <c r="F628" i="2"/>
  <c r="G628" i="2"/>
  <c r="X1305" i="1"/>
  <c r="Y1305" i="1"/>
  <c r="Z1305" i="1"/>
  <c r="F629" i="2"/>
  <c r="G629" i="2"/>
  <c r="H629" i="2"/>
  <c r="X1306" i="1"/>
  <c r="Y1306" i="1"/>
  <c r="Z1306" i="1"/>
  <c r="F630" i="2"/>
  <c r="G630" i="2"/>
  <c r="X1307" i="1"/>
  <c r="Y1307" i="1"/>
  <c r="Z1307" i="1"/>
  <c r="F631" i="2"/>
  <c r="G631" i="2"/>
  <c r="H631" i="2"/>
  <c r="X1298" i="1"/>
  <c r="Y1298" i="1"/>
  <c r="Z1298" i="1"/>
  <c r="F622" i="2"/>
  <c r="G622" i="2"/>
  <c r="X1299" i="1"/>
  <c r="Y1299" i="1"/>
  <c r="Z1299" i="1"/>
  <c r="F623" i="2"/>
  <c r="G623" i="2"/>
  <c r="H623" i="2"/>
  <c r="X1300" i="1"/>
  <c r="Y1300" i="1"/>
  <c r="Z1300" i="1"/>
  <c r="F624" i="2"/>
  <c r="G624" i="2"/>
  <c r="X1301" i="1"/>
  <c r="Y1301" i="1"/>
  <c r="Z1301" i="1"/>
  <c r="F625" i="2"/>
  <c r="G625" i="2"/>
  <c r="H625" i="2"/>
  <c r="X1302" i="1"/>
  <c r="Y1302" i="1"/>
  <c r="Z1302" i="1"/>
  <c r="F626" i="2"/>
  <c r="G626" i="2"/>
  <c r="X1293" i="1"/>
  <c r="Y1293" i="1"/>
  <c r="Z1293" i="1"/>
  <c r="F617" i="2"/>
  <c r="G617" i="2"/>
  <c r="H617" i="2"/>
  <c r="X1294" i="1"/>
  <c r="Y1294" i="1"/>
  <c r="Z1294" i="1"/>
  <c r="F618" i="2"/>
  <c r="G618" i="2"/>
  <c r="X1295" i="1"/>
  <c r="Y1295" i="1"/>
  <c r="Z1295" i="1"/>
  <c r="F619" i="2"/>
  <c r="G619" i="2"/>
  <c r="H619" i="2"/>
  <c r="X1296" i="1"/>
  <c r="Y1296" i="1"/>
  <c r="Z1296" i="1"/>
  <c r="F620" i="2"/>
  <c r="G620" i="2"/>
  <c r="X1297" i="1"/>
  <c r="Y1297" i="1"/>
  <c r="Z1297" i="1"/>
  <c r="F621" i="2"/>
  <c r="G621" i="2"/>
  <c r="H621" i="2"/>
  <c r="X1258" i="1"/>
  <c r="Y1258" i="1"/>
  <c r="Z1258" i="1"/>
  <c r="F612" i="2"/>
  <c r="G612" i="2"/>
  <c r="X1259" i="1"/>
  <c r="Y1259" i="1"/>
  <c r="Z1259" i="1"/>
  <c r="F613" i="2"/>
  <c r="G613" i="2"/>
  <c r="H613" i="2"/>
  <c r="X1260" i="1"/>
  <c r="Y1260" i="1"/>
  <c r="Z1260" i="1"/>
  <c r="F614" i="2"/>
  <c r="G614" i="2"/>
  <c r="X1261" i="1"/>
  <c r="Y1261" i="1"/>
  <c r="Z1261" i="1"/>
  <c r="F615" i="2"/>
  <c r="G615" i="2"/>
  <c r="H615" i="2"/>
  <c r="X1262" i="1"/>
  <c r="Y1262" i="1"/>
  <c r="Z1262" i="1"/>
  <c r="F616" i="2"/>
  <c r="G616" i="2"/>
  <c r="X1253" i="1"/>
  <c r="Y1253" i="1"/>
  <c r="Z1253" i="1"/>
  <c r="F607" i="2"/>
  <c r="G607" i="2"/>
  <c r="H607" i="2"/>
  <c r="X1254" i="1"/>
  <c r="Y1254" i="1"/>
  <c r="Z1254" i="1"/>
  <c r="F608" i="2"/>
  <c r="G608" i="2"/>
  <c r="X1255" i="1"/>
  <c r="Y1255" i="1"/>
  <c r="Z1255" i="1"/>
  <c r="F609" i="2"/>
  <c r="G609" i="2"/>
  <c r="H609" i="2"/>
  <c r="X1256" i="1"/>
  <c r="Y1256" i="1"/>
  <c r="Z1256" i="1"/>
  <c r="F610" i="2"/>
  <c r="G610" i="2"/>
  <c r="X1257" i="1"/>
  <c r="Y1257" i="1"/>
  <c r="Z1257" i="1"/>
  <c r="F611" i="2"/>
  <c r="G611" i="2"/>
  <c r="H611" i="2"/>
  <c r="X1248" i="1"/>
  <c r="Y1248" i="1"/>
  <c r="Z1248" i="1"/>
  <c r="F602" i="2"/>
  <c r="G602" i="2"/>
  <c r="X1249" i="1"/>
  <c r="Y1249" i="1"/>
  <c r="Z1249" i="1"/>
  <c r="F603" i="2"/>
  <c r="G603" i="2"/>
  <c r="H603" i="2"/>
  <c r="X1250" i="1"/>
  <c r="Y1250" i="1"/>
  <c r="Z1250" i="1"/>
  <c r="F604" i="2"/>
  <c r="G604" i="2"/>
  <c r="X1251" i="1"/>
  <c r="Y1251" i="1"/>
  <c r="Z1251" i="1"/>
  <c r="F605" i="2"/>
  <c r="G605" i="2"/>
  <c r="H605" i="2"/>
  <c r="X1252" i="1"/>
  <c r="Y1252" i="1"/>
  <c r="Z1252" i="1"/>
  <c r="F606" i="2"/>
  <c r="G606" i="2"/>
  <c r="X1243" i="1"/>
  <c r="Y1243" i="1"/>
  <c r="Z1243" i="1"/>
  <c r="F597" i="2"/>
  <c r="G597" i="2"/>
  <c r="H597" i="2"/>
  <c r="X1244" i="1"/>
  <c r="Y1244" i="1"/>
  <c r="Z1244" i="1"/>
  <c r="F598" i="2"/>
  <c r="G598" i="2"/>
  <c r="X1245" i="1"/>
  <c r="Y1245" i="1"/>
  <c r="Z1245" i="1"/>
  <c r="F599" i="2"/>
  <c r="G599" i="2"/>
  <c r="H599" i="2"/>
  <c r="X1246" i="1"/>
  <c r="Y1246" i="1"/>
  <c r="Z1246" i="1"/>
  <c r="F600" i="2"/>
  <c r="G600" i="2"/>
  <c r="X1247" i="1"/>
  <c r="Y1247" i="1"/>
  <c r="Z1247" i="1"/>
  <c r="F601" i="2"/>
  <c r="G601" i="2"/>
  <c r="H601" i="2"/>
  <c r="X1238" i="1"/>
  <c r="Y1238" i="1"/>
  <c r="Z1238" i="1"/>
  <c r="F592" i="2"/>
  <c r="G592" i="2"/>
  <c r="X1239" i="1"/>
  <c r="Y1239" i="1"/>
  <c r="Z1239" i="1"/>
  <c r="F593" i="2"/>
  <c r="G593" i="2"/>
  <c r="H593" i="2"/>
  <c r="X1240" i="1"/>
  <c r="Y1240" i="1"/>
  <c r="Z1240" i="1"/>
  <c r="F594" i="2"/>
  <c r="G594" i="2"/>
  <c r="X1241" i="1"/>
  <c r="Y1241" i="1"/>
  <c r="Z1241" i="1"/>
  <c r="F595" i="2"/>
  <c r="G595" i="2"/>
  <c r="H595" i="2"/>
  <c r="X1242" i="1"/>
  <c r="Y1242" i="1"/>
  <c r="Z1242" i="1"/>
  <c r="F596" i="2"/>
  <c r="G596" i="2"/>
  <c r="X1233" i="1"/>
  <c r="Y1233" i="1"/>
  <c r="Z1233" i="1"/>
  <c r="F587" i="2"/>
  <c r="G587" i="2"/>
  <c r="H587" i="2"/>
  <c r="X1234" i="1"/>
  <c r="Y1234" i="1"/>
  <c r="Z1234" i="1"/>
  <c r="F588" i="2"/>
  <c r="G588" i="2"/>
  <c r="X1235" i="1"/>
  <c r="Y1235" i="1"/>
  <c r="Z1235" i="1"/>
  <c r="F589" i="2"/>
  <c r="G589" i="2"/>
  <c r="H589" i="2"/>
  <c r="X1236" i="1"/>
  <c r="Y1236" i="1"/>
  <c r="Z1236" i="1"/>
  <c r="F590" i="2"/>
  <c r="G590" i="2"/>
  <c r="X1237" i="1"/>
  <c r="Y1237" i="1"/>
  <c r="Z1237" i="1"/>
  <c r="F591" i="2"/>
  <c r="G591" i="2"/>
  <c r="H591" i="2"/>
  <c r="X1207" i="1"/>
  <c r="Y1207" i="1"/>
  <c r="Z1207" i="1"/>
  <c r="F582" i="2"/>
  <c r="G582" i="2"/>
  <c r="X1208" i="1"/>
  <c r="Y1208" i="1"/>
  <c r="Z1208" i="1"/>
  <c r="F583" i="2"/>
  <c r="G583" i="2"/>
  <c r="H583" i="2"/>
  <c r="X1209" i="1"/>
  <c r="Y1209" i="1"/>
  <c r="Z1209" i="1"/>
  <c r="F584" i="2"/>
  <c r="G584" i="2"/>
  <c r="X1210" i="1"/>
  <c r="Y1210" i="1"/>
  <c r="Z1210" i="1"/>
  <c r="F585" i="2"/>
  <c r="G585" i="2"/>
  <c r="H585" i="2"/>
  <c r="X1211" i="1"/>
  <c r="Y1211" i="1"/>
  <c r="Z1211" i="1"/>
  <c r="F586" i="2"/>
  <c r="G586" i="2"/>
  <c r="X1202" i="1"/>
  <c r="Y1202" i="1"/>
  <c r="Z1202" i="1"/>
  <c r="F577" i="2"/>
  <c r="G577" i="2"/>
  <c r="H577" i="2"/>
  <c r="X1203" i="1"/>
  <c r="Y1203" i="1"/>
  <c r="Z1203" i="1"/>
  <c r="F578" i="2"/>
  <c r="G578" i="2"/>
  <c r="X1204" i="1"/>
  <c r="Y1204" i="1"/>
  <c r="Z1204" i="1"/>
  <c r="F579" i="2"/>
  <c r="G579" i="2"/>
  <c r="H579" i="2"/>
  <c r="X1205" i="1"/>
  <c r="Y1205" i="1"/>
  <c r="Z1205" i="1"/>
  <c r="F580" i="2"/>
  <c r="G580" i="2"/>
  <c r="X1206" i="1"/>
  <c r="Y1206" i="1"/>
  <c r="Z1206" i="1"/>
  <c r="F581" i="2"/>
  <c r="G581" i="2"/>
  <c r="H581" i="2"/>
  <c r="X1197" i="1"/>
  <c r="Y1197" i="1"/>
  <c r="Z1197" i="1"/>
  <c r="F572" i="2"/>
  <c r="G572" i="2"/>
  <c r="X1198" i="1"/>
  <c r="Y1198" i="1"/>
  <c r="Z1198" i="1"/>
  <c r="F573" i="2"/>
  <c r="G573" i="2"/>
  <c r="H573" i="2"/>
  <c r="X1199" i="1"/>
  <c r="Y1199" i="1"/>
  <c r="Z1199" i="1"/>
  <c r="F574" i="2"/>
  <c r="G574" i="2"/>
  <c r="X1200" i="1"/>
  <c r="Y1200" i="1"/>
  <c r="Z1200" i="1"/>
  <c r="F575" i="2"/>
  <c r="G575" i="2"/>
  <c r="H575" i="2"/>
  <c r="X1201" i="1"/>
  <c r="Y1201" i="1"/>
  <c r="Z1201" i="1"/>
  <c r="F576" i="2"/>
  <c r="G576" i="2"/>
  <c r="X1192" i="1"/>
  <c r="Y1192" i="1"/>
  <c r="Z1192" i="1"/>
  <c r="F567" i="2"/>
  <c r="G567" i="2"/>
  <c r="H567" i="2"/>
  <c r="X1193" i="1"/>
  <c r="Y1193" i="1"/>
  <c r="Z1193" i="1"/>
  <c r="F568" i="2"/>
  <c r="G568" i="2"/>
  <c r="X1194" i="1"/>
  <c r="Y1194" i="1"/>
  <c r="Z1194" i="1"/>
  <c r="F569" i="2"/>
  <c r="G569" i="2"/>
  <c r="H569" i="2"/>
  <c r="X1195" i="1"/>
  <c r="Y1195" i="1"/>
  <c r="Z1195" i="1"/>
  <c r="F570" i="2"/>
  <c r="G570" i="2"/>
  <c r="X1196" i="1"/>
  <c r="Y1196" i="1"/>
  <c r="Z1196" i="1"/>
  <c r="F571" i="2"/>
  <c r="G571" i="2"/>
  <c r="H571" i="2"/>
  <c r="X1187" i="1"/>
  <c r="Y1187" i="1"/>
  <c r="Z1187" i="1"/>
  <c r="F562" i="2"/>
  <c r="G562" i="2"/>
  <c r="X1188" i="1"/>
  <c r="Y1188" i="1"/>
  <c r="Z1188" i="1"/>
  <c r="F563" i="2"/>
  <c r="G563" i="2"/>
  <c r="H563" i="2"/>
  <c r="X1189" i="1"/>
  <c r="Y1189" i="1"/>
  <c r="Z1189" i="1"/>
  <c r="F564" i="2"/>
  <c r="G564" i="2"/>
  <c r="X1190" i="1"/>
  <c r="Y1190" i="1"/>
  <c r="Z1190" i="1"/>
  <c r="F565" i="2"/>
  <c r="G565" i="2"/>
  <c r="H565" i="2"/>
  <c r="X1191" i="1"/>
  <c r="Y1191" i="1"/>
  <c r="Z1191" i="1"/>
  <c r="F566" i="2"/>
  <c r="G566" i="2"/>
  <c r="X1182" i="1"/>
  <c r="Y1182" i="1"/>
  <c r="Z1182" i="1"/>
  <c r="F557" i="2"/>
  <c r="G557" i="2"/>
  <c r="H557" i="2"/>
  <c r="X1183" i="1"/>
  <c r="Y1183" i="1"/>
  <c r="Z1183" i="1"/>
  <c r="F558" i="2"/>
  <c r="G558" i="2"/>
  <c r="X1184" i="1"/>
  <c r="Y1184" i="1"/>
  <c r="Z1184" i="1"/>
  <c r="F559" i="2"/>
  <c r="G559" i="2"/>
  <c r="H559" i="2"/>
  <c r="X1185" i="1"/>
  <c r="Y1185" i="1"/>
  <c r="Z1185" i="1"/>
  <c r="F560" i="2"/>
  <c r="G560" i="2"/>
  <c r="X1186" i="1"/>
  <c r="Y1186" i="1"/>
  <c r="Z1186" i="1"/>
  <c r="F561" i="2"/>
  <c r="G561" i="2"/>
  <c r="H561" i="2"/>
  <c r="X1147" i="1"/>
  <c r="Y1147" i="1"/>
  <c r="Z1147" i="1"/>
  <c r="F552" i="2"/>
  <c r="G552" i="2"/>
  <c r="X1148" i="1"/>
  <c r="Y1148" i="1"/>
  <c r="Z1148" i="1"/>
  <c r="F553" i="2"/>
  <c r="G553" i="2"/>
  <c r="H553" i="2"/>
  <c r="X1149" i="1"/>
  <c r="Y1149" i="1"/>
  <c r="Z1149" i="1"/>
  <c r="F554" i="2"/>
  <c r="G554" i="2"/>
  <c r="X1150" i="1"/>
  <c r="Y1150" i="1"/>
  <c r="Z1150" i="1"/>
  <c r="F555" i="2"/>
  <c r="G555" i="2"/>
  <c r="H555" i="2"/>
  <c r="X1151" i="1"/>
  <c r="Y1151" i="1"/>
  <c r="Z1151" i="1"/>
  <c r="F556" i="2"/>
  <c r="G556" i="2"/>
  <c r="X1142" i="1"/>
  <c r="Y1142" i="1"/>
  <c r="Z1142" i="1"/>
  <c r="F547" i="2"/>
  <c r="G547" i="2"/>
  <c r="H547" i="2"/>
  <c r="X1143" i="1"/>
  <c r="Y1143" i="1"/>
  <c r="Z1143" i="1"/>
  <c r="F548" i="2"/>
  <c r="G548" i="2"/>
  <c r="X1144" i="1"/>
  <c r="Y1144" i="1"/>
  <c r="Z1144" i="1"/>
  <c r="F549" i="2"/>
  <c r="G549" i="2"/>
  <c r="H549" i="2"/>
  <c r="X1145" i="1"/>
  <c r="Y1145" i="1"/>
  <c r="Z1145" i="1"/>
  <c r="F550" i="2"/>
  <c r="G550" i="2"/>
  <c r="X1146" i="1"/>
  <c r="Y1146" i="1"/>
  <c r="Z1146" i="1"/>
  <c r="F551" i="2"/>
  <c r="G551" i="2"/>
  <c r="H551" i="2"/>
  <c r="X1137" i="1"/>
  <c r="Y1137" i="1"/>
  <c r="Z1137" i="1"/>
  <c r="F542" i="2"/>
  <c r="G542" i="2"/>
  <c r="X1138" i="1"/>
  <c r="Y1138" i="1"/>
  <c r="Z1138" i="1"/>
  <c r="F543" i="2"/>
  <c r="G543" i="2"/>
  <c r="H543" i="2"/>
  <c r="X1139" i="1"/>
  <c r="Y1139" i="1"/>
  <c r="Z1139" i="1"/>
  <c r="F544" i="2"/>
  <c r="G544" i="2"/>
  <c r="X1140" i="1"/>
  <c r="Y1140" i="1"/>
  <c r="Z1140" i="1"/>
  <c r="F545" i="2"/>
  <c r="G545" i="2"/>
  <c r="H545" i="2"/>
  <c r="X1141" i="1"/>
  <c r="Y1141" i="1"/>
  <c r="Z1141" i="1"/>
  <c r="F546" i="2"/>
  <c r="G546" i="2"/>
  <c r="X1132" i="1"/>
  <c r="Y1132" i="1"/>
  <c r="Z1132" i="1"/>
  <c r="F537" i="2"/>
  <c r="G537" i="2"/>
  <c r="H537" i="2"/>
  <c r="X1133" i="1"/>
  <c r="Y1133" i="1"/>
  <c r="Z1133" i="1"/>
  <c r="F538" i="2"/>
  <c r="G538" i="2"/>
  <c r="X1134" i="1"/>
  <c r="Y1134" i="1"/>
  <c r="Z1134" i="1"/>
  <c r="F539" i="2"/>
  <c r="G539" i="2"/>
  <c r="H539" i="2"/>
  <c r="X1135" i="1"/>
  <c r="Y1135" i="1"/>
  <c r="Z1135" i="1"/>
  <c r="F540" i="2"/>
  <c r="G540" i="2"/>
  <c r="X1136" i="1"/>
  <c r="Y1136" i="1"/>
  <c r="Z1136" i="1"/>
  <c r="F541" i="2"/>
  <c r="G541" i="2"/>
  <c r="H541" i="2"/>
  <c r="X1103" i="1"/>
  <c r="Y1103" i="1"/>
  <c r="Z1103" i="1"/>
  <c r="F533" i="2"/>
  <c r="G533" i="2"/>
  <c r="H533" i="2"/>
  <c r="X1104" i="1"/>
  <c r="Y1104" i="1"/>
  <c r="Z1104" i="1"/>
  <c r="F534" i="2"/>
  <c r="G534" i="2"/>
  <c r="H534" i="2"/>
  <c r="X1105" i="1"/>
  <c r="Y1105" i="1"/>
  <c r="Z1105" i="1"/>
  <c r="F535" i="2"/>
  <c r="G535" i="2"/>
  <c r="H535" i="2"/>
  <c r="X1106" i="1"/>
  <c r="Y1106" i="1"/>
  <c r="Z1106" i="1"/>
  <c r="F536" i="2"/>
  <c r="G536" i="2"/>
  <c r="H536" i="2"/>
  <c r="X1043" i="1"/>
  <c r="Y1043" i="1"/>
  <c r="Z1043" i="1"/>
  <c r="F528" i="2"/>
  <c r="G528" i="2"/>
  <c r="H528" i="2"/>
  <c r="X1044" i="1"/>
  <c r="Y1044" i="1"/>
  <c r="Z1044" i="1"/>
  <c r="F529" i="2"/>
  <c r="G529" i="2"/>
  <c r="H529" i="2"/>
  <c r="X1045" i="1"/>
  <c r="Y1045" i="1"/>
  <c r="Z1045" i="1"/>
  <c r="F530" i="2"/>
  <c r="G530" i="2"/>
  <c r="H530" i="2"/>
  <c r="X1046" i="1"/>
  <c r="Y1046" i="1"/>
  <c r="Z1046" i="1"/>
  <c r="F531" i="2"/>
  <c r="G531" i="2"/>
  <c r="H531" i="2"/>
  <c r="X1047" i="1"/>
  <c r="Y1047" i="1"/>
  <c r="Z1047" i="1"/>
  <c r="F532" i="2"/>
  <c r="G532" i="2"/>
  <c r="H532" i="2"/>
  <c r="X1038" i="1"/>
  <c r="Y1038" i="1"/>
  <c r="Z1038" i="1"/>
  <c r="F523" i="2"/>
  <c r="G523" i="2"/>
  <c r="H523" i="2"/>
  <c r="X1039" i="1"/>
  <c r="Y1039" i="1"/>
  <c r="Z1039" i="1"/>
  <c r="F524" i="2"/>
  <c r="G524" i="2"/>
  <c r="H524" i="2"/>
  <c r="X1040" i="1"/>
  <c r="Y1040" i="1"/>
  <c r="Z1040" i="1"/>
  <c r="F525" i="2"/>
  <c r="G525" i="2"/>
  <c r="H525" i="2"/>
  <c r="X1041" i="1"/>
  <c r="Y1041" i="1"/>
  <c r="Z1041" i="1"/>
  <c r="F526" i="2"/>
  <c r="G526" i="2"/>
  <c r="H526" i="2"/>
  <c r="X1042" i="1"/>
  <c r="Y1042" i="1"/>
  <c r="Z1042" i="1"/>
  <c r="F527" i="2"/>
  <c r="G527" i="2"/>
  <c r="H527" i="2"/>
  <c r="X1094" i="1"/>
  <c r="Y1094" i="1"/>
  <c r="Z1094" i="1"/>
  <c r="F519" i="2"/>
  <c r="G519" i="2"/>
  <c r="H519" i="2"/>
  <c r="X1095" i="1"/>
  <c r="Y1095" i="1"/>
  <c r="Z1095" i="1"/>
  <c r="F520" i="2"/>
  <c r="G520" i="2"/>
  <c r="H520" i="2"/>
  <c r="X1096" i="1"/>
  <c r="Y1096" i="1"/>
  <c r="Z1096" i="1"/>
  <c r="F521" i="2"/>
  <c r="G521" i="2"/>
  <c r="H521" i="2"/>
  <c r="X1097" i="1"/>
  <c r="Y1097" i="1"/>
  <c r="Z1097" i="1"/>
  <c r="F522" i="2"/>
  <c r="G522" i="2"/>
  <c r="H522" i="2"/>
  <c r="X1089" i="1"/>
  <c r="Y1089" i="1"/>
  <c r="Z1089" i="1"/>
  <c r="F514" i="2"/>
  <c r="G514" i="2"/>
  <c r="H514" i="2"/>
  <c r="X1090" i="1"/>
  <c r="Y1090" i="1"/>
  <c r="Z1090" i="1"/>
  <c r="F515" i="2"/>
  <c r="G515" i="2"/>
  <c r="H515" i="2"/>
  <c r="X1091" i="1"/>
  <c r="Y1091" i="1"/>
  <c r="Z1091" i="1"/>
  <c r="F516" i="2"/>
  <c r="G516" i="2"/>
  <c r="H516" i="2"/>
  <c r="X1092" i="1"/>
  <c r="Y1092" i="1"/>
  <c r="Z1092" i="1"/>
  <c r="F517" i="2"/>
  <c r="G517" i="2"/>
  <c r="H517" i="2"/>
  <c r="X1093" i="1"/>
  <c r="Y1093" i="1"/>
  <c r="Z1093" i="1"/>
  <c r="F518" i="2"/>
  <c r="G518" i="2"/>
  <c r="H518" i="2"/>
  <c r="X1084" i="1"/>
  <c r="Y1084" i="1"/>
  <c r="Z1084" i="1"/>
  <c r="F509" i="2"/>
  <c r="G509" i="2"/>
  <c r="H509" i="2"/>
  <c r="X1085" i="1"/>
  <c r="Y1085" i="1"/>
  <c r="Z1085" i="1"/>
  <c r="F510" i="2"/>
  <c r="G510" i="2"/>
  <c r="H510" i="2"/>
  <c r="X1086" i="1"/>
  <c r="Y1086" i="1"/>
  <c r="Z1086" i="1"/>
  <c r="F511" i="2"/>
  <c r="G511" i="2"/>
  <c r="H511" i="2"/>
  <c r="X1087" i="1"/>
  <c r="Y1087" i="1"/>
  <c r="Z1087" i="1"/>
  <c r="F512" i="2"/>
  <c r="G512" i="2"/>
  <c r="H512" i="2"/>
  <c r="X1088" i="1"/>
  <c r="Y1088" i="1"/>
  <c r="Z1088" i="1"/>
  <c r="F513" i="2"/>
  <c r="G513" i="2"/>
  <c r="H513" i="2"/>
  <c r="X1049" i="1"/>
  <c r="Y1049" i="1"/>
  <c r="Z1049" i="1"/>
  <c r="F504" i="2"/>
  <c r="G504" i="2"/>
  <c r="H504" i="2"/>
  <c r="X1050" i="1"/>
  <c r="Y1050" i="1"/>
  <c r="Z1050" i="1"/>
  <c r="F505" i="2"/>
  <c r="G505" i="2"/>
  <c r="H505" i="2"/>
  <c r="X1051" i="1"/>
  <c r="Y1051" i="1"/>
  <c r="Z1051" i="1"/>
  <c r="F506" i="2"/>
  <c r="G506" i="2"/>
  <c r="H506" i="2"/>
  <c r="X1052" i="1"/>
  <c r="Y1052" i="1"/>
  <c r="Z1052" i="1"/>
  <c r="F507" i="2"/>
  <c r="G507" i="2"/>
  <c r="H507" i="2"/>
  <c r="X1053" i="1"/>
  <c r="Y1053" i="1"/>
  <c r="Z1053" i="1"/>
  <c r="F508" i="2"/>
  <c r="G508" i="2"/>
  <c r="H508" i="2"/>
  <c r="F499" i="2"/>
  <c r="G499" i="2"/>
  <c r="H499" i="2"/>
  <c r="F500" i="2"/>
  <c r="G500" i="2"/>
  <c r="H500" i="2"/>
  <c r="F501" i="2"/>
  <c r="G501" i="2"/>
  <c r="H501" i="2"/>
  <c r="F502" i="2"/>
  <c r="G502" i="2"/>
  <c r="H502" i="2"/>
  <c r="X1048" i="1"/>
  <c r="Y1048" i="1"/>
  <c r="Z1048" i="1"/>
  <c r="F503" i="2"/>
  <c r="G503" i="2"/>
  <c r="H503" i="2"/>
  <c r="X1033" i="1"/>
  <c r="Y1033" i="1"/>
  <c r="Z1033" i="1"/>
  <c r="F494" i="2"/>
  <c r="G494" i="2"/>
  <c r="H494" i="2"/>
  <c r="X1034" i="1"/>
  <c r="Y1034" i="1"/>
  <c r="Z1034" i="1"/>
  <c r="F495" i="2"/>
  <c r="G495" i="2"/>
  <c r="H495" i="2"/>
  <c r="X1035" i="1"/>
  <c r="Y1035" i="1"/>
  <c r="Z1035" i="1"/>
  <c r="F496" i="2"/>
  <c r="G496" i="2"/>
  <c r="H496" i="2"/>
  <c r="X1036" i="1"/>
  <c r="Y1036" i="1"/>
  <c r="Z1036" i="1"/>
  <c r="F497" i="2"/>
  <c r="G497" i="2"/>
  <c r="H497" i="2"/>
  <c r="X1037" i="1"/>
  <c r="Y1037" i="1"/>
  <c r="Z1037" i="1"/>
  <c r="F498" i="2"/>
  <c r="G498" i="2"/>
  <c r="H498" i="2"/>
  <c r="X1028" i="1"/>
  <c r="Y1028" i="1"/>
  <c r="Z1028" i="1"/>
  <c r="F489" i="2"/>
  <c r="G489" i="2"/>
  <c r="H489" i="2"/>
  <c r="X1029" i="1"/>
  <c r="Y1029" i="1"/>
  <c r="Z1029" i="1"/>
  <c r="F490" i="2"/>
  <c r="G490" i="2"/>
  <c r="H490" i="2"/>
  <c r="X1030" i="1"/>
  <c r="Y1030" i="1"/>
  <c r="Z1030" i="1"/>
  <c r="F491" i="2"/>
  <c r="G491" i="2"/>
  <c r="H491" i="2"/>
  <c r="X1031" i="1"/>
  <c r="Y1031" i="1"/>
  <c r="Z1031" i="1"/>
  <c r="F492" i="2"/>
  <c r="G492" i="2"/>
  <c r="H492" i="2"/>
  <c r="X1032" i="1"/>
  <c r="Y1032" i="1"/>
  <c r="Z1032" i="1"/>
  <c r="F493" i="2"/>
  <c r="G493" i="2"/>
  <c r="H493" i="2"/>
  <c r="X1023" i="1"/>
  <c r="Y1023" i="1"/>
  <c r="Z1023" i="1"/>
  <c r="F484" i="2"/>
  <c r="G484" i="2"/>
  <c r="H484" i="2"/>
  <c r="X1024" i="1"/>
  <c r="Y1024" i="1"/>
  <c r="Z1024" i="1"/>
  <c r="F485" i="2"/>
  <c r="G485" i="2"/>
  <c r="H485" i="2"/>
  <c r="X1025" i="1"/>
  <c r="Y1025" i="1"/>
  <c r="Z1025" i="1"/>
  <c r="F486" i="2"/>
  <c r="G486" i="2"/>
  <c r="H486" i="2"/>
  <c r="X1026" i="1"/>
  <c r="Y1026" i="1"/>
  <c r="Z1026" i="1"/>
  <c r="F487" i="2"/>
  <c r="G487" i="2"/>
  <c r="H487" i="2"/>
  <c r="X1027" i="1"/>
  <c r="Y1027" i="1"/>
  <c r="Z1027" i="1"/>
  <c r="F488" i="2"/>
  <c r="G488" i="2"/>
  <c r="H488" i="2"/>
  <c r="X1018" i="1"/>
  <c r="Y1018" i="1"/>
  <c r="Z1018" i="1"/>
  <c r="F479" i="2"/>
  <c r="G479" i="2"/>
  <c r="H479" i="2"/>
  <c r="X1019" i="1"/>
  <c r="Y1019" i="1"/>
  <c r="Z1019" i="1"/>
  <c r="F480" i="2"/>
  <c r="G480" i="2"/>
  <c r="H480" i="2"/>
  <c r="X1020" i="1"/>
  <c r="Y1020" i="1"/>
  <c r="Z1020" i="1"/>
  <c r="F481" i="2"/>
  <c r="G481" i="2"/>
  <c r="H481" i="2"/>
  <c r="X1021" i="1"/>
  <c r="Y1021" i="1"/>
  <c r="Z1021" i="1"/>
  <c r="F482" i="2"/>
  <c r="G482" i="2"/>
  <c r="H482" i="2"/>
  <c r="X1022" i="1"/>
  <c r="Y1022" i="1"/>
  <c r="Z1022" i="1"/>
  <c r="F483" i="2"/>
  <c r="G483" i="2"/>
  <c r="H483" i="2"/>
  <c r="X988" i="1"/>
  <c r="Y988" i="1"/>
  <c r="Z988" i="1"/>
  <c r="F474" i="2"/>
  <c r="G474" i="2"/>
  <c r="H474" i="2"/>
  <c r="X989" i="1"/>
  <c r="Y989" i="1"/>
  <c r="Z989" i="1"/>
  <c r="F475" i="2"/>
  <c r="G475" i="2"/>
  <c r="H475" i="2"/>
  <c r="X990" i="1"/>
  <c r="Y990" i="1"/>
  <c r="Z990" i="1"/>
  <c r="F476" i="2"/>
  <c r="G476" i="2"/>
  <c r="H476" i="2"/>
  <c r="X991" i="1"/>
  <c r="Y991" i="1"/>
  <c r="Z991" i="1"/>
  <c r="F477" i="2"/>
  <c r="G477" i="2"/>
  <c r="H477" i="2"/>
  <c r="X992" i="1"/>
  <c r="Y992" i="1"/>
  <c r="Z992" i="1"/>
  <c r="F478" i="2"/>
  <c r="G478" i="2"/>
  <c r="H478" i="2"/>
  <c r="X983" i="1"/>
  <c r="Y983" i="1"/>
  <c r="Z983" i="1"/>
  <c r="F469" i="2"/>
  <c r="G469" i="2"/>
  <c r="H469" i="2"/>
  <c r="X984" i="1"/>
  <c r="Y984" i="1"/>
  <c r="Z984" i="1"/>
  <c r="F470" i="2"/>
  <c r="G470" i="2"/>
  <c r="H470" i="2"/>
  <c r="X985" i="1"/>
  <c r="Y985" i="1"/>
  <c r="Z985" i="1"/>
  <c r="F471" i="2"/>
  <c r="G471" i="2"/>
  <c r="H471" i="2"/>
  <c r="X986" i="1"/>
  <c r="Y986" i="1"/>
  <c r="Z986" i="1"/>
  <c r="F472" i="2"/>
  <c r="G472" i="2"/>
  <c r="H472" i="2"/>
  <c r="X987" i="1"/>
  <c r="Y987" i="1"/>
  <c r="Z987" i="1"/>
  <c r="F473" i="2"/>
  <c r="G473" i="2"/>
  <c r="H473" i="2"/>
  <c r="X978" i="1"/>
  <c r="Y978" i="1"/>
  <c r="Z978" i="1"/>
  <c r="F464" i="2"/>
  <c r="G464" i="2"/>
  <c r="H464" i="2"/>
  <c r="X979" i="1"/>
  <c r="Y979" i="1"/>
  <c r="Z979" i="1"/>
  <c r="F465" i="2"/>
  <c r="G465" i="2"/>
  <c r="H465" i="2"/>
  <c r="X980" i="1"/>
  <c r="Y980" i="1"/>
  <c r="Z980" i="1"/>
  <c r="F466" i="2"/>
  <c r="G466" i="2"/>
  <c r="H466" i="2"/>
  <c r="X981" i="1"/>
  <c r="Y981" i="1"/>
  <c r="Z981" i="1"/>
  <c r="F467" i="2"/>
  <c r="G467" i="2"/>
  <c r="H467" i="2"/>
  <c r="X982" i="1"/>
  <c r="Y982" i="1"/>
  <c r="Z982" i="1"/>
  <c r="F468" i="2"/>
  <c r="G468" i="2"/>
  <c r="H468" i="2"/>
  <c r="X973" i="1"/>
  <c r="Y973" i="1"/>
  <c r="Z973" i="1"/>
  <c r="F459" i="2"/>
  <c r="G459" i="2"/>
  <c r="H459" i="2"/>
  <c r="X974" i="1"/>
  <c r="Y974" i="1"/>
  <c r="Z974" i="1"/>
  <c r="F460" i="2"/>
  <c r="G460" i="2"/>
  <c r="H460" i="2"/>
  <c r="X975" i="1"/>
  <c r="Y975" i="1"/>
  <c r="Z975" i="1"/>
  <c r="F461" i="2"/>
  <c r="G461" i="2"/>
  <c r="H461" i="2"/>
  <c r="X976" i="1"/>
  <c r="Y976" i="1"/>
  <c r="Z976" i="1"/>
  <c r="F462" i="2"/>
  <c r="G462" i="2"/>
  <c r="H462" i="2"/>
  <c r="X977" i="1"/>
  <c r="Y977" i="1"/>
  <c r="Z977" i="1"/>
  <c r="F463" i="2"/>
  <c r="G463" i="2"/>
  <c r="H463" i="2"/>
  <c r="X968" i="1"/>
  <c r="Y968" i="1"/>
  <c r="Z968" i="1"/>
  <c r="F454" i="2"/>
  <c r="G454" i="2"/>
  <c r="H454" i="2"/>
  <c r="X969" i="1"/>
  <c r="Y969" i="1"/>
  <c r="Z969" i="1"/>
  <c r="F455" i="2"/>
  <c r="G455" i="2"/>
  <c r="H455" i="2"/>
  <c r="X970" i="1"/>
  <c r="Y970" i="1"/>
  <c r="Z970" i="1"/>
  <c r="F456" i="2"/>
  <c r="G456" i="2"/>
  <c r="H456" i="2"/>
  <c r="X971" i="1"/>
  <c r="Y971" i="1"/>
  <c r="Z971" i="1"/>
  <c r="F457" i="2"/>
  <c r="G457" i="2"/>
  <c r="H457" i="2"/>
  <c r="X972" i="1"/>
  <c r="Y972" i="1"/>
  <c r="Z972" i="1"/>
  <c r="F458" i="2"/>
  <c r="G458" i="2"/>
  <c r="H458" i="2"/>
  <c r="X963" i="1"/>
  <c r="Y963" i="1"/>
  <c r="Z963" i="1"/>
  <c r="F449" i="2"/>
  <c r="G449" i="2"/>
  <c r="H449" i="2"/>
  <c r="X964" i="1"/>
  <c r="Y964" i="1"/>
  <c r="Z964" i="1"/>
  <c r="F450" i="2"/>
  <c r="G450" i="2"/>
  <c r="H450" i="2"/>
  <c r="X965" i="1"/>
  <c r="Y965" i="1"/>
  <c r="Z965" i="1"/>
  <c r="F451" i="2"/>
  <c r="G451" i="2"/>
  <c r="H451" i="2"/>
  <c r="X966" i="1"/>
  <c r="Y966" i="1"/>
  <c r="Z966" i="1"/>
  <c r="F452" i="2"/>
  <c r="G452" i="2"/>
  <c r="H452" i="2"/>
  <c r="X967" i="1"/>
  <c r="Y967" i="1"/>
  <c r="Z967" i="1"/>
  <c r="F453" i="2"/>
  <c r="G453" i="2"/>
  <c r="H453" i="2"/>
  <c r="X938" i="1"/>
  <c r="Y938" i="1"/>
  <c r="Z938" i="1"/>
  <c r="F444" i="2"/>
  <c r="G444" i="2"/>
  <c r="H444" i="2"/>
  <c r="X939" i="1"/>
  <c r="Y939" i="1"/>
  <c r="Z939" i="1"/>
  <c r="F445" i="2"/>
  <c r="G445" i="2"/>
  <c r="H445" i="2"/>
  <c r="X940" i="1"/>
  <c r="Y940" i="1"/>
  <c r="Z940" i="1"/>
  <c r="F446" i="2"/>
  <c r="G446" i="2"/>
  <c r="H446" i="2"/>
  <c r="X941" i="1"/>
  <c r="Y941" i="1"/>
  <c r="Z941" i="1"/>
  <c r="F447" i="2"/>
  <c r="G447" i="2"/>
  <c r="H447" i="2"/>
  <c r="X942" i="1"/>
  <c r="Y942" i="1"/>
  <c r="Z942" i="1"/>
  <c r="F448" i="2"/>
  <c r="G448" i="2"/>
  <c r="H448" i="2"/>
  <c r="X933" i="1"/>
  <c r="Y933" i="1"/>
  <c r="Z933" i="1"/>
  <c r="F439" i="2"/>
  <c r="G439" i="2"/>
  <c r="H439" i="2"/>
  <c r="X934" i="1"/>
  <c r="Y934" i="1"/>
  <c r="Z934" i="1"/>
  <c r="F440" i="2"/>
  <c r="G440" i="2"/>
  <c r="H440" i="2"/>
  <c r="X935" i="1"/>
  <c r="Y935" i="1"/>
  <c r="Z935" i="1"/>
  <c r="F441" i="2"/>
  <c r="G441" i="2"/>
  <c r="H441" i="2"/>
  <c r="X936" i="1"/>
  <c r="Y936" i="1"/>
  <c r="Z936" i="1"/>
  <c r="F442" i="2"/>
  <c r="G442" i="2"/>
  <c r="H442" i="2"/>
  <c r="X937" i="1"/>
  <c r="Y937" i="1"/>
  <c r="Z937" i="1"/>
  <c r="F443" i="2"/>
  <c r="G443" i="2"/>
  <c r="H443" i="2"/>
  <c r="X928" i="1"/>
  <c r="Y928" i="1"/>
  <c r="Z928" i="1"/>
  <c r="F434" i="2"/>
  <c r="G434" i="2"/>
  <c r="H434" i="2"/>
  <c r="X929" i="1"/>
  <c r="Y929" i="1"/>
  <c r="Z929" i="1"/>
  <c r="F435" i="2"/>
  <c r="G435" i="2"/>
  <c r="H435" i="2"/>
  <c r="X930" i="1"/>
  <c r="Y930" i="1"/>
  <c r="Z930" i="1"/>
  <c r="F436" i="2"/>
  <c r="G436" i="2"/>
  <c r="H436" i="2"/>
  <c r="X931" i="1"/>
  <c r="Y931" i="1"/>
  <c r="Z931" i="1"/>
  <c r="F437" i="2"/>
  <c r="G437" i="2"/>
  <c r="H437" i="2"/>
  <c r="X932" i="1"/>
  <c r="Y932" i="1"/>
  <c r="Z932" i="1"/>
  <c r="F438" i="2"/>
  <c r="G438" i="2"/>
  <c r="H438" i="2"/>
  <c r="X923" i="1"/>
  <c r="Y923" i="1"/>
  <c r="Z923" i="1"/>
  <c r="F429" i="2"/>
  <c r="G429" i="2"/>
  <c r="H429" i="2"/>
  <c r="X924" i="1"/>
  <c r="Y924" i="1"/>
  <c r="Z924" i="1"/>
  <c r="F430" i="2"/>
  <c r="G430" i="2"/>
  <c r="H430" i="2"/>
  <c r="X925" i="1"/>
  <c r="Y925" i="1"/>
  <c r="Z925" i="1"/>
  <c r="F431" i="2"/>
  <c r="G431" i="2"/>
  <c r="H431" i="2"/>
  <c r="X926" i="1"/>
  <c r="Y926" i="1"/>
  <c r="Z926" i="1"/>
  <c r="F432" i="2"/>
  <c r="G432" i="2"/>
  <c r="H432" i="2"/>
  <c r="X927" i="1"/>
  <c r="Y927" i="1"/>
  <c r="Z927" i="1"/>
  <c r="F433" i="2"/>
  <c r="G433" i="2"/>
  <c r="H433" i="2"/>
  <c r="X918" i="1"/>
  <c r="Y918" i="1"/>
  <c r="Z918" i="1"/>
  <c r="F424" i="2"/>
  <c r="G424" i="2"/>
  <c r="H424" i="2"/>
  <c r="X919" i="1"/>
  <c r="Y919" i="1"/>
  <c r="Z919" i="1"/>
  <c r="F425" i="2"/>
  <c r="G425" i="2"/>
  <c r="H425" i="2"/>
  <c r="X920" i="1"/>
  <c r="Y920" i="1"/>
  <c r="Z920" i="1"/>
  <c r="F426" i="2"/>
  <c r="G426" i="2"/>
  <c r="H426" i="2"/>
  <c r="X921" i="1"/>
  <c r="Y921" i="1"/>
  <c r="Z921" i="1"/>
  <c r="F427" i="2"/>
  <c r="G427" i="2"/>
  <c r="H427" i="2"/>
  <c r="X922" i="1"/>
  <c r="Y922" i="1"/>
  <c r="Z922" i="1"/>
  <c r="F428" i="2"/>
  <c r="G428" i="2"/>
  <c r="H428" i="2"/>
  <c r="X913" i="1"/>
  <c r="Y913" i="1"/>
  <c r="Z913" i="1"/>
  <c r="F419" i="2"/>
  <c r="G419" i="2"/>
  <c r="H419" i="2"/>
  <c r="X914" i="1"/>
  <c r="Y914" i="1"/>
  <c r="Z914" i="1"/>
  <c r="F420" i="2"/>
  <c r="G420" i="2"/>
  <c r="H420" i="2"/>
  <c r="X915" i="1"/>
  <c r="Y915" i="1"/>
  <c r="Z915" i="1"/>
  <c r="F421" i="2"/>
  <c r="G421" i="2"/>
  <c r="H421" i="2"/>
  <c r="X916" i="1"/>
  <c r="Y916" i="1"/>
  <c r="Z916" i="1"/>
  <c r="F422" i="2"/>
  <c r="G422" i="2"/>
  <c r="H422" i="2"/>
  <c r="X917" i="1"/>
  <c r="Y917" i="1"/>
  <c r="Z917" i="1"/>
  <c r="F423" i="2"/>
  <c r="G423" i="2"/>
  <c r="H423" i="2"/>
  <c r="X908" i="1"/>
  <c r="Y908" i="1"/>
  <c r="Z908" i="1"/>
  <c r="F414" i="2"/>
  <c r="G414" i="2"/>
  <c r="H414" i="2"/>
  <c r="X909" i="1"/>
  <c r="Y909" i="1"/>
  <c r="Z909" i="1"/>
  <c r="F415" i="2"/>
  <c r="G415" i="2"/>
  <c r="H415" i="2"/>
  <c r="X910" i="1"/>
  <c r="Y910" i="1"/>
  <c r="Z910" i="1"/>
  <c r="F416" i="2"/>
  <c r="G416" i="2"/>
  <c r="H416" i="2"/>
  <c r="X911" i="1"/>
  <c r="Y911" i="1"/>
  <c r="Z911" i="1"/>
  <c r="F417" i="2"/>
  <c r="G417" i="2"/>
  <c r="H417" i="2"/>
  <c r="X912" i="1"/>
  <c r="Y912" i="1"/>
  <c r="Z912" i="1"/>
  <c r="F418" i="2"/>
  <c r="G418" i="2"/>
  <c r="H418" i="2"/>
  <c r="X903" i="1"/>
  <c r="Y903" i="1"/>
  <c r="Z903" i="1"/>
  <c r="F409" i="2"/>
  <c r="G409" i="2"/>
  <c r="H409" i="2"/>
  <c r="X904" i="1"/>
  <c r="Y904" i="1"/>
  <c r="Z904" i="1"/>
  <c r="F410" i="2"/>
  <c r="G410" i="2"/>
  <c r="H410" i="2"/>
  <c r="X905" i="1"/>
  <c r="Y905" i="1"/>
  <c r="Z905" i="1"/>
  <c r="F411" i="2"/>
  <c r="G411" i="2"/>
  <c r="H411" i="2"/>
  <c r="X906" i="1"/>
  <c r="Y906" i="1"/>
  <c r="Z906" i="1"/>
  <c r="F412" i="2"/>
  <c r="G412" i="2"/>
  <c r="H412" i="2"/>
  <c r="X907" i="1"/>
  <c r="Y907" i="1"/>
  <c r="Z907" i="1"/>
  <c r="F413" i="2"/>
  <c r="G413" i="2"/>
  <c r="H413" i="2"/>
  <c r="X898" i="1"/>
  <c r="Y898" i="1"/>
  <c r="Z898" i="1"/>
  <c r="F404" i="2"/>
  <c r="G404" i="2"/>
  <c r="H404" i="2"/>
  <c r="X899" i="1"/>
  <c r="Y899" i="1"/>
  <c r="Z899" i="1"/>
  <c r="F405" i="2"/>
  <c r="G405" i="2"/>
  <c r="H405" i="2"/>
  <c r="X900" i="1"/>
  <c r="Y900" i="1"/>
  <c r="Z900" i="1"/>
  <c r="F406" i="2"/>
  <c r="G406" i="2"/>
  <c r="H406" i="2"/>
  <c r="X901" i="1"/>
  <c r="Y901" i="1"/>
  <c r="Z901" i="1"/>
  <c r="F407" i="2"/>
  <c r="G407" i="2"/>
  <c r="H407" i="2"/>
  <c r="X902" i="1"/>
  <c r="Y902" i="1"/>
  <c r="Z902" i="1"/>
  <c r="F408" i="2"/>
  <c r="G408" i="2"/>
  <c r="H408" i="2"/>
  <c r="X893" i="1"/>
  <c r="Y893" i="1"/>
  <c r="Z893" i="1"/>
  <c r="F399" i="2"/>
  <c r="G399" i="2"/>
  <c r="H399" i="2"/>
  <c r="X894" i="1"/>
  <c r="Y894" i="1"/>
  <c r="Z894" i="1"/>
  <c r="F400" i="2"/>
  <c r="G400" i="2"/>
  <c r="H400" i="2"/>
  <c r="X895" i="1"/>
  <c r="Y895" i="1"/>
  <c r="Z895" i="1"/>
  <c r="F401" i="2"/>
  <c r="G401" i="2"/>
  <c r="H401" i="2"/>
  <c r="X896" i="1"/>
  <c r="Y896" i="1"/>
  <c r="Z896" i="1"/>
  <c r="F402" i="2"/>
  <c r="G402" i="2"/>
  <c r="H402" i="2"/>
  <c r="X897" i="1"/>
  <c r="Y897" i="1"/>
  <c r="Z897" i="1"/>
  <c r="F403" i="2"/>
  <c r="G403" i="2"/>
  <c r="H403" i="2"/>
  <c r="X888" i="1"/>
  <c r="Y888" i="1"/>
  <c r="Z888" i="1"/>
  <c r="F394" i="2"/>
  <c r="G394" i="2"/>
  <c r="H394" i="2"/>
  <c r="X889" i="1"/>
  <c r="Y889" i="1"/>
  <c r="Z889" i="1"/>
  <c r="F395" i="2"/>
  <c r="G395" i="2"/>
  <c r="H395" i="2"/>
  <c r="X890" i="1"/>
  <c r="Y890" i="1"/>
  <c r="Z890" i="1"/>
  <c r="F396" i="2"/>
  <c r="G396" i="2"/>
  <c r="H396" i="2"/>
  <c r="X891" i="1"/>
  <c r="Y891" i="1"/>
  <c r="Z891" i="1"/>
  <c r="F397" i="2"/>
  <c r="G397" i="2"/>
  <c r="H397" i="2"/>
  <c r="X892" i="1"/>
  <c r="Y892" i="1"/>
  <c r="Z892" i="1"/>
  <c r="F398" i="2"/>
  <c r="G398" i="2"/>
  <c r="H398" i="2"/>
  <c r="X883" i="1"/>
  <c r="Y883" i="1"/>
  <c r="Z883" i="1"/>
  <c r="F389" i="2"/>
  <c r="G389" i="2"/>
  <c r="H389" i="2"/>
  <c r="X884" i="1"/>
  <c r="Y884" i="1"/>
  <c r="Z884" i="1"/>
  <c r="F390" i="2"/>
  <c r="G390" i="2"/>
  <c r="H390" i="2"/>
  <c r="X885" i="1"/>
  <c r="Y885" i="1"/>
  <c r="Z885" i="1"/>
  <c r="F391" i="2"/>
  <c r="G391" i="2"/>
  <c r="H391" i="2"/>
  <c r="X886" i="1"/>
  <c r="Y886" i="1"/>
  <c r="Z886" i="1"/>
  <c r="F392" i="2"/>
  <c r="G392" i="2"/>
  <c r="H392" i="2"/>
  <c r="X887" i="1"/>
  <c r="Y887" i="1"/>
  <c r="Z887" i="1"/>
  <c r="F393" i="2"/>
  <c r="G393" i="2"/>
  <c r="H393" i="2"/>
  <c r="X878" i="1"/>
  <c r="Y878" i="1"/>
  <c r="Z878" i="1"/>
  <c r="F384" i="2"/>
  <c r="G384" i="2"/>
  <c r="H384" i="2"/>
  <c r="X879" i="1"/>
  <c r="Y879" i="1"/>
  <c r="Z879" i="1"/>
  <c r="F385" i="2"/>
  <c r="G385" i="2"/>
  <c r="H385" i="2"/>
  <c r="X880" i="1"/>
  <c r="Y880" i="1"/>
  <c r="Z880" i="1"/>
  <c r="F386" i="2"/>
  <c r="G386" i="2"/>
  <c r="H386" i="2"/>
  <c r="X881" i="1"/>
  <c r="Y881" i="1"/>
  <c r="Z881" i="1"/>
  <c r="F387" i="2"/>
  <c r="G387" i="2"/>
  <c r="H387" i="2"/>
  <c r="X882" i="1"/>
  <c r="Y882" i="1"/>
  <c r="Z882" i="1"/>
  <c r="F388" i="2"/>
  <c r="G388" i="2"/>
  <c r="H388" i="2"/>
  <c r="X873" i="1"/>
  <c r="Y873" i="1"/>
  <c r="Z873" i="1"/>
  <c r="F379" i="2"/>
  <c r="G379" i="2"/>
  <c r="H379" i="2"/>
  <c r="X874" i="1"/>
  <c r="Y874" i="1"/>
  <c r="Z874" i="1"/>
  <c r="F380" i="2"/>
  <c r="G380" i="2"/>
  <c r="H380" i="2"/>
  <c r="X875" i="1"/>
  <c r="Y875" i="1"/>
  <c r="Z875" i="1"/>
  <c r="F381" i="2"/>
  <c r="G381" i="2"/>
  <c r="H381" i="2"/>
  <c r="X876" i="1"/>
  <c r="Y876" i="1"/>
  <c r="Z876" i="1"/>
  <c r="F382" i="2"/>
  <c r="G382" i="2"/>
  <c r="H382" i="2"/>
  <c r="X877" i="1"/>
  <c r="Y877" i="1"/>
  <c r="Z877" i="1"/>
  <c r="F383" i="2"/>
  <c r="G383" i="2"/>
  <c r="H383" i="2"/>
  <c r="X868" i="1"/>
  <c r="Y868" i="1"/>
  <c r="Z868" i="1"/>
  <c r="F374" i="2"/>
  <c r="G374" i="2"/>
  <c r="H374" i="2"/>
  <c r="X869" i="1"/>
  <c r="Y869" i="1"/>
  <c r="Z869" i="1"/>
  <c r="F375" i="2"/>
  <c r="G375" i="2"/>
  <c r="H375" i="2"/>
  <c r="X870" i="1"/>
  <c r="Y870" i="1"/>
  <c r="Z870" i="1"/>
  <c r="F376" i="2"/>
  <c r="G376" i="2"/>
  <c r="H376" i="2"/>
  <c r="X871" i="1"/>
  <c r="Y871" i="1"/>
  <c r="Z871" i="1"/>
  <c r="F377" i="2"/>
  <c r="G377" i="2"/>
  <c r="H377" i="2"/>
  <c r="X872" i="1"/>
  <c r="Y872" i="1"/>
  <c r="Z872" i="1"/>
  <c r="F378" i="2"/>
  <c r="G378" i="2"/>
  <c r="H378" i="2"/>
  <c r="Y358" i="1"/>
  <c r="X130" i="1"/>
  <c r="Y130" i="1"/>
  <c r="Z130" i="1"/>
  <c r="F9" i="2"/>
  <c r="X129" i="1"/>
  <c r="Y129" i="1"/>
  <c r="Z129" i="1"/>
  <c r="F8" i="2"/>
  <c r="X128" i="1"/>
  <c r="Y128" i="1"/>
  <c r="Z128" i="1"/>
  <c r="F7" i="2"/>
  <c r="X7" i="1"/>
  <c r="Y7" i="1"/>
  <c r="Z7" i="1"/>
  <c r="F6" i="2"/>
  <c r="X6" i="1"/>
  <c r="Y6" i="1"/>
  <c r="Z6" i="1"/>
  <c r="F5" i="2"/>
  <c r="X5" i="1"/>
  <c r="Y5" i="1"/>
  <c r="Z5" i="1"/>
  <c r="F4" i="2"/>
  <c r="X4" i="1"/>
  <c r="Y4" i="1"/>
  <c r="Z4" i="1"/>
  <c r="F3" i="2"/>
  <c r="X3" i="1"/>
  <c r="Y3" i="1"/>
  <c r="Z3" i="1"/>
  <c r="F2" i="2"/>
  <c r="G2" i="2"/>
  <c r="H2" i="2"/>
  <c r="X175" i="1"/>
  <c r="Y175" i="1"/>
  <c r="Z175" i="1"/>
  <c r="F11" i="2"/>
  <c r="X176" i="1"/>
  <c r="Y176" i="1"/>
  <c r="Z176" i="1"/>
  <c r="F12" i="2"/>
  <c r="X177" i="1"/>
  <c r="Y177" i="1"/>
  <c r="Z177" i="1"/>
  <c r="F13" i="2"/>
  <c r="X178" i="1"/>
  <c r="Y178" i="1"/>
  <c r="Z178" i="1"/>
  <c r="F14" i="2"/>
  <c r="X179" i="1"/>
  <c r="Y179" i="1"/>
  <c r="Z179" i="1"/>
  <c r="F15" i="2"/>
  <c r="X180" i="1"/>
  <c r="Y180" i="1"/>
  <c r="Z180" i="1"/>
  <c r="F16" i="2"/>
  <c r="X181" i="1"/>
  <c r="Y181" i="1"/>
  <c r="Z181" i="1"/>
  <c r="F17" i="2"/>
  <c r="X182" i="1"/>
  <c r="Y182" i="1"/>
  <c r="Z182" i="1"/>
  <c r="F18" i="2"/>
  <c r="X183" i="1"/>
  <c r="Y183" i="1"/>
  <c r="Z183" i="1"/>
  <c r="F19" i="2"/>
  <c r="X184" i="1"/>
  <c r="Y184" i="1"/>
  <c r="Z184" i="1"/>
  <c r="F20" i="2"/>
  <c r="X185" i="1"/>
  <c r="Y185" i="1"/>
  <c r="Z185" i="1"/>
  <c r="F21" i="2"/>
  <c r="X186" i="1"/>
  <c r="Y186" i="1"/>
  <c r="Z186" i="1"/>
  <c r="F22" i="2"/>
  <c r="X187" i="1"/>
  <c r="Y187" i="1"/>
  <c r="Z187" i="1"/>
  <c r="F23" i="2"/>
  <c r="X188" i="1"/>
  <c r="Y188" i="1"/>
  <c r="Z188" i="1"/>
  <c r="F24" i="2"/>
  <c r="X244" i="1"/>
  <c r="Y244" i="1"/>
  <c r="Z244" i="1"/>
  <c r="F25" i="2"/>
  <c r="X245" i="1"/>
  <c r="Y245" i="1"/>
  <c r="Z245" i="1"/>
  <c r="F26" i="2"/>
  <c r="X246" i="1"/>
  <c r="Y246" i="1"/>
  <c r="Z246" i="1"/>
  <c r="F27" i="2"/>
  <c r="X247" i="1"/>
  <c r="Y247" i="1"/>
  <c r="Z247" i="1"/>
  <c r="F28" i="2"/>
  <c r="X248" i="1"/>
  <c r="Y248" i="1"/>
  <c r="Z248" i="1"/>
  <c r="F29" i="2"/>
  <c r="X249" i="1"/>
  <c r="Y249" i="1"/>
  <c r="Z249" i="1"/>
  <c r="F30" i="2"/>
  <c r="X250" i="1"/>
  <c r="Y250" i="1"/>
  <c r="Z250" i="1"/>
  <c r="F31" i="2"/>
  <c r="X251" i="1"/>
  <c r="Y251" i="1"/>
  <c r="Z251" i="1"/>
  <c r="F32" i="2"/>
  <c r="X252" i="1"/>
  <c r="Y252" i="1"/>
  <c r="Z252" i="1"/>
  <c r="F33" i="2"/>
  <c r="X253" i="1"/>
  <c r="Y253" i="1"/>
  <c r="Z253" i="1"/>
  <c r="F34" i="2"/>
  <c r="X279" i="1"/>
  <c r="Y279" i="1"/>
  <c r="Z279" i="1"/>
  <c r="F35" i="2"/>
  <c r="X280" i="1"/>
  <c r="Y280" i="1"/>
  <c r="Z280" i="1"/>
  <c r="F36" i="2"/>
  <c r="X281" i="1"/>
  <c r="Y281" i="1"/>
  <c r="Z281" i="1"/>
  <c r="F37" i="2"/>
  <c r="X283" i="1"/>
  <c r="Y283" i="1"/>
  <c r="Z283" i="1"/>
  <c r="F38" i="2"/>
  <c r="X282" i="1"/>
  <c r="Y282" i="1"/>
  <c r="Z282" i="1"/>
  <c r="F39" i="2"/>
  <c r="X284" i="1"/>
  <c r="Y284" i="1"/>
  <c r="Z284" i="1"/>
  <c r="F40" i="2"/>
  <c r="X285" i="1"/>
  <c r="Y285" i="1"/>
  <c r="Z285" i="1"/>
  <c r="F41" i="2"/>
  <c r="X286" i="1"/>
  <c r="Y286" i="1"/>
  <c r="Z286" i="1"/>
  <c r="F42" i="2"/>
  <c r="X287" i="1"/>
  <c r="Y287" i="1"/>
  <c r="Z287" i="1"/>
  <c r="F43" i="2"/>
  <c r="X288" i="1"/>
  <c r="Y288" i="1"/>
  <c r="Z288" i="1"/>
  <c r="F44" i="2"/>
  <c r="X289" i="1"/>
  <c r="Y289" i="1"/>
  <c r="Z289" i="1"/>
  <c r="F45" i="2"/>
  <c r="X290" i="1"/>
  <c r="Y290" i="1"/>
  <c r="Z290" i="1"/>
  <c r="F46" i="2"/>
  <c r="X291" i="1"/>
  <c r="Y291" i="1"/>
  <c r="Z291" i="1"/>
  <c r="F47" i="2"/>
  <c r="X292" i="1"/>
  <c r="Y292" i="1"/>
  <c r="Z292" i="1"/>
  <c r="F48" i="2"/>
  <c r="X293" i="1"/>
  <c r="Y293" i="1"/>
  <c r="Z293" i="1"/>
  <c r="F49" i="2"/>
  <c r="X294" i="1"/>
  <c r="Y294" i="1"/>
  <c r="Z294" i="1"/>
  <c r="F50" i="2"/>
  <c r="X295" i="1"/>
  <c r="Y295" i="1"/>
  <c r="Z295" i="1"/>
  <c r="F51" i="2"/>
  <c r="X296" i="1"/>
  <c r="Y296" i="1"/>
  <c r="Z296" i="1"/>
  <c r="F52" i="2"/>
  <c r="X297" i="1"/>
  <c r="Y297" i="1"/>
  <c r="Z297" i="1"/>
  <c r="F53" i="2"/>
  <c r="X298" i="1"/>
  <c r="Y298" i="1"/>
  <c r="Z298" i="1"/>
  <c r="F54" i="2"/>
  <c r="X299" i="1"/>
  <c r="Y299" i="1"/>
  <c r="Z299" i="1"/>
  <c r="F55" i="2"/>
  <c r="X300" i="1"/>
  <c r="Y300" i="1"/>
  <c r="Z300" i="1"/>
  <c r="F56" i="2"/>
  <c r="X301" i="1"/>
  <c r="Y301" i="1"/>
  <c r="Z301" i="1"/>
  <c r="F57" i="2"/>
  <c r="X302" i="1"/>
  <c r="Y302" i="1"/>
  <c r="Z302" i="1"/>
  <c r="F58" i="2"/>
  <c r="X303" i="1"/>
  <c r="Y303" i="1"/>
  <c r="Z303" i="1"/>
  <c r="F59" i="2"/>
  <c r="X334" i="1"/>
  <c r="Y334" i="1"/>
  <c r="Z334" i="1"/>
  <c r="F60" i="2"/>
  <c r="X335" i="1"/>
  <c r="Y335" i="1"/>
  <c r="Z335" i="1"/>
  <c r="F61" i="2"/>
  <c r="X336" i="1"/>
  <c r="Y336" i="1"/>
  <c r="Z336" i="1"/>
  <c r="F62" i="2"/>
  <c r="X337" i="1"/>
  <c r="Y337" i="1"/>
  <c r="Z337" i="1"/>
  <c r="F63" i="2"/>
  <c r="X338" i="1"/>
  <c r="Y338" i="1"/>
  <c r="Z338" i="1"/>
  <c r="F64" i="2"/>
  <c r="X339" i="1"/>
  <c r="Y339" i="1"/>
  <c r="Z339" i="1"/>
  <c r="F65" i="2"/>
  <c r="X340" i="1"/>
  <c r="Y340" i="1"/>
  <c r="Z340" i="1"/>
  <c r="F66" i="2"/>
  <c r="X341" i="1"/>
  <c r="Y341" i="1"/>
  <c r="Z341" i="1"/>
  <c r="F67" i="2"/>
  <c r="X342" i="1"/>
  <c r="Y342" i="1"/>
  <c r="Z342" i="1"/>
  <c r="F68" i="2"/>
  <c r="X343" i="1"/>
  <c r="Y343" i="1"/>
  <c r="Z343" i="1"/>
  <c r="F69" i="2"/>
  <c r="X344" i="1"/>
  <c r="Y344" i="1"/>
  <c r="Z344" i="1"/>
  <c r="F70" i="2"/>
  <c r="X345" i="1"/>
  <c r="Y345" i="1"/>
  <c r="Z345" i="1"/>
  <c r="F71" i="2"/>
  <c r="X346" i="1"/>
  <c r="Y346" i="1"/>
  <c r="Z346" i="1"/>
  <c r="F72" i="2"/>
  <c r="X347" i="1"/>
  <c r="Y347" i="1"/>
  <c r="Z347" i="1"/>
  <c r="F73" i="2"/>
  <c r="X348" i="1"/>
  <c r="Y348" i="1"/>
  <c r="Z348" i="1"/>
  <c r="F74" i="2"/>
  <c r="X349" i="1"/>
  <c r="Y349" i="1"/>
  <c r="Z349" i="1"/>
  <c r="F75" i="2"/>
  <c r="X350" i="1"/>
  <c r="Y350" i="1"/>
  <c r="Z350" i="1"/>
  <c r="F76" i="2"/>
  <c r="X351" i="1"/>
  <c r="Y351" i="1"/>
  <c r="Z351" i="1"/>
  <c r="F77" i="2"/>
  <c r="X352" i="1"/>
  <c r="Y352" i="1"/>
  <c r="Z352" i="1"/>
  <c r="F78" i="2"/>
  <c r="X353" i="1"/>
  <c r="Y353" i="1"/>
  <c r="Z353" i="1"/>
  <c r="F79" i="2"/>
  <c r="X354" i="1"/>
  <c r="Y354" i="1"/>
  <c r="Z354" i="1"/>
  <c r="F80" i="2"/>
  <c r="X355" i="1"/>
  <c r="Y355" i="1"/>
  <c r="Z355" i="1"/>
  <c r="F81" i="2"/>
  <c r="X356" i="1"/>
  <c r="Y356" i="1"/>
  <c r="Z356" i="1"/>
  <c r="F82" i="2"/>
  <c r="X357" i="1"/>
  <c r="Y357" i="1"/>
  <c r="Z357" i="1"/>
  <c r="F83" i="2"/>
  <c r="X358" i="1"/>
  <c r="Z358" i="1"/>
  <c r="F84" i="2"/>
  <c r="X359" i="1"/>
  <c r="Y359" i="1"/>
  <c r="Z359" i="1"/>
  <c r="F85" i="2"/>
  <c r="X360" i="1"/>
  <c r="Y360" i="1"/>
  <c r="Z360" i="1"/>
  <c r="F86" i="2"/>
  <c r="X361" i="1"/>
  <c r="Y361" i="1"/>
  <c r="Z361" i="1"/>
  <c r="F87" i="2"/>
  <c r="X362" i="1"/>
  <c r="Y362" i="1"/>
  <c r="Z362" i="1"/>
  <c r="F88" i="2"/>
  <c r="X392" i="1"/>
  <c r="Y392" i="1"/>
  <c r="Z392" i="1"/>
  <c r="F89" i="2"/>
  <c r="G89" i="2"/>
  <c r="H89" i="2"/>
  <c r="X394" i="1"/>
  <c r="Y394" i="1"/>
  <c r="Z394" i="1"/>
  <c r="F90" i="2"/>
  <c r="X395" i="1"/>
  <c r="Y395" i="1"/>
  <c r="Z395" i="1"/>
  <c r="F91" i="2"/>
  <c r="G91" i="2"/>
  <c r="H91" i="2"/>
  <c r="X396" i="1"/>
  <c r="Y396" i="1"/>
  <c r="Z396" i="1"/>
  <c r="F92" i="2"/>
  <c r="X397" i="1"/>
  <c r="Y397" i="1"/>
  <c r="Z397" i="1"/>
  <c r="F93" i="2"/>
  <c r="G93" i="2"/>
  <c r="H93" i="2"/>
  <c r="X398" i="1"/>
  <c r="Y398" i="1"/>
  <c r="Z398" i="1"/>
  <c r="F94" i="2"/>
  <c r="X399" i="1"/>
  <c r="Y399" i="1"/>
  <c r="Z399" i="1"/>
  <c r="F95" i="2"/>
  <c r="G95" i="2"/>
  <c r="H95" i="2"/>
  <c r="X400" i="1"/>
  <c r="Y400" i="1"/>
  <c r="Z400" i="1"/>
  <c r="F96" i="2"/>
  <c r="X401" i="1"/>
  <c r="Y401" i="1"/>
  <c r="Z401" i="1"/>
  <c r="F97" i="2"/>
  <c r="G97" i="2"/>
  <c r="H97" i="2"/>
  <c r="X402" i="1"/>
  <c r="Y402" i="1"/>
  <c r="Z402" i="1"/>
  <c r="F98" i="2"/>
  <c r="X403" i="1"/>
  <c r="Y403" i="1"/>
  <c r="Z403" i="1"/>
  <c r="F99" i="2"/>
  <c r="G99" i="2"/>
  <c r="H99" i="2"/>
  <c r="X404" i="1"/>
  <c r="Y404" i="1"/>
  <c r="Z404" i="1"/>
  <c r="F100" i="2"/>
  <c r="X405" i="1"/>
  <c r="Y405" i="1"/>
  <c r="Z405" i="1"/>
  <c r="F101" i="2"/>
  <c r="G101" i="2"/>
  <c r="H101" i="2"/>
  <c r="X406" i="1"/>
  <c r="Y406" i="1"/>
  <c r="Z406" i="1"/>
  <c r="F102" i="2"/>
  <c r="X407" i="1"/>
  <c r="Y407" i="1"/>
  <c r="Z407" i="1"/>
  <c r="F103" i="2"/>
  <c r="G103" i="2"/>
  <c r="H103" i="2"/>
  <c r="X408" i="1"/>
  <c r="Y408" i="1"/>
  <c r="Z408" i="1"/>
  <c r="F104" i="2"/>
  <c r="X409" i="1"/>
  <c r="Y409" i="1"/>
  <c r="Z409" i="1"/>
  <c r="F105" i="2"/>
  <c r="G105" i="2"/>
  <c r="H105" i="2"/>
  <c r="X410" i="1"/>
  <c r="Y410" i="1"/>
  <c r="Z410" i="1"/>
  <c r="F106" i="2"/>
  <c r="X411" i="1"/>
  <c r="Y411" i="1"/>
  <c r="Z411" i="1"/>
  <c r="F107" i="2"/>
  <c r="G107" i="2"/>
  <c r="H107" i="2"/>
  <c r="X412" i="1"/>
  <c r="Y412" i="1"/>
  <c r="Z412" i="1"/>
  <c r="F108" i="2"/>
  <c r="X413" i="1"/>
  <c r="Y413" i="1"/>
  <c r="Z413" i="1"/>
  <c r="F109" i="2"/>
  <c r="G109" i="2"/>
  <c r="H109" i="2"/>
  <c r="X414" i="1"/>
  <c r="Y414" i="1"/>
  <c r="Z414" i="1"/>
  <c r="F110" i="2"/>
  <c r="X415" i="1"/>
  <c r="Y415" i="1"/>
  <c r="Z415" i="1"/>
  <c r="F111" i="2"/>
  <c r="G111" i="2"/>
  <c r="H111" i="2"/>
  <c r="X416" i="1"/>
  <c r="Y416" i="1"/>
  <c r="Z416" i="1"/>
  <c r="F112" i="2"/>
  <c r="X417" i="1"/>
  <c r="Y417" i="1"/>
  <c r="Z417" i="1"/>
  <c r="F113" i="2"/>
  <c r="G113" i="2"/>
  <c r="H113" i="2"/>
  <c r="X418" i="1"/>
  <c r="Y418" i="1"/>
  <c r="Z418" i="1"/>
  <c r="F114" i="2"/>
  <c r="X419" i="1"/>
  <c r="Y419" i="1"/>
  <c r="Z419" i="1"/>
  <c r="F115" i="2"/>
  <c r="G115" i="2"/>
  <c r="H115" i="2"/>
  <c r="X420" i="1"/>
  <c r="Y420" i="1"/>
  <c r="Z420" i="1"/>
  <c r="F116" i="2"/>
  <c r="X421" i="1"/>
  <c r="Y421" i="1"/>
  <c r="Z421" i="1"/>
  <c r="F117" i="2"/>
  <c r="G117" i="2"/>
  <c r="H117" i="2"/>
  <c r="X422" i="1"/>
  <c r="Y422" i="1"/>
  <c r="Z422" i="1"/>
  <c r="F118" i="2"/>
  <c r="X438" i="1"/>
  <c r="Y438" i="1"/>
  <c r="Z438" i="1"/>
  <c r="F119" i="2"/>
  <c r="G119" i="2"/>
  <c r="H119" i="2"/>
  <c r="X439" i="1"/>
  <c r="Y439" i="1"/>
  <c r="Z439" i="1"/>
  <c r="F120" i="2"/>
  <c r="X440" i="1"/>
  <c r="Y440" i="1"/>
  <c r="Z440" i="1"/>
  <c r="F121" i="2"/>
  <c r="G121" i="2"/>
  <c r="H121" i="2"/>
  <c r="X441" i="1"/>
  <c r="Y441" i="1"/>
  <c r="Z441" i="1"/>
  <c r="F122" i="2"/>
  <c r="X442" i="1"/>
  <c r="Y442" i="1"/>
  <c r="Z442" i="1"/>
  <c r="F123" i="2"/>
  <c r="G123" i="2"/>
  <c r="H123" i="2"/>
  <c r="X443" i="1"/>
  <c r="Y443" i="1"/>
  <c r="Z443" i="1"/>
  <c r="F124" i="2"/>
  <c r="X444" i="1"/>
  <c r="Y444" i="1"/>
  <c r="Z444" i="1"/>
  <c r="F125" i="2"/>
  <c r="G125" i="2"/>
  <c r="H125" i="2"/>
  <c r="X445" i="1"/>
  <c r="Y445" i="1"/>
  <c r="Z445" i="1"/>
  <c r="F126" i="2"/>
  <c r="X446" i="1"/>
  <c r="Y446" i="1"/>
  <c r="Z446" i="1"/>
  <c r="F127" i="2"/>
  <c r="G127" i="2"/>
  <c r="H127" i="2"/>
  <c r="X447" i="1"/>
  <c r="Y447" i="1"/>
  <c r="Z447" i="1"/>
  <c r="F128" i="2"/>
  <c r="X448" i="1"/>
  <c r="Y448" i="1"/>
  <c r="Z448" i="1"/>
  <c r="F129" i="2"/>
  <c r="G129" i="2"/>
  <c r="H129" i="2"/>
  <c r="X449" i="1"/>
  <c r="Y449" i="1"/>
  <c r="Z449" i="1"/>
  <c r="F130" i="2"/>
  <c r="X450" i="1"/>
  <c r="Y450" i="1"/>
  <c r="Z450" i="1"/>
  <c r="F131" i="2"/>
  <c r="G131" i="2"/>
  <c r="H131" i="2"/>
  <c r="X451" i="1"/>
  <c r="Y451" i="1"/>
  <c r="Z451" i="1"/>
  <c r="F132" i="2"/>
  <c r="X452" i="1"/>
  <c r="Y452" i="1"/>
  <c r="Z452" i="1"/>
  <c r="F133" i="2"/>
  <c r="G133" i="2"/>
  <c r="H133" i="2"/>
  <c r="X453" i="1"/>
  <c r="Y453" i="1"/>
  <c r="Z453" i="1"/>
  <c r="F134" i="2"/>
  <c r="X454" i="1"/>
  <c r="Y454" i="1"/>
  <c r="Z454" i="1"/>
  <c r="F135" i="2"/>
  <c r="G135" i="2"/>
  <c r="H135" i="2"/>
  <c r="X455" i="1"/>
  <c r="Y455" i="1"/>
  <c r="Z455" i="1"/>
  <c r="F136" i="2"/>
  <c r="X456" i="1"/>
  <c r="Y456" i="1"/>
  <c r="Z456" i="1"/>
  <c r="F137" i="2"/>
  <c r="G137" i="2"/>
  <c r="H137" i="2"/>
  <c r="X457" i="1"/>
  <c r="Y457" i="1"/>
  <c r="Z457" i="1"/>
  <c r="F138" i="2"/>
  <c r="X458" i="1"/>
  <c r="Y458" i="1"/>
  <c r="Z458" i="1"/>
  <c r="F139" i="2"/>
  <c r="G139" i="2"/>
  <c r="H139" i="2"/>
  <c r="X459" i="1"/>
  <c r="Y459" i="1"/>
  <c r="Z459" i="1"/>
  <c r="F140" i="2"/>
  <c r="X460" i="1"/>
  <c r="Y460" i="1"/>
  <c r="Z460" i="1"/>
  <c r="F141" i="2"/>
  <c r="G141" i="2"/>
  <c r="H141" i="2"/>
  <c r="X461" i="1"/>
  <c r="Y461" i="1"/>
  <c r="Z461" i="1"/>
  <c r="F142" i="2"/>
  <c r="X462" i="1"/>
  <c r="Y462" i="1"/>
  <c r="Z462" i="1"/>
  <c r="F143" i="2"/>
  <c r="G143" i="2"/>
  <c r="H143" i="2"/>
  <c r="X463" i="1"/>
  <c r="Y463" i="1"/>
  <c r="Z463" i="1"/>
  <c r="F144" i="2"/>
  <c r="X464" i="1"/>
  <c r="Y464" i="1"/>
  <c r="Z464" i="1"/>
  <c r="F145" i="2"/>
  <c r="G145" i="2"/>
  <c r="H145" i="2"/>
  <c r="X465" i="1"/>
  <c r="Y465" i="1"/>
  <c r="Z465" i="1"/>
  <c r="F146" i="2"/>
  <c r="X466" i="1"/>
  <c r="Y466" i="1"/>
  <c r="Z466" i="1"/>
  <c r="F147" i="2"/>
  <c r="G147" i="2"/>
  <c r="H147" i="2"/>
  <c r="X467" i="1"/>
  <c r="Y467" i="1"/>
  <c r="Z467" i="1"/>
  <c r="F148" i="2"/>
  <c r="X493" i="1"/>
  <c r="Y493" i="1"/>
  <c r="Z493" i="1"/>
  <c r="F149" i="2"/>
  <c r="G149" i="2"/>
  <c r="H149" i="2"/>
  <c r="X494" i="1"/>
  <c r="Y494" i="1"/>
  <c r="Z494" i="1"/>
  <c r="F150" i="2"/>
  <c r="X495" i="1"/>
  <c r="Y495" i="1"/>
  <c r="Z495" i="1"/>
  <c r="F151" i="2"/>
  <c r="G151" i="2"/>
  <c r="H151" i="2"/>
  <c r="X496" i="1"/>
  <c r="Y496" i="1"/>
  <c r="Z496" i="1"/>
  <c r="F152" i="2"/>
  <c r="X497" i="1"/>
  <c r="Y497" i="1"/>
  <c r="Z497" i="1"/>
  <c r="F153" i="2"/>
  <c r="G153" i="2"/>
  <c r="H153" i="2"/>
  <c r="X498" i="1"/>
  <c r="Y498" i="1"/>
  <c r="Z498" i="1"/>
  <c r="F154" i="2"/>
  <c r="X499" i="1"/>
  <c r="Y499" i="1"/>
  <c r="Z499" i="1"/>
  <c r="F155" i="2"/>
  <c r="G155" i="2"/>
  <c r="H155" i="2"/>
  <c r="X500" i="1"/>
  <c r="Y500" i="1"/>
  <c r="Z500" i="1"/>
  <c r="F156" i="2"/>
  <c r="X501" i="1"/>
  <c r="Y501" i="1"/>
  <c r="Z501" i="1"/>
  <c r="F157" i="2"/>
  <c r="G157" i="2"/>
  <c r="H157" i="2"/>
  <c r="X502" i="1"/>
  <c r="Y502" i="1"/>
  <c r="Z502" i="1"/>
  <c r="F158" i="2"/>
  <c r="X503" i="1"/>
  <c r="Y503" i="1"/>
  <c r="Z503" i="1"/>
  <c r="F159" i="2"/>
  <c r="G159" i="2"/>
  <c r="H159" i="2"/>
  <c r="X504" i="1"/>
  <c r="Y504" i="1"/>
  <c r="Z504" i="1"/>
  <c r="F160" i="2"/>
  <c r="X505" i="1"/>
  <c r="Y505" i="1"/>
  <c r="Z505" i="1"/>
  <c r="F161" i="2"/>
  <c r="G161" i="2"/>
  <c r="H161" i="2"/>
  <c r="X506" i="1"/>
  <c r="Y506" i="1"/>
  <c r="Z506" i="1"/>
  <c r="F162" i="2"/>
  <c r="X507" i="1"/>
  <c r="Y507" i="1"/>
  <c r="Z507" i="1"/>
  <c r="F163" i="2"/>
  <c r="G163" i="2"/>
  <c r="H163" i="2"/>
  <c r="X508" i="1"/>
  <c r="Y508" i="1"/>
  <c r="Z508" i="1"/>
  <c r="F164" i="2"/>
  <c r="X509" i="1"/>
  <c r="Y509" i="1"/>
  <c r="Z509" i="1"/>
  <c r="F165" i="2"/>
  <c r="G165" i="2"/>
  <c r="H165" i="2"/>
  <c r="X510" i="1"/>
  <c r="Y510" i="1"/>
  <c r="Z510" i="1"/>
  <c r="F166" i="2"/>
  <c r="X511" i="1"/>
  <c r="Y511" i="1"/>
  <c r="Z511" i="1"/>
  <c r="F167" i="2"/>
  <c r="G167" i="2"/>
  <c r="H167" i="2"/>
  <c r="X512" i="1"/>
  <c r="Y512" i="1"/>
  <c r="Z512" i="1"/>
  <c r="F168" i="2"/>
  <c r="X513" i="1"/>
  <c r="Y513" i="1"/>
  <c r="Z513" i="1"/>
  <c r="F169" i="2"/>
  <c r="G169" i="2"/>
  <c r="H169" i="2"/>
  <c r="X514" i="1"/>
  <c r="Y514" i="1"/>
  <c r="Z514" i="1"/>
  <c r="F170" i="2"/>
  <c r="X515" i="1"/>
  <c r="Y515" i="1"/>
  <c r="Z515" i="1"/>
  <c r="F171" i="2"/>
  <c r="G171" i="2"/>
  <c r="H171" i="2"/>
  <c r="X516" i="1"/>
  <c r="Y516" i="1"/>
  <c r="Z516" i="1"/>
  <c r="F172" i="2"/>
  <c r="X517" i="1"/>
  <c r="Y517" i="1"/>
  <c r="Z517" i="1"/>
  <c r="F173" i="2"/>
  <c r="G173" i="2"/>
  <c r="H173" i="2"/>
  <c r="X518" i="1"/>
  <c r="Y518" i="1"/>
  <c r="Z518" i="1"/>
  <c r="F174" i="2"/>
  <c r="X519" i="1"/>
  <c r="Y519" i="1"/>
  <c r="Z519" i="1"/>
  <c r="F175" i="2"/>
  <c r="G175" i="2"/>
  <c r="H175" i="2"/>
  <c r="X520" i="1"/>
  <c r="Y520" i="1"/>
  <c r="Z520" i="1"/>
  <c r="F176" i="2"/>
  <c r="X521" i="1"/>
  <c r="Y521" i="1"/>
  <c r="Z521" i="1"/>
  <c r="F177" i="2"/>
  <c r="G177" i="2"/>
  <c r="H177" i="2"/>
  <c r="X522" i="1"/>
  <c r="Y522" i="1"/>
  <c r="Z522" i="1"/>
  <c r="F178" i="2"/>
  <c r="X548" i="1"/>
  <c r="Y548" i="1"/>
  <c r="Z548" i="1"/>
  <c r="F179" i="2"/>
  <c r="G179" i="2"/>
  <c r="H179" i="2"/>
  <c r="X549" i="1"/>
  <c r="Y549" i="1"/>
  <c r="Z549" i="1"/>
  <c r="F180" i="2"/>
  <c r="X550" i="1"/>
  <c r="Y550" i="1"/>
  <c r="Z550" i="1"/>
  <c r="F181" i="2"/>
  <c r="G181" i="2"/>
  <c r="H181" i="2"/>
  <c r="X551" i="1"/>
  <c r="Y551" i="1"/>
  <c r="Z551" i="1"/>
  <c r="F182" i="2"/>
  <c r="X552" i="1"/>
  <c r="Y552" i="1"/>
  <c r="Z552" i="1"/>
  <c r="F183" i="2"/>
  <c r="G183" i="2"/>
  <c r="H183" i="2"/>
  <c r="X553" i="1"/>
  <c r="Y553" i="1"/>
  <c r="Z553" i="1"/>
  <c r="F184" i="2"/>
  <c r="X554" i="1"/>
  <c r="Y554" i="1"/>
  <c r="Z554" i="1"/>
  <c r="F185" i="2"/>
  <c r="G185" i="2"/>
  <c r="H185" i="2"/>
  <c r="X555" i="1"/>
  <c r="Y555" i="1"/>
  <c r="Z555" i="1"/>
  <c r="F186" i="2"/>
  <c r="X556" i="1"/>
  <c r="Y556" i="1"/>
  <c r="Z556" i="1"/>
  <c r="F187" i="2"/>
  <c r="G187" i="2"/>
  <c r="H187" i="2"/>
  <c r="X557" i="1"/>
  <c r="Y557" i="1"/>
  <c r="Z557" i="1"/>
  <c r="F188" i="2"/>
  <c r="X558" i="1"/>
  <c r="Y558" i="1"/>
  <c r="Z558" i="1"/>
  <c r="F189" i="2"/>
  <c r="G189" i="2"/>
  <c r="H189" i="2"/>
  <c r="X559" i="1"/>
  <c r="Y559" i="1"/>
  <c r="Z559" i="1"/>
  <c r="F190" i="2"/>
  <c r="X560" i="1"/>
  <c r="Y560" i="1"/>
  <c r="Z560" i="1"/>
  <c r="F191" i="2"/>
  <c r="G191" i="2"/>
  <c r="H191" i="2"/>
  <c r="X561" i="1"/>
  <c r="Y561" i="1"/>
  <c r="Z561" i="1"/>
  <c r="F192" i="2"/>
  <c r="X562" i="1"/>
  <c r="Y562" i="1"/>
  <c r="Z562" i="1"/>
  <c r="F193" i="2"/>
  <c r="G193" i="2"/>
  <c r="H193" i="2"/>
  <c r="X563" i="1"/>
  <c r="Y563" i="1"/>
  <c r="Z563" i="1"/>
  <c r="F194" i="2"/>
  <c r="X564" i="1"/>
  <c r="Y564" i="1"/>
  <c r="Z564" i="1"/>
  <c r="F195" i="2"/>
  <c r="G195" i="2"/>
  <c r="H195" i="2"/>
  <c r="X565" i="1"/>
  <c r="Y565" i="1"/>
  <c r="Z565" i="1"/>
  <c r="F196" i="2"/>
  <c r="X566" i="1"/>
  <c r="Y566" i="1"/>
  <c r="Z566" i="1"/>
  <c r="F197" i="2"/>
  <c r="G197" i="2"/>
  <c r="H197" i="2"/>
  <c r="X567" i="1"/>
  <c r="Y567" i="1"/>
  <c r="Z567" i="1"/>
  <c r="F198" i="2"/>
  <c r="X568" i="1"/>
  <c r="Y568" i="1"/>
  <c r="Z568" i="1"/>
  <c r="F199" i="2"/>
  <c r="G199" i="2"/>
  <c r="H199" i="2"/>
  <c r="X569" i="1"/>
  <c r="Y569" i="1"/>
  <c r="Z569" i="1"/>
  <c r="F200" i="2"/>
  <c r="X570" i="1"/>
  <c r="Y570" i="1"/>
  <c r="Z570" i="1"/>
  <c r="F201" i="2"/>
  <c r="G201" i="2"/>
  <c r="H201" i="2"/>
  <c r="X571" i="1"/>
  <c r="Y571" i="1"/>
  <c r="Z571" i="1"/>
  <c r="F202" i="2"/>
  <c r="X572" i="1"/>
  <c r="Y572" i="1"/>
  <c r="Z572" i="1"/>
  <c r="F203" i="2"/>
  <c r="G203" i="2"/>
  <c r="H203" i="2"/>
  <c r="X573" i="1"/>
  <c r="Y573" i="1"/>
  <c r="Z573" i="1"/>
  <c r="F204" i="2"/>
  <c r="X574" i="1"/>
  <c r="Y574" i="1"/>
  <c r="Z574" i="1"/>
  <c r="F205" i="2"/>
  <c r="X575" i="1"/>
  <c r="Y575" i="1"/>
  <c r="Z575" i="1"/>
  <c r="F206" i="2"/>
  <c r="X576" i="1"/>
  <c r="Y576" i="1"/>
  <c r="Z576" i="1"/>
  <c r="F207" i="2"/>
  <c r="X577" i="1"/>
  <c r="Z577" i="1"/>
  <c r="F208" i="2"/>
  <c r="X608" i="1"/>
  <c r="Y608" i="1"/>
  <c r="Z608" i="1"/>
  <c r="F209" i="2"/>
  <c r="X609" i="1"/>
  <c r="Y609" i="1"/>
  <c r="Z609" i="1"/>
  <c r="F210" i="2"/>
  <c r="X610" i="1"/>
  <c r="Y610" i="1"/>
  <c r="Z610" i="1"/>
  <c r="F211" i="2"/>
  <c r="X611" i="1"/>
  <c r="Y611" i="1"/>
  <c r="Z611" i="1"/>
  <c r="F212" i="2"/>
  <c r="X612" i="1"/>
  <c r="Y612" i="1"/>
  <c r="Z612" i="1"/>
  <c r="F213" i="2"/>
  <c r="X613" i="1"/>
  <c r="Y613" i="1"/>
  <c r="Z613" i="1"/>
  <c r="F214" i="2"/>
  <c r="X614" i="1"/>
  <c r="Y614" i="1"/>
  <c r="Z614" i="1"/>
  <c r="F215" i="2"/>
  <c r="X615" i="1"/>
  <c r="Y615" i="1"/>
  <c r="Z615" i="1"/>
  <c r="F216" i="2"/>
  <c r="X616" i="1"/>
  <c r="Y616" i="1"/>
  <c r="Z616" i="1"/>
  <c r="F217" i="2"/>
  <c r="X617" i="1"/>
  <c r="Y617" i="1"/>
  <c r="Z617" i="1"/>
  <c r="F218" i="2"/>
  <c r="X618" i="1"/>
  <c r="Y618" i="1"/>
  <c r="Z618" i="1"/>
  <c r="F219" i="2"/>
  <c r="G219" i="2"/>
  <c r="H219" i="2"/>
  <c r="X619" i="1"/>
  <c r="Y619" i="1"/>
  <c r="Z619" i="1"/>
  <c r="F220" i="2"/>
  <c r="X620" i="1"/>
  <c r="Y620" i="1"/>
  <c r="Z620" i="1"/>
  <c r="F221" i="2"/>
  <c r="G221" i="2"/>
  <c r="H221" i="2"/>
  <c r="X621" i="1"/>
  <c r="Z621" i="1"/>
  <c r="F222" i="2"/>
  <c r="X622" i="1"/>
  <c r="Y622" i="1"/>
  <c r="Z622" i="1"/>
  <c r="F223" i="2"/>
  <c r="X623" i="1"/>
  <c r="Y623" i="1"/>
  <c r="Z623" i="1"/>
  <c r="F224" i="2"/>
  <c r="X624" i="1"/>
  <c r="Y624" i="1"/>
  <c r="Z624" i="1"/>
  <c r="F225" i="2"/>
  <c r="G225" i="2"/>
  <c r="H225" i="2"/>
  <c r="X625" i="1"/>
  <c r="Y625" i="1"/>
  <c r="Z625" i="1"/>
  <c r="F226" i="2"/>
  <c r="X626" i="1"/>
  <c r="Y626" i="1"/>
  <c r="Z626" i="1"/>
  <c r="F227" i="2"/>
  <c r="G227" i="2"/>
  <c r="H227" i="2"/>
  <c r="X627" i="1"/>
  <c r="Y627" i="1"/>
  <c r="Z627" i="1"/>
  <c r="F228" i="2"/>
  <c r="X628" i="1"/>
  <c r="Y628" i="1"/>
  <c r="Z628" i="1"/>
  <c r="F229" i="2"/>
  <c r="G229" i="2"/>
  <c r="H229" i="2"/>
  <c r="X629" i="1"/>
  <c r="Y629" i="1"/>
  <c r="Z629" i="1"/>
  <c r="F230" i="2"/>
  <c r="X630" i="1"/>
  <c r="Y630" i="1"/>
  <c r="Z630" i="1"/>
  <c r="F231" i="2"/>
  <c r="G231" i="2"/>
  <c r="H231" i="2"/>
  <c r="X631" i="1"/>
  <c r="Y631" i="1"/>
  <c r="Z631" i="1"/>
  <c r="F232" i="2"/>
  <c r="X632" i="1"/>
  <c r="Y632" i="1"/>
  <c r="Z632" i="1"/>
  <c r="F233" i="2"/>
  <c r="G233" i="2"/>
  <c r="H233" i="2"/>
  <c r="X633" i="1"/>
  <c r="Y633" i="1"/>
  <c r="Z633" i="1"/>
  <c r="F234" i="2"/>
  <c r="X634" i="1"/>
  <c r="Y634" i="1"/>
  <c r="Z634" i="1"/>
  <c r="F235" i="2"/>
  <c r="G235" i="2"/>
  <c r="H235" i="2"/>
  <c r="X635" i="1"/>
  <c r="Y635" i="1"/>
  <c r="Z635" i="1"/>
  <c r="F236" i="2"/>
  <c r="X636" i="1"/>
  <c r="Y636" i="1"/>
  <c r="Z636" i="1"/>
  <c r="F237" i="2"/>
  <c r="G237" i="2"/>
  <c r="H237" i="2"/>
  <c r="X637" i="1"/>
  <c r="Y637" i="1"/>
  <c r="Z637" i="1"/>
  <c r="F238" i="2"/>
  <c r="X668" i="1"/>
  <c r="Y668" i="1"/>
  <c r="Z668" i="1"/>
  <c r="F239" i="2"/>
  <c r="G239" i="2"/>
  <c r="H239" i="2"/>
  <c r="X669" i="1"/>
  <c r="Y669" i="1"/>
  <c r="Z669" i="1"/>
  <c r="F240" i="2"/>
  <c r="X670" i="1"/>
  <c r="Y670" i="1"/>
  <c r="Z670" i="1"/>
  <c r="F241" i="2"/>
  <c r="G241" i="2"/>
  <c r="H241" i="2"/>
  <c r="X671" i="1"/>
  <c r="Y671" i="1"/>
  <c r="Z671" i="1"/>
  <c r="F242" i="2"/>
  <c r="X672" i="1"/>
  <c r="Y672" i="1"/>
  <c r="Z672" i="1"/>
  <c r="F243" i="2"/>
  <c r="G243" i="2"/>
  <c r="H243" i="2"/>
  <c r="X673" i="1"/>
  <c r="Y673" i="1"/>
  <c r="Z673" i="1"/>
  <c r="F244" i="2"/>
  <c r="X674" i="1"/>
  <c r="Y674" i="1"/>
  <c r="Z674" i="1"/>
  <c r="F245" i="2"/>
  <c r="G245" i="2"/>
  <c r="H245" i="2"/>
  <c r="X675" i="1"/>
  <c r="Y675" i="1"/>
  <c r="Z675" i="1"/>
  <c r="F246" i="2"/>
  <c r="X676" i="1"/>
  <c r="Y676" i="1"/>
  <c r="Z676" i="1"/>
  <c r="F247" i="2"/>
  <c r="G247" i="2"/>
  <c r="H247" i="2"/>
  <c r="X677" i="1"/>
  <c r="Y677" i="1"/>
  <c r="Z677" i="1"/>
  <c r="F248" i="2"/>
  <c r="X678" i="1"/>
  <c r="Y678" i="1"/>
  <c r="Z678" i="1"/>
  <c r="F249" i="2"/>
  <c r="G249" i="2"/>
  <c r="H249" i="2"/>
  <c r="X679" i="1"/>
  <c r="Y679" i="1"/>
  <c r="Z679" i="1"/>
  <c r="F250" i="2"/>
  <c r="X680" i="1"/>
  <c r="Y680" i="1"/>
  <c r="Z680" i="1"/>
  <c r="F251" i="2"/>
  <c r="G251" i="2"/>
  <c r="H251" i="2"/>
  <c r="X681" i="1"/>
  <c r="Y681" i="1"/>
  <c r="Z681" i="1"/>
  <c r="F252" i="2"/>
  <c r="X682" i="1"/>
  <c r="Y682" i="1"/>
  <c r="Z682" i="1"/>
  <c r="F253" i="2"/>
  <c r="G253" i="2"/>
  <c r="H253" i="2"/>
  <c r="X683" i="1"/>
  <c r="Y683" i="1"/>
  <c r="Z683" i="1"/>
  <c r="F254" i="2"/>
  <c r="X684" i="1"/>
  <c r="Y684" i="1"/>
  <c r="Z684" i="1"/>
  <c r="F255" i="2"/>
  <c r="G255" i="2"/>
  <c r="H255" i="2"/>
  <c r="X685" i="1"/>
  <c r="Y685" i="1"/>
  <c r="Z685" i="1"/>
  <c r="F256" i="2"/>
  <c r="X686" i="1"/>
  <c r="Y686" i="1"/>
  <c r="Z686" i="1"/>
  <c r="F257" i="2"/>
  <c r="G257" i="2"/>
  <c r="H257" i="2"/>
  <c r="X687" i="1"/>
  <c r="Y687" i="1"/>
  <c r="Z687" i="1"/>
  <c r="F258" i="2"/>
  <c r="X719" i="1"/>
  <c r="Y719" i="1"/>
  <c r="Z719" i="1"/>
  <c r="F259" i="2"/>
  <c r="G259" i="2"/>
  <c r="H259" i="2"/>
  <c r="X720" i="1"/>
  <c r="Y720" i="1"/>
  <c r="Z720" i="1"/>
  <c r="F260" i="2"/>
  <c r="X721" i="1"/>
  <c r="Y721" i="1"/>
  <c r="Z721" i="1"/>
  <c r="F261" i="2"/>
  <c r="G261" i="2"/>
  <c r="H261" i="2"/>
  <c r="X722" i="1"/>
  <c r="Y722" i="1"/>
  <c r="Z722" i="1"/>
  <c r="F262" i="2"/>
  <c r="X723" i="1"/>
  <c r="Y723" i="1"/>
  <c r="Z723" i="1"/>
  <c r="F263" i="2"/>
  <c r="G263" i="2"/>
  <c r="H263" i="2"/>
  <c r="X688" i="1"/>
  <c r="Y688" i="1"/>
  <c r="Z688" i="1"/>
  <c r="F264" i="2"/>
  <c r="X689" i="1"/>
  <c r="Y689" i="1"/>
  <c r="Z689" i="1"/>
  <c r="F265" i="2"/>
  <c r="G265" i="2"/>
  <c r="H265" i="2"/>
  <c r="X690" i="1"/>
  <c r="Y690" i="1"/>
  <c r="Z690" i="1"/>
  <c r="F266" i="2"/>
  <c r="X691" i="1"/>
  <c r="Y691" i="1"/>
  <c r="Z691" i="1"/>
  <c r="F267" i="2"/>
  <c r="G267" i="2"/>
  <c r="H267" i="2"/>
  <c r="X692" i="1"/>
  <c r="Y692" i="1"/>
  <c r="Z692" i="1"/>
  <c r="F268" i="2"/>
  <c r="X718" i="1"/>
  <c r="Y718" i="1"/>
  <c r="Z718" i="1"/>
  <c r="F269" i="2"/>
  <c r="G269" i="2"/>
  <c r="H269" i="2"/>
  <c r="X724" i="1"/>
  <c r="Y724" i="1"/>
  <c r="Z724" i="1"/>
  <c r="F270" i="2"/>
  <c r="X725" i="1"/>
  <c r="Y725" i="1"/>
  <c r="Z725" i="1"/>
  <c r="F271" i="2"/>
  <c r="G271" i="2"/>
  <c r="H271" i="2"/>
  <c r="X726" i="1"/>
  <c r="Y726" i="1"/>
  <c r="Z726" i="1"/>
  <c r="F272" i="2"/>
  <c r="X727" i="1"/>
  <c r="Y727" i="1"/>
  <c r="Z727" i="1"/>
  <c r="F273" i="2"/>
  <c r="G273" i="2"/>
  <c r="H273" i="2"/>
  <c r="X728" i="1"/>
  <c r="Y728" i="1"/>
  <c r="Z728" i="1"/>
  <c r="F274" i="2"/>
  <c r="X729" i="1"/>
  <c r="Y729" i="1"/>
  <c r="Z729" i="1"/>
  <c r="F275" i="2"/>
  <c r="G275" i="2"/>
  <c r="H275" i="2"/>
  <c r="X730" i="1"/>
  <c r="Y730" i="1"/>
  <c r="Z730" i="1"/>
  <c r="F276" i="2"/>
  <c r="X731" i="1"/>
  <c r="Y731" i="1"/>
  <c r="Z731" i="1"/>
  <c r="F277" i="2"/>
  <c r="G277" i="2"/>
  <c r="H277" i="2"/>
  <c r="X732" i="1"/>
  <c r="Y732" i="1"/>
  <c r="Z732" i="1"/>
  <c r="F278" i="2"/>
  <c r="X733" i="1"/>
  <c r="Y733" i="1"/>
  <c r="Z733" i="1"/>
  <c r="F279" i="2"/>
  <c r="G279" i="2"/>
  <c r="H279" i="2"/>
  <c r="X734" i="1"/>
  <c r="Y734" i="1"/>
  <c r="Z734" i="1"/>
  <c r="F280" i="2"/>
  <c r="X735" i="1"/>
  <c r="Y735" i="1"/>
  <c r="Z735" i="1"/>
  <c r="F281" i="2"/>
  <c r="G281" i="2"/>
  <c r="H281" i="2"/>
  <c r="X736" i="1"/>
  <c r="Y736" i="1"/>
  <c r="Z736" i="1"/>
  <c r="F282" i="2"/>
  <c r="X737" i="1"/>
  <c r="Y737" i="1"/>
  <c r="Z737" i="1"/>
  <c r="F283" i="2"/>
  <c r="G283" i="2"/>
  <c r="H283" i="2"/>
  <c r="X738" i="1"/>
  <c r="Y738" i="1"/>
  <c r="Z738" i="1"/>
  <c r="F284" i="2"/>
  <c r="X739" i="1"/>
  <c r="Y739" i="1"/>
  <c r="Z739" i="1"/>
  <c r="F285" i="2"/>
  <c r="G285" i="2"/>
  <c r="H285" i="2"/>
  <c r="X740" i="1"/>
  <c r="Y740" i="1"/>
  <c r="Z740" i="1"/>
  <c r="F286" i="2"/>
  <c r="X741" i="1"/>
  <c r="Y741" i="1"/>
  <c r="Z741" i="1"/>
  <c r="F287" i="2"/>
  <c r="G287" i="2"/>
  <c r="H287" i="2"/>
  <c r="X742" i="1"/>
  <c r="Y742" i="1"/>
  <c r="Z742" i="1"/>
  <c r="F288" i="2"/>
  <c r="X743" i="1"/>
  <c r="Y743" i="1"/>
  <c r="Z743" i="1"/>
  <c r="F289" i="2"/>
  <c r="G289" i="2"/>
  <c r="H289" i="2"/>
  <c r="X744" i="1"/>
  <c r="Y744" i="1"/>
  <c r="Z744" i="1"/>
  <c r="F290" i="2"/>
  <c r="X745" i="1"/>
  <c r="Y745" i="1"/>
  <c r="Z745" i="1"/>
  <c r="F291" i="2"/>
  <c r="G291" i="2"/>
  <c r="H291" i="2"/>
  <c r="X746" i="1"/>
  <c r="Y746" i="1"/>
  <c r="Z746" i="1"/>
  <c r="F292" i="2"/>
  <c r="X747" i="1"/>
  <c r="Y747" i="1"/>
  <c r="Z747" i="1"/>
  <c r="F293" i="2"/>
  <c r="G293" i="2"/>
  <c r="H293" i="2"/>
  <c r="X748" i="1"/>
  <c r="Y748" i="1"/>
  <c r="Z748" i="1"/>
  <c r="F294" i="2"/>
  <c r="X749" i="1"/>
  <c r="Y749" i="1"/>
  <c r="Z749" i="1"/>
  <c r="F295" i="2"/>
  <c r="G295" i="2"/>
  <c r="H295" i="2"/>
  <c r="X750" i="1"/>
  <c r="Y750" i="1"/>
  <c r="Z750" i="1"/>
  <c r="F296" i="2"/>
  <c r="X751" i="1"/>
  <c r="Y751" i="1"/>
  <c r="Z751" i="1"/>
  <c r="F297" i="2"/>
  <c r="G297" i="2"/>
  <c r="H297" i="2"/>
  <c r="X752" i="1"/>
  <c r="Y752" i="1"/>
  <c r="Z752" i="1"/>
  <c r="F298" i="2"/>
  <c r="X773" i="1"/>
  <c r="Y773" i="1"/>
  <c r="Z773" i="1"/>
  <c r="F299" i="2"/>
  <c r="G299" i="2"/>
  <c r="H299" i="2"/>
  <c r="X774" i="1"/>
  <c r="Y774" i="1"/>
  <c r="Z774" i="1"/>
  <c r="F300" i="2"/>
  <c r="X775" i="1"/>
  <c r="Y775" i="1"/>
  <c r="Z775" i="1"/>
  <c r="F301" i="2"/>
  <c r="G301" i="2"/>
  <c r="H301" i="2"/>
  <c r="X776" i="1"/>
  <c r="Y776" i="1"/>
  <c r="Z776" i="1"/>
  <c r="F302" i="2"/>
  <c r="X777" i="1"/>
  <c r="Y777" i="1"/>
  <c r="Z777" i="1"/>
  <c r="F303" i="2"/>
  <c r="G303" i="2"/>
  <c r="H303" i="2"/>
  <c r="X778" i="1"/>
  <c r="Y778" i="1"/>
  <c r="Z778" i="1"/>
  <c r="F304" i="2"/>
  <c r="X779" i="1"/>
  <c r="Y779" i="1"/>
  <c r="Z779" i="1"/>
  <c r="F305" i="2"/>
  <c r="G305" i="2"/>
  <c r="H305" i="2"/>
  <c r="X780" i="1"/>
  <c r="Y780" i="1"/>
  <c r="Z780" i="1"/>
  <c r="F306" i="2"/>
  <c r="X781" i="1"/>
  <c r="Y781" i="1"/>
  <c r="Z781" i="1"/>
  <c r="F307" i="2"/>
  <c r="G307" i="2"/>
  <c r="H307" i="2"/>
  <c r="X782" i="1"/>
  <c r="Y782" i="1"/>
  <c r="Z782" i="1"/>
  <c r="F308" i="2"/>
  <c r="X783" i="1"/>
  <c r="Y783" i="1"/>
  <c r="Z783" i="1"/>
  <c r="F309" i="2"/>
  <c r="G309" i="2"/>
  <c r="H309" i="2"/>
  <c r="X784" i="1"/>
  <c r="Y784" i="1"/>
  <c r="Z784" i="1"/>
  <c r="F310" i="2"/>
  <c r="X785" i="1"/>
  <c r="Y785" i="1"/>
  <c r="Z785" i="1"/>
  <c r="F311" i="2"/>
  <c r="G311" i="2"/>
  <c r="H311" i="2"/>
  <c r="X786" i="1"/>
  <c r="Y786" i="1"/>
  <c r="Z786" i="1"/>
  <c r="F312" i="2"/>
  <c r="X787" i="1"/>
  <c r="Y787" i="1"/>
  <c r="Z787" i="1"/>
  <c r="F313" i="2"/>
  <c r="G313" i="2"/>
  <c r="H313" i="2"/>
  <c r="X788" i="1"/>
  <c r="Y788" i="1"/>
  <c r="Z788" i="1"/>
  <c r="F314" i="2"/>
  <c r="X789" i="1"/>
  <c r="Y789" i="1"/>
  <c r="Z789" i="1"/>
  <c r="F315" i="2"/>
  <c r="G315" i="2"/>
  <c r="H315" i="2"/>
  <c r="X790" i="1"/>
  <c r="Y790" i="1"/>
  <c r="Z790" i="1"/>
  <c r="F316" i="2"/>
  <c r="X791" i="1"/>
  <c r="Y791" i="1"/>
  <c r="Z791" i="1"/>
  <c r="F317" i="2"/>
  <c r="G317" i="2"/>
  <c r="H317" i="2"/>
  <c r="X792" i="1"/>
  <c r="Y792" i="1"/>
  <c r="Z792" i="1"/>
  <c r="F318" i="2"/>
  <c r="X793" i="1"/>
  <c r="Y793" i="1"/>
  <c r="Z793" i="1"/>
  <c r="F319" i="2"/>
  <c r="G319" i="2"/>
  <c r="H319" i="2"/>
  <c r="X794" i="1"/>
  <c r="Y794" i="1"/>
  <c r="Z794" i="1"/>
  <c r="F320" i="2"/>
  <c r="X795" i="1"/>
  <c r="Y795" i="1"/>
  <c r="Z795" i="1"/>
  <c r="F321" i="2"/>
  <c r="G321" i="2"/>
  <c r="H321" i="2"/>
  <c r="X796" i="1"/>
  <c r="Y796" i="1"/>
  <c r="Z796" i="1"/>
  <c r="F322" i="2"/>
  <c r="X797" i="1"/>
  <c r="Y797" i="1"/>
  <c r="Z797" i="1"/>
  <c r="F323" i="2"/>
  <c r="G323" i="2"/>
  <c r="H323" i="2"/>
  <c r="X798" i="1"/>
  <c r="Y798" i="1"/>
  <c r="Z798" i="1"/>
  <c r="F324" i="2"/>
  <c r="X799" i="1"/>
  <c r="Y799" i="1"/>
  <c r="Z799" i="1"/>
  <c r="F325" i="2"/>
  <c r="G325" i="2"/>
  <c r="H325" i="2"/>
  <c r="X800" i="1"/>
  <c r="Y800" i="1"/>
  <c r="Z800" i="1"/>
  <c r="F326" i="2"/>
  <c r="X801" i="1"/>
  <c r="Y801" i="1"/>
  <c r="Z801" i="1"/>
  <c r="F327" i="2"/>
  <c r="G327" i="2"/>
  <c r="H327" i="2"/>
  <c r="X802" i="1"/>
  <c r="Y802" i="1"/>
  <c r="Z802" i="1"/>
  <c r="F328" i="2"/>
  <c r="X823" i="1"/>
  <c r="Y823" i="1"/>
  <c r="Z823" i="1"/>
  <c r="F329" i="2"/>
  <c r="G329" i="2"/>
  <c r="H329" i="2"/>
  <c r="X824" i="1"/>
  <c r="Y824" i="1"/>
  <c r="Z824" i="1"/>
  <c r="F330" i="2"/>
  <c r="X825" i="1"/>
  <c r="Y825" i="1"/>
  <c r="Z825" i="1"/>
  <c r="F331" i="2"/>
  <c r="G331" i="2"/>
  <c r="H331" i="2"/>
  <c r="X826" i="1"/>
  <c r="Y826" i="1"/>
  <c r="Z826" i="1"/>
  <c r="F332" i="2"/>
  <c r="X827" i="1"/>
  <c r="Y827" i="1"/>
  <c r="Z827" i="1"/>
  <c r="F333" i="2"/>
  <c r="G333" i="2"/>
  <c r="H333" i="2"/>
  <c r="X828" i="1"/>
  <c r="Y828" i="1"/>
  <c r="Z828" i="1"/>
  <c r="F334" i="2"/>
  <c r="X829" i="1"/>
  <c r="Y829" i="1"/>
  <c r="Z829" i="1"/>
  <c r="F335" i="2"/>
  <c r="G335" i="2"/>
  <c r="H335" i="2"/>
  <c r="X830" i="1"/>
  <c r="Y830" i="1"/>
  <c r="Z830" i="1"/>
  <c r="F336" i="2"/>
  <c r="X831" i="1"/>
  <c r="Y831" i="1"/>
  <c r="Z831" i="1"/>
  <c r="F337" i="2"/>
  <c r="G337" i="2"/>
  <c r="H337" i="2"/>
  <c r="X832" i="1"/>
  <c r="Y832" i="1"/>
  <c r="Z832" i="1"/>
  <c r="F338" i="2"/>
  <c r="X833" i="1"/>
  <c r="Y833" i="1"/>
  <c r="Z833" i="1"/>
  <c r="F339" i="2"/>
  <c r="G339" i="2"/>
  <c r="H339" i="2"/>
  <c r="X834" i="1"/>
  <c r="Y834" i="1"/>
  <c r="Z834" i="1"/>
  <c r="F340" i="2"/>
  <c r="X835" i="1"/>
  <c r="Y835" i="1"/>
  <c r="Z835" i="1"/>
  <c r="F341" i="2"/>
  <c r="G341" i="2"/>
  <c r="H341" i="2"/>
  <c r="X836" i="1"/>
  <c r="Y836" i="1"/>
  <c r="Z836" i="1"/>
  <c r="F342" i="2"/>
  <c r="X837" i="1"/>
  <c r="Y837" i="1"/>
  <c r="Z837" i="1"/>
  <c r="F343" i="2"/>
  <c r="G343" i="2"/>
  <c r="H343" i="2"/>
  <c r="X838" i="1"/>
  <c r="Y838" i="1"/>
  <c r="Z838" i="1"/>
  <c r="F344" i="2"/>
  <c r="X839" i="1"/>
  <c r="Y839" i="1"/>
  <c r="Z839" i="1"/>
  <c r="F345" i="2"/>
  <c r="G345" i="2"/>
  <c r="H345" i="2"/>
  <c r="X840" i="1"/>
  <c r="Y840" i="1"/>
  <c r="Z840" i="1"/>
  <c r="F346" i="2"/>
  <c r="X841" i="1"/>
  <c r="Y841" i="1"/>
  <c r="Z841" i="1"/>
  <c r="F347" i="2"/>
  <c r="G347" i="2"/>
  <c r="H347" i="2"/>
  <c r="X842" i="1"/>
  <c r="Y842" i="1"/>
  <c r="Z842" i="1"/>
  <c r="F348" i="2"/>
  <c r="X843" i="1"/>
  <c r="Y843" i="1"/>
  <c r="Z843" i="1"/>
  <c r="F349" i="2"/>
  <c r="G349" i="2"/>
  <c r="H349" i="2"/>
  <c r="X844" i="1"/>
  <c r="Y844" i="1"/>
  <c r="Z844" i="1"/>
  <c r="F350" i="2"/>
  <c r="X845" i="1"/>
  <c r="Y845" i="1"/>
  <c r="Z845" i="1"/>
  <c r="F351" i="2"/>
  <c r="G351" i="2"/>
  <c r="H351" i="2"/>
  <c r="X846" i="1"/>
  <c r="Y846" i="1"/>
  <c r="Z846" i="1"/>
  <c r="F352" i="2"/>
  <c r="X847" i="1"/>
  <c r="Y847" i="1"/>
  <c r="Z847" i="1"/>
  <c r="F353" i="2"/>
  <c r="G353" i="2"/>
  <c r="H353" i="2"/>
  <c r="X848" i="1"/>
  <c r="Y848" i="1"/>
  <c r="Z848" i="1"/>
  <c r="F354" i="2"/>
  <c r="X849" i="1"/>
  <c r="Y849" i="1"/>
  <c r="Z849" i="1"/>
  <c r="F355" i="2"/>
  <c r="G355" i="2"/>
  <c r="H355" i="2"/>
  <c r="X850" i="1"/>
  <c r="Y850" i="1"/>
  <c r="Z850" i="1"/>
  <c r="F356" i="2"/>
  <c r="X851" i="1"/>
  <c r="Y851" i="1"/>
  <c r="Z851" i="1"/>
  <c r="F357" i="2"/>
  <c r="G357" i="2"/>
  <c r="H357" i="2"/>
  <c r="X852" i="1"/>
  <c r="Y852" i="1"/>
  <c r="Z852" i="1"/>
  <c r="F358" i="2"/>
  <c r="X853" i="1"/>
  <c r="Y853" i="1"/>
  <c r="Z853" i="1"/>
  <c r="F359" i="2"/>
  <c r="G359" i="2"/>
  <c r="H359" i="2"/>
  <c r="X854" i="1"/>
  <c r="Y854" i="1"/>
  <c r="Z854" i="1"/>
  <c r="F360" i="2"/>
  <c r="X855" i="1"/>
  <c r="Y855" i="1"/>
  <c r="Z855" i="1"/>
  <c r="F361" i="2"/>
  <c r="G361" i="2"/>
  <c r="H361" i="2"/>
  <c r="X856" i="1"/>
  <c r="Y856" i="1"/>
  <c r="Z856" i="1"/>
  <c r="F362" i="2"/>
  <c r="X857" i="1"/>
  <c r="Y857" i="1"/>
  <c r="Z857" i="1"/>
  <c r="F363" i="2"/>
  <c r="G363" i="2"/>
  <c r="H363" i="2"/>
  <c r="X858" i="1"/>
  <c r="Y858" i="1"/>
  <c r="Z858" i="1"/>
  <c r="F364" i="2"/>
  <c r="X859" i="1"/>
  <c r="Y859" i="1"/>
  <c r="Z859" i="1"/>
  <c r="F365" i="2"/>
  <c r="G365" i="2"/>
  <c r="H365" i="2"/>
  <c r="X860" i="1"/>
  <c r="Y860" i="1"/>
  <c r="Z860" i="1"/>
  <c r="F366" i="2"/>
  <c r="X861" i="1"/>
  <c r="Y861" i="1"/>
  <c r="Z861" i="1"/>
  <c r="F367" i="2"/>
  <c r="G367" i="2"/>
  <c r="H367" i="2"/>
  <c r="X862" i="1"/>
  <c r="Y862" i="1"/>
  <c r="Z862" i="1"/>
  <c r="F368" i="2"/>
  <c r="X863" i="1"/>
  <c r="Y863" i="1"/>
  <c r="Z863" i="1"/>
  <c r="F369" i="2"/>
  <c r="G369" i="2"/>
  <c r="H369" i="2"/>
  <c r="X864" i="1"/>
  <c r="Y864" i="1"/>
  <c r="Z864" i="1"/>
  <c r="F370" i="2"/>
  <c r="X865" i="1"/>
  <c r="Y865" i="1"/>
  <c r="Z865" i="1"/>
  <c r="F371" i="2"/>
  <c r="G371" i="2"/>
  <c r="H371" i="2"/>
  <c r="X866" i="1"/>
  <c r="Y866" i="1"/>
  <c r="Z866" i="1"/>
  <c r="F372" i="2"/>
  <c r="X867" i="1"/>
  <c r="Y867" i="1"/>
  <c r="Z867" i="1"/>
  <c r="F373" i="2"/>
  <c r="G373" i="2"/>
  <c r="H373" i="2"/>
  <c r="X174" i="1"/>
  <c r="Y174" i="1"/>
  <c r="Z174" i="1"/>
  <c r="F10" i="2"/>
  <c r="X1214" i="1"/>
  <c r="Y1214" i="1"/>
  <c r="Z1214" i="1"/>
  <c r="X1160" i="1"/>
  <c r="Y1160" i="1"/>
  <c r="Z1160" i="1"/>
  <c r="X1102" i="1"/>
  <c r="Y1102" i="1"/>
  <c r="Z1102" i="1"/>
  <c r="X1101" i="1"/>
  <c r="Y1101" i="1"/>
  <c r="Z1101" i="1"/>
  <c r="X1100" i="1"/>
  <c r="Y1100" i="1"/>
  <c r="Z1100" i="1"/>
  <c r="X1099" i="1"/>
  <c r="Y1099" i="1"/>
  <c r="Z1099" i="1"/>
  <c r="X1098" i="1"/>
  <c r="Y1098" i="1"/>
  <c r="Z1098" i="1"/>
  <c r="V802" i="3"/>
  <c r="V752" i="3"/>
  <c r="V742" i="3"/>
  <c r="V732" i="3"/>
  <c r="V722" i="3"/>
  <c r="V697" i="3"/>
  <c r="S3" i="8"/>
  <c r="T3" i="8"/>
  <c r="S4" i="8"/>
  <c r="T4" i="8"/>
  <c r="S5" i="8"/>
  <c r="T5" i="8"/>
  <c r="S6" i="8"/>
  <c r="T6" i="8"/>
  <c r="S7" i="8"/>
  <c r="T7" i="8"/>
  <c r="S8" i="8"/>
  <c r="T8" i="8"/>
  <c r="S9" i="8"/>
  <c r="T9" i="8"/>
  <c r="S10" i="8"/>
  <c r="T10" i="8"/>
  <c r="S11" i="8"/>
  <c r="T11" i="8"/>
  <c r="S12" i="8"/>
  <c r="T12" i="8"/>
  <c r="S13" i="8"/>
  <c r="T13" i="8"/>
  <c r="S14" i="8"/>
  <c r="T14" i="8"/>
  <c r="S15" i="8"/>
  <c r="T15" i="8"/>
  <c r="S16" i="8"/>
  <c r="T16" i="8"/>
  <c r="S17" i="8"/>
  <c r="T17" i="8"/>
  <c r="S18" i="8"/>
  <c r="T18" i="8"/>
  <c r="S19" i="8"/>
  <c r="T19" i="8"/>
  <c r="S20" i="8"/>
  <c r="T20" i="8"/>
  <c r="S21" i="8"/>
  <c r="T21" i="8"/>
  <c r="S22" i="8"/>
  <c r="T22" i="8"/>
  <c r="S23" i="8"/>
  <c r="T23" i="8"/>
  <c r="S24" i="8"/>
  <c r="T24" i="8"/>
  <c r="S25" i="8"/>
  <c r="T25" i="8"/>
  <c r="S26" i="8"/>
  <c r="T26" i="8"/>
  <c r="S27" i="8"/>
  <c r="T27" i="8"/>
  <c r="S28" i="8"/>
  <c r="T28" i="8"/>
  <c r="S29" i="8"/>
  <c r="T29" i="8"/>
  <c r="S30" i="8"/>
  <c r="T30" i="8"/>
  <c r="S31" i="8"/>
  <c r="T31" i="8"/>
  <c r="S32" i="8"/>
  <c r="T32" i="8"/>
  <c r="V7" i="8"/>
  <c r="V4" i="8"/>
  <c r="V5" i="8"/>
  <c r="V6" i="8"/>
  <c r="V598" i="3"/>
  <c r="V588" i="3"/>
  <c r="V578" i="3"/>
  <c r="V577" i="3"/>
  <c r="V539" i="3"/>
  <c r="V527" i="3"/>
  <c r="V512" i="3"/>
  <c r="V478" i="3"/>
  <c r="AM13" i="7"/>
  <c r="AJ13" i="7"/>
  <c r="AN13" i="7"/>
  <c r="AM23" i="7"/>
  <c r="AJ23" i="7"/>
  <c r="AN23" i="7"/>
  <c r="AM33" i="7"/>
  <c r="AJ33" i="7"/>
  <c r="AN33" i="7"/>
  <c r="AM43" i="7"/>
  <c r="AJ43" i="7"/>
  <c r="AN43" i="7"/>
  <c r="AM4" i="7"/>
  <c r="AJ4" i="7"/>
  <c r="AN4" i="7"/>
  <c r="AM14" i="7"/>
  <c r="AJ14" i="7"/>
  <c r="AN14" i="7"/>
  <c r="AM24" i="7"/>
  <c r="AJ24" i="7"/>
  <c r="AN24" i="7"/>
  <c r="AM34" i="7"/>
  <c r="AJ34" i="7"/>
  <c r="AN34" i="7"/>
  <c r="AM44" i="7"/>
  <c r="AJ44" i="7"/>
  <c r="AN44" i="7"/>
  <c r="AM5" i="7"/>
  <c r="AJ5" i="7"/>
  <c r="AN5" i="7"/>
  <c r="AM15" i="7"/>
  <c r="AJ15" i="7"/>
  <c r="AN15" i="7"/>
  <c r="AM25" i="7"/>
  <c r="AJ25" i="7"/>
  <c r="AN25" i="7"/>
  <c r="AM35" i="7"/>
  <c r="AJ35" i="7"/>
  <c r="AN35" i="7"/>
  <c r="AM45" i="7"/>
  <c r="AJ45" i="7"/>
  <c r="AN45" i="7"/>
  <c r="AM6" i="7"/>
  <c r="AJ6" i="7"/>
  <c r="AN6" i="7"/>
  <c r="AM16" i="7"/>
  <c r="AJ16" i="7"/>
  <c r="AN16" i="7"/>
  <c r="AM26" i="7"/>
  <c r="AJ26" i="7"/>
  <c r="AN26" i="7"/>
  <c r="AM36" i="7"/>
  <c r="AJ36" i="7"/>
  <c r="AN36" i="7"/>
  <c r="AM46" i="7"/>
  <c r="AJ46" i="7"/>
  <c r="AN46" i="7"/>
  <c r="AM7" i="7"/>
  <c r="AJ7" i="7"/>
  <c r="AN7" i="7"/>
  <c r="AM17" i="7"/>
  <c r="AJ17" i="7"/>
  <c r="AN17" i="7"/>
  <c r="AM27" i="7"/>
  <c r="AJ27" i="7"/>
  <c r="AN27" i="7"/>
  <c r="AM37" i="7"/>
  <c r="AJ37" i="7"/>
  <c r="AN37" i="7"/>
  <c r="AM47" i="7"/>
  <c r="AJ47" i="7"/>
  <c r="AN47" i="7"/>
  <c r="AM8" i="7"/>
  <c r="AJ8" i="7"/>
  <c r="AN8" i="7"/>
  <c r="AM18" i="7"/>
  <c r="AJ18" i="7"/>
  <c r="AN18" i="7"/>
  <c r="AM28" i="7"/>
  <c r="AJ28" i="7"/>
  <c r="AN28" i="7"/>
  <c r="AM38" i="7"/>
  <c r="AJ38" i="7"/>
  <c r="AN38" i="7"/>
  <c r="AM48" i="7"/>
  <c r="AJ48" i="7"/>
  <c r="AN48" i="7"/>
  <c r="AM9" i="7"/>
  <c r="AJ9" i="7"/>
  <c r="AN9" i="7"/>
  <c r="AM19" i="7"/>
  <c r="AJ19" i="7"/>
  <c r="AN19" i="7"/>
  <c r="AM29" i="7"/>
  <c r="AJ29" i="7"/>
  <c r="AN29" i="7"/>
  <c r="AM39" i="7"/>
  <c r="AJ39" i="7"/>
  <c r="AN39" i="7"/>
  <c r="AM49" i="7"/>
  <c r="AJ49" i="7"/>
  <c r="AN49" i="7"/>
  <c r="AM10" i="7"/>
  <c r="AJ10" i="7"/>
  <c r="AN10" i="7"/>
  <c r="AM20" i="7"/>
  <c r="AJ20" i="7"/>
  <c r="AN20" i="7"/>
  <c r="AM30" i="7"/>
  <c r="AJ30" i="7"/>
  <c r="AN30" i="7"/>
  <c r="AM40" i="7"/>
  <c r="AJ40" i="7"/>
  <c r="AN40" i="7"/>
  <c r="AM50" i="7"/>
  <c r="AJ50" i="7"/>
  <c r="AN50" i="7"/>
  <c r="AM11" i="7"/>
  <c r="AJ11" i="7"/>
  <c r="AN11" i="7"/>
  <c r="AM21" i="7"/>
  <c r="AJ21" i="7"/>
  <c r="AN21" i="7"/>
  <c r="AM31" i="7"/>
  <c r="AJ31" i="7"/>
  <c r="AN31" i="7"/>
  <c r="AM41" i="7"/>
  <c r="AJ41" i="7"/>
  <c r="AN41" i="7"/>
  <c r="AM51" i="7"/>
  <c r="AJ51" i="7"/>
  <c r="AN51" i="7"/>
  <c r="AM12" i="7"/>
  <c r="AJ12" i="7"/>
  <c r="AN12" i="7"/>
  <c r="AM22" i="7"/>
  <c r="AJ22" i="7"/>
  <c r="AN22" i="7"/>
  <c r="AM32" i="7"/>
  <c r="AJ32" i="7"/>
  <c r="AN32" i="7"/>
  <c r="AM42" i="7"/>
  <c r="AJ42" i="7"/>
  <c r="AN42" i="7"/>
  <c r="AM52" i="7"/>
  <c r="AJ52" i="7"/>
  <c r="AN52" i="7"/>
  <c r="AM3" i="7"/>
  <c r="AJ3" i="7"/>
  <c r="AN3" i="7"/>
  <c r="CJ3" i="8"/>
  <c r="CG3" i="8"/>
  <c r="CK3" i="8"/>
  <c r="CJ14" i="8"/>
  <c r="CG14" i="8"/>
  <c r="CK14" i="8"/>
  <c r="CJ4" i="8"/>
  <c r="CG4" i="8"/>
  <c r="CK4" i="8"/>
  <c r="CJ15" i="8"/>
  <c r="CG15" i="8"/>
  <c r="CK15" i="8"/>
  <c r="CJ5" i="8"/>
  <c r="CG5" i="8"/>
  <c r="CK5" i="8"/>
  <c r="CJ16" i="8"/>
  <c r="CG16" i="8"/>
  <c r="CK16" i="8"/>
  <c r="CJ6" i="8"/>
  <c r="CG6" i="8"/>
  <c r="CK6" i="8"/>
  <c r="CJ17" i="8"/>
  <c r="CG17" i="8"/>
  <c r="CK17" i="8"/>
  <c r="CJ7" i="8"/>
  <c r="CG7" i="8"/>
  <c r="CK7" i="8"/>
  <c r="CJ18" i="8"/>
  <c r="CG18" i="8"/>
  <c r="CK18" i="8"/>
  <c r="CJ8" i="8"/>
  <c r="CG8" i="8"/>
  <c r="CK8" i="8"/>
  <c r="CJ19" i="8"/>
  <c r="CG19" i="8"/>
  <c r="CK19" i="8"/>
  <c r="CJ9" i="8"/>
  <c r="CG9" i="8"/>
  <c r="CK9" i="8"/>
  <c r="CJ20" i="8"/>
  <c r="CG20" i="8"/>
  <c r="CK20" i="8"/>
  <c r="CJ10" i="8"/>
  <c r="CG10" i="8"/>
  <c r="CK10" i="8"/>
  <c r="CJ21" i="8"/>
  <c r="CG21" i="8"/>
  <c r="CK21" i="8"/>
  <c r="CJ11" i="8"/>
  <c r="CG11" i="8"/>
  <c r="CK11" i="8"/>
  <c r="CJ22" i="8"/>
  <c r="CG22" i="8"/>
  <c r="CK22" i="8"/>
  <c r="CJ12" i="8"/>
  <c r="CG12" i="8"/>
  <c r="CK12" i="8"/>
  <c r="CJ13" i="8"/>
  <c r="CG13" i="8"/>
  <c r="CK13" i="8"/>
  <c r="BI23" i="8"/>
  <c r="BF23" i="8"/>
  <c r="BJ23" i="8"/>
  <c r="BI33" i="8"/>
  <c r="BF33" i="8"/>
  <c r="BJ33" i="8"/>
  <c r="BI24" i="8"/>
  <c r="BF24" i="8"/>
  <c r="BJ24" i="8"/>
  <c r="BI34" i="8"/>
  <c r="BF34" i="8"/>
  <c r="BJ34" i="8"/>
  <c r="BI25" i="8"/>
  <c r="BF25" i="8"/>
  <c r="BJ25" i="8"/>
  <c r="BI35" i="8"/>
  <c r="BF35" i="8"/>
  <c r="BJ35" i="8"/>
  <c r="BI26" i="8"/>
  <c r="BF26" i="8"/>
  <c r="BJ26" i="8"/>
  <c r="BI36" i="8"/>
  <c r="BF36" i="8"/>
  <c r="BJ36" i="8"/>
  <c r="BI27" i="8"/>
  <c r="BF27" i="8"/>
  <c r="BJ27" i="8"/>
  <c r="BI37" i="8"/>
  <c r="BF37" i="8"/>
  <c r="BJ37" i="8"/>
  <c r="BI28" i="8"/>
  <c r="BF28" i="8"/>
  <c r="BJ28" i="8"/>
  <c r="BI38" i="8"/>
  <c r="BF38" i="8"/>
  <c r="BJ38" i="8"/>
  <c r="BI29" i="8"/>
  <c r="BF29" i="8"/>
  <c r="BJ29" i="8"/>
  <c r="BI39" i="8"/>
  <c r="BF39" i="8"/>
  <c r="BJ39" i="8"/>
  <c r="BI30" i="8"/>
  <c r="BF30" i="8"/>
  <c r="BJ30" i="8"/>
  <c r="BI40" i="8"/>
  <c r="BF40" i="8"/>
  <c r="BJ40" i="8"/>
  <c r="BI31" i="8"/>
  <c r="BF31" i="8"/>
  <c r="BJ31" i="8"/>
  <c r="BI41" i="8"/>
  <c r="BF41" i="8"/>
  <c r="BJ41" i="8"/>
  <c r="BI32" i="8"/>
  <c r="BF32" i="8"/>
  <c r="BJ32" i="8"/>
  <c r="BI42" i="8"/>
  <c r="BF42" i="8"/>
  <c r="BJ42" i="8"/>
  <c r="BF13" i="8"/>
  <c r="BF4" i="8"/>
  <c r="BF14" i="8"/>
  <c r="BF5" i="8"/>
  <c r="BF15" i="8"/>
  <c r="BF6" i="8"/>
  <c r="BF16" i="8"/>
  <c r="BF7" i="8"/>
  <c r="BF17" i="8"/>
  <c r="BF8" i="8"/>
  <c r="BF18" i="8"/>
  <c r="BF9" i="8"/>
  <c r="BF19" i="8"/>
  <c r="BF10" i="8"/>
  <c r="BF20" i="8"/>
  <c r="BF11" i="8"/>
  <c r="BF21" i="8"/>
  <c r="BF12" i="8"/>
  <c r="BF22" i="8"/>
  <c r="BF3" i="8"/>
  <c r="BV3" i="8"/>
  <c r="BS3" i="8"/>
  <c r="BW3" i="8"/>
  <c r="BV17" i="8"/>
  <c r="BS17" i="8"/>
  <c r="BW17" i="8"/>
  <c r="BV11" i="8"/>
  <c r="BS11" i="8"/>
  <c r="BW11" i="8"/>
  <c r="BV4" i="8"/>
  <c r="BS4" i="8"/>
  <c r="BW4" i="8"/>
  <c r="BV18" i="8"/>
  <c r="BS18" i="8"/>
  <c r="BW18" i="8"/>
  <c r="BV12" i="8"/>
  <c r="BS12" i="8"/>
  <c r="BW12" i="8"/>
  <c r="BV5" i="8"/>
  <c r="BS5" i="8"/>
  <c r="BW5" i="8"/>
  <c r="BV19" i="8"/>
  <c r="BS19" i="8"/>
  <c r="BW19" i="8"/>
  <c r="BV13" i="8"/>
  <c r="BS13" i="8"/>
  <c r="BW13" i="8"/>
  <c r="BV6" i="8"/>
  <c r="BS6" i="8"/>
  <c r="BW6" i="8"/>
  <c r="BV20" i="8"/>
  <c r="BS20" i="8"/>
  <c r="BW20" i="8"/>
  <c r="BV14" i="8"/>
  <c r="BS14" i="8"/>
  <c r="BW14" i="8"/>
  <c r="BV7" i="8"/>
  <c r="BS7" i="8"/>
  <c r="BW7" i="8"/>
  <c r="BV21" i="8"/>
  <c r="BS21" i="8"/>
  <c r="BW21" i="8"/>
  <c r="BV15" i="8"/>
  <c r="BS15" i="8"/>
  <c r="BW15" i="8"/>
  <c r="BV8" i="8"/>
  <c r="BS8" i="8"/>
  <c r="BW8" i="8"/>
  <c r="BV22" i="8"/>
  <c r="BS22" i="8"/>
  <c r="BW22" i="8"/>
  <c r="BV16" i="8"/>
  <c r="BS16" i="8"/>
  <c r="BW16" i="8"/>
  <c r="BV9" i="8"/>
  <c r="BS9" i="8"/>
  <c r="BW9" i="8"/>
  <c r="BV23" i="8"/>
  <c r="BS23" i="8"/>
  <c r="BW23" i="8"/>
  <c r="BV10" i="8"/>
  <c r="BS10" i="8"/>
  <c r="BW10" i="8"/>
  <c r="BI13" i="8"/>
  <c r="BJ13" i="8"/>
  <c r="BI4" i="8"/>
  <c r="BJ4" i="8"/>
  <c r="BI14" i="8"/>
  <c r="BJ14" i="8"/>
  <c r="BI5" i="8"/>
  <c r="BJ5" i="8"/>
  <c r="BI15" i="8"/>
  <c r="BJ15" i="8"/>
  <c r="BI6" i="8"/>
  <c r="BJ6" i="8"/>
  <c r="BI16" i="8"/>
  <c r="BJ16" i="8"/>
  <c r="BI7" i="8"/>
  <c r="BJ7" i="8"/>
  <c r="BI17" i="8"/>
  <c r="BJ17" i="8"/>
  <c r="BI8" i="8"/>
  <c r="BJ8" i="8"/>
  <c r="BI18" i="8"/>
  <c r="BJ18" i="8"/>
  <c r="BI9" i="8"/>
  <c r="BJ9" i="8"/>
  <c r="BI19" i="8"/>
  <c r="BJ19" i="8"/>
  <c r="BI10" i="8"/>
  <c r="BJ10" i="8"/>
  <c r="BI20" i="8"/>
  <c r="BJ20" i="8"/>
  <c r="BI11" i="8"/>
  <c r="BJ11" i="8"/>
  <c r="BI21" i="8"/>
  <c r="BJ21" i="8"/>
  <c r="BI12" i="8"/>
  <c r="BJ12" i="8"/>
  <c r="BI22" i="8"/>
  <c r="BJ22" i="8"/>
  <c r="BI3" i="8"/>
  <c r="BJ3" i="8"/>
  <c r="AS3" i="8"/>
  <c r="AP3" i="8"/>
  <c r="AT3" i="8"/>
  <c r="AS11" i="8"/>
  <c r="AP11" i="8"/>
  <c r="AT11" i="8"/>
  <c r="AS4" i="8"/>
  <c r="AP4" i="8"/>
  <c r="AT4" i="8"/>
  <c r="AS12" i="8"/>
  <c r="AP12" i="8"/>
  <c r="AT12" i="8"/>
  <c r="AS5" i="8"/>
  <c r="AP5" i="8"/>
  <c r="AT5" i="8"/>
  <c r="AS13" i="8"/>
  <c r="AP13" i="8"/>
  <c r="AT13" i="8"/>
  <c r="AS6" i="8"/>
  <c r="AP6" i="8"/>
  <c r="AT6" i="8"/>
  <c r="AS14" i="8"/>
  <c r="AP14" i="8"/>
  <c r="AT14" i="8"/>
  <c r="AS7" i="8"/>
  <c r="AP7" i="8"/>
  <c r="AT7" i="8"/>
  <c r="AS15" i="8"/>
  <c r="AP15" i="8"/>
  <c r="AT15" i="8"/>
  <c r="AS8" i="8"/>
  <c r="AP8" i="8"/>
  <c r="AT8" i="8"/>
  <c r="AS16" i="8"/>
  <c r="AP16" i="8"/>
  <c r="AT16" i="8"/>
  <c r="AS9" i="8"/>
  <c r="AP9" i="8"/>
  <c r="AT9" i="8"/>
  <c r="AS10" i="8"/>
  <c r="AP10" i="8"/>
  <c r="AT10" i="8"/>
  <c r="X4" i="8"/>
  <c r="X5" i="8"/>
  <c r="X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29" i="8"/>
  <c r="X30" i="8"/>
  <c r="X31" i="8"/>
  <c r="X32" i="8"/>
  <c r="X3" i="8"/>
  <c r="I4" i="8"/>
  <c r="L4" i="8"/>
  <c r="M4" i="8"/>
  <c r="I5" i="8"/>
  <c r="L5" i="8"/>
  <c r="M5" i="8"/>
  <c r="I6" i="8"/>
  <c r="L6" i="8"/>
  <c r="M6" i="8"/>
  <c r="I7" i="8"/>
  <c r="L7" i="8"/>
  <c r="M7" i="8"/>
  <c r="I8" i="8"/>
  <c r="L8" i="8"/>
  <c r="M8" i="8"/>
  <c r="I9" i="8"/>
  <c r="L9" i="8"/>
  <c r="M9" i="8"/>
  <c r="I10" i="8"/>
  <c r="L10" i="8"/>
  <c r="M10" i="8"/>
  <c r="I11" i="8"/>
  <c r="L11" i="8"/>
  <c r="M11" i="8"/>
  <c r="I12" i="8"/>
  <c r="L12" i="8"/>
  <c r="M12" i="8"/>
  <c r="I13" i="8"/>
  <c r="L13" i="8"/>
  <c r="M13" i="8"/>
  <c r="I14" i="8"/>
  <c r="L14" i="8"/>
  <c r="M14" i="8"/>
  <c r="I15" i="8"/>
  <c r="L15" i="8"/>
  <c r="M15" i="8"/>
  <c r="I16" i="8"/>
  <c r="L16" i="8"/>
  <c r="M16" i="8"/>
  <c r="I17" i="8"/>
  <c r="L17" i="8"/>
  <c r="M17" i="8"/>
  <c r="I18" i="8"/>
  <c r="L18" i="8"/>
  <c r="M18" i="8"/>
  <c r="I19" i="8"/>
  <c r="L19" i="8"/>
  <c r="M19" i="8"/>
  <c r="I20" i="8"/>
  <c r="L20" i="8"/>
  <c r="M20" i="8"/>
  <c r="I21" i="8"/>
  <c r="L21" i="8"/>
  <c r="M21" i="8"/>
  <c r="I22" i="8"/>
  <c r="L22" i="8"/>
  <c r="M22" i="8"/>
  <c r="I23" i="8"/>
  <c r="L23" i="8"/>
  <c r="M23" i="8"/>
  <c r="I24" i="8"/>
  <c r="L24" i="8"/>
  <c r="M24" i="8"/>
  <c r="I25" i="8"/>
  <c r="L25" i="8"/>
  <c r="M25" i="8"/>
  <c r="I26" i="8"/>
  <c r="L26" i="8"/>
  <c r="M26" i="8"/>
  <c r="I27" i="8"/>
  <c r="L27" i="8"/>
  <c r="M27" i="8"/>
  <c r="I28" i="8"/>
  <c r="L28" i="8"/>
  <c r="M28" i="8"/>
  <c r="I29" i="8"/>
  <c r="L29" i="8"/>
  <c r="M29" i="8"/>
  <c r="I30" i="8"/>
  <c r="L30" i="8"/>
  <c r="M30" i="8"/>
  <c r="I31" i="8"/>
  <c r="L31" i="8"/>
  <c r="M31" i="8"/>
  <c r="I32" i="8"/>
  <c r="L32" i="8"/>
  <c r="M32" i="8"/>
  <c r="I33" i="8"/>
  <c r="L33" i="8"/>
  <c r="M33" i="8"/>
  <c r="I34" i="8"/>
  <c r="L34" i="8"/>
  <c r="M34" i="8"/>
  <c r="I35" i="8"/>
  <c r="L35" i="8"/>
  <c r="M35" i="8"/>
  <c r="I36" i="8"/>
  <c r="L36" i="8"/>
  <c r="M36" i="8"/>
  <c r="I37" i="8"/>
  <c r="L37" i="8"/>
  <c r="M37" i="8"/>
  <c r="I38" i="8"/>
  <c r="L38" i="8"/>
  <c r="M38" i="8"/>
  <c r="I39" i="8"/>
  <c r="L39" i="8"/>
  <c r="M39" i="8"/>
  <c r="I40" i="8"/>
  <c r="L40" i="8"/>
  <c r="M40" i="8"/>
  <c r="I41" i="8"/>
  <c r="L41" i="8"/>
  <c r="M41" i="8"/>
  <c r="I42" i="8"/>
  <c r="L42" i="8"/>
  <c r="M42" i="8"/>
  <c r="I43" i="8"/>
  <c r="L43" i="8"/>
  <c r="M43" i="8"/>
  <c r="I44" i="8"/>
  <c r="L44" i="8"/>
  <c r="M44" i="8"/>
  <c r="I45" i="8"/>
  <c r="L45" i="8"/>
  <c r="M45" i="8"/>
  <c r="I46" i="8"/>
  <c r="L46" i="8"/>
  <c r="M46" i="8"/>
  <c r="I47" i="8"/>
  <c r="L47" i="8"/>
  <c r="M47" i="8"/>
  <c r="I48" i="8"/>
  <c r="L48" i="8"/>
  <c r="M48" i="8"/>
  <c r="I49" i="8"/>
  <c r="L49" i="8"/>
  <c r="M49" i="8"/>
  <c r="I50" i="8"/>
  <c r="L50" i="8"/>
  <c r="M50" i="8"/>
  <c r="I51" i="8"/>
  <c r="L51" i="8"/>
  <c r="M51" i="8"/>
  <c r="I52" i="8"/>
  <c r="L52" i="8"/>
  <c r="M52" i="8"/>
  <c r="I53" i="8"/>
  <c r="L53" i="8"/>
  <c r="M53" i="8"/>
  <c r="I54" i="8"/>
  <c r="L54" i="8"/>
  <c r="M54" i="8"/>
  <c r="I55" i="8"/>
  <c r="L55" i="8"/>
  <c r="M55" i="8"/>
  <c r="I56" i="8"/>
  <c r="L56" i="8"/>
  <c r="M56" i="8"/>
  <c r="I57" i="8"/>
  <c r="L57" i="8"/>
  <c r="M57" i="8"/>
  <c r="I58" i="8"/>
  <c r="L58" i="8"/>
  <c r="M58" i="8"/>
  <c r="I59" i="8"/>
  <c r="L59" i="8"/>
  <c r="M59" i="8"/>
  <c r="I60" i="8"/>
  <c r="L60" i="8"/>
  <c r="M60" i="8"/>
  <c r="I61" i="8"/>
  <c r="L61" i="8"/>
  <c r="M61" i="8"/>
  <c r="I62" i="8"/>
  <c r="L62" i="8"/>
  <c r="M62" i="8"/>
  <c r="I3" i="8"/>
  <c r="L3" i="8"/>
  <c r="M3" i="8"/>
  <c r="H2" i="9"/>
  <c r="I2" i="9"/>
  <c r="J2" i="9"/>
  <c r="H3" i="9"/>
  <c r="I3" i="9"/>
  <c r="J3" i="9"/>
  <c r="G370" i="2"/>
  <c r="G372" i="2"/>
  <c r="G364" i="2"/>
  <c r="G366" i="2"/>
  <c r="G368" i="2"/>
  <c r="G360" i="2"/>
  <c r="G362" i="2"/>
  <c r="G354" i="2"/>
  <c r="G356" i="2"/>
  <c r="G358" i="2"/>
  <c r="G350" i="2"/>
  <c r="G352" i="2"/>
  <c r="G344" i="2"/>
  <c r="G346" i="2"/>
  <c r="G348" i="2"/>
  <c r="G340" i="2"/>
  <c r="G342" i="2"/>
  <c r="G334" i="2"/>
  <c r="G336" i="2"/>
  <c r="G338" i="2"/>
  <c r="G330" i="2"/>
  <c r="G332" i="2"/>
  <c r="G324" i="2"/>
  <c r="G326" i="2"/>
  <c r="G328" i="2"/>
  <c r="G320" i="2"/>
  <c r="G322" i="2"/>
  <c r="G314" i="2"/>
  <c r="G316" i="2"/>
  <c r="G318" i="2"/>
  <c r="G310" i="2"/>
  <c r="G312" i="2"/>
  <c r="G304" i="2"/>
  <c r="G306" i="2"/>
  <c r="G308" i="2"/>
  <c r="G300" i="2"/>
  <c r="G302" i="2"/>
  <c r="G294" i="2"/>
  <c r="G296" i="2"/>
  <c r="G298" i="2"/>
  <c r="G290" i="2"/>
  <c r="G292" i="2"/>
  <c r="G284" i="2"/>
  <c r="G286" i="2"/>
  <c r="G288" i="2"/>
  <c r="G280" i="2"/>
  <c r="G282" i="2"/>
  <c r="G274" i="2"/>
  <c r="G276" i="2"/>
  <c r="G278" i="2"/>
  <c r="G270" i="2"/>
  <c r="G272" i="2"/>
  <c r="G264" i="2"/>
  <c r="G266" i="2"/>
  <c r="G268" i="2"/>
  <c r="G260" i="2"/>
  <c r="G262" i="2"/>
  <c r="G254" i="2"/>
  <c r="G256" i="2"/>
  <c r="G258" i="2"/>
  <c r="G250" i="2"/>
  <c r="G252" i="2"/>
  <c r="G244" i="2"/>
  <c r="G246" i="2"/>
  <c r="G248" i="2"/>
  <c r="G240" i="2"/>
  <c r="G242" i="2"/>
  <c r="G234" i="2"/>
  <c r="G236" i="2"/>
  <c r="G238" i="2"/>
  <c r="G230" i="2"/>
  <c r="G232" i="2"/>
  <c r="G224" i="2"/>
  <c r="G226" i="2"/>
  <c r="G228" i="2"/>
  <c r="G220" i="2"/>
  <c r="G222" i="2"/>
  <c r="G223" i="2"/>
  <c r="G214" i="2"/>
  <c r="G215" i="2"/>
  <c r="G216" i="2"/>
  <c r="G217" i="2"/>
  <c r="G218" i="2"/>
  <c r="G209" i="2"/>
  <c r="G210" i="2"/>
  <c r="G211" i="2"/>
  <c r="G212" i="2"/>
  <c r="G213" i="2"/>
  <c r="G204" i="2"/>
  <c r="G205" i="2"/>
  <c r="G206" i="2"/>
  <c r="G207" i="2"/>
  <c r="G208" i="2"/>
  <c r="G200" i="2"/>
  <c r="G202" i="2"/>
  <c r="G194" i="2"/>
  <c r="G196" i="2"/>
  <c r="G198" i="2"/>
  <c r="G190" i="2"/>
  <c r="G192" i="2"/>
  <c r="G184" i="2"/>
  <c r="G186" i="2"/>
  <c r="G188" i="2"/>
  <c r="G180" i="2"/>
  <c r="G182" i="2"/>
  <c r="G174" i="2"/>
  <c r="G176" i="2"/>
  <c r="G178" i="2"/>
  <c r="G170" i="2"/>
  <c r="G172" i="2"/>
  <c r="G164" i="2"/>
  <c r="G166" i="2"/>
  <c r="G168" i="2"/>
  <c r="G160" i="2"/>
  <c r="G162" i="2"/>
  <c r="G154" i="2"/>
  <c r="G156" i="2"/>
  <c r="G158" i="2"/>
  <c r="G150" i="2"/>
  <c r="G152" i="2"/>
  <c r="G144" i="2"/>
  <c r="G146" i="2"/>
  <c r="G148" i="2"/>
  <c r="G140" i="2"/>
  <c r="G142" i="2"/>
  <c r="G134" i="2"/>
  <c r="G136" i="2"/>
  <c r="G138" i="2"/>
  <c r="G130" i="2"/>
  <c r="G132" i="2"/>
  <c r="G124" i="2"/>
  <c r="G126" i="2"/>
  <c r="G128" i="2"/>
  <c r="G120" i="2"/>
  <c r="G122" i="2"/>
  <c r="G114" i="2"/>
  <c r="G116" i="2"/>
  <c r="G118" i="2"/>
  <c r="G110" i="2"/>
  <c r="G112" i="2"/>
  <c r="G104" i="2"/>
  <c r="G106" i="2"/>
  <c r="G108" i="2"/>
  <c r="G100" i="2"/>
  <c r="G102" i="2"/>
  <c r="G94" i="2"/>
  <c r="G96" i="2"/>
  <c r="G98" i="2"/>
  <c r="G90" i="2"/>
  <c r="G92" i="2"/>
  <c r="G84" i="2"/>
  <c r="G85" i="2"/>
  <c r="G86" i="2"/>
  <c r="G87" i="2"/>
  <c r="G88" i="2"/>
  <c r="G79" i="2"/>
  <c r="G80" i="2"/>
  <c r="G81" i="2"/>
  <c r="G82" i="2"/>
  <c r="G83" i="2"/>
  <c r="G74" i="2"/>
  <c r="G75" i="2"/>
  <c r="G76" i="2"/>
  <c r="G77" i="2"/>
  <c r="G78" i="2"/>
  <c r="G70" i="2"/>
  <c r="G71" i="2"/>
  <c r="G72" i="2"/>
  <c r="G73" i="2"/>
  <c r="G65" i="2"/>
  <c r="G66" i="2"/>
  <c r="G67" i="2"/>
  <c r="G68" i="2"/>
  <c r="G69" i="2"/>
  <c r="G60" i="2"/>
  <c r="G61" i="2"/>
  <c r="G62" i="2"/>
  <c r="G63" i="2"/>
  <c r="G64" i="2"/>
  <c r="G55" i="2"/>
  <c r="G56" i="2"/>
  <c r="G57" i="2"/>
  <c r="G58" i="2"/>
  <c r="G59" i="2"/>
  <c r="G50" i="2"/>
  <c r="G51" i="2"/>
  <c r="G52" i="2"/>
  <c r="G53" i="2"/>
  <c r="G54" i="2"/>
  <c r="G45" i="2"/>
  <c r="G46" i="2"/>
  <c r="G47" i="2"/>
  <c r="G48" i="2"/>
  <c r="G4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R14" i="7"/>
  <c r="R15" i="7"/>
  <c r="R16" i="7"/>
  <c r="R17" i="7"/>
  <c r="S14" i="7"/>
  <c r="R10" i="7"/>
  <c r="R11" i="7"/>
  <c r="R12" i="7"/>
  <c r="R13" i="7"/>
  <c r="S10" i="7"/>
  <c r="R6" i="7"/>
  <c r="R7" i="7"/>
  <c r="R8" i="7"/>
  <c r="R9" i="7"/>
  <c r="S6" i="7"/>
  <c r="J66" i="7"/>
  <c r="J47" i="7"/>
  <c r="J97" i="7"/>
  <c r="J44" i="7"/>
  <c r="J71" i="7"/>
  <c r="J49" i="7"/>
  <c r="J74" i="7"/>
  <c r="J73" i="7"/>
  <c r="J95" i="7"/>
  <c r="J96" i="7"/>
  <c r="J37" i="7"/>
  <c r="J45" i="7"/>
  <c r="J93" i="7"/>
  <c r="J87" i="7"/>
  <c r="J51" i="7"/>
  <c r="J26" i="7"/>
  <c r="J23" i="7"/>
  <c r="J99" i="7"/>
  <c r="J70" i="7"/>
  <c r="J18" i="7"/>
  <c r="J15" i="7"/>
  <c r="J62" i="7"/>
  <c r="J46" i="7"/>
  <c r="J48" i="7"/>
  <c r="J67" i="7"/>
  <c r="J40" i="7"/>
  <c r="J101" i="7"/>
  <c r="J12" i="7"/>
  <c r="J21" i="7"/>
  <c r="J43" i="7"/>
  <c r="J65" i="7"/>
  <c r="J24" i="7"/>
  <c r="J78" i="7"/>
  <c r="J17" i="7"/>
  <c r="J98" i="7"/>
  <c r="J76" i="7"/>
  <c r="J42" i="7"/>
  <c r="J68" i="7"/>
  <c r="J50" i="7"/>
  <c r="J81" i="7"/>
  <c r="J69" i="7"/>
  <c r="J20" i="7"/>
  <c r="J22" i="7"/>
  <c r="J75" i="7"/>
  <c r="J72" i="7"/>
  <c r="J94" i="7"/>
  <c r="J90" i="7"/>
  <c r="J92" i="7"/>
  <c r="J14" i="7"/>
  <c r="J100" i="7"/>
  <c r="J64" i="7"/>
  <c r="J91" i="7"/>
  <c r="J38" i="7"/>
  <c r="J19" i="7"/>
  <c r="J39" i="7"/>
  <c r="J25" i="7"/>
  <c r="J11" i="7"/>
  <c r="J59" i="7"/>
  <c r="J63" i="7"/>
  <c r="J88" i="7"/>
  <c r="J33" i="7"/>
  <c r="J16" i="7"/>
  <c r="J84" i="7"/>
  <c r="J41" i="7"/>
  <c r="J3" i="7"/>
  <c r="J6" i="7"/>
  <c r="J13" i="7"/>
  <c r="J9" i="7"/>
  <c r="J83" i="7"/>
  <c r="J56" i="7"/>
  <c r="J53" i="7"/>
  <c r="J31" i="7"/>
  <c r="J8" i="7"/>
  <c r="J35" i="7"/>
  <c r="J34" i="7"/>
  <c r="J29" i="7"/>
  <c r="J85" i="7"/>
  <c r="J80" i="7"/>
  <c r="J4" i="7"/>
  <c r="J28" i="7"/>
  <c r="J89" i="7"/>
  <c r="J86" i="7"/>
  <c r="J54" i="7"/>
  <c r="J82" i="7"/>
  <c r="J10" i="7"/>
  <c r="J60" i="7"/>
  <c r="J55" i="7"/>
  <c r="J57" i="7"/>
  <c r="J7" i="7"/>
  <c r="J79" i="7"/>
  <c r="J32" i="7"/>
  <c r="J61" i="7"/>
  <c r="J58" i="7"/>
  <c r="J30" i="7"/>
  <c r="J36" i="7"/>
  <c r="J5" i="7"/>
  <c r="J27" i="7"/>
  <c r="J52" i="7"/>
  <c r="J102" i="7"/>
  <c r="J77" i="7"/>
  <c r="M47" i="7"/>
  <c r="N47" i="7"/>
  <c r="M76" i="7"/>
  <c r="N76" i="7"/>
  <c r="M42" i="7"/>
  <c r="N42" i="7"/>
  <c r="M97" i="7"/>
  <c r="N97" i="7"/>
  <c r="M68" i="7"/>
  <c r="N68" i="7"/>
  <c r="M44" i="7"/>
  <c r="N44" i="7"/>
  <c r="M50" i="7"/>
  <c r="N50" i="7"/>
  <c r="M81" i="7"/>
  <c r="N81" i="7"/>
  <c r="M69" i="7"/>
  <c r="N69" i="7"/>
  <c r="M20" i="7"/>
  <c r="N20" i="7"/>
  <c r="M22" i="7"/>
  <c r="N22" i="7"/>
  <c r="M75" i="7"/>
  <c r="N75" i="7"/>
  <c r="M72" i="7"/>
  <c r="N72" i="7"/>
  <c r="M94" i="7"/>
  <c r="N94" i="7"/>
  <c r="M90" i="7"/>
  <c r="N90" i="7"/>
  <c r="M92" i="7"/>
  <c r="N92" i="7"/>
  <c r="M14" i="7"/>
  <c r="N14" i="7"/>
  <c r="M100" i="7"/>
  <c r="N100" i="7"/>
  <c r="M64" i="7"/>
  <c r="N64" i="7"/>
  <c r="M91" i="7"/>
  <c r="N91" i="7"/>
  <c r="M38" i="7"/>
  <c r="N38" i="7"/>
  <c r="M19" i="7"/>
  <c r="N19" i="7"/>
  <c r="M39" i="7"/>
  <c r="N39" i="7"/>
  <c r="M25" i="7"/>
  <c r="N25" i="7"/>
  <c r="M11" i="7"/>
  <c r="N11" i="7"/>
  <c r="M59" i="7"/>
  <c r="N59" i="7"/>
  <c r="M63" i="7"/>
  <c r="N63" i="7"/>
  <c r="M88" i="7"/>
  <c r="N88" i="7"/>
  <c r="M33" i="7"/>
  <c r="N33" i="7"/>
  <c r="M16" i="7"/>
  <c r="N16" i="7"/>
  <c r="M84" i="7"/>
  <c r="N84" i="7"/>
  <c r="M41" i="7"/>
  <c r="N41" i="7"/>
  <c r="M4" i="7"/>
  <c r="N4" i="7"/>
  <c r="M7" i="7"/>
  <c r="N7" i="7"/>
  <c r="M10" i="7"/>
  <c r="N10" i="7"/>
  <c r="M13" i="7"/>
  <c r="N13" i="7"/>
  <c r="M29" i="7"/>
  <c r="N29" i="7"/>
  <c r="M32" i="7"/>
  <c r="N32" i="7"/>
  <c r="M35" i="7"/>
  <c r="N35" i="7"/>
  <c r="M79" i="7"/>
  <c r="N79" i="7"/>
  <c r="M82" i="7"/>
  <c r="N82" i="7"/>
  <c r="M85" i="7"/>
  <c r="N85" i="7"/>
  <c r="M54" i="7"/>
  <c r="N54" i="7"/>
  <c r="M57" i="7"/>
  <c r="N57" i="7"/>
  <c r="M60" i="7"/>
  <c r="N60" i="7"/>
  <c r="M66" i="7"/>
  <c r="N66" i="7"/>
  <c r="M3" i="7"/>
  <c r="N3" i="7"/>
  <c r="M6" i="7"/>
  <c r="N6" i="7"/>
  <c r="M9" i="7"/>
  <c r="N9" i="7"/>
  <c r="M83" i="7"/>
  <c r="N83" i="7"/>
  <c r="M56" i="7"/>
  <c r="N56" i="7"/>
  <c r="M53" i="7"/>
  <c r="N53" i="7"/>
  <c r="M31" i="7"/>
  <c r="N31" i="7"/>
  <c r="M8" i="7"/>
  <c r="N8" i="7"/>
  <c r="M34" i="7"/>
  <c r="N34" i="7"/>
  <c r="M80" i="7"/>
  <c r="N80" i="7"/>
  <c r="M28" i="7"/>
  <c r="N28" i="7"/>
  <c r="M89" i="7"/>
  <c r="N89" i="7"/>
  <c r="M86" i="7"/>
  <c r="N86" i="7"/>
  <c r="M55" i="7"/>
  <c r="N55" i="7"/>
  <c r="M61" i="7"/>
  <c r="N61" i="7"/>
  <c r="M58" i="7"/>
  <c r="N58" i="7"/>
  <c r="M30" i="7"/>
  <c r="N30" i="7"/>
  <c r="M36" i="7"/>
  <c r="N36" i="7"/>
  <c r="M5" i="7"/>
  <c r="N5" i="7"/>
  <c r="M17" i="7"/>
  <c r="N17" i="7"/>
  <c r="M23" i="7"/>
  <c r="N23" i="7"/>
  <c r="M26" i="7"/>
  <c r="N26" i="7"/>
  <c r="M45" i="7"/>
  <c r="N45" i="7"/>
  <c r="M48" i="7"/>
  <c r="N48" i="7"/>
  <c r="M51" i="7"/>
  <c r="N51" i="7"/>
  <c r="M95" i="7"/>
  <c r="N95" i="7"/>
  <c r="M98" i="7"/>
  <c r="N98" i="7"/>
  <c r="M101" i="7"/>
  <c r="N101" i="7"/>
  <c r="M67" i="7"/>
  <c r="N67" i="7"/>
  <c r="M70" i="7"/>
  <c r="N70" i="7"/>
  <c r="M73" i="7"/>
  <c r="N73" i="7"/>
  <c r="M71" i="7"/>
  <c r="N71" i="7"/>
  <c r="M49" i="7"/>
  <c r="N49" i="7"/>
  <c r="M74" i="7"/>
  <c r="N74" i="7"/>
  <c r="M96" i="7"/>
  <c r="N96" i="7"/>
  <c r="M37" i="7"/>
  <c r="N37" i="7"/>
  <c r="M93" i="7"/>
  <c r="N93" i="7"/>
  <c r="M87" i="7"/>
  <c r="N87" i="7"/>
  <c r="M99" i="7"/>
  <c r="N99" i="7"/>
  <c r="M18" i="7"/>
  <c r="N18" i="7"/>
  <c r="M15" i="7"/>
  <c r="N15" i="7"/>
  <c r="M62" i="7"/>
  <c r="N62" i="7"/>
  <c r="M46" i="7"/>
  <c r="N46" i="7"/>
  <c r="M40" i="7"/>
  <c r="N40" i="7"/>
  <c r="M12" i="7"/>
  <c r="N12" i="7"/>
  <c r="M21" i="7"/>
  <c r="N21" i="7"/>
  <c r="M43" i="7"/>
  <c r="N43" i="7"/>
  <c r="M65" i="7"/>
  <c r="N65" i="7"/>
  <c r="M24" i="7"/>
  <c r="N24" i="7"/>
  <c r="M78" i="7"/>
  <c r="N78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3" i="7"/>
  <c r="BD7" i="6"/>
  <c r="BD6" i="6"/>
  <c r="BC6" i="6"/>
  <c r="BD5" i="6"/>
  <c r="BC5" i="6"/>
  <c r="BB5" i="6"/>
  <c r="BD4" i="6"/>
  <c r="BC4" i="6"/>
  <c r="BB4" i="6"/>
  <c r="BA4" i="6"/>
  <c r="X694" i="1"/>
  <c r="Y694" i="1"/>
  <c r="Z694" i="1"/>
  <c r="X640" i="1"/>
  <c r="Y640" i="1"/>
  <c r="Z640" i="1"/>
  <c r="X527" i="1"/>
  <c r="Y527" i="1"/>
  <c r="Z527" i="1"/>
  <c r="X261" i="1"/>
  <c r="Y261" i="1"/>
  <c r="Z261" i="1"/>
  <c r="X243" i="1"/>
  <c r="Y243" i="1"/>
  <c r="Z243" i="1"/>
  <c r="X242" i="1"/>
  <c r="Y242" i="1"/>
  <c r="Z242" i="1"/>
  <c r="X241" i="1"/>
  <c r="Y241" i="1"/>
  <c r="Z241" i="1"/>
  <c r="X240" i="1"/>
  <c r="Y240" i="1"/>
  <c r="Z240" i="1"/>
  <c r="X239" i="1"/>
  <c r="Y239" i="1"/>
  <c r="Z239" i="1"/>
  <c r="X238" i="1"/>
  <c r="Y238" i="1"/>
  <c r="Z238" i="1"/>
  <c r="X237" i="1"/>
  <c r="Y237" i="1"/>
  <c r="Z237" i="1"/>
  <c r="X236" i="1"/>
  <c r="Y236" i="1"/>
  <c r="Z236" i="1"/>
  <c r="X235" i="1"/>
  <c r="Y235" i="1"/>
  <c r="Z235" i="1"/>
  <c r="X234" i="1"/>
  <c r="Y234" i="1"/>
  <c r="Z234" i="1"/>
  <c r="Z135" i="1"/>
  <c r="Z112" i="1"/>
  <c r="Z86" i="1"/>
  <c r="BU10" i="6"/>
  <c r="BU9" i="6"/>
  <c r="BU8" i="6"/>
  <c r="S132" i="1"/>
  <c r="BO16" i="6"/>
  <c r="BO19" i="6"/>
  <c r="BO21" i="6"/>
  <c r="BO14" i="6"/>
  <c r="BO4" i="6"/>
  <c r="BO9" i="6"/>
  <c r="BO11" i="6"/>
  <c r="BO10" i="6"/>
  <c r="BO6" i="6"/>
  <c r="BO5" i="6"/>
  <c r="AB6" i="6"/>
  <c r="AB5" i="6"/>
  <c r="AB4" i="6"/>
  <c r="W4" i="6"/>
  <c r="S6" i="6"/>
  <c r="S5" i="6"/>
  <c r="S4" i="6"/>
  <c r="N6" i="6"/>
  <c r="N5" i="6"/>
  <c r="N4" i="6"/>
  <c r="J6" i="6"/>
  <c r="J5" i="6"/>
  <c r="J4" i="6"/>
  <c r="D3" i="6"/>
  <c r="AK14" i="6"/>
  <c r="AK13" i="6"/>
  <c r="AK12" i="6"/>
  <c r="AM5" i="6"/>
  <c r="AM4" i="6"/>
  <c r="AL4" i="6"/>
  <c r="AM3" i="6"/>
  <c r="AL3" i="6"/>
  <c r="AK3" i="6"/>
  <c r="V47" i="3"/>
  <c r="V62" i="3"/>
  <c r="BP26" i="8"/>
  <c r="BQ26" i="8"/>
  <c r="BQ27" i="8"/>
  <c r="AY45" i="8"/>
  <c r="O239" i="2"/>
  <c r="H211" i="2"/>
  <c r="H76" i="2"/>
  <c r="H68" i="2"/>
  <c r="H60" i="2"/>
  <c r="H52" i="2"/>
  <c r="H44" i="2"/>
  <c r="H36" i="2"/>
  <c r="H28" i="2"/>
  <c r="H20" i="2"/>
  <c r="H16" i="2"/>
  <c r="H12" i="2"/>
  <c r="H10" i="2"/>
  <c r="H11" i="2"/>
  <c r="H13" i="2"/>
  <c r="H14" i="2"/>
  <c r="I10" i="2"/>
  <c r="H4" i="2"/>
  <c r="H8" i="2"/>
  <c r="H540" i="2"/>
  <c r="H538" i="2"/>
  <c r="I537" i="2"/>
  <c r="H546" i="2"/>
  <c r="O359" i="2"/>
  <c r="H223" i="2"/>
  <c r="H215" i="2"/>
  <c r="H207" i="2"/>
  <c r="H80" i="2"/>
  <c r="H64" i="2"/>
  <c r="H56" i="2"/>
  <c r="H48" i="2"/>
  <c r="H40" i="2"/>
  <c r="H32" i="2"/>
  <c r="H24" i="2"/>
  <c r="O149" i="2"/>
  <c r="H544" i="2"/>
  <c r="H542" i="2"/>
  <c r="H550" i="2"/>
  <c r="H548" i="2"/>
  <c r="H556" i="2"/>
  <c r="H554" i="2"/>
  <c r="H552" i="2"/>
  <c r="I552" i="2"/>
  <c r="H560" i="2"/>
  <c r="H558" i="2"/>
  <c r="H566" i="2"/>
  <c r="H564" i="2"/>
  <c r="H562" i="2"/>
  <c r="I562" i="2"/>
  <c r="H570" i="2"/>
  <c r="H568" i="2"/>
  <c r="H576" i="2"/>
  <c r="H572" i="2"/>
  <c r="H574" i="2"/>
  <c r="I572" i="2"/>
  <c r="H580" i="2"/>
  <c r="H578" i="2"/>
  <c r="H586" i="2"/>
  <c r="H584" i="2"/>
  <c r="H582" i="2"/>
  <c r="H590" i="2"/>
  <c r="H588" i="2"/>
  <c r="H596" i="2"/>
  <c r="H594" i="2"/>
  <c r="H592" i="2"/>
  <c r="I592" i="2"/>
  <c r="H600" i="2"/>
  <c r="H598" i="2"/>
  <c r="H606" i="2"/>
  <c r="H604" i="2"/>
  <c r="H602" i="2"/>
  <c r="I602" i="2"/>
  <c r="H610" i="2"/>
  <c r="H608" i="2"/>
  <c r="H616" i="2"/>
  <c r="H612" i="2"/>
  <c r="H614" i="2"/>
  <c r="I612" i="2"/>
  <c r="H620" i="2"/>
  <c r="H618" i="2"/>
  <c r="H626" i="2"/>
  <c r="H624" i="2"/>
  <c r="H622" i="2"/>
  <c r="H630" i="2"/>
  <c r="H628" i="2"/>
  <c r="I627" i="2"/>
  <c r="H636" i="2"/>
  <c r="H634" i="2"/>
  <c r="H632" i="2"/>
  <c r="I632" i="2"/>
  <c r="H640" i="2"/>
  <c r="H638" i="2"/>
  <c r="H646" i="2"/>
  <c r="H644" i="2"/>
  <c r="H642" i="2"/>
  <c r="I642" i="2"/>
  <c r="H650" i="2"/>
  <c r="H648" i="2"/>
  <c r="H656" i="2"/>
  <c r="H652" i="2"/>
  <c r="H654" i="2"/>
  <c r="I652" i="2"/>
  <c r="H660" i="2"/>
  <c r="H658" i="2"/>
  <c r="H666" i="2"/>
  <c r="H664" i="2"/>
  <c r="H662" i="2"/>
  <c r="H670" i="2"/>
  <c r="H668" i="2"/>
  <c r="H676" i="2"/>
  <c r="H674" i="2"/>
  <c r="H672" i="2"/>
  <c r="H680" i="2"/>
  <c r="H678" i="2"/>
  <c r="H686" i="2"/>
  <c r="H684" i="2"/>
  <c r="H682" i="2"/>
  <c r="I682" i="2"/>
  <c r="H690" i="2"/>
  <c r="H688" i="2"/>
  <c r="O129" i="2"/>
  <c r="O139" i="2"/>
  <c r="O174" i="2"/>
  <c r="O249" i="2"/>
  <c r="O259" i="2"/>
  <c r="O294" i="2"/>
  <c r="O364" i="2"/>
  <c r="O394" i="2"/>
  <c r="O159" i="2"/>
  <c r="O169" i="2"/>
  <c r="O204" i="2"/>
  <c r="O279" i="2"/>
  <c r="O289" i="2"/>
  <c r="O324" i="2"/>
  <c r="O354" i="2"/>
  <c r="O60" i="2"/>
  <c r="O114" i="2"/>
  <c r="O189" i="2"/>
  <c r="O199" i="2"/>
  <c r="O234" i="2"/>
  <c r="O304" i="2"/>
  <c r="O319" i="2"/>
  <c r="O349" i="2"/>
  <c r="O384" i="2"/>
  <c r="H213" i="2"/>
  <c r="H205" i="2"/>
  <c r="H82" i="2"/>
  <c r="H74" i="2"/>
  <c r="H66" i="2"/>
  <c r="H65" i="2"/>
  <c r="H67" i="2"/>
  <c r="H69" i="2"/>
  <c r="I65" i="2"/>
  <c r="H58" i="2"/>
  <c r="H50" i="2"/>
  <c r="H42" i="2"/>
  <c r="H34" i="2"/>
  <c r="H26" i="2"/>
  <c r="H372" i="2"/>
  <c r="H368" i="2"/>
  <c r="H364" i="2"/>
  <c r="H360" i="2"/>
  <c r="H356" i="2"/>
  <c r="H352" i="2"/>
  <c r="H348" i="2"/>
  <c r="H344" i="2"/>
  <c r="H346" i="2"/>
  <c r="I344" i="2"/>
  <c r="H340" i="2"/>
  <c r="H336" i="2"/>
  <c r="H332" i="2"/>
  <c r="H330" i="2"/>
  <c r="I329" i="2"/>
  <c r="H328" i="2"/>
  <c r="H324" i="2"/>
  <c r="H320" i="2"/>
  <c r="H316" i="2"/>
  <c r="H314" i="2"/>
  <c r="H318" i="2"/>
  <c r="I314" i="2"/>
  <c r="H312" i="2"/>
  <c r="H308" i="2"/>
  <c r="H304" i="2"/>
  <c r="H300" i="2"/>
  <c r="H302" i="2"/>
  <c r="I299" i="2"/>
  <c r="H296" i="2"/>
  <c r="H292" i="2"/>
  <c r="H288" i="2"/>
  <c r="H284" i="2"/>
  <c r="H286" i="2"/>
  <c r="I284" i="2"/>
  <c r="H280" i="2"/>
  <c r="H276" i="2"/>
  <c r="H272" i="2"/>
  <c r="H268" i="2"/>
  <c r="H264" i="2"/>
  <c r="H266" i="2"/>
  <c r="I264" i="2"/>
  <c r="O50" i="2"/>
  <c r="H87" i="2"/>
  <c r="H370" i="2"/>
  <c r="I369" i="2"/>
  <c r="H366" i="2"/>
  <c r="H362" i="2"/>
  <c r="H358" i="2"/>
  <c r="H354" i="2"/>
  <c r="I354" i="2"/>
  <c r="H350" i="2"/>
  <c r="H342" i="2"/>
  <c r="H338" i="2"/>
  <c r="H334" i="2"/>
  <c r="H326" i="2"/>
  <c r="H322" i="2"/>
  <c r="I319" i="2"/>
  <c r="H310" i="2"/>
  <c r="H306" i="2"/>
  <c r="I304" i="2"/>
  <c r="H298" i="2"/>
  <c r="H294" i="2"/>
  <c r="O84" i="2"/>
  <c r="H72" i="2"/>
  <c r="H217" i="2"/>
  <c r="H209" i="2"/>
  <c r="H85" i="2"/>
  <c r="H78" i="2"/>
  <c r="H70" i="2"/>
  <c r="H62" i="2"/>
  <c r="H54" i="2"/>
  <c r="H46" i="2"/>
  <c r="H38" i="2"/>
  <c r="H30" i="2"/>
  <c r="H22" i="2"/>
  <c r="H18" i="2"/>
  <c r="H6" i="2"/>
  <c r="O74" i="2"/>
  <c r="H260" i="2"/>
  <c r="H256" i="2"/>
  <c r="H252" i="2"/>
  <c r="H248" i="2"/>
  <c r="H244" i="2"/>
  <c r="H246" i="2"/>
  <c r="I244" i="2"/>
  <c r="H240" i="2"/>
  <c r="H236" i="2"/>
  <c r="H234" i="2"/>
  <c r="H238" i="2"/>
  <c r="I234" i="2"/>
  <c r="H232" i="2"/>
  <c r="H228" i="2"/>
  <c r="H224" i="2"/>
  <c r="H226" i="2"/>
  <c r="I224" i="2"/>
  <c r="H220" i="2"/>
  <c r="H222" i="2"/>
  <c r="I219" i="2"/>
  <c r="H216" i="2"/>
  <c r="H212" i="2"/>
  <c r="H208" i="2"/>
  <c r="H204" i="2"/>
  <c r="H200" i="2"/>
  <c r="H196" i="2"/>
  <c r="H192" i="2"/>
  <c r="H188" i="2"/>
  <c r="H184" i="2"/>
  <c r="H186" i="2"/>
  <c r="I184" i="2"/>
  <c r="H180" i="2"/>
  <c r="H176" i="2"/>
  <c r="H172" i="2"/>
  <c r="H170" i="2"/>
  <c r="I169" i="2"/>
  <c r="H168" i="2"/>
  <c r="H164" i="2"/>
  <c r="H160" i="2"/>
  <c r="H156" i="2"/>
  <c r="H152" i="2"/>
  <c r="H148" i="2"/>
  <c r="H144" i="2"/>
  <c r="H140" i="2"/>
  <c r="H142" i="2"/>
  <c r="I139" i="2"/>
  <c r="H136" i="2"/>
  <c r="H132" i="2"/>
  <c r="H128" i="2"/>
  <c r="H124" i="2"/>
  <c r="H126" i="2"/>
  <c r="I124" i="2"/>
  <c r="H120" i="2"/>
  <c r="H116" i="2"/>
  <c r="H114" i="2"/>
  <c r="H118" i="2"/>
  <c r="I114" i="2"/>
  <c r="H112" i="2"/>
  <c r="H108" i="2"/>
  <c r="H104" i="2"/>
  <c r="H106" i="2"/>
  <c r="I104" i="2"/>
  <c r="H100" i="2"/>
  <c r="H96" i="2"/>
  <c r="H92" i="2"/>
  <c r="H90" i="2"/>
  <c r="I89" i="2"/>
  <c r="H88" i="2"/>
  <c r="H84" i="2"/>
  <c r="H86" i="2"/>
  <c r="I84" i="2"/>
  <c r="H81" i="2"/>
  <c r="H77" i="2"/>
  <c r="H75" i="2"/>
  <c r="I74" i="2"/>
  <c r="H73" i="2"/>
  <c r="H61" i="2"/>
  <c r="H57" i="2"/>
  <c r="H53" i="2"/>
  <c r="H49" i="2"/>
  <c r="H45" i="2"/>
  <c r="H47" i="2"/>
  <c r="I45" i="2"/>
  <c r="H41" i="2"/>
  <c r="H37" i="2"/>
  <c r="H33" i="2"/>
  <c r="H29" i="2"/>
  <c r="H25" i="2"/>
  <c r="H27" i="2"/>
  <c r="I25" i="2"/>
  <c r="H21" i="2"/>
  <c r="H23" i="2"/>
  <c r="I20" i="2"/>
  <c r="H17" i="2"/>
  <c r="H3" i="2"/>
  <c r="H7" i="2"/>
  <c r="H9" i="2"/>
  <c r="I7" i="2"/>
  <c r="H290" i="2"/>
  <c r="H282" i="2"/>
  <c r="H278" i="2"/>
  <c r="H274" i="2"/>
  <c r="I274" i="2"/>
  <c r="H270" i="2"/>
  <c r="I269" i="2"/>
  <c r="H262" i="2"/>
  <c r="H258" i="2"/>
  <c r="H254" i="2"/>
  <c r="I254" i="2"/>
  <c r="H250" i="2"/>
  <c r="H242" i="2"/>
  <c r="H230" i="2"/>
  <c r="H218" i="2"/>
  <c r="H214" i="2"/>
  <c r="I214" i="2"/>
  <c r="H210" i="2"/>
  <c r="H206" i="2"/>
  <c r="H202" i="2"/>
  <c r="H198" i="2"/>
  <c r="H194" i="2"/>
  <c r="H190" i="2"/>
  <c r="H182" i="2"/>
  <c r="H178" i="2"/>
  <c r="H174" i="2"/>
  <c r="I174" i="2"/>
  <c r="H166" i="2"/>
  <c r="H162" i="2"/>
  <c r="H158" i="2"/>
  <c r="H154" i="2"/>
  <c r="H150" i="2"/>
  <c r="I149" i="2"/>
  <c r="H146" i="2"/>
  <c r="H138" i="2"/>
  <c r="H134" i="2"/>
  <c r="I134" i="2"/>
  <c r="H130" i="2"/>
  <c r="H122" i="2"/>
  <c r="H110" i="2"/>
  <c r="I109" i="2"/>
  <c r="H102" i="2"/>
  <c r="H98" i="2"/>
  <c r="H94" i="2"/>
  <c r="I94" i="2"/>
  <c r="H83" i="2"/>
  <c r="H79" i="2"/>
  <c r="H71" i="2"/>
  <c r="I70" i="2"/>
  <c r="H63" i="2"/>
  <c r="H59" i="2"/>
  <c r="H55" i="2"/>
  <c r="I55" i="2"/>
  <c r="H51" i="2"/>
  <c r="H43" i="2"/>
  <c r="H39" i="2"/>
  <c r="H35" i="2"/>
  <c r="H31" i="2"/>
  <c r="I30" i="2"/>
  <c r="H19" i="2"/>
  <c r="H15" i="2"/>
  <c r="H5" i="2"/>
  <c r="I2" i="2"/>
  <c r="I431" i="3"/>
  <c r="I433" i="3"/>
  <c r="I435" i="3"/>
  <c r="I437" i="3"/>
  <c r="I439" i="3"/>
  <c r="I441" i="3"/>
  <c r="I443" i="3"/>
  <c r="I445" i="3"/>
  <c r="I447" i="3"/>
  <c r="I449" i="3"/>
  <c r="I451" i="3"/>
  <c r="I453" i="3"/>
  <c r="I455" i="3"/>
  <c r="I457" i="3"/>
  <c r="I459" i="3"/>
  <c r="I461" i="3"/>
  <c r="I463" i="3"/>
  <c r="I465" i="3"/>
  <c r="I467" i="3"/>
  <c r="I469" i="3"/>
  <c r="I472" i="3"/>
  <c r="I474" i="3"/>
  <c r="I476" i="3"/>
  <c r="I478" i="3"/>
  <c r="I480" i="3"/>
  <c r="I482" i="3"/>
  <c r="I484" i="3"/>
  <c r="I486" i="3"/>
  <c r="I488" i="3"/>
  <c r="I490" i="3"/>
  <c r="I492" i="3"/>
  <c r="I494" i="3"/>
  <c r="I496" i="3"/>
  <c r="I498" i="3"/>
  <c r="I500" i="3"/>
  <c r="I502" i="3"/>
  <c r="I504" i="3"/>
  <c r="I506" i="3"/>
  <c r="I508" i="3"/>
  <c r="I510" i="3"/>
  <c r="I512" i="3"/>
  <c r="I514" i="3"/>
  <c r="I516" i="3"/>
  <c r="I518" i="3"/>
  <c r="I520" i="3"/>
  <c r="I522" i="3"/>
  <c r="I524" i="3"/>
  <c r="I526" i="3"/>
  <c r="I528" i="3"/>
  <c r="I530" i="3"/>
  <c r="I532" i="3"/>
  <c r="I534" i="3"/>
  <c r="I536" i="3"/>
  <c r="I538" i="3"/>
  <c r="I540" i="3"/>
  <c r="I542" i="3"/>
  <c r="I544" i="3"/>
  <c r="I546" i="3"/>
  <c r="I548" i="3"/>
  <c r="R347" i="3"/>
  <c r="R357" i="3"/>
  <c r="R442" i="3"/>
  <c r="I470" i="3"/>
  <c r="I550" i="3"/>
  <c r="I552" i="3"/>
  <c r="I556" i="3"/>
  <c r="I558" i="3"/>
  <c r="I560" i="3"/>
  <c r="I562" i="3"/>
  <c r="I564" i="3"/>
  <c r="I566" i="3"/>
  <c r="I568" i="3"/>
  <c r="I570" i="3"/>
  <c r="I572" i="3"/>
  <c r="I574" i="3"/>
  <c r="I576" i="3"/>
  <c r="I578" i="3"/>
  <c r="I580" i="3"/>
  <c r="I582" i="3"/>
  <c r="I584" i="3"/>
  <c r="I586" i="3"/>
  <c r="I588" i="3"/>
  <c r="I590" i="3"/>
  <c r="I592" i="3"/>
  <c r="I594" i="3"/>
  <c r="I596" i="3"/>
  <c r="I598" i="3"/>
  <c r="I600" i="3"/>
  <c r="I602" i="3"/>
  <c r="I604" i="3"/>
  <c r="I606" i="3"/>
  <c r="I608" i="3"/>
  <c r="I610" i="3"/>
  <c r="I612" i="3"/>
  <c r="I614" i="3"/>
  <c r="J317" i="3"/>
  <c r="I616" i="3"/>
  <c r="I618" i="3"/>
  <c r="I620" i="3"/>
  <c r="J342" i="3"/>
  <c r="I622" i="3"/>
  <c r="I624" i="3"/>
  <c r="I626" i="3"/>
  <c r="I628" i="3"/>
  <c r="J92" i="3"/>
  <c r="I630" i="3"/>
  <c r="I632" i="3"/>
  <c r="I634" i="3"/>
  <c r="I636" i="3"/>
  <c r="I638" i="3"/>
  <c r="J102" i="3"/>
  <c r="I640" i="3"/>
  <c r="I642" i="3"/>
  <c r="I644" i="3"/>
  <c r="I646" i="3"/>
  <c r="I648" i="3"/>
  <c r="I650" i="3"/>
  <c r="I652" i="3"/>
  <c r="I654" i="3"/>
  <c r="J57" i="3"/>
  <c r="I656" i="3"/>
  <c r="I658" i="3"/>
  <c r="I660" i="3"/>
  <c r="I662" i="3"/>
  <c r="I664" i="3"/>
  <c r="I666" i="3"/>
  <c r="I668" i="3"/>
  <c r="I670" i="3"/>
  <c r="I672" i="3"/>
  <c r="I674" i="3"/>
  <c r="I676" i="3"/>
  <c r="I678" i="3"/>
  <c r="I680" i="3"/>
  <c r="I682" i="3"/>
  <c r="I684" i="3"/>
  <c r="I686" i="3"/>
  <c r="I688" i="3"/>
  <c r="I690" i="3"/>
  <c r="I692" i="3"/>
  <c r="I694" i="3"/>
  <c r="I696" i="3"/>
  <c r="I698" i="3"/>
  <c r="I700" i="3"/>
  <c r="I702" i="3"/>
  <c r="I704" i="3"/>
  <c r="I706" i="3"/>
  <c r="I708" i="3"/>
  <c r="I710" i="3"/>
  <c r="I712" i="3"/>
  <c r="I714" i="3"/>
  <c r="I716" i="3"/>
  <c r="I718" i="3"/>
  <c r="I720" i="3"/>
  <c r="I722" i="3"/>
  <c r="I724" i="3"/>
  <c r="I726" i="3"/>
  <c r="I728" i="3"/>
  <c r="I730" i="3"/>
  <c r="I732" i="3"/>
  <c r="I734" i="3"/>
  <c r="J62" i="3"/>
  <c r="I736" i="3"/>
  <c r="I738" i="3"/>
  <c r="I740" i="3"/>
  <c r="I742" i="3"/>
  <c r="I744" i="3"/>
  <c r="I746" i="3"/>
  <c r="I748" i="3"/>
  <c r="I750" i="3"/>
  <c r="I752" i="3"/>
  <c r="I754" i="3"/>
  <c r="I756" i="3"/>
  <c r="I758" i="3"/>
  <c r="I760" i="3"/>
  <c r="I762" i="3"/>
  <c r="I764" i="3"/>
  <c r="I766" i="3"/>
  <c r="R57" i="3"/>
  <c r="R97" i="3"/>
  <c r="R362" i="3"/>
  <c r="R12" i="3"/>
  <c r="R22" i="3"/>
  <c r="R602" i="3"/>
  <c r="R672" i="3"/>
  <c r="R692" i="3"/>
  <c r="R722" i="3"/>
  <c r="R797" i="3"/>
  <c r="R2" i="3"/>
  <c r="R187" i="3"/>
  <c r="R592" i="3"/>
  <c r="R652" i="3"/>
  <c r="R662" i="3"/>
  <c r="R702" i="3"/>
  <c r="R782" i="3"/>
  <c r="R27" i="3"/>
  <c r="R392" i="3"/>
  <c r="I768" i="3"/>
  <c r="I770" i="3"/>
  <c r="I772" i="3"/>
  <c r="I774" i="3"/>
  <c r="I776" i="3"/>
  <c r="I778" i="3"/>
  <c r="I780" i="3"/>
  <c r="I782" i="3"/>
  <c r="I784" i="3"/>
  <c r="I786" i="3"/>
  <c r="I788" i="3"/>
  <c r="I790" i="3"/>
  <c r="I792" i="3"/>
  <c r="I794" i="3"/>
  <c r="I796" i="3"/>
  <c r="I798" i="3"/>
  <c r="R7" i="3"/>
  <c r="R17" i="3"/>
  <c r="R32" i="3"/>
  <c r="R42" i="3"/>
  <c r="R52" i="3"/>
  <c r="R62" i="3"/>
  <c r="R72" i="3"/>
  <c r="R82" i="3"/>
  <c r="R92" i="3"/>
  <c r="R102" i="3"/>
  <c r="R112" i="3"/>
  <c r="R122" i="3"/>
  <c r="R132" i="3"/>
  <c r="R142" i="3"/>
  <c r="R152" i="3"/>
  <c r="R162" i="3"/>
  <c r="R172" i="3"/>
  <c r="R182" i="3"/>
  <c r="R197" i="3"/>
  <c r="R342" i="3"/>
  <c r="R352" i="3"/>
  <c r="R367" i="3"/>
  <c r="R377" i="3"/>
  <c r="R387" i="3"/>
  <c r="R397" i="3"/>
  <c r="R407" i="3"/>
  <c r="R417" i="3"/>
  <c r="R427" i="3"/>
  <c r="R437" i="3"/>
  <c r="R452" i="3"/>
  <c r="R552" i="3"/>
  <c r="R572" i="3"/>
  <c r="R597" i="3"/>
  <c r="R622" i="3"/>
  <c r="R647" i="3"/>
  <c r="R667" i="3"/>
  <c r="R697" i="3"/>
  <c r="R717" i="3"/>
  <c r="R727" i="3"/>
  <c r="R757" i="3"/>
  <c r="R807" i="3"/>
  <c r="R37" i="3"/>
  <c r="R77" i="3"/>
  <c r="R107" i="3"/>
  <c r="R117" i="3"/>
  <c r="R147" i="3"/>
  <c r="R167" i="3"/>
  <c r="R177" i="3"/>
  <c r="R192" i="3"/>
  <c r="R232" i="3"/>
  <c r="R252" i="3"/>
  <c r="R262" i="3"/>
  <c r="R282" i="3"/>
  <c r="R302" i="3"/>
  <c r="R322" i="3"/>
  <c r="R332" i="3"/>
  <c r="R382" i="3"/>
  <c r="R412" i="3"/>
  <c r="R457" i="3"/>
  <c r="R477" i="3"/>
  <c r="R487" i="3"/>
  <c r="R507" i="3"/>
  <c r="R527" i="3"/>
  <c r="R547" i="3"/>
  <c r="R567" i="3"/>
  <c r="R627" i="3"/>
  <c r="R637" i="3"/>
  <c r="R742" i="3"/>
  <c r="R772" i="3"/>
  <c r="R812" i="3"/>
  <c r="R47" i="3"/>
  <c r="R67" i="3"/>
  <c r="R87" i="3"/>
  <c r="R127" i="3"/>
  <c r="R137" i="3"/>
  <c r="R157" i="3"/>
  <c r="R202" i="3"/>
  <c r="R212" i="3"/>
  <c r="R222" i="3"/>
  <c r="R242" i="3"/>
  <c r="R272" i="3"/>
  <c r="R292" i="3"/>
  <c r="R312" i="3"/>
  <c r="R372" i="3"/>
  <c r="R402" i="3"/>
  <c r="R422" i="3"/>
  <c r="R432" i="3"/>
  <c r="R447" i="3"/>
  <c r="R467" i="3"/>
  <c r="R497" i="3"/>
  <c r="R517" i="3"/>
  <c r="R537" i="3"/>
  <c r="R557" i="3"/>
  <c r="R577" i="3"/>
  <c r="R617" i="3"/>
  <c r="R732" i="3"/>
  <c r="R752" i="3"/>
  <c r="R802" i="3"/>
  <c r="R207" i="3"/>
  <c r="R217" i="3"/>
  <c r="R227" i="3"/>
  <c r="R237" i="3"/>
  <c r="R247" i="3"/>
  <c r="R257" i="3"/>
  <c r="R267" i="3"/>
  <c r="R277" i="3"/>
  <c r="R287" i="3"/>
  <c r="R297" i="3"/>
  <c r="R307" i="3"/>
  <c r="R317" i="3"/>
  <c r="R327" i="3"/>
  <c r="R462" i="3"/>
  <c r="R472" i="3"/>
  <c r="R482" i="3"/>
  <c r="R492" i="3"/>
  <c r="R502" i="3"/>
  <c r="R512" i="3"/>
  <c r="R522" i="3"/>
  <c r="R532" i="3"/>
  <c r="R542" i="3"/>
  <c r="R562" i="3"/>
  <c r="R587" i="3"/>
  <c r="R612" i="3"/>
  <c r="R632" i="3"/>
  <c r="R657" i="3"/>
  <c r="R687" i="3"/>
  <c r="R707" i="3"/>
  <c r="R747" i="3"/>
  <c r="R767" i="3"/>
  <c r="R777" i="3"/>
  <c r="R787" i="3"/>
  <c r="I800" i="3"/>
  <c r="J797" i="3"/>
  <c r="I816" i="3"/>
  <c r="I802" i="3"/>
  <c r="I804" i="3"/>
  <c r="I806" i="3"/>
  <c r="I808" i="3"/>
  <c r="I810" i="3"/>
  <c r="I812" i="3"/>
  <c r="I814" i="3"/>
  <c r="J37" i="3"/>
  <c r="J67" i="3"/>
  <c r="J77" i="3"/>
  <c r="J97" i="3"/>
  <c r="J297" i="3"/>
  <c r="J487" i="3"/>
  <c r="J17" i="3"/>
  <c r="J117" i="3"/>
  <c r="J157" i="3"/>
  <c r="J197" i="3"/>
  <c r="J237" i="3"/>
  <c r="I504" i="2"/>
  <c r="I424" i="2"/>
  <c r="J242" i="3"/>
  <c r="J312" i="3"/>
  <c r="I444" i="2"/>
  <c r="I384" i="2"/>
  <c r="I404" i="2"/>
  <c r="J162" i="3"/>
  <c r="J212" i="3"/>
  <c r="I557" i="2"/>
  <c r="I199" i="2"/>
  <c r="I159" i="2"/>
  <c r="I119" i="2"/>
  <c r="J27" i="3"/>
  <c r="I179" i="2"/>
  <c r="I99" i="2"/>
  <c r="I464" i="2"/>
  <c r="I484" i="2"/>
  <c r="I194" i="2"/>
  <c r="I154" i="2"/>
  <c r="I687" i="2"/>
  <c r="I50" i="2"/>
  <c r="I339" i="2"/>
  <c r="I394" i="2"/>
  <c r="I677" i="2"/>
  <c r="I60" i="2"/>
  <c r="I359" i="2"/>
  <c r="I279" i="2"/>
  <c r="I239" i="2"/>
  <c r="I204" i="2"/>
  <c r="I672" i="2"/>
  <c r="J7" i="3"/>
  <c r="J122" i="3"/>
  <c r="J142" i="3"/>
  <c r="J172" i="3"/>
  <c r="J182" i="3"/>
  <c r="J202" i="3"/>
  <c r="J262" i="3"/>
  <c r="J267" i="3"/>
  <c r="J302" i="3"/>
  <c r="J392" i="3"/>
  <c r="I324" i="2"/>
  <c r="I259" i="2"/>
  <c r="I144" i="2"/>
  <c r="I547" i="2"/>
  <c r="I637" i="2"/>
  <c r="J2" i="3"/>
  <c r="J22" i="3"/>
  <c r="J132" i="3"/>
  <c r="J222" i="3"/>
  <c r="J252" i="3"/>
  <c r="J322" i="3"/>
  <c r="J327" i="3"/>
  <c r="J352" i="3"/>
  <c r="J362" i="3"/>
  <c r="J382" i="3"/>
  <c r="J402" i="3"/>
  <c r="J407" i="3"/>
  <c r="I40" i="2"/>
  <c r="I35" i="2"/>
  <c r="I15" i="2"/>
  <c r="I514" i="2"/>
  <c r="I542" i="2"/>
  <c r="I334" i="2"/>
  <c r="J12" i="3"/>
  <c r="I567" i="2"/>
  <c r="I577" i="2"/>
  <c r="I582" i="2"/>
  <c r="I587" i="2"/>
  <c r="I597" i="2"/>
  <c r="I607" i="2"/>
  <c r="I617" i="2"/>
  <c r="I622" i="2"/>
  <c r="I647" i="2"/>
  <c r="I657" i="2"/>
  <c r="I662" i="2"/>
  <c r="I667" i="2"/>
  <c r="I129" i="2"/>
  <c r="I364" i="2"/>
  <c r="I374" i="2"/>
  <c r="I379" i="2"/>
  <c r="I399" i="2"/>
  <c r="I414" i="2"/>
  <c r="I419" i="2"/>
  <c r="I434" i="2"/>
  <c r="I439" i="2"/>
  <c r="I454" i="2"/>
  <c r="I459" i="2"/>
  <c r="I474" i="2"/>
  <c r="I479" i="2"/>
  <c r="I494" i="2"/>
  <c r="I499" i="2"/>
  <c r="I189" i="2"/>
  <c r="I519" i="2"/>
  <c r="I528" i="2"/>
  <c r="J422" i="3"/>
  <c r="I164" i="2"/>
  <c r="I349" i="2"/>
  <c r="I309" i="2"/>
  <c r="I294" i="2"/>
  <c r="I289" i="2"/>
  <c r="I249" i="2"/>
  <c r="I229" i="2"/>
  <c r="I79" i="2"/>
  <c r="I389" i="2"/>
  <c r="I409" i="2"/>
  <c r="I429" i="2"/>
  <c r="I449" i="2"/>
  <c r="I469" i="2"/>
  <c r="I489" i="2"/>
  <c r="I509" i="2"/>
  <c r="J282" i="3"/>
  <c r="J47" i="3"/>
  <c r="J307" i="3"/>
  <c r="J367" i="3"/>
  <c r="I209" i="2"/>
  <c r="J32" i="3"/>
  <c r="J52" i="3"/>
  <c r="J72" i="3"/>
  <c r="J192" i="3"/>
  <c r="J232" i="3"/>
  <c r="J272" i="3"/>
  <c r="J292" i="3"/>
  <c r="J332" i="3"/>
  <c r="J372" i="3"/>
  <c r="J412" i="3"/>
  <c r="J42" i="3"/>
  <c r="J152" i="3"/>
  <c r="I533" i="2"/>
  <c r="I523" i="2"/>
  <c r="J87" i="3"/>
  <c r="J107" i="3"/>
  <c r="J127" i="3"/>
  <c r="J137" i="3"/>
  <c r="J147" i="3"/>
  <c r="J167" i="3"/>
  <c r="J177" i="3"/>
  <c r="J187" i="3"/>
  <c r="J207" i="3"/>
  <c r="J217" i="3"/>
  <c r="J227" i="3"/>
  <c r="J247" i="3"/>
  <c r="J257" i="3"/>
  <c r="J277" i="3"/>
  <c r="J287" i="3"/>
  <c r="J337" i="3"/>
  <c r="J347" i="3"/>
  <c r="J357" i="3"/>
  <c r="J377" i="3"/>
  <c r="J387" i="3"/>
  <c r="J397" i="3"/>
  <c r="J417" i="3"/>
  <c r="J427" i="3"/>
  <c r="J527" i="3"/>
  <c r="J447" i="3"/>
  <c r="J432" i="3"/>
  <c r="J617" i="3"/>
  <c r="J462" i="3"/>
  <c r="J512" i="3"/>
  <c r="J472" i="3"/>
  <c r="J502" i="3"/>
  <c r="J457" i="3"/>
  <c r="J452" i="3"/>
  <c r="J442" i="3"/>
  <c r="J437" i="3"/>
  <c r="J522" i="3"/>
  <c r="J482" i="3"/>
  <c r="J507" i="3"/>
  <c r="J492" i="3"/>
  <c r="J467" i="3"/>
  <c r="J647" i="3"/>
  <c r="J567" i="3"/>
  <c r="J542" i="3"/>
  <c r="J517" i="3"/>
  <c r="J742" i="3"/>
  <c r="J607" i="3"/>
  <c r="J602" i="3"/>
  <c r="J737" i="3"/>
  <c r="J657" i="3"/>
  <c r="J747" i="3"/>
  <c r="J557" i="3"/>
  <c r="J532" i="3"/>
  <c r="J112" i="3"/>
  <c r="J477" i="3"/>
  <c r="J592" i="3"/>
  <c r="J82" i="3"/>
  <c r="J497" i="3"/>
  <c r="J667" i="3"/>
  <c r="J627" i="3"/>
  <c r="J537" i="3"/>
  <c r="J597" i="3"/>
  <c r="J562" i="3"/>
  <c r="J547" i="3"/>
  <c r="J637" i="3"/>
  <c r="J587" i="3"/>
  <c r="J612" i="3"/>
  <c r="J692" i="3"/>
  <c r="J622" i="3"/>
  <c r="J582" i="3"/>
  <c r="J787" i="3"/>
  <c r="J552" i="3"/>
  <c r="J757" i="3"/>
  <c r="J717" i="3"/>
  <c r="J707" i="3"/>
  <c r="J677" i="3"/>
  <c r="J577" i="3"/>
  <c r="J642" i="3"/>
  <c r="J652" i="3"/>
  <c r="J632" i="3"/>
  <c r="J572" i="3"/>
  <c r="J772" i="3"/>
  <c r="J762" i="3"/>
  <c r="J722" i="3"/>
  <c r="J682" i="3"/>
  <c r="J697" i="3"/>
  <c r="J732" i="3"/>
  <c r="J712" i="3"/>
  <c r="J727" i="3"/>
  <c r="J702" i="3"/>
  <c r="J687" i="3"/>
  <c r="J672" i="3"/>
  <c r="J662" i="3"/>
  <c r="J807" i="3"/>
  <c r="J767" i="3"/>
  <c r="J802" i="3"/>
  <c r="J777" i="3"/>
  <c r="J752" i="3"/>
  <c r="J812" i="3"/>
  <c r="J792" i="3"/>
  <c r="J782" i="3"/>
  <c r="AY46" i="8"/>
  <c r="CC25" i="8"/>
  <c r="AR5" i="7"/>
  <c r="AS5" i="7"/>
  <c r="AT5" i="7"/>
  <c r="AU5" i="7"/>
  <c r="AS6" i="7"/>
  <c r="AT6" i="7"/>
  <c r="AU6" i="7"/>
  <c r="AT7" i="7"/>
  <c r="AU7" i="7"/>
  <c r="AU8" i="7"/>
</calcChain>
</file>

<file path=xl/sharedStrings.xml><?xml version="1.0" encoding="utf-8"?>
<sst xmlns="http://schemas.openxmlformats.org/spreadsheetml/2006/main" count="11192" uniqueCount="2658">
  <si>
    <t>beforeWeight_g</t>
  </si>
  <si>
    <t>afterWeight_g</t>
  </si>
  <si>
    <t>beforeWeight2_g</t>
  </si>
  <si>
    <t>NA</t>
  </si>
  <si>
    <t>EVP-014</t>
  </si>
  <si>
    <t>EVP-015</t>
  </si>
  <si>
    <t>EVP-016</t>
  </si>
  <si>
    <t>EVP-017</t>
  </si>
  <si>
    <t>EVP-018</t>
  </si>
  <si>
    <t>EVP-019</t>
  </si>
  <si>
    <t>EVP-020</t>
  </si>
  <si>
    <t>EVP-021</t>
  </si>
  <si>
    <t>EVP-022</t>
  </si>
  <si>
    <t>EVP-023</t>
  </si>
  <si>
    <t>EVP-024</t>
  </si>
  <si>
    <t>EVP-025</t>
  </si>
  <si>
    <t>EVP-026</t>
  </si>
  <si>
    <t>EVP-027</t>
  </si>
  <si>
    <t>EVP-028</t>
  </si>
  <si>
    <t>EVP-029</t>
  </si>
  <si>
    <t>EVP-030</t>
  </si>
  <si>
    <t>EVP-031</t>
  </si>
  <si>
    <t>EVP-032</t>
  </si>
  <si>
    <t>EVP-033</t>
  </si>
  <si>
    <t>EVP-034</t>
  </si>
  <si>
    <t>EVP-035</t>
  </si>
  <si>
    <t>EVP-036</t>
  </si>
  <si>
    <t>EVP-037</t>
  </si>
  <si>
    <t>EVP-038</t>
  </si>
  <si>
    <t>EVP-039</t>
  </si>
  <si>
    <t>EVP-040</t>
  </si>
  <si>
    <t>EVP-041</t>
  </si>
  <si>
    <t>EVP-042</t>
  </si>
  <si>
    <t>EVP-043</t>
  </si>
  <si>
    <t>EVP-044</t>
  </si>
  <si>
    <t>EVP-045</t>
  </si>
  <si>
    <t>EVP-046</t>
  </si>
  <si>
    <t>EVP-047</t>
  </si>
  <si>
    <t>EVP-048</t>
  </si>
  <si>
    <t>EVP-049</t>
  </si>
  <si>
    <t>EVP-050</t>
  </si>
  <si>
    <t>EVP-051</t>
  </si>
  <si>
    <t>EVP-052</t>
  </si>
  <si>
    <t>EVP-053</t>
  </si>
  <si>
    <t>EVP-054</t>
  </si>
  <si>
    <t>EVP-055</t>
  </si>
  <si>
    <t>EVP-056</t>
  </si>
  <si>
    <t>EVP-057</t>
  </si>
  <si>
    <t>EVP-058</t>
  </si>
  <si>
    <t>EVP-059</t>
  </si>
  <si>
    <t>EVP-060</t>
  </si>
  <si>
    <t>EVP-061</t>
  </si>
  <si>
    <t>EVP-062</t>
  </si>
  <si>
    <t>EVP-063</t>
  </si>
  <si>
    <t>EVP-064</t>
  </si>
  <si>
    <t>EVP-065</t>
  </si>
  <si>
    <t>EVP-066</t>
  </si>
  <si>
    <t>EVP-067</t>
  </si>
  <si>
    <t>EVP-068</t>
  </si>
  <si>
    <t>EVP-069</t>
  </si>
  <si>
    <t>EVP-070</t>
  </si>
  <si>
    <t>EVP-071</t>
  </si>
  <si>
    <t>EVP-072</t>
  </si>
  <si>
    <t>EVP-073</t>
  </si>
  <si>
    <t>EVP-074</t>
  </si>
  <si>
    <t>EVP-075</t>
  </si>
  <si>
    <t>paperID</t>
  </si>
  <si>
    <t>avgBefore_g</t>
  </si>
  <si>
    <t>avgAfter_g</t>
  </si>
  <si>
    <t>EVP-076</t>
  </si>
  <si>
    <t>EVP-077</t>
  </si>
  <si>
    <t>EVP-078</t>
  </si>
  <si>
    <t>EVP-079</t>
  </si>
  <si>
    <t>EVP-080</t>
  </si>
  <si>
    <t>EVP-081</t>
  </si>
  <si>
    <t>EVP-082</t>
  </si>
  <si>
    <t>EVP-083</t>
  </si>
  <si>
    <t>EVP-084</t>
  </si>
  <si>
    <t>EVP-085</t>
  </si>
  <si>
    <t>EVP-086</t>
  </si>
  <si>
    <t>EVP-087</t>
  </si>
  <si>
    <t>EVP-088</t>
  </si>
  <si>
    <t>EVP-089</t>
  </si>
  <si>
    <t>EVP-090</t>
  </si>
  <si>
    <t>EVP-091</t>
  </si>
  <si>
    <t>EVP-092</t>
  </si>
  <si>
    <t>EVP-093</t>
  </si>
  <si>
    <t>EVP-094</t>
  </si>
  <si>
    <t>EVP-095</t>
  </si>
  <si>
    <t>EVP-096</t>
  </si>
  <si>
    <t>EVP-097</t>
  </si>
  <si>
    <t>EVP-098</t>
  </si>
  <si>
    <t>EVP-099</t>
  </si>
  <si>
    <t>EVP-100</t>
  </si>
  <si>
    <t>EVP-101</t>
  </si>
  <si>
    <t>EVP-102</t>
  </si>
  <si>
    <t>EVP-103</t>
  </si>
  <si>
    <t>EVP-104</t>
  </si>
  <si>
    <t>EVP-105</t>
  </si>
  <si>
    <t>EVP-106</t>
  </si>
  <si>
    <t>EVP-107</t>
  </si>
  <si>
    <t>EVP-108</t>
  </si>
  <si>
    <t>EVP-109</t>
  </si>
  <si>
    <t>EVP-110</t>
  </si>
  <si>
    <t>EVP-111</t>
  </si>
  <si>
    <t>EVP-112</t>
  </si>
  <si>
    <t>EVP-113</t>
  </si>
  <si>
    <t>EVP-114</t>
  </si>
  <si>
    <t>EVP-115</t>
  </si>
  <si>
    <t>EVP-116</t>
  </si>
  <si>
    <t>EVP-117</t>
  </si>
  <si>
    <t>EVP-118</t>
  </si>
  <si>
    <t>EVP-119</t>
  </si>
  <si>
    <t>EVP-120</t>
  </si>
  <si>
    <t>EVP-121</t>
  </si>
  <si>
    <t>EVP-122</t>
  </si>
  <si>
    <t>EVP-123</t>
  </si>
  <si>
    <t>EVP-124</t>
  </si>
  <si>
    <t>EVP-125</t>
  </si>
  <si>
    <t>EVP-126</t>
  </si>
  <si>
    <t>EVP-127</t>
  </si>
  <si>
    <t>EVP-128</t>
  </si>
  <si>
    <t>EVP-129</t>
  </si>
  <si>
    <t>EVP-130</t>
  </si>
  <si>
    <t>EVP-131</t>
  </si>
  <si>
    <t>EVP-132</t>
  </si>
  <si>
    <t>EVP-133</t>
  </si>
  <si>
    <t>EVP-134</t>
  </si>
  <si>
    <t>EVP-135</t>
  </si>
  <si>
    <t>EVP-136</t>
  </si>
  <si>
    <t>EVP-137</t>
  </si>
  <si>
    <t>EVP-138</t>
  </si>
  <si>
    <t>EVP-139</t>
  </si>
  <si>
    <t>EVP-140</t>
  </si>
  <si>
    <t>EVP-141</t>
  </si>
  <si>
    <t>EVP-142</t>
  </si>
  <si>
    <t>EVP-143</t>
  </si>
  <si>
    <t>EVP-144</t>
  </si>
  <si>
    <t>EVP-145</t>
  </si>
  <si>
    <t>EVP-146</t>
  </si>
  <si>
    <t>EVP-147</t>
  </si>
  <si>
    <t>EVP-148</t>
  </si>
  <si>
    <t>EVP-149</t>
  </si>
  <si>
    <t>EVP-150</t>
  </si>
  <si>
    <t>EVP-151</t>
  </si>
  <si>
    <t>EVP-152</t>
  </si>
  <si>
    <t>EVP-153</t>
  </si>
  <si>
    <t>EVP-154</t>
  </si>
  <si>
    <t>EVP-155</t>
  </si>
  <si>
    <t>EVP-156</t>
  </si>
  <si>
    <t>EVP-157</t>
  </si>
  <si>
    <t>EVP-158</t>
  </si>
  <si>
    <t>EVP-159</t>
  </si>
  <si>
    <t>EVP-160</t>
  </si>
  <si>
    <t>EVP-161</t>
  </si>
  <si>
    <t>EVP-162</t>
  </si>
  <si>
    <t>EVP-163</t>
  </si>
  <si>
    <t>EVP-164</t>
  </si>
  <si>
    <t>EVP-165</t>
  </si>
  <si>
    <t>EVP-166</t>
  </si>
  <si>
    <t>EVP-167</t>
  </si>
  <si>
    <t>EVP-168</t>
  </si>
  <si>
    <t>EVP-169</t>
  </si>
  <si>
    <t>afterWeight2_g</t>
  </si>
  <si>
    <t>two days later, wetted the night before</t>
  </si>
  <si>
    <t>wetted the night before</t>
  </si>
  <si>
    <t>discard</t>
  </si>
  <si>
    <t>EVP-170</t>
  </si>
  <si>
    <t>10x17cm</t>
  </si>
  <si>
    <t>14x20cm</t>
  </si>
  <si>
    <t>16x18cm</t>
  </si>
  <si>
    <t>ID</t>
  </si>
  <si>
    <t>discarded126</t>
  </si>
  <si>
    <t>discarded127</t>
  </si>
  <si>
    <t>discarded128</t>
  </si>
  <si>
    <t>discarded129</t>
  </si>
  <si>
    <t>discarded130</t>
  </si>
  <si>
    <t>startTime</t>
  </si>
  <si>
    <t>endTime</t>
  </si>
  <si>
    <t>date</t>
  </si>
  <si>
    <t>EVP-171</t>
  </si>
  <si>
    <t>EVP-172</t>
  </si>
  <si>
    <t>EVP-173</t>
  </si>
  <si>
    <t>EVP-174</t>
  </si>
  <si>
    <t>EVP-175</t>
  </si>
  <si>
    <t>EVP-176</t>
  </si>
  <si>
    <t>EVP-177</t>
  </si>
  <si>
    <t>EVP-178</t>
  </si>
  <si>
    <t>EVP-179</t>
  </si>
  <si>
    <t>EVP-180</t>
  </si>
  <si>
    <t>EVP-181</t>
  </si>
  <si>
    <t>EVP-182</t>
  </si>
  <si>
    <t>EVP-183</t>
  </si>
  <si>
    <t>EVP-184</t>
  </si>
  <si>
    <t>EVP-185</t>
  </si>
  <si>
    <t>EVP-186</t>
  </si>
  <si>
    <t>EVP-187</t>
  </si>
  <si>
    <t>EVP-188</t>
  </si>
  <si>
    <t>EVP-189</t>
  </si>
  <si>
    <t>EVP-190</t>
  </si>
  <si>
    <t>EVP-191</t>
  </si>
  <si>
    <t>EVP-192</t>
  </si>
  <si>
    <t>EVP-193</t>
  </si>
  <si>
    <t>EVP-194</t>
  </si>
  <si>
    <t>EVP-195</t>
  </si>
  <si>
    <t>EVP-196</t>
  </si>
  <si>
    <t>EVP-197</t>
  </si>
  <si>
    <t>EVP-198</t>
  </si>
  <si>
    <t>EVP-199</t>
  </si>
  <si>
    <t>EVP-200</t>
  </si>
  <si>
    <t>EVP-201</t>
  </si>
  <si>
    <t>EVP-202</t>
  </si>
  <si>
    <t>EVP-203</t>
  </si>
  <si>
    <t>EVP-204</t>
  </si>
  <si>
    <t>EVP-205</t>
  </si>
  <si>
    <t>EVP-206</t>
  </si>
  <si>
    <t>EVP-207</t>
  </si>
  <si>
    <t>EVP-208</t>
  </si>
  <si>
    <t>EVP-209</t>
  </si>
  <si>
    <t>EVP-210</t>
  </si>
  <si>
    <t>EVP-211</t>
  </si>
  <si>
    <t>EVP-212</t>
  </si>
  <si>
    <t>EVP-213</t>
  </si>
  <si>
    <t>EVP-214</t>
  </si>
  <si>
    <t>EVP-215</t>
  </si>
  <si>
    <t>EVP-216</t>
  </si>
  <si>
    <t>EVP-217</t>
  </si>
  <si>
    <t>EVP-218</t>
  </si>
  <si>
    <t>EVP-219</t>
  </si>
  <si>
    <t>EVP-220</t>
  </si>
  <si>
    <t>EVP-221</t>
  </si>
  <si>
    <t>EVP-222</t>
  </si>
  <si>
    <t>EVP-223</t>
  </si>
  <si>
    <t>EVP-224</t>
  </si>
  <si>
    <t>EVP-225</t>
  </si>
  <si>
    <t>EVP-226</t>
  </si>
  <si>
    <t>EVP-227</t>
  </si>
  <si>
    <t>EVP-228</t>
  </si>
  <si>
    <t>EVP-229</t>
  </si>
  <si>
    <t>EVP-230</t>
  </si>
  <si>
    <t>EVP-231</t>
  </si>
  <si>
    <t>EVP-232</t>
  </si>
  <si>
    <t>EVP-233</t>
  </si>
  <si>
    <t>EVP-234</t>
  </si>
  <si>
    <t>EVP-235</t>
  </si>
  <si>
    <t>EVP-236</t>
  </si>
  <si>
    <t>EVP-237</t>
  </si>
  <si>
    <t>EVP-238</t>
  </si>
  <si>
    <t>EVP-239</t>
  </si>
  <si>
    <t>EVP-240</t>
  </si>
  <si>
    <t>EVP-241</t>
  </si>
  <si>
    <t>EVP-242</t>
  </si>
  <si>
    <t>EVP-243</t>
  </si>
  <si>
    <t>EVP-244</t>
  </si>
  <si>
    <t>EVP-245</t>
  </si>
  <si>
    <t>EVP-246</t>
  </si>
  <si>
    <t>EVP-247</t>
  </si>
  <si>
    <t>EVP-248</t>
  </si>
  <si>
    <t>EVP-249</t>
  </si>
  <si>
    <t>EVP-250</t>
  </si>
  <si>
    <t>EVP-251</t>
  </si>
  <si>
    <t>EVP-252</t>
  </si>
  <si>
    <t>EVP-253</t>
  </si>
  <si>
    <t>EVP-254</t>
  </si>
  <si>
    <t>EVP-255</t>
  </si>
  <si>
    <t>EVP-256</t>
  </si>
  <si>
    <t>EVP-257</t>
  </si>
  <si>
    <t>EVP-258</t>
  </si>
  <si>
    <t>EVP-259</t>
  </si>
  <si>
    <t>EVP-260</t>
  </si>
  <si>
    <t>EVP-261</t>
  </si>
  <si>
    <t>EVP-262</t>
  </si>
  <si>
    <t>EVP-263</t>
  </si>
  <si>
    <t>EVP-264</t>
  </si>
  <si>
    <t>EVP-265</t>
  </si>
  <si>
    <t>EVP-266</t>
  </si>
  <si>
    <t>EVP-267</t>
  </si>
  <si>
    <t>EVP-268</t>
  </si>
  <si>
    <t>EVP-269</t>
  </si>
  <si>
    <t>EVP-270</t>
  </si>
  <si>
    <t>EVP-271</t>
  </si>
  <si>
    <t>EVP-272</t>
  </si>
  <si>
    <t>EVP-273</t>
  </si>
  <si>
    <t>EVP-274</t>
  </si>
  <si>
    <t>EVP-275</t>
  </si>
  <si>
    <t>EVP-276</t>
  </si>
  <si>
    <t>EVP-277</t>
  </si>
  <si>
    <t>EVP-278</t>
  </si>
  <si>
    <t>EVP-279</t>
  </si>
  <si>
    <t>EVP-280</t>
  </si>
  <si>
    <t>EVP-281</t>
  </si>
  <si>
    <t>EVP-282</t>
  </si>
  <si>
    <t>EVP-283</t>
  </si>
  <si>
    <t>EVP-284</t>
  </si>
  <si>
    <t>EVP-285</t>
  </si>
  <si>
    <t>EVP-286</t>
  </si>
  <si>
    <t>EVP-287</t>
  </si>
  <si>
    <t>EVP-288</t>
  </si>
  <si>
    <t>EVP-289</t>
  </si>
  <si>
    <t>EVP-290</t>
  </si>
  <si>
    <t>EVP-291</t>
  </si>
  <si>
    <t>EVP-292</t>
  </si>
  <si>
    <t>EVP-293</t>
  </si>
  <si>
    <t>EVP-294</t>
  </si>
  <si>
    <t>EVP-295</t>
  </si>
  <si>
    <t>EVP-296</t>
  </si>
  <si>
    <t>EVP-297</t>
  </si>
  <si>
    <t>EVP-298</t>
  </si>
  <si>
    <t>EVP-299</t>
  </si>
  <si>
    <t>EVP-300</t>
  </si>
  <si>
    <t>EVP-301</t>
  </si>
  <si>
    <t>EVP-302</t>
  </si>
  <si>
    <t>EVP-303</t>
  </si>
  <si>
    <t>EVP-304</t>
  </si>
  <si>
    <t>EVP-305</t>
  </si>
  <si>
    <t>EVP-306</t>
  </si>
  <si>
    <t>EVP-307</t>
  </si>
  <si>
    <t>EVP-308</t>
  </si>
  <si>
    <t>EVP-309</t>
  </si>
  <si>
    <t>EVP-310</t>
  </si>
  <si>
    <t>EVP-311</t>
  </si>
  <si>
    <t>EVP-312</t>
  </si>
  <si>
    <t>EVP-313</t>
  </si>
  <si>
    <t>EVP-314</t>
  </si>
  <si>
    <t>EVP-315</t>
  </si>
  <si>
    <t>EVP-316</t>
  </si>
  <si>
    <t>EVP-317</t>
  </si>
  <si>
    <t>EVP-318</t>
  </si>
  <si>
    <t>EVP-319</t>
  </si>
  <si>
    <t>EVP-320</t>
  </si>
  <si>
    <t>EVP-321</t>
  </si>
  <si>
    <t>EVP-322</t>
  </si>
  <si>
    <t>EVP-323</t>
  </si>
  <si>
    <t>EVP-324</t>
  </si>
  <si>
    <t>EVP-325</t>
  </si>
  <si>
    <t>EVP-326</t>
  </si>
  <si>
    <t>EVP-327</t>
  </si>
  <si>
    <t>EVP-328</t>
  </si>
  <si>
    <t>EVP-329</t>
  </si>
  <si>
    <t>EVP-330</t>
  </si>
  <si>
    <t>EVP-331</t>
  </si>
  <si>
    <t>EVP-332</t>
  </si>
  <si>
    <t>EVP-333</t>
  </si>
  <si>
    <t>EVP-334</t>
  </si>
  <si>
    <t>EVP-335</t>
  </si>
  <si>
    <t>EVP-336</t>
  </si>
  <si>
    <t>EVP-337</t>
  </si>
  <si>
    <t>EVP-338</t>
  </si>
  <si>
    <t>EVP-339</t>
  </si>
  <si>
    <t>EVP-340</t>
  </si>
  <si>
    <t>EVP-341</t>
  </si>
  <si>
    <t>EVP-342</t>
  </si>
  <si>
    <t>EVP-343</t>
  </si>
  <si>
    <t>EVP-344</t>
  </si>
  <si>
    <t>EVP-345</t>
  </si>
  <si>
    <t>EVP-346</t>
  </si>
  <si>
    <t>EVP-347</t>
  </si>
  <si>
    <t>EVP-348</t>
  </si>
  <si>
    <t>EVP-349</t>
  </si>
  <si>
    <t>EVP-350</t>
  </si>
  <si>
    <t>EVP-351</t>
  </si>
  <si>
    <t>EVP-352</t>
  </si>
  <si>
    <t>EVP-353</t>
  </si>
  <si>
    <t>EVP-354</t>
  </si>
  <si>
    <t>EVP-355</t>
  </si>
  <si>
    <t>EVP-356</t>
  </si>
  <si>
    <t>EVP-357</t>
  </si>
  <si>
    <t>EVP-358</t>
  </si>
  <si>
    <t>EVP-359</t>
  </si>
  <si>
    <t>EVP-360</t>
  </si>
  <si>
    <t>EVP-361</t>
  </si>
  <si>
    <t>EVP-362</t>
  </si>
  <si>
    <t>EVP-363</t>
  </si>
  <si>
    <t>EVP-364</t>
  </si>
  <si>
    <t>EVP-365</t>
  </si>
  <si>
    <t>EVP-366</t>
  </si>
  <si>
    <t>EVP-367</t>
  </si>
  <si>
    <t>EVP-368</t>
  </si>
  <si>
    <t>EVP-369</t>
  </si>
  <si>
    <t>EVP-370</t>
  </si>
  <si>
    <t>bagSize</t>
  </si>
  <si>
    <t>notes</t>
  </si>
  <si>
    <t>weightLost_g/mm2</t>
  </si>
  <si>
    <t>ahlstrom</t>
  </si>
  <si>
    <t>EVP-002</t>
  </si>
  <si>
    <t>EVP-003</t>
  </si>
  <si>
    <t>EVP-004</t>
  </si>
  <si>
    <t>EVP-005</t>
  </si>
  <si>
    <t>EVP-006</t>
  </si>
  <si>
    <t>EVP-007</t>
  </si>
  <si>
    <t>EVP-008</t>
  </si>
  <si>
    <t>EVP-009</t>
  </si>
  <si>
    <t>EVP-010</t>
  </si>
  <si>
    <t>EVP-011</t>
  </si>
  <si>
    <t>rained all day</t>
  </si>
  <si>
    <t>type</t>
  </si>
  <si>
    <t>house</t>
  </si>
  <si>
    <t>35 b</t>
  </si>
  <si>
    <t>49 b</t>
  </si>
  <si>
    <t>11 w</t>
  </si>
  <si>
    <t>6 w</t>
  </si>
  <si>
    <t>slide 92</t>
  </si>
  <si>
    <t>repeat</t>
  </si>
  <si>
    <t>28 w</t>
  </si>
  <si>
    <t>41 b</t>
  </si>
  <si>
    <t>46 b</t>
  </si>
  <si>
    <t>20 w</t>
  </si>
  <si>
    <t>slide 91</t>
  </si>
  <si>
    <t>chalum</t>
  </si>
  <si>
    <t>can't find placa</t>
  </si>
  <si>
    <t>5 w</t>
  </si>
  <si>
    <t>14 w</t>
  </si>
  <si>
    <t>W 092.34302</t>
  </si>
  <si>
    <t>N 15.16795</t>
  </si>
  <si>
    <t>dead and many resprouts</t>
  </si>
  <si>
    <t>7.5,7,6,7,11.5</t>
  </si>
  <si>
    <t>22 w</t>
  </si>
  <si>
    <t>slide 90</t>
  </si>
  <si>
    <t>new</t>
  </si>
  <si>
    <t>bolador</t>
  </si>
  <si>
    <t>can't find</t>
  </si>
  <si>
    <t>26 w</t>
  </si>
  <si>
    <t>sikinai</t>
  </si>
  <si>
    <t>17,17</t>
  </si>
  <si>
    <t>15 w</t>
  </si>
  <si>
    <t>34 w</t>
  </si>
  <si>
    <t>W 092.34267</t>
  </si>
  <si>
    <t>N 15.16801</t>
  </si>
  <si>
    <t>21 w</t>
  </si>
  <si>
    <t>slide 89</t>
  </si>
  <si>
    <t>23 w</t>
  </si>
  <si>
    <t>sin conegrito</t>
  </si>
  <si>
    <t>42 b</t>
  </si>
  <si>
    <t>n2222</t>
  </si>
  <si>
    <t>1 b</t>
  </si>
  <si>
    <t>W 092.34274</t>
  </si>
  <si>
    <t>N 15.16859</t>
  </si>
  <si>
    <t>n658</t>
  </si>
  <si>
    <t>31 b</t>
  </si>
  <si>
    <t>slide 88</t>
  </si>
  <si>
    <t>13 w</t>
  </si>
  <si>
    <t>slide 87</t>
  </si>
  <si>
    <t>10 w</t>
  </si>
  <si>
    <t>2 w</t>
  </si>
  <si>
    <t>slide 86</t>
  </si>
  <si>
    <t>[148]</t>
  </si>
  <si>
    <t>4 w</t>
  </si>
  <si>
    <t>main trunk dead; 1 resprout is taller than GBH</t>
  </si>
  <si>
    <t>W 092.34206</t>
  </si>
  <si>
    <t>N 15.16936</t>
  </si>
  <si>
    <t>slide 85</t>
  </si>
  <si>
    <t>8 w</t>
  </si>
  <si>
    <t>18 w</t>
  </si>
  <si>
    <t>slide 84</t>
  </si>
  <si>
    <t>9 w</t>
  </si>
  <si>
    <t>W 092.33973</t>
  </si>
  <si>
    <t>N 15.16897</t>
  </si>
  <si>
    <t>tall cafés contributes to shade</t>
  </si>
  <si>
    <t>34.5,12,21.5,51.5,16</t>
  </si>
  <si>
    <t>slide 83</t>
  </si>
  <si>
    <t>48 w</t>
  </si>
  <si>
    <t>W 092.34010</t>
  </si>
  <si>
    <t>N 15.16885</t>
  </si>
  <si>
    <t>slide 82</t>
  </si>
  <si>
    <t>48 b</t>
  </si>
  <si>
    <t>135,7</t>
  </si>
  <si>
    <t>354[6?]</t>
  </si>
  <si>
    <t>W 092.34056</t>
  </si>
  <si>
    <t>N 15.16873</t>
  </si>
  <si>
    <t>120,50</t>
  </si>
  <si>
    <t>20 b</t>
  </si>
  <si>
    <t>slide 81</t>
  </si>
  <si>
    <t>34,18.5,8</t>
  </si>
  <si>
    <t>53 b</t>
  </si>
  <si>
    <t>13.5,23</t>
  </si>
  <si>
    <t>W 092.34097</t>
  </si>
  <si>
    <t>N 15.16868</t>
  </si>
  <si>
    <t>slide 80</t>
  </si>
  <si>
    <t>22,31,17.5,26</t>
  </si>
  <si>
    <t>40 w</t>
  </si>
  <si>
    <t>17 w</t>
  </si>
  <si>
    <t>W 092.34095</t>
  </si>
  <si>
    <t>N 15.16816</t>
  </si>
  <si>
    <t>slide 79</t>
  </si>
  <si>
    <t>12 w</t>
  </si>
  <si>
    <t>slide 78</t>
  </si>
  <si>
    <t>slide 77</t>
  </si>
  <si>
    <t>3 b</t>
  </si>
  <si>
    <t>38 w</t>
  </si>
  <si>
    <t>19 w</t>
  </si>
  <si>
    <t>slide 76/7 min</t>
  </si>
  <si>
    <t>7 w</t>
  </si>
  <si>
    <t>canela</t>
  </si>
  <si>
    <t>n236</t>
  </si>
  <si>
    <t>W 092.34076</t>
  </si>
  <si>
    <t>N 15.16961</t>
  </si>
  <si>
    <t>28,20.5</t>
  </si>
  <si>
    <t>slide 75</t>
  </si>
  <si>
    <t>61 b</t>
  </si>
  <si>
    <t>W 092.34115</t>
  </si>
  <si>
    <t>N 15.16947</t>
  </si>
  <si>
    <t>slide 74</t>
  </si>
  <si>
    <t>3 w</t>
  </si>
  <si>
    <t>W 092.34121</t>
  </si>
  <si>
    <t>N 15.16997</t>
  </si>
  <si>
    <t>slide 73</t>
  </si>
  <si>
    <t>40 b</t>
  </si>
  <si>
    <t>37 b</t>
  </si>
  <si>
    <t>dead, regrowth</t>
  </si>
  <si>
    <t>68.5,148</t>
  </si>
  <si>
    <t>W 092.34079</t>
  </si>
  <si>
    <t>N 15.17003</t>
  </si>
  <si>
    <t>12,18</t>
  </si>
  <si>
    <t>29 b</t>
  </si>
  <si>
    <t>slide 72</t>
  </si>
  <si>
    <t>slide 71</t>
  </si>
  <si>
    <t>slide 70</t>
  </si>
  <si>
    <t>30 w</t>
  </si>
  <si>
    <t>70.5,18</t>
  </si>
  <si>
    <t>W 092.34050</t>
  </si>
  <si>
    <t>N 15.17047</t>
  </si>
  <si>
    <t>45 b</t>
  </si>
  <si>
    <t>slide 66</t>
  </si>
  <si>
    <t>82?</t>
  </si>
  <si>
    <t>16 w</t>
  </si>
  <si>
    <t>n2318</t>
  </si>
  <si>
    <t>W 092.34092</t>
  </si>
  <si>
    <t>N 15.17037</t>
  </si>
  <si>
    <t>slide 65</t>
  </si>
  <si>
    <t>W 092.34129</t>
  </si>
  <si>
    <t>N 15.16813</t>
  </si>
  <si>
    <t>slide 62</t>
  </si>
  <si>
    <t>34__</t>
  </si>
  <si>
    <t>W 092.34139</t>
  </si>
  <si>
    <t>N 15.16864</t>
  </si>
  <si>
    <t>slide 61</t>
  </si>
  <si>
    <t>16 b</t>
  </si>
  <si>
    <t>W 092.34147</t>
  </si>
  <si>
    <t>N 15.16895</t>
  </si>
  <si>
    <t>flat area</t>
  </si>
  <si>
    <t>27 w</t>
  </si>
  <si>
    <t>slide 60</t>
  </si>
  <si>
    <t>32 w</t>
  </si>
  <si>
    <t>capuli</t>
  </si>
  <si>
    <t>28,26.5,29.5</t>
  </si>
  <si>
    <t>W 092.34203</t>
  </si>
  <si>
    <t>slide 59</t>
  </si>
  <si>
    <t>W 092.34238</t>
  </si>
  <si>
    <t>slide 58</t>
  </si>
  <si>
    <t>50 w</t>
  </si>
  <si>
    <t>8,8,8,6.5,9,9,9,7.5,7.5,7.5,8</t>
  </si>
  <si>
    <t>guava</t>
  </si>
  <si>
    <t>12,14.5,17</t>
  </si>
  <si>
    <t>35 w</t>
  </si>
  <si>
    <t>W 092.34441</t>
  </si>
  <si>
    <t>N 15.16928</t>
  </si>
  <si>
    <t>slide 57</t>
  </si>
  <si>
    <t>25 w</t>
  </si>
  <si>
    <t>85,50.5,19</t>
  </si>
  <si>
    <t>53 w</t>
  </si>
  <si>
    <t>W 092.34483</t>
  </si>
  <si>
    <t>N 15.16923</t>
  </si>
  <si>
    <t>26 b</t>
  </si>
  <si>
    <t>slide 56</t>
  </si>
  <si>
    <t>W 092.34450</t>
  </si>
  <si>
    <t>N 15.16880</t>
  </si>
  <si>
    <t>slide 55</t>
  </si>
  <si>
    <t>W 092.34464</t>
  </si>
  <si>
    <t>N 15.16843</t>
  </si>
  <si>
    <t>n2218</t>
  </si>
  <si>
    <t>slide 54</t>
  </si>
  <si>
    <t>gualla, dead</t>
  </si>
  <si>
    <t>14 b</t>
  </si>
  <si>
    <t>W 092.34447</t>
  </si>
  <si>
    <t>slide 53</t>
  </si>
  <si>
    <t>W 092.34399</t>
  </si>
  <si>
    <t>N 15.16803</t>
  </si>
  <si>
    <t>pretty flat, open area</t>
  </si>
  <si>
    <t>slide 52</t>
  </si>
  <si>
    <t>46 w</t>
  </si>
  <si>
    <t>20,7,23</t>
  </si>
  <si>
    <t>7 b</t>
  </si>
  <si>
    <t>cuarumbo</t>
  </si>
  <si>
    <t>8 b</t>
  </si>
  <si>
    <t>W 092.943980</t>
  </si>
  <si>
    <t>N 15.167580</t>
  </si>
  <si>
    <t>8.5,13,10,6.5,12,6</t>
  </si>
  <si>
    <t>27 b</t>
  </si>
  <si>
    <t>slide 51</t>
  </si>
  <si>
    <t>24.5,9.5,14,30</t>
  </si>
  <si>
    <t>44 w</t>
  </si>
  <si>
    <t>pacaya</t>
  </si>
  <si>
    <t>39 b</t>
  </si>
  <si>
    <t>W 092.34443</t>
  </si>
  <si>
    <t>N 15.16754</t>
  </si>
  <si>
    <t>18 b</t>
  </si>
  <si>
    <t>slide 32</t>
  </si>
  <si>
    <t>29 w</t>
  </si>
  <si>
    <t>rabolt gato</t>
  </si>
  <si>
    <t>W 092.34430</t>
  </si>
  <si>
    <t>N 15.16707</t>
  </si>
  <si>
    <t>main shade caster</t>
  </si>
  <si>
    <t>slide 31</t>
  </si>
  <si>
    <t>veronica de peanna</t>
  </si>
  <si>
    <t>W 092.34387</t>
  </si>
  <si>
    <t>N 15.16686</t>
  </si>
  <si>
    <t>caramomo bush</t>
  </si>
  <si>
    <t>slide 30</t>
  </si>
  <si>
    <t>W 092.34376</t>
  </si>
  <si>
    <t>slide 29</t>
  </si>
  <si>
    <t>Alcornea</t>
  </si>
  <si>
    <t>43 b</t>
  </si>
  <si>
    <t>18.5,13.5</t>
  </si>
  <si>
    <t>24 b</t>
  </si>
  <si>
    <t>slide 28</t>
  </si>
  <si>
    <t>17.5,21.5</t>
  </si>
  <si>
    <t>39 w</t>
  </si>
  <si>
    <t>14,15,13.5</t>
  </si>
  <si>
    <t>slide 27</t>
  </si>
  <si>
    <t>n22__</t>
  </si>
  <si>
    <t>n2___</t>
  </si>
  <si>
    <t>"guarumbo"</t>
  </si>
  <si>
    <t>75 b</t>
  </si>
  <si>
    <t>slide 26</t>
  </si>
  <si>
    <t>51 b</t>
  </si>
  <si>
    <t>"cuallavo"</t>
  </si>
  <si>
    <t>64 b</t>
  </si>
  <si>
    <t>"palo verde"</t>
  </si>
  <si>
    <t>28.5,34</t>
  </si>
  <si>
    <t>slide 25</t>
  </si>
  <si>
    <t>"cuarumb"</t>
  </si>
  <si>
    <t>50 b</t>
  </si>
  <si>
    <t>slide 24</t>
  </si>
  <si>
    <t>slide 23</t>
  </si>
  <si>
    <t>2093?</t>
  </si>
  <si>
    <t>15 b</t>
  </si>
  <si>
    <t>33.5,90.5,49,187.5</t>
  </si>
  <si>
    <t>37 w</t>
  </si>
  <si>
    <t>slide 22</t>
  </si>
  <si>
    <t>74.5,20.5,15.5</t>
  </si>
  <si>
    <t>slide 21</t>
  </si>
  <si>
    <t>41.5,66.5</t>
  </si>
  <si>
    <t>2225?</t>
  </si>
  <si>
    <t>19 b</t>
  </si>
  <si>
    <t>slide 20</t>
  </si>
  <si>
    <t>27,29.5,25,27</t>
  </si>
  <si>
    <t>slide 19</t>
  </si>
  <si>
    <t>nn546</t>
  </si>
  <si>
    <t>17 b</t>
  </si>
  <si>
    <t>slide 18</t>
  </si>
  <si>
    <t>28 b</t>
  </si>
  <si>
    <t>slide 17</t>
  </si>
  <si>
    <t>137,23,23,22</t>
  </si>
  <si>
    <t>31 w</t>
  </si>
  <si>
    <t>this area has coffee planted in neat rows and more sun, less trees</t>
  </si>
  <si>
    <t>slide 16</t>
  </si>
  <si>
    <t>33 b</t>
  </si>
  <si>
    <t>57 b</t>
  </si>
  <si>
    <t>slide 15</t>
  </si>
  <si>
    <t>big bush</t>
  </si>
  <si>
    <t>slide 14</t>
  </si>
  <si>
    <t>n2244</t>
  </si>
  <si>
    <t>n224_(5?)</t>
  </si>
  <si>
    <t>47 w</t>
  </si>
  <si>
    <t>slide 13</t>
  </si>
  <si>
    <t>wrong 69</t>
  </si>
  <si>
    <t>slide 12</t>
  </si>
  <si>
    <t>114.5,121</t>
  </si>
  <si>
    <t>24 w</t>
  </si>
  <si>
    <t>slide 11</t>
  </si>
  <si>
    <t>slide 10</t>
  </si>
  <si>
    <t>7496?</t>
  </si>
  <si>
    <t>slide 9</t>
  </si>
  <si>
    <t>lon</t>
  </si>
  <si>
    <t>lat</t>
  </si>
  <si>
    <t>avgTreeDist</t>
  </si>
  <si>
    <t>treeGBH_cm</t>
  </si>
  <si>
    <t>treeDistance_m</t>
  </si>
  <si>
    <t>treeID</t>
  </si>
  <si>
    <t>shadeAvg_%</t>
  </si>
  <si>
    <t>overstoryDensity_%</t>
  </si>
  <si>
    <t>shade_NESW</t>
  </si>
  <si>
    <t>wind_m/s</t>
  </si>
  <si>
    <t>wind_time</t>
  </si>
  <si>
    <t>nRoya</t>
  </si>
  <si>
    <t>coffeeDensity_m</t>
  </si>
  <si>
    <t>aspect</t>
  </si>
  <si>
    <t>avgEvpRate_g/mm2/s</t>
  </si>
  <si>
    <t>evpRate_g/mm2/s</t>
  </si>
  <si>
    <t>timeDiff_s</t>
  </si>
  <si>
    <t>plotID</t>
  </si>
  <si>
    <t>22 b</t>
  </si>
  <si>
    <t>slide 93</t>
  </si>
  <si>
    <t>slide 94</t>
  </si>
  <si>
    <t>slide 95</t>
  </si>
  <si>
    <t>n2440</t>
  </si>
  <si>
    <t>1255?</t>
  </si>
  <si>
    <t>27.5,20,23</t>
  </si>
  <si>
    <t>na</t>
  </si>
  <si>
    <t>slide 96</t>
  </si>
  <si>
    <t>30 b</t>
  </si>
  <si>
    <t>25 b</t>
  </si>
  <si>
    <t>15,6,7.5</t>
  </si>
  <si>
    <t>102[7?]</t>
  </si>
  <si>
    <t>slide 97</t>
  </si>
  <si>
    <t>x</t>
  </si>
  <si>
    <t>cuadro</t>
  </si>
  <si>
    <t>y</t>
  </si>
  <si>
    <t>brand</t>
  </si>
  <si>
    <t>wetted on 6/7, used on 6/9</t>
  </si>
  <si>
    <t>wetted on 6/7</t>
  </si>
  <si>
    <t>whatman</t>
  </si>
  <si>
    <t>16x17cm</t>
  </si>
  <si>
    <t>paperDiameter_mm</t>
  </si>
  <si>
    <t>unknown1</t>
  </si>
  <si>
    <t>xUsed</t>
  </si>
  <si>
    <t>wetted night before weighing</t>
  </si>
  <si>
    <t>wetted and weighed immediately</t>
  </si>
  <si>
    <t>compare 334-343 with 285-333 (same bag+paper type) to see if waiting over night to weigh or weighing right after wetting makes a difference. IT'S FINE TO WET PAPTER THE NIGHT BEFORE AND WEIGH IN THE MORNING BEFORE USING IN THE FIELD</t>
  </si>
  <si>
    <t>EVP-371</t>
  </si>
  <si>
    <t>EVP-372</t>
  </si>
  <si>
    <t>EVP-373</t>
  </si>
  <si>
    <t>EVP-374</t>
  </si>
  <si>
    <t>EVP-375</t>
  </si>
  <si>
    <t>EVP-376</t>
  </si>
  <si>
    <t>EVP-377</t>
  </si>
  <si>
    <t>EVP-378</t>
  </si>
  <si>
    <t>EVP-379</t>
  </si>
  <si>
    <t>EVP-380</t>
  </si>
  <si>
    <t>EVP-381</t>
  </si>
  <si>
    <t>EVP-382</t>
  </si>
  <si>
    <t>EVP-383</t>
  </si>
  <si>
    <t>EVP-384</t>
  </si>
  <si>
    <t>EVP-385</t>
  </si>
  <si>
    <t>EVP-386</t>
  </si>
  <si>
    <t>EVP-387</t>
  </si>
  <si>
    <t>EVP-388</t>
  </si>
  <si>
    <t>EVP-389</t>
  </si>
  <si>
    <t>EVP-390</t>
  </si>
  <si>
    <t>EVP-391</t>
  </si>
  <si>
    <t>EVP-392</t>
  </si>
  <si>
    <t>EVP-393</t>
  </si>
  <si>
    <t>EVP-394</t>
  </si>
  <si>
    <t>EVP-395</t>
  </si>
  <si>
    <t>EVP-396</t>
  </si>
  <si>
    <t>EVP-397</t>
  </si>
  <si>
    <t>EVP-398</t>
  </si>
  <si>
    <t>EVP-403</t>
  </si>
  <si>
    <t>EVP-399</t>
  </si>
  <si>
    <t>EVP-400</t>
  </si>
  <si>
    <t>EVP-401</t>
  </si>
  <si>
    <t>EVP-402</t>
  </si>
  <si>
    <t>EVP-404</t>
  </si>
  <si>
    <t>EVP-405</t>
  </si>
  <si>
    <t>EVP-406</t>
  </si>
  <si>
    <t>EVP-407</t>
  </si>
  <si>
    <t>EVP-408</t>
  </si>
  <si>
    <t>EVP-409</t>
  </si>
  <si>
    <t>EVP-410</t>
  </si>
  <si>
    <t>EVP-411</t>
  </si>
  <si>
    <t>EVP-412</t>
  </si>
  <si>
    <t>EVP-413</t>
  </si>
  <si>
    <t>EVP-414</t>
  </si>
  <si>
    <t>EVP-415</t>
  </si>
  <si>
    <t>EVP-416</t>
  </si>
  <si>
    <t>EVP-417</t>
  </si>
  <si>
    <t>EVP-418</t>
  </si>
  <si>
    <t>EVP-419</t>
  </si>
  <si>
    <t>EVP-420</t>
  </si>
  <si>
    <t>EVP-421</t>
  </si>
  <si>
    <t>EVP-422</t>
  </si>
  <si>
    <t>EVP-423</t>
  </si>
  <si>
    <t>EVP-424</t>
  </si>
  <si>
    <t>EVP-425</t>
  </si>
  <si>
    <t>EVP-426</t>
  </si>
  <si>
    <t>EVP-427</t>
  </si>
  <si>
    <t>EVP-428</t>
  </si>
  <si>
    <t>EVP-429</t>
  </si>
  <si>
    <t>EVP-430</t>
  </si>
  <si>
    <t>EVP-431</t>
  </si>
  <si>
    <t>EVP-432</t>
  </si>
  <si>
    <t>EVP-433</t>
  </si>
  <si>
    <t>EVP-434</t>
  </si>
  <si>
    <t>EVP-435</t>
  </si>
  <si>
    <t>EVP-436</t>
  </si>
  <si>
    <t>EVP-437</t>
  </si>
  <si>
    <t>EVP-438</t>
  </si>
  <si>
    <t>EVP-439</t>
  </si>
  <si>
    <t>EVP-440</t>
  </si>
  <si>
    <t>EVP-441</t>
  </si>
  <si>
    <t>EVP-442</t>
  </si>
  <si>
    <t>EVP-443</t>
  </si>
  <si>
    <t>EVP-444</t>
  </si>
  <si>
    <t>EVP-445</t>
  </si>
  <si>
    <t>EVP-446</t>
  </si>
  <si>
    <t>EVP-447</t>
  </si>
  <si>
    <t>EVP-448</t>
  </si>
  <si>
    <t>EVP-449</t>
  </si>
  <si>
    <t>EVP-450</t>
  </si>
  <si>
    <t>EVP-451</t>
  </si>
  <si>
    <t>EVP-452</t>
  </si>
  <si>
    <t>EVP-453</t>
  </si>
  <si>
    <t>0x</t>
  </si>
  <si>
    <t>1x (before)</t>
  </si>
  <si>
    <t>0x (before</t>
  </si>
  <si>
    <t>2x (before)</t>
  </si>
  <si>
    <t>4x (before)</t>
  </si>
  <si>
    <t>1x</t>
  </si>
  <si>
    <t>2x</t>
  </si>
  <si>
    <t>4x</t>
  </si>
  <si>
    <t>x used</t>
  </si>
  <si>
    <t>average</t>
  </si>
  <si>
    <t>t-test</t>
  </si>
  <si>
    <t>note: ahlstrom 125mm 14x20cm heavy</t>
  </si>
  <si>
    <t>b: wetted 2 days before weighing</t>
  </si>
  <si>
    <t>a avg</t>
  </si>
  <si>
    <t>b avg</t>
  </si>
  <si>
    <t>before weights</t>
  </si>
  <si>
    <t>a: wetted shortly before weighing</t>
  </si>
  <si>
    <t>DON'T USE PAPER WETTED 2 DAYS BEFORE; MAX OF OVERNIGHT</t>
  </si>
  <si>
    <t>weightLoss</t>
  </si>
  <si>
    <t>a: whatman</t>
  </si>
  <si>
    <t>b: ahlstrom</t>
  </si>
  <si>
    <t>note: 125mm 10x17cm bag</t>
  </si>
  <si>
    <t>WHATMAN WEIGHS SIGNIFICANTLY MORE THAN AHLSTROM, BUT DOES NOT AFFECT EVAPORATION RATE</t>
  </si>
  <si>
    <t>a: d110mm</t>
  </si>
  <si>
    <t>b: d125mm</t>
  </si>
  <si>
    <t>note: 10x17cm bag whatman only</t>
  </si>
  <si>
    <t>D110MM PAPER HAS A SIGNIFICANTLY HIGHER EVAPORATION RATE THAN D125MM PAPER, WHEN ALL OTHER FACTORS ARE CONTROLLED FOR</t>
  </si>
  <si>
    <t>EVP-454</t>
  </si>
  <si>
    <t>EVP-455</t>
  </si>
  <si>
    <t>EVP-456</t>
  </si>
  <si>
    <t>EVP-457</t>
  </si>
  <si>
    <t>EVP-458</t>
  </si>
  <si>
    <t>EVP-459</t>
  </si>
  <si>
    <t>EVP-460</t>
  </si>
  <si>
    <t>EVP-461</t>
  </si>
  <si>
    <t>EVP-462</t>
  </si>
  <si>
    <t>EVP-463</t>
  </si>
  <si>
    <t>EVP-464</t>
  </si>
  <si>
    <t>EVP-465</t>
  </si>
  <si>
    <t>EVP-466</t>
  </si>
  <si>
    <t>EVP-467</t>
  </si>
  <si>
    <t>EVP-468</t>
  </si>
  <si>
    <t>EVP-469</t>
  </si>
  <si>
    <t>EVP-470</t>
  </si>
  <si>
    <t>EVP-471</t>
  </si>
  <si>
    <t>EVP-472</t>
  </si>
  <si>
    <t>EVP-473</t>
  </si>
  <si>
    <t>EVP-474</t>
  </si>
  <si>
    <t>EVP-475</t>
  </si>
  <si>
    <t>EVP-476</t>
  </si>
  <si>
    <t>EVP-477</t>
  </si>
  <si>
    <t>EVP-478</t>
  </si>
  <si>
    <t>EVP-479</t>
  </si>
  <si>
    <t>EVP-480</t>
  </si>
  <si>
    <t>EVP-481</t>
  </si>
  <si>
    <t>EVP-482</t>
  </si>
  <si>
    <t>EVP-483</t>
  </si>
  <si>
    <t>EVP-484</t>
  </si>
  <si>
    <t>EVP-485</t>
  </si>
  <si>
    <t>EVP-486</t>
  </si>
  <si>
    <t>EVP-487</t>
  </si>
  <si>
    <t>EVP-488</t>
  </si>
  <si>
    <t>EVP-489</t>
  </si>
  <si>
    <t>EVP-490</t>
  </si>
  <si>
    <t>EVP-491</t>
  </si>
  <si>
    <t>EVP-492</t>
  </si>
  <si>
    <t>EVP-493</t>
  </si>
  <si>
    <t>EVP-494</t>
  </si>
  <si>
    <t>EVP-495</t>
  </si>
  <si>
    <t>EVP-496</t>
  </si>
  <si>
    <t>EVP-497</t>
  </si>
  <si>
    <t>EVP-498</t>
  </si>
  <si>
    <t>EVP-499</t>
  </si>
  <si>
    <t>EVP-500</t>
  </si>
  <si>
    <t>EVP-501</t>
  </si>
  <si>
    <t>EVP-502</t>
  </si>
  <si>
    <t>EVP-503</t>
  </si>
  <si>
    <t>EVP-504</t>
  </si>
  <si>
    <t>EVP-505</t>
  </si>
  <si>
    <t>EVP-506</t>
  </si>
  <si>
    <t>EVP-507</t>
  </si>
  <si>
    <t>EVP-508</t>
  </si>
  <si>
    <t>b41 24h b42</t>
  </si>
  <si>
    <t>For the most part, there is no differences in using the bags multiple times. However, using the bag for the third time seems to result in a lower value compared to when bags were used for the first and second times. Other comparisons were non-significant. IT MIGHT BE FINE TO USE BAGS MULTIPLE TIMES, BUT NEED MORE DATA.</t>
  </si>
  <si>
    <t>EVP-509</t>
  </si>
  <si>
    <t>EVP-510</t>
  </si>
  <si>
    <t>EVP-511</t>
  </si>
  <si>
    <t>EVP-512</t>
  </si>
  <si>
    <t>EVP-513</t>
  </si>
  <si>
    <t>EVP-514</t>
  </si>
  <si>
    <t>EVP-515</t>
  </si>
  <si>
    <t>EVP-516</t>
  </si>
  <si>
    <t>EVP-517</t>
  </si>
  <si>
    <t>EVP-518</t>
  </si>
  <si>
    <t>EVP-519</t>
  </si>
  <si>
    <t>EVP-520</t>
  </si>
  <si>
    <t>EVP-521</t>
  </si>
  <si>
    <t>EVP-522</t>
  </si>
  <si>
    <t>EVP-523</t>
  </si>
  <si>
    <t>EVP-524</t>
  </si>
  <si>
    <t>EVP-525</t>
  </si>
  <si>
    <t>EVP-526</t>
  </si>
  <si>
    <t>EVP-527</t>
  </si>
  <si>
    <t>EVP-528</t>
  </si>
  <si>
    <t>EVP-529</t>
  </si>
  <si>
    <t>EVP-530</t>
  </si>
  <si>
    <t>EVP-531</t>
  </si>
  <si>
    <t>EVP-532</t>
  </si>
  <si>
    <t>EVP-533</t>
  </si>
  <si>
    <t>EVP-534</t>
  </si>
  <si>
    <t>EVP-535</t>
  </si>
  <si>
    <t>EVP-536</t>
  </si>
  <si>
    <t>EVP-537</t>
  </si>
  <si>
    <t>EVP-538</t>
  </si>
  <si>
    <t>EVP-539</t>
  </si>
  <si>
    <t>EVP-540</t>
  </si>
  <si>
    <t>EVP-541</t>
  </si>
  <si>
    <t>EVP-542</t>
  </si>
  <si>
    <t>EVP-543</t>
  </si>
  <si>
    <t>EVP-544</t>
  </si>
  <si>
    <t>EVP-545</t>
  </si>
  <si>
    <t>EVP-546</t>
  </si>
  <si>
    <t>EVP-547</t>
  </si>
  <si>
    <t>EVP-548</t>
  </si>
  <si>
    <t>EVP-549</t>
  </si>
  <si>
    <t>EVP-550</t>
  </si>
  <si>
    <t>EVP-551</t>
  </si>
  <si>
    <t>EVP-552</t>
  </si>
  <si>
    <t>EVP-553</t>
  </si>
  <si>
    <t>EVP-554</t>
  </si>
  <si>
    <t>EVP-555</t>
  </si>
  <si>
    <t>EVP-556</t>
  </si>
  <si>
    <t>EVP-557</t>
  </si>
  <si>
    <t>EVP-558</t>
  </si>
  <si>
    <t>EVP-559</t>
  </si>
  <si>
    <t>EVP-560</t>
  </si>
  <si>
    <t>EVP-561</t>
  </si>
  <si>
    <t>EVP-562</t>
  </si>
  <si>
    <t>EVP-563</t>
  </si>
  <si>
    <t>EVP-564</t>
  </si>
  <si>
    <t>EVP-565</t>
  </si>
  <si>
    <t>EVP-566</t>
  </si>
  <si>
    <t>EVP-567</t>
  </si>
  <si>
    <t>EVP-568</t>
  </si>
  <si>
    <t>EVP-569</t>
  </si>
  <si>
    <t>EVP-570</t>
  </si>
  <si>
    <t>EVP-571</t>
  </si>
  <si>
    <t>EVP-572</t>
  </si>
  <si>
    <t>EVP-573</t>
  </si>
  <si>
    <t>EVP-574</t>
  </si>
  <si>
    <t>EVP-575</t>
  </si>
  <si>
    <t>EVP-576</t>
  </si>
  <si>
    <t>EVP-577</t>
  </si>
  <si>
    <t>EVP-578</t>
  </si>
  <si>
    <t>EVP-579</t>
  </si>
  <si>
    <t>EVP-580</t>
  </si>
  <si>
    <t>EVP-581</t>
  </si>
  <si>
    <t>EVP-582</t>
  </si>
  <si>
    <t>EVP-583</t>
  </si>
  <si>
    <t>EVP-584</t>
  </si>
  <si>
    <t>EVP-585</t>
  </si>
  <si>
    <t>EVP-586</t>
  </si>
  <si>
    <t>EVP-587</t>
  </si>
  <si>
    <t>EVP-588</t>
  </si>
  <si>
    <t>EVP-589</t>
  </si>
  <si>
    <t>EVP-590</t>
  </si>
  <si>
    <t>EVP-591</t>
  </si>
  <si>
    <t>EVP-592</t>
  </si>
  <si>
    <t>EVP-593</t>
  </si>
  <si>
    <t>EVP-594</t>
  </si>
  <si>
    <t>EVP-595</t>
  </si>
  <si>
    <t>EVP-596</t>
  </si>
  <si>
    <t>EVP-597</t>
  </si>
  <si>
    <t>EVP-598</t>
  </si>
  <si>
    <t>EVP-599</t>
  </si>
  <si>
    <t>EVP-600</t>
  </si>
  <si>
    <t>EVP-601</t>
  </si>
  <si>
    <t>EVP-602</t>
  </si>
  <si>
    <t>EVP-603</t>
  </si>
  <si>
    <t>EVP-604</t>
  </si>
  <si>
    <t>EVP-605</t>
  </si>
  <si>
    <t>EVP-606</t>
  </si>
  <si>
    <t>EVP-607</t>
  </si>
  <si>
    <t>EVP-608</t>
  </si>
  <si>
    <t>EVP-609</t>
  </si>
  <si>
    <t>EVP-610</t>
  </si>
  <si>
    <t>EVP-611</t>
  </si>
  <si>
    <t>EVP-612</t>
  </si>
  <si>
    <t>EVP-613</t>
  </si>
  <si>
    <t>EVP-614</t>
  </si>
  <si>
    <t>EVP-615</t>
  </si>
  <si>
    <t>EVP-616</t>
  </si>
  <si>
    <t>EVP-617</t>
  </si>
  <si>
    <t>EVP-618</t>
  </si>
  <si>
    <t>EVP-619</t>
  </si>
  <si>
    <t>EVP-620</t>
  </si>
  <si>
    <t>EVP-621</t>
  </si>
  <si>
    <t>EVP-622</t>
  </si>
  <si>
    <t>EVP-623</t>
  </si>
  <si>
    <t>EVP-624</t>
  </si>
  <si>
    <t>EVP-625</t>
  </si>
  <si>
    <t>EVP-626</t>
  </si>
  <si>
    <t>EVP-627</t>
  </si>
  <si>
    <t>EVP-628</t>
  </si>
  <si>
    <t>EVP-629</t>
  </si>
  <si>
    <t>EVP-630</t>
  </si>
  <si>
    <t>EVP-631</t>
  </si>
  <si>
    <t>EVP-632</t>
  </si>
  <si>
    <t>EVP-633</t>
  </si>
  <si>
    <t>EVP-634</t>
  </si>
  <si>
    <t>EVP-635</t>
  </si>
  <si>
    <t>EVP-636</t>
  </si>
  <si>
    <t>EVP-637</t>
  </si>
  <si>
    <t>EVP-638</t>
  </si>
  <si>
    <t>EVP-639</t>
  </si>
  <si>
    <t>EVP-640</t>
  </si>
  <si>
    <t>EVP-641</t>
  </si>
  <si>
    <t>EVP-642</t>
  </si>
  <si>
    <t>EVP-643</t>
  </si>
  <si>
    <t>EVP-644</t>
  </si>
  <si>
    <t>EVP-645</t>
  </si>
  <si>
    <t>EVP-646</t>
  </si>
  <si>
    <t>EVP-647</t>
  </si>
  <si>
    <t>EVP-648</t>
  </si>
  <si>
    <t>EVP-649</t>
  </si>
  <si>
    <t>EVP-650</t>
  </si>
  <si>
    <t>EVP-651</t>
  </si>
  <si>
    <t>EVP-652</t>
  </si>
  <si>
    <t>EVP-653</t>
  </si>
  <si>
    <t>EVP-654</t>
  </si>
  <si>
    <t>EVP-655</t>
  </si>
  <si>
    <t>EVP-656</t>
  </si>
  <si>
    <t>EVP-657</t>
  </si>
  <si>
    <t>EVP-658</t>
  </si>
  <si>
    <t>EVP-659</t>
  </si>
  <si>
    <t>EVP-660</t>
  </si>
  <si>
    <t>EVP-661</t>
  </si>
  <si>
    <t>EVP-662</t>
  </si>
  <si>
    <t>EVP-663</t>
  </si>
  <si>
    <t>EVP-664</t>
  </si>
  <si>
    <t>EVP-665</t>
  </si>
  <si>
    <t>EVP-666</t>
  </si>
  <si>
    <t>EVP-667</t>
  </si>
  <si>
    <t>EVP-668</t>
  </si>
  <si>
    <t>EVP-669</t>
  </si>
  <si>
    <t>EVP-670</t>
  </si>
  <si>
    <t>EVP-671</t>
  </si>
  <si>
    <t>EVP-672</t>
  </si>
  <si>
    <t>EVP-673</t>
  </si>
  <si>
    <t>EVP-674</t>
  </si>
  <si>
    <t>EVP-675</t>
  </si>
  <si>
    <t>EVP-676</t>
  </si>
  <si>
    <t>EVP-677</t>
  </si>
  <si>
    <t>EVP-678</t>
  </si>
  <si>
    <t>EVP-679</t>
  </si>
  <si>
    <t>EVP-680</t>
  </si>
  <si>
    <t>EVP-681</t>
  </si>
  <si>
    <t>EVP-682</t>
  </si>
  <si>
    <t>EVP-683</t>
  </si>
  <si>
    <t>EVP-684</t>
  </si>
  <si>
    <t>EVP-685</t>
  </si>
  <si>
    <t>EVP-686</t>
  </si>
  <si>
    <t>EVP-687</t>
  </si>
  <si>
    <t>EVP-688</t>
  </si>
  <si>
    <t>EVP-689</t>
  </si>
  <si>
    <t>EVP-690</t>
  </si>
  <si>
    <t>EVP-691</t>
  </si>
  <si>
    <t>EVP-692</t>
  </si>
  <si>
    <t>EVP-693</t>
  </si>
  <si>
    <t>EVP-694</t>
  </si>
  <si>
    <t>EVP-695</t>
  </si>
  <si>
    <t>EVP-696</t>
  </si>
  <si>
    <t>EVP-697</t>
  </si>
  <si>
    <t>EVP-698</t>
  </si>
  <si>
    <t>EVP-699</t>
  </si>
  <si>
    <t>EVP-700</t>
  </si>
  <si>
    <t>EVP-701</t>
  </si>
  <si>
    <t>EVP-702</t>
  </si>
  <si>
    <t>EVP-703</t>
  </si>
  <si>
    <t>EVP-704</t>
  </si>
  <si>
    <t>EVP-705</t>
  </si>
  <si>
    <t>EVP-706</t>
  </si>
  <si>
    <t>EVP-707</t>
  </si>
  <si>
    <t>EVP-708</t>
  </si>
  <si>
    <t>EVP-709</t>
  </si>
  <si>
    <t>EVP-710</t>
  </si>
  <si>
    <t>EVP-711</t>
  </si>
  <si>
    <t>EVP-712</t>
  </si>
  <si>
    <t>EVP-713</t>
  </si>
  <si>
    <t>EVP-714</t>
  </si>
  <si>
    <t>EVP-715</t>
  </si>
  <si>
    <t>EVP-716</t>
  </si>
  <si>
    <t>EVP-717</t>
  </si>
  <si>
    <t>EVP-718</t>
  </si>
  <si>
    <t>EVP-719</t>
  </si>
  <si>
    <t>EVP-720</t>
  </si>
  <si>
    <t>EVP-721</t>
  </si>
  <si>
    <t>EVP-722</t>
  </si>
  <si>
    <t>EVP-723</t>
  </si>
  <si>
    <t>EVP-724</t>
  </si>
  <si>
    <t>EVP-725</t>
  </si>
  <si>
    <t>EVP-726</t>
  </si>
  <si>
    <t>EVP-727</t>
  </si>
  <si>
    <t>EVP-728</t>
  </si>
  <si>
    <t>EVP-729</t>
  </si>
  <si>
    <t>EVP-730</t>
  </si>
  <si>
    <t>EVP-731</t>
  </si>
  <si>
    <t>EVP-732</t>
  </si>
  <si>
    <t>EVP-733</t>
  </si>
  <si>
    <t>EVP-734</t>
  </si>
  <si>
    <t>EVP-735</t>
  </si>
  <si>
    <t>EVP-736</t>
  </si>
  <si>
    <t>EVP-737</t>
  </si>
  <si>
    <t>EVP-738</t>
  </si>
  <si>
    <t>EVP-739</t>
  </si>
  <si>
    <t>EVP-740</t>
  </si>
  <si>
    <t>EVP-741</t>
  </si>
  <si>
    <t>EVP-742</t>
  </si>
  <si>
    <t>EVP-743</t>
  </si>
  <si>
    <t>EVP-744</t>
  </si>
  <si>
    <t>EVP-745</t>
  </si>
  <si>
    <t>EVP-746</t>
  </si>
  <si>
    <t>EVP-747</t>
  </si>
  <si>
    <t>EVP-748</t>
  </si>
  <si>
    <t>EVP-749</t>
  </si>
  <si>
    <t>EVP-750</t>
  </si>
  <si>
    <t>EVP-751</t>
  </si>
  <si>
    <t>EVP-752</t>
  </si>
  <si>
    <t>EVP-753</t>
  </si>
  <si>
    <t>EVP-754</t>
  </si>
  <si>
    <t>EVP-755</t>
  </si>
  <si>
    <t>EVP-756</t>
  </si>
  <si>
    <t>EVP-757</t>
  </si>
  <si>
    <t>EVP-758</t>
  </si>
  <si>
    <t>EVP-759</t>
  </si>
  <si>
    <t>EVP-760</t>
  </si>
  <si>
    <t>EVP-761</t>
  </si>
  <si>
    <t>EVP-762</t>
  </si>
  <si>
    <t>EVP-763</t>
  </si>
  <si>
    <t>EVP-764</t>
  </si>
  <si>
    <t>EVP-765</t>
  </si>
  <si>
    <t>EVP-766</t>
  </si>
  <si>
    <t>EVP-767</t>
  </si>
  <si>
    <t>EVP-768</t>
  </si>
  <si>
    <t>EVP-769</t>
  </si>
  <si>
    <t>EVP-770</t>
  </si>
  <si>
    <t>EVP-771</t>
  </si>
  <si>
    <t>EVP-772</t>
  </si>
  <si>
    <t>EVP-773</t>
  </si>
  <si>
    <t>EVP-774</t>
  </si>
  <si>
    <t>EVP-775</t>
  </si>
  <si>
    <t>EVP-776</t>
  </si>
  <si>
    <t>EVP-777</t>
  </si>
  <si>
    <t>EVP-778</t>
  </si>
  <si>
    <t>EVP-779</t>
  </si>
  <si>
    <t>EVP-780</t>
  </si>
  <si>
    <t>EVP-781</t>
  </si>
  <si>
    <t>EVP-782</t>
  </si>
  <si>
    <t>EVP-783</t>
  </si>
  <si>
    <t>EVP-784</t>
  </si>
  <si>
    <t>EVP-785</t>
  </si>
  <si>
    <t>EVP-786</t>
  </si>
  <si>
    <t>EVP-787</t>
  </si>
  <si>
    <t>EVP-788</t>
  </si>
  <si>
    <t>EVP-789</t>
  </si>
  <si>
    <t>EVP-790</t>
  </si>
  <si>
    <t>EVP-791</t>
  </si>
  <si>
    <t>EVP-792</t>
  </si>
  <si>
    <t>EVP-793</t>
  </si>
  <si>
    <t>EVP-794</t>
  </si>
  <si>
    <t>EVP-795</t>
  </si>
  <si>
    <t>EVP-796</t>
  </si>
  <si>
    <t>EVP-797</t>
  </si>
  <si>
    <t>EVP-798</t>
  </si>
  <si>
    <t>EVP-799</t>
  </si>
  <si>
    <t>EVP-800</t>
  </si>
  <si>
    <t>EVP-801</t>
  </si>
  <si>
    <t>EVP-802</t>
  </si>
  <si>
    <t>EVP-803</t>
  </si>
  <si>
    <t>EVP-804</t>
  </si>
  <si>
    <t>EVP-805</t>
  </si>
  <si>
    <t>EVP-806</t>
  </si>
  <si>
    <t>EVP-807</t>
  </si>
  <si>
    <t>EVP-808</t>
  </si>
  <si>
    <t>EVP-809</t>
  </si>
  <si>
    <t>EVP-810</t>
  </si>
  <si>
    <t>EVP-811</t>
  </si>
  <si>
    <t>EVP-812</t>
  </si>
  <si>
    <t>EVP-813</t>
  </si>
  <si>
    <t>EVP-814</t>
  </si>
  <si>
    <t>EVP-815</t>
  </si>
  <si>
    <t>EVP-816</t>
  </si>
  <si>
    <t>EVP-817</t>
  </si>
  <si>
    <t>EVP-818</t>
  </si>
  <si>
    <t>EVP-819</t>
  </si>
  <si>
    <t>EVP-820</t>
  </si>
  <si>
    <t>EVP-821</t>
  </si>
  <si>
    <t>EVP-822</t>
  </si>
  <si>
    <t>EVP-823</t>
  </si>
  <si>
    <t>EVP-824</t>
  </si>
  <si>
    <t>EVP-825</t>
  </si>
  <si>
    <t>EVP-826</t>
  </si>
  <si>
    <t>EVP-827</t>
  </si>
  <si>
    <t>EVP-828</t>
  </si>
  <si>
    <t>EVP-829</t>
  </si>
  <si>
    <t>EVP-830</t>
  </si>
  <si>
    <t>EVP-831</t>
  </si>
  <si>
    <t>EVP-832</t>
  </si>
  <si>
    <t>EVP-833</t>
  </si>
  <si>
    <t>EVP-834</t>
  </si>
  <si>
    <t>EVP-835</t>
  </si>
  <si>
    <t>EVP-836</t>
  </si>
  <si>
    <t>EVP-837</t>
  </si>
  <si>
    <t>EVP-838</t>
  </si>
  <si>
    <t>EVP-839</t>
  </si>
  <si>
    <t>EVP-840</t>
  </si>
  <si>
    <t>EVP-841</t>
  </si>
  <si>
    <t>EVP-842</t>
  </si>
  <si>
    <t>EVP-843</t>
  </si>
  <si>
    <t>14x20cm heavy</t>
  </si>
  <si>
    <t>id</t>
  </si>
  <si>
    <t>beforeWeight</t>
  </si>
  <si>
    <t>d110mm</t>
  </si>
  <si>
    <t>d125mm</t>
  </si>
  <si>
    <t>weightLost</t>
  </si>
  <si>
    <t>110mm avg</t>
  </si>
  <si>
    <t>125mm avg</t>
  </si>
  <si>
    <t>Some of the 110mm beforeWeight values look strange to me. They're 4.0's, rather than 5.0's. Could it be a different brand or bag size? But there's no way of telling now</t>
  </si>
  <si>
    <t>There's no difference for 125mm between 5/31 vs 6/3 (weightLost)</t>
  </si>
  <si>
    <t>There's a signif. diff. between 110mm on 6/1 vs 6/2 (weightLost)</t>
  </si>
  <si>
    <t>There's no difference for 110mm on 6/1 vs 125mm on 5/31 (weightLost)</t>
  </si>
  <si>
    <t>There's a signif. diff. between 110mm on 6/2 vs 125mm on 6/3 (weightLost)</t>
  </si>
  <si>
    <t>(signif. even if we exclude the negative value)</t>
  </si>
  <si>
    <t>d110m</t>
  </si>
  <si>
    <t>note: 14x20cm bag whatman only</t>
  </si>
  <si>
    <t>Is there a difference between 110mm vs 125mm in evp rate (weightLost)?</t>
  </si>
  <si>
    <t>Does the size of the bag used make a difference in the evp rate (weightLost)?</t>
  </si>
  <si>
    <t>Very difficult to tell. Like the paper size differences, I can't control for differences between days. I need to spend a day testing different bag sizes in addition to different paper sizes (125mm vs 110mm). Pick a site that's easily traversed but with a variety of shade and humidity levels. Since you can't control the level of shade and humidity at each microsite, you can work around this by having a range of them. At each site, place one of each paper size (placed in the same bag size), or place each of the 4-5 commonly used bags (all containing the same paper size). Get as many replicates as possible on the same day; you won't be able to avoid the differences between hours of the day.</t>
  </si>
  <si>
    <t>EVP-844</t>
  </si>
  <si>
    <t>EVP-845</t>
  </si>
  <si>
    <t>EVP-846</t>
  </si>
  <si>
    <t>EVP-847</t>
  </si>
  <si>
    <t>EVP-848</t>
  </si>
  <si>
    <t>EVP-849</t>
  </si>
  <si>
    <t>EVP-850</t>
  </si>
  <si>
    <t>EVP-851</t>
  </si>
  <si>
    <t>EVP-852</t>
  </si>
  <si>
    <t>EVP-853</t>
  </si>
  <si>
    <t>EVP-854</t>
  </si>
  <si>
    <t>EVP-855</t>
  </si>
  <si>
    <t>EVP-856</t>
  </si>
  <si>
    <t>EVP-857</t>
  </si>
  <si>
    <t>EVP-858</t>
  </si>
  <si>
    <t>EVP-859</t>
  </si>
  <si>
    <t>EVP-860</t>
  </si>
  <si>
    <t>EVP-861</t>
  </si>
  <si>
    <t>EVP-862</t>
  </si>
  <si>
    <t>EVP-863</t>
  </si>
  <si>
    <t>Ba-01</t>
  </si>
  <si>
    <t>Ba-02</t>
  </si>
  <si>
    <t>Ba-03</t>
  </si>
  <si>
    <t>Ba-04</t>
  </si>
  <si>
    <t>Ba-05</t>
  </si>
  <si>
    <t>Ba-06</t>
  </si>
  <si>
    <t>Ba-07</t>
  </si>
  <si>
    <t>Ba-08</t>
  </si>
  <si>
    <t>Ba-09</t>
  </si>
  <si>
    <t>Ba-10</t>
  </si>
  <si>
    <t>Ba-11</t>
  </si>
  <si>
    <t>Ba-12</t>
  </si>
  <si>
    <t>Ba-13</t>
  </si>
  <si>
    <t>Ba-14</t>
  </si>
  <si>
    <t>Ba-15</t>
  </si>
  <si>
    <t>Ba-16</t>
  </si>
  <si>
    <t>Ba-17</t>
  </si>
  <si>
    <t>Ba-18</t>
  </si>
  <si>
    <t>Ba-19</t>
  </si>
  <si>
    <t>Ba-20</t>
  </si>
  <si>
    <t>Ba-21</t>
  </si>
  <si>
    <t>Ba-22</t>
  </si>
  <si>
    <t>Ba-23</t>
  </si>
  <si>
    <t>Ba-24</t>
  </si>
  <si>
    <t>Ba-25</t>
  </si>
  <si>
    <t>Bb-01</t>
  </si>
  <si>
    <t>Bb-02</t>
  </si>
  <si>
    <t>Bb-03</t>
  </si>
  <si>
    <t>Bb-04</t>
  </si>
  <si>
    <t>Bb-05</t>
  </si>
  <si>
    <t>Bb-06</t>
  </si>
  <si>
    <t>Bb-07</t>
  </si>
  <si>
    <t>Bb-08</t>
  </si>
  <si>
    <t>Bb-09</t>
  </si>
  <si>
    <t>Bb-10</t>
  </si>
  <si>
    <t>Bb-11</t>
  </si>
  <si>
    <t>Bb-12</t>
  </si>
  <si>
    <t>Bb-13</t>
  </si>
  <si>
    <t>Bb-14</t>
  </si>
  <si>
    <t>Bb-15</t>
  </si>
  <si>
    <t>Bb-16</t>
  </si>
  <si>
    <t>Bb-17</t>
  </si>
  <si>
    <t>Bb-18</t>
  </si>
  <si>
    <t>Bb-19</t>
  </si>
  <si>
    <t>Bb-20</t>
  </si>
  <si>
    <t>Bb-21</t>
  </si>
  <si>
    <t>Bb-22</t>
  </si>
  <si>
    <t>Bb-23</t>
  </si>
  <si>
    <t>Bb-24</t>
  </si>
  <si>
    <t>Bb-25</t>
  </si>
  <si>
    <t>Bc-01</t>
  </si>
  <si>
    <t>Bc-02</t>
  </si>
  <si>
    <t>Bc-03</t>
  </si>
  <si>
    <t>Bc-04</t>
  </si>
  <si>
    <t>Bc-05</t>
  </si>
  <si>
    <t>Bc-06</t>
  </si>
  <si>
    <t>Bc-07</t>
  </si>
  <si>
    <t>Bc-08</t>
  </si>
  <si>
    <t>Bc-09</t>
  </si>
  <si>
    <t>Bc-10</t>
  </si>
  <si>
    <t>Bc-11</t>
  </si>
  <si>
    <t>Bc-12</t>
  </si>
  <si>
    <t>Bc-13</t>
  </si>
  <si>
    <t>Bc-14</t>
  </si>
  <si>
    <t>Bc-15</t>
  </si>
  <si>
    <t>Bc-16</t>
  </si>
  <si>
    <t>Bc-17</t>
  </si>
  <si>
    <t>Bc-18</t>
  </si>
  <si>
    <t>Bc-19</t>
  </si>
  <si>
    <t>Bc-20</t>
  </si>
  <si>
    <t>Bc-21</t>
  </si>
  <si>
    <t>Bc-22</t>
  </si>
  <si>
    <t>Bc-23</t>
  </si>
  <si>
    <t>Bc-24</t>
  </si>
  <si>
    <t>Bc-25</t>
  </si>
  <si>
    <t>Bd-01</t>
  </si>
  <si>
    <t>Bd-02</t>
  </si>
  <si>
    <t>Bd-03</t>
  </si>
  <si>
    <t>Bd-04</t>
  </si>
  <si>
    <t>Bd-05</t>
  </si>
  <si>
    <t>Bd-06</t>
  </si>
  <si>
    <t>Bd-07</t>
  </si>
  <si>
    <t>Bd-08</t>
  </si>
  <si>
    <t>Bd-09</t>
  </si>
  <si>
    <t>Bd-10</t>
  </si>
  <si>
    <t>Bd-11</t>
  </si>
  <si>
    <t>Bd-12</t>
  </si>
  <si>
    <t>Bd-13</t>
  </si>
  <si>
    <t>Bd-14</t>
  </si>
  <si>
    <t>Bd-15</t>
  </si>
  <si>
    <t>Bd-16</t>
  </si>
  <si>
    <t>Bd-17</t>
  </si>
  <si>
    <t>Bd-18</t>
  </si>
  <si>
    <t>Bd-19</t>
  </si>
  <si>
    <t>Bd-20</t>
  </si>
  <si>
    <t>Bd-21</t>
  </si>
  <si>
    <t>Bd-22</t>
  </si>
  <si>
    <t>Bd-23</t>
  </si>
  <si>
    <t>Bd-24</t>
  </si>
  <si>
    <t>Bd-25</t>
  </si>
  <si>
    <t>afterWeight</t>
  </si>
  <si>
    <t>sunIntensity</t>
  </si>
  <si>
    <t>number</t>
  </si>
  <si>
    <t>high</t>
  </si>
  <si>
    <t>low</t>
  </si>
  <si>
    <t>medium</t>
  </si>
  <si>
    <t>Do rates of evaporation differ between different bag types?</t>
  </si>
  <si>
    <t>NO, IT DOES NOT. USE ANY BAGS.</t>
  </si>
  <si>
    <t>Do rates of evaporation differ between sunIntensities?</t>
  </si>
  <si>
    <t>note: sort table by number, used t.test()</t>
  </si>
  <si>
    <t>note: sort by sunIntensity, used t.test()</t>
  </si>
  <si>
    <t>stddev</t>
  </si>
  <si>
    <t>2 SE</t>
  </si>
  <si>
    <t>avgEvpRate</t>
  </si>
  <si>
    <t>WHY DOES LOWER SUNINSTENSITY (MORE SHADE) HAVE HIGHER RATES OF EVAPORATION/WEIGHT LOSS?</t>
  </si>
  <si>
    <t>Do rates of evaporation differ over time?</t>
  </si>
  <si>
    <t>YES, EVAPORATION RATE SEEMS TO BE DECREASING STARTING FROM 9:30AM. FIELD NOTES: IT BECAME CLOUDIER AS THE DAY WENT ON.</t>
  </si>
  <si>
    <t>note: sort by sunIntensity, do not select na's</t>
  </si>
  <si>
    <t>75 w</t>
  </si>
  <si>
    <t>80 w</t>
  </si>
  <si>
    <t>51 w</t>
  </si>
  <si>
    <t>74 w</t>
  </si>
  <si>
    <t>45 w</t>
  </si>
  <si>
    <t>58 w</t>
  </si>
  <si>
    <t>Field site location: N 15.17014, W 092.33771</t>
  </si>
  <si>
    <t>shade level</t>
  </si>
  <si>
    <t>Bag size does not matter. See control experient data in sheet "bagControl".</t>
  </si>
  <si>
    <t>EVP-864</t>
  </si>
  <si>
    <t>EVP-865</t>
  </si>
  <si>
    <t>EVP-866</t>
  </si>
  <si>
    <t>EVP-867</t>
  </si>
  <si>
    <t>EVP-868</t>
  </si>
  <si>
    <t>EVP-869</t>
  </si>
  <si>
    <t>EVP-870</t>
  </si>
  <si>
    <t>EVP-871</t>
  </si>
  <si>
    <t>EVP-872</t>
  </si>
  <si>
    <t>EVP-873</t>
  </si>
  <si>
    <t>EVP-874</t>
  </si>
  <si>
    <t>EVP-875</t>
  </si>
  <si>
    <t>EVP-876</t>
  </si>
  <si>
    <t>EVP-877</t>
  </si>
  <si>
    <t>EVP-878</t>
  </si>
  <si>
    <t>EVP-879</t>
  </si>
  <si>
    <t>EVP-880</t>
  </si>
  <si>
    <t>EVP-881</t>
  </si>
  <si>
    <t>EVP-882</t>
  </si>
  <si>
    <t>EVP-883</t>
  </si>
  <si>
    <t>EVP-884</t>
  </si>
  <si>
    <t>EVP-885</t>
  </si>
  <si>
    <t>EVP-886</t>
  </si>
  <si>
    <t>EVP-887</t>
  </si>
  <si>
    <t>EVP-888</t>
  </si>
  <si>
    <t>EVP-889</t>
  </si>
  <si>
    <t>EVP-890</t>
  </si>
  <si>
    <t>EVP-891</t>
  </si>
  <si>
    <t>EVP-892</t>
  </si>
  <si>
    <t>EVP-893</t>
  </si>
  <si>
    <t>10a</t>
  </si>
  <si>
    <t>11a</t>
  </si>
  <si>
    <t>12a</t>
  </si>
  <si>
    <t>13a</t>
  </si>
  <si>
    <t>14a</t>
  </si>
  <si>
    <t>15a</t>
  </si>
  <si>
    <t>16a</t>
  </si>
  <si>
    <t>17a</t>
  </si>
  <si>
    <t>18a</t>
  </si>
  <si>
    <t>19a</t>
  </si>
  <si>
    <t>20a</t>
  </si>
  <si>
    <t>21a</t>
  </si>
  <si>
    <t>22a</t>
  </si>
  <si>
    <t>23a</t>
  </si>
  <si>
    <t>24a</t>
  </si>
  <si>
    <t>25a</t>
  </si>
  <si>
    <t>26a</t>
  </si>
  <si>
    <t>27a</t>
  </si>
  <si>
    <t>28a</t>
  </si>
  <si>
    <t>29a</t>
  </si>
  <si>
    <t>30a</t>
  </si>
  <si>
    <t>10b</t>
  </si>
  <si>
    <t>11b</t>
  </si>
  <si>
    <t>12b</t>
  </si>
  <si>
    <t>13b</t>
  </si>
  <si>
    <t>14b</t>
  </si>
  <si>
    <t>15b</t>
  </si>
  <si>
    <t>16b</t>
  </si>
  <si>
    <t>17b</t>
  </si>
  <si>
    <t>18b</t>
  </si>
  <si>
    <t>19b</t>
  </si>
  <si>
    <t>20b</t>
  </si>
  <si>
    <t>21b</t>
  </si>
  <si>
    <t>22b</t>
  </si>
  <si>
    <t>23b</t>
  </si>
  <si>
    <t>24b</t>
  </si>
  <si>
    <t>25b</t>
  </si>
  <si>
    <t>26b</t>
  </si>
  <si>
    <t>27b</t>
  </si>
  <si>
    <t>28b</t>
  </si>
  <si>
    <t>29b</t>
  </si>
  <si>
    <t>30b</t>
  </si>
  <si>
    <t>sort</t>
  </si>
  <si>
    <t>01a</t>
  </si>
  <si>
    <t>01b</t>
  </si>
  <si>
    <t>02a</t>
  </si>
  <si>
    <t>02b</t>
  </si>
  <si>
    <t>03a</t>
  </si>
  <si>
    <t>03b</t>
  </si>
  <si>
    <t>04a</t>
  </si>
  <si>
    <t>04b</t>
  </si>
  <si>
    <t>05a</t>
  </si>
  <si>
    <t>05b</t>
  </si>
  <si>
    <t>06a</t>
  </si>
  <si>
    <t>06b</t>
  </si>
  <si>
    <t>07a</t>
  </si>
  <si>
    <t>07b</t>
  </si>
  <si>
    <t>08a</t>
  </si>
  <si>
    <t>08b</t>
  </si>
  <si>
    <t>09a</t>
  </si>
  <si>
    <t>09b</t>
  </si>
  <si>
    <t>gazebo</t>
  </si>
  <si>
    <t>control1</t>
  </si>
  <si>
    <t>23 b</t>
  </si>
  <si>
    <t>Site info</t>
  </si>
  <si>
    <t>Control 1</t>
  </si>
  <si>
    <t>tree1 (not 45h plot) = 7.5m x 138.5cm</t>
  </si>
  <si>
    <t>tree2 (not 45h plot) = 6.5m x 69cm</t>
  </si>
  <si>
    <t>tree3 (not 45h plot) = 6.2m x 23cm</t>
  </si>
  <si>
    <t>café density = 9</t>
  </si>
  <si>
    <t>location = N 15.17364, W 092.33511</t>
  </si>
  <si>
    <t>10 b</t>
  </si>
  <si>
    <t>9 b</t>
  </si>
  <si>
    <t>41 w</t>
  </si>
  <si>
    <t>49 w</t>
  </si>
  <si>
    <t>13 b</t>
  </si>
  <si>
    <t>11 b</t>
  </si>
  <si>
    <t>drizzling</t>
  </si>
  <si>
    <t>5 b</t>
  </si>
  <si>
    <t>36 w</t>
  </si>
  <si>
    <t>12 b</t>
  </si>
  <si>
    <t>47 b</t>
  </si>
  <si>
    <t>1 w</t>
  </si>
  <si>
    <t>43 w</t>
  </si>
  <si>
    <t>42 w</t>
  </si>
  <si>
    <t>work was done here, plants were trimmed and new café was planted</t>
  </si>
  <si>
    <t>6 b</t>
  </si>
  <si>
    <t>55 b</t>
  </si>
  <si>
    <t>EVP-894</t>
  </si>
  <si>
    <t>EVP-895</t>
  </si>
  <si>
    <t>EVP-896</t>
  </si>
  <si>
    <t>EVP-897</t>
  </si>
  <si>
    <t>EVP-898</t>
  </si>
  <si>
    <t>EVP-899</t>
  </si>
  <si>
    <t>EVP-900</t>
  </si>
  <si>
    <t>EVP-901</t>
  </si>
  <si>
    <t>EVP-902</t>
  </si>
  <si>
    <t>EVP-903</t>
  </si>
  <si>
    <t>EVP-904</t>
  </si>
  <si>
    <t>EVP-905</t>
  </si>
  <si>
    <t>EVP-906</t>
  </si>
  <si>
    <t>EVP-907</t>
  </si>
  <si>
    <t>EVP-908</t>
  </si>
  <si>
    <t>EVP-909</t>
  </si>
  <si>
    <t>EVP-910</t>
  </si>
  <si>
    <t>EVP-911</t>
  </si>
  <si>
    <t>EVP-912</t>
  </si>
  <si>
    <t>EVP-913</t>
  </si>
  <si>
    <t>EVP-914</t>
  </si>
  <si>
    <t>EVP-915</t>
  </si>
  <si>
    <t>EVP-916</t>
  </si>
  <si>
    <t>EVP-917</t>
  </si>
  <si>
    <t>EVP-918</t>
  </si>
  <si>
    <t>EVP-919</t>
  </si>
  <si>
    <t>EVP-920</t>
  </si>
  <si>
    <t>EVP-921</t>
  </si>
  <si>
    <t>EVP-922</t>
  </si>
  <si>
    <t>EVP-923</t>
  </si>
  <si>
    <t>Not sure how to interpret this data. Control1 seems to be more variable than gazebo, but does that stop me from not sampling shade every time?</t>
  </si>
  <si>
    <t>2 se</t>
  </si>
  <si>
    <t>stdev</t>
  </si>
  <si>
    <t>shade</t>
  </si>
  <si>
    <t>EVP-924</t>
  </si>
  <si>
    <t>EVP-925</t>
  </si>
  <si>
    <t>EVP-926</t>
  </si>
  <si>
    <t>EVP-927</t>
  </si>
  <si>
    <t>EVP-928</t>
  </si>
  <si>
    <t>EVP-929</t>
  </si>
  <si>
    <t>EVP-930</t>
  </si>
  <si>
    <t>EVP-931</t>
  </si>
  <si>
    <t>EVP-932</t>
  </si>
  <si>
    <t>EVP-933</t>
  </si>
  <si>
    <t>EVP-934</t>
  </si>
  <si>
    <t>EVP-935</t>
  </si>
  <si>
    <t>EVP-936</t>
  </si>
  <si>
    <t>EVP-937</t>
  </si>
  <si>
    <t>EVP-938</t>
  </si>
  <si>
    <t>EVP-939</t>
  </si>
  <si>
    <t>EVP-940</t>
  </si>
  <si>
    <t>EVP-941</t>
  </si>
  <si>
    <t>EVP-942</t>
  </si>
  <si>
    <t>EVP-943</t>
  </si>
  <si>
    <t>EVP-944</t>
  </si>
  <si>
    <t>EVP-945</t>
  </si>
  <si>
    <t>EVP-946</t>
  </si>
  <si>
    <t>EVP-947</t>
  </si>
  <si>
    <t>EVP-948</t>
  </si>
  <si>
    <t>EVP-949</t>
  </si>
  <si>
    <t>EVP-950</t>
  </si>
  <si>
    <t>EVP-951</t>
  </si>
  <si>
    <t>EVP-952</t>
  </si>
  <si>
    <t>EVP-953</t>
  </si>
  <si>
    <t>EVP-954</t>
  </si>
  <si>
    <t>EVP-955</t>
  </si>
  <si>
    <t>EVP-956</t>
  </si>
  <si>
    <t>EVP-957</t>
  </si>
  <si>
    <t>EVP-958</t>
  </si>
  <si>
    <t>EVP-959</t>
  </si>
  <si>
    <t>EVP-960</t>
  </si>
  <si>
    <t>EVP-961</t>
  </si>
  <si>
    <t>EVP-962</t>
  </si>
  <si>
    <t>EVP-963</t>
  </si>
  <si>
    <t>EVP-964</t>
  </si>
  <si>
    <t>EVP-965</t>
  </si>
  <si>
    <t>EVP-966</t>
  </si>
  <si>
    <t>EVP-967</t>
  </si>
  <si>
    <t>EVP-968</t>
  </si>
  <si>
    <t>EVP-969</t>
  </si>
  <si>
    <t>EVP-970</t>
  </si>
  <si>
    <t>EVP-971</t>
  </si>
  <si>
    <t>EVP-972</t>
  </si>
  <si>
    <t>EVP-973</t>
  </si>
  <si>
    <t>EVP-974</t>
  </si>
  <si>
    <t>EVP-975</t>
  </si>
  <si>
    <t>EVP-976</t>
  </si>
  <si>
    <t>EVP-977</t>
  </si>
  <si>
    <t>EVP-978</t>
  </si>
  <si>
    <t>EVP-979</t>
  </si>
  <si>
    <t>EVP-980</t>
  </si>
  <si>
    <t>EVP-981</t>
  </si>
  <si>
    <t>EVP-982</t>
  </si>
  <si>
    <t>EVP-983</t>
  </si>
  <si>
    <t>125mm_evpRate</t>
  </si>
  <si>
    <t>110mm_evpRate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</si>
  <si>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</si>
  <si>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</si>
  <si>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</si>
  <si>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</si>
  <si>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</si>
  <si>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</si>
  <si>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</si>
  <si>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</si>
  <si>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</si>
  <si>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</si>
  <si>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</si>
  <si>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</si>
  <si>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</si>
  <si>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</si>
  <si>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</si>
  <si>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</si>
  <si>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</si>
  <si>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</si>
  <si>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</si>
  <si>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</si>
  <si>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</si>
  <si>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</si>
  <si>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</si>
  <si>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</si>
  <si>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</si>
  <si>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</si>
  <si>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</si>
  <si>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</si>
  <si>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</si>
  <si>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</si>
  <si>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paired t-test</t>
  </si>
  <si>
    <t>110&gt;125</t>
  </si>
  <si>
    <t>difference between pairs</t>
  </si>
  <si>
    <t>110mm</t>
  </si>
  <si>
    <t>Trimmed 125mm paper (c's) down to 110mm and compared with 110mm (d's)</t>
  </si>
  <si>
    <t>17x17cm</t>
  </si>
  <si>
    <t>125mm trimmed</t>
  </si>
  <si>
    <t>site</t>
  </si>
  <si>
    <t>paper</t>
  </si>
  <si>
    <t>THE SIZE OF THE PAPER MAKES A DIFFERENCE; IF I TRIM D125MM DOWN TO D110MM, THERE'S NO SIGNIFICANT DIFFERENCE IN THE EVAPORATION RATE COMPARED TO D110MM ORIGINAL.</t>
  </si>
  <si>
    <t>Compare evaporation rate of d125mm vs d110mm, paired t-test design; study was done at the same site as bagControl experiment</t>
  </si>
  <si>
    <t>dried-01</t>
  </si>
  <si>
    <t>dried-02</t>
  </si>
  <si>
    <t>dried-03</t>
  </si>
  <si>
    <t>dried-04</t>
  </si>
  <si>
    <t>dried-05</t>
  </si>
  <si>
    <t>dried-06</t>
  </si>
  <si>
    <t>dried-07</t>
  </si>
  <si>
    <t>dried-08</t>
  </si>
  <si>
    <t>dried-09</t>
  </si>
  <si>
    <t>dried-10</t>
  </si>
  <si>
    <t>ori-01</t>
  </si>
  <si>
    <t>ori-02</t>
  </si>
  <si>
    <t>ori-03</t>
  </si>
  <si>
    <t>ori-04</t>
  </si>
  <si>
    <t>ori-05</t>
  </si>
  <si>
    <t>ori-06</t>
  </si>
  <si>
    <t>ori-07</t>
  </si>
  <si>
    <t>ori-08</t>
  </si>
  <si>
    <t>ori-09</t>
  </si>
  <si>
    <t>ori-10</t>
  </si>
  <si>
    <t>paperType</t>
  </si>
  <si>
    <t>shape</t>
  </si>
  <si>
    <t>circle</t>
  </si>
  <si>
    <t>square</t>
  </si>
  <si>
    <t>Comparing squares and circles: all samples have the same area (77^2)</t>
  </si>
  <si>
    <t>t-testOrder</t>
  </si>
  <si>
    <t>d110mm circle</t>
  </si>
  <si>
    <t>d110mm square</t>
  </si>
  <si>
    <t>d125mm square</t>
  </si>
  <si>
    <t>paired t-tests</t>
  </si>
  <si>
    <t>d110mm circle &lt; d110mm square &lt; d125mm square</t>
  </si>
  <si>
    <t>Dried used d110mm paper and compare with new d110mm paper</t>
  </si>
  <si>
    <t>Dried used x2 d110mm paper and compare with used x1 d110mm paper</t>
  </si>
  <si>
    <t>paired t-tests ^</t>
  </si>
  <si>
    <t>x 2-sample t-test -&gt;</t>
  </si>
  <si>
    <t>x2</t>
  </si>
  <si>
    <t>x1</t>
  </si>
  <si>
    <t>Looks good. WE CAN RE-DRY FILTER PAPER AND USE IT AGAIN, AT LEAST ONCE.</t>
  </si>
  <si>
    <t>bagUsed</t>
  </si>
  <si>
    <t>paperUsed</t>
  </si>
  <si>
    <t>beforeWeight2</t>
  </si>
  <si>
    <t>drying the paper once vs twice doesn't make a difference.</t>
  </si>
  <si>
    <t>bagID</t>
  </si>
  <si>
    <t>Using bags multiple times (d125mm)</t>
  </si>
  <si>
    <t>THERE'S NO DIFFERENCE IN USING BAGS 0x, 2x, 3x, 4x, or 5x.</t>
  </si>
  <si>
    <t>EVP-984</t>
  </si>
  <si>
    <t>EVP-985</t>
  </si>
  <si>
    <t>EVP-986</t>
  </si>
  <si>
    <t>EVP-987</t>
  </si>
  <si>
    <t>EVP-988</t>
  </si>
  <si>
    <t>EVP-989</t>
  </si>
  <si>
    <t>EVP-990</t>
  </si>
  <si>
    <t>EVP-991</t>
  </si>
  <si>
    <t>EVP-992</t>
  </si>
  <si>
    <t>EVP-993</t>
  </si>
  <si>
    <t>EVP-994</t>
  </si>
  <si>
    <t>EVP-995</t>
  </si>
  <si>
    <t>EVP-996</t>
  </si>
  <si>
    <t>EVP-997</t>
  </si>
  <si>
    <t>EVP-998</t>
  </si>
  <si>
    <t>EVP-999</t>
  </si>
  <si>
    <t>EVP-1000</t>
  </si>
  <si>
    <t>EVP-1001</t>
  </si>
  <si>
    <t>EVP-1002</t>
  </si>
  <si>
    <t>EVP-1003</t>
  </si>
  <si>
    <t>EVP-1004</t>
  </si>
  <si>
    <t>EVP-1005</t>
  </si>
  <si>
    <t>EVP-1006</t>
  </si>
  <si>
    <t>EVP-1007</t>
  </si>
  <si>
    <t>EVP-1008</t>
  </si>
  <si>
    <t>EVP-1009</t>
  </si>
  <si>
    <t>EVP-1010</t>
  </si>
  <si>
    <t>EVP-1011</t>
  </si>
  <si>
    <t>EVP-1012</t>
  </si>
  <si>
    <t>EVP-1013</t>
  </si>
  <si>
    <t>EVP-1014</t>
  </si>
  <si>
    <t>EVP-1015</t>
  </si>
  <si>
    <t>EVP-1016</t>
  </si>
  <si>
    <t>EVP-1017</t>
  </si>
  <si>
    <t>EVP-1018</t>
  </si>
  <si>
    <t>EVP-1019</t>
  </si>
  <si>
    <t>EVP-1020</t>
  </si>
  <si>
    <t>EVP-1021</t>
  </si>
  <si>
    <t>EVP-1022</t>
  </si>
  <si>
    <t>EVP-1023</t>
  </si>
  <si>
    <t>EVP-1024</t>
  </si>
  <si>
    <t>EVP-1025</t>
  </si>
  <si>
    <t>EVP-1026</t>
  </si>
  <si>
    <t>EVP-1027</t>
  </si>
  <si>
    <t>EVP-1028</t>
  </si>
  <si>
    <t>EVP-1029</t>
  </si>
  <si>
    <t>EVP-1030</t>
  </si>
  <si>
    <t>EVP-1031</t>
  </si>
  <si>
    <t>EVP-1032</t>
  </si>
  <si>
    <t>EVP-1033</t>
  </si>
  <si>
    <t>EVP-1034</t>
  </si>
  <si>
    <t>EVP-1035</t>
  </si>
  <si>
    <t>EVP-1036</t>
  </si>
  <si>
    <t>EVP-1037</t>
  </si>
  <si>
    <t>EVP-1038</t>
  </si>
  <si>
    <t>EVP-1039</t>
  </si>
  <si>
    <t>EVP-1040</t>
  </si>
  <si>
    <t>EVP-1041</t>
  </si>
  <si>
    <t>EVP-1042</t>
  </si>
  <si>
    <t>EVP-1043</t>
  </si>
  <si>
    <t>EVP-1044</t>
  </si>
  <si>
    <t>EVP-1045</t>
  </si>
  <si>
    <t>EVP-1046</t>
  </si>
  <si>
    <t>EVP-1047</t>
  </si>
  <si>
    <t>EVP-1048</t>
  </si>
  <si>
    <t>EVP-1049</t>
  </si>
  <si>
    <t>EVP-1050</t>
  </si>
  <si>
    <t>EVP-1051</t>
  </si>
  <si>
    <t>EVP-1052</t>
  </si>
  <si>
    <t>EVP-1053</t>
  </si>
  <si>
    <t>EVP-1054</t>
  </si>
  <si>
    <t>EVP-1055</t>
  </si>
  <si>
    <t>EVP-1056</t>
  </si>
  <si>
    <t>EVP-1057</t>
  </si>
  <si>
    <t>EVP-1058</t>
  </si>
  <si>
    <t>EVP-1059</t>
  </si>
  <si>
    <t>EVP-1060</t>
  </si>
  <si>
    <t>EVP-1061</t>
  </si>
  <si>
    <t>EVP-1062</t>
  </si>
  <si>
    <t>EVP-1063</t>
  </si>
  <si>
    <t>EVP-1064</t>
  </si>
  <si>
    <t>EVP-1065</t>
  </si>
  <si>
    <t>EVP-1066</t>
  </si>
  <si>
    <t>EVP-1067</t>
  </si>
  <si>
    <t>EVP-1068</t>
  </si>
  <si>
    <t>EVP-1069</t>
  </si>
  <si>
    <t>EVP-1070</t>
  </si>
  <si>
    <t>EVP-1071</t>
  </si>
  <si>
    <t>EVP-1072</t>
  </si>
  <si>
    <t>EVP-1073</t>
  </si>
  <si>
    <t>EVP-1074</t>
  </si>
  <si>
    <t>EVP-1075</t>
  </si>
  <si>
    <t>EVP-1076</t>
  </si>
  <si>
    <t>EVP-1077</t>
  </si>
  <si>
    <t>EVP-1078</t>
  </si>
  <si>
    <t>EVP-1079</t>
  </si>
  <si>
    <t>EVP-1080</t>
  </si>
  <si>
    <t>EVP-1081</t>
  </si>
  <si>
    <t>EVP-1082</t>
  </si>
  <si>
    <t>EVP-1083</t>
  </si>
  <si>
    <t>EVP-1084</t>
  </si>
  <si>
    <t>EVP-1085</t>
  </si>
  <si>
    <t>EVP-1086</t>
  </si>
  <si>
    <t>EVP-1087</t>
  </si>
  <si>
    <t>EVP-1088</t>
  </si>
  <si>
    <t>EVP-1089</t>
  </si>
  <si>
    <t>EVP-1090</t>
  </si>
  <si>
    <t>EVP-1091</t>
  </si>
  <si>
    <t>EVP-1092</t>
  </si>
  <si>
    <t>EVP-1093</t>
  </si>
  <si>
    <t>66,57.5,38</t>
  </si>
  <si>
    <t>n2271</t>
  </si>
  <si>
    <t>n729</t>
  </si>
  <si>
    <t>N 15.16756</t>
  </si>
  <si>
    <t>W 092.34303</t>
  </si>
  <si>
    <t>EVP-1094</t>
  </si>
  <si>
    <t>EVP-1095</t>
  </si>
  <si>
    <t>EVP-1096</t>
  </si>
  <si>
    <t>EVP-1097</t>
  </si>
  <si>
    <t>EVP-1098</t>
  </si>
  <si>
    <t>EVP-1099</t>
  </si>
  <si>
    <t>EVP-1100</t>
  </si>
  <si>
    <t>EVP-1101</t>
  </si>
  <si>
    <t>EVP-1102</t>
  </si>
  <si>
    <t>EVP-1103</t>
  </si>
  <si>
    <t>EVP-1104</t>
  </si>
  <si>
    <t>EVP-1105</t>
  </si>
  <si>
    <t>EVP-1106</t>
  </si>
  <si>
    <t>EVP-1107</t>
  </si>
  <si>
    <t>EVP-1108</t>
  </si>
  <si>
    <t>EVP-1109</t>
  </si>
  <si>
    <t>EVP-1110</t>
  </si>
  <si>
    <t>EVP-1111</t>
  </si>
  <si>
    <t>EVP-1112</t>
  </si>
  <si>
    <t>EVP-1113</t>
  </si>
  <si>
    <t>EVP-1114</t>
  </si>
  <si>
    <t>EVP-1115</t>
  </si>
  <si>
    <t>EVP-1116</t>
  </si>
  <si>
    <t>EVP-1117</t>
  </si>
  <si>
    <t>EVP-1118</t>
  </si>
  <si>
    <t>EVP-1119</t>
  </si>
  <si>
    <t>EVP-1120</t>
  </si>
  <si>
    <t>EVP-1121</t>
  </si>
  <si>
    <t>EVP-1122</t>
  </si>
  <si>
    <t>EVP-1123</t>
  </si>
  <si>
    <t>EVP-1124</t>
  </si>
  <si>
    <t>EVP-1125</t>
  </si>
  <si>
    <t>EVP-1126</t>
  </si>
  <si>
    <t>EVP-1127</t>
  </si>
  <si>
    <t>EVP-1128</t>
  </si>
  <si>
    <t>EVP-1129</t>
  </si>
  <si>
    <t>EVP-1130</t>
  </si>
  <si>
    <t>EVP-1131</t>
  </si>
  <si>
    <t>EVP-1132</t>
  </si>
  <si>
    <t>EVP-1133</t>
  </si>
  <si>
    <t>EVP-1134</t>
  </si>
  <si>
    <t>EVP-1135</t>
  </si>
  <si>
    <t>EVP-1136</t>
  </si>
  <si>
    <t>EVP-1137</t>
  </si>
  <si>
    <t>EVP-1138</t>
  </si>
  <si>
    <t>EVP-1139</t>
  </si>
  <si>
    <t>EVP-1140</t>
  </si>
  <si>
    <t>EVP-1141</t>
  </si>
  <si>
    <t>EVP-1142</t>
  </si>
  <si>
    <t>EVP-1143</t>
  </si>
  <si>
    <t>EVP-1144</t>
  </si>
  <si>
    <t>EVP-1145</t>
  </si>
  <si>
    <t>EVP-1146</t>
  </si>
  <si>
    <t>EVP-1147</t>
  </si>
  <si>
    <t>EVP-1148</t>
  </si>
  <si>
    <t>EVP-1149</t>
  </si>
  <si>
    <t>EVP-1150</t>
  </si>
  <si>
    <t>EVP-1151</t>
  </si>
  <si>
    <t>EVP-1152</t>
  </si>
  <si>
    <t>EVP-1153</t>
  </si>
  <si>
    <t>EVP-1154</t>
  </si>
  <si>
    <t>EVP-1155</t>
  </si>
  <si>
    <t>EVP-1156</t>
  </si>
  <si>
    <t>EVP-1157</t>
  </si>
  <si>
    <t>EVP-1158</t>
  </si>
  <si>
    <t>EVP-1159</t>
  </si>
  <si>
    <t>EVP-1160</t>
  </si>
  <si>
    <t>EVP-1161</t>
  </si>
  <si>
    <t>EVP-1162</t>
  </si>
  <si>
    <t>EVP-1163</t>
  </si>
  <si>
    <t>EVP-1164</t>
  </si>
  <si>
    <t>EVP-1165</t>
  </si>
  <si>
    <t>EVP-1166</t>
  </si>
  <si>
    <t>EVP-1167</t>
  </si>
  <si>
    <t>EVP-1168</t>
  </si>
  <si>
    <t>EVP-1169</t>
  </si>
  <si>
    <t>EVP-1170</t>
  </si>
  <si>
    <t>EVP-1171</t>
  </si>
  <si>
    <t>EVP-1172</t>
  </si>
  <si>
    <t>EVP-1173</t>
  </si>
  <si>
    <t>EVP-1174</t>
  </si>
  <si>
    <t>EVP-1175</t>
  </si>
  <si>
    <t>EVP-1176</t>
  </si>
  <si>
    <t>EVP-1177</t>
  </si>
  <si>
    <t>EVP-1178</t>
  </si>
  <si>
    <t>EVP-1179</t>
  </si>
  <si>
    <t>EVP-1180</t>
  </si>
  <si>
    <t>EVP-1181</t>
  </si>
  <si>
    <t>EVP-1182</t>
  </si>
  <si>
    <t>EVP-1183</t>
  </si>
  <si>
    <t>EVP-1184</t>
  </si>
  <si>
    <t>EVP-1185</t>
  </si>
  <si>
    <t>EVP-1186</t>
  </si>
  <si>
    <t>EVP-1187</t>
  </si>
  <si>
    <t>EVP-1188</t>
  </si>
  <si>
    <t>EVP-1189</t>
  </si>
  <si>
    <t>EVP-1190</t>
  </si>
  <si>
    <t>EVP-1191</t>
  </si>
  <si>
    <t>EVP-1192</t>
  </si>
  <si>
    <t>EVP-1193</t>
  </si>
  <si>
    <t>EVP-1194</t>
  </si>
  <si>
    <t>EVP-1195</t>
  </si>
  <si>
    <t>EVP-1196</t>
  </si>
  <si>
    <t>EVP-1197</t>
  </si>
  <si>
    <t>EVP-1198</t>
  </si>
  <si>
    <t>EVP-1199</t>
  </si>
  <si>
    <t>EVP-1200</t>
  </si>
  <si>
    <t>EVP-1201</t>
  </si>
  <si>
    <t>EVP-1202</t>
  </si>
  <si>
    <t>EVP-1203</t>
  </si>
  <si>
    <t>EVP-1204</t>
  </si>
  <si>
    <t>EVP-1205</t>
  </si>
  <si>
    <t>EVP-1206</t>
  </si>
  <si>
    <t>EVP-1207</t>
  </si>
  <si>
    <t>EVP-1208</t>
  </si>
  <si>
    <t>EVP-1209</t>
  </si>
  <si>
    <t>EVP-1210</t>
  </si>
  <si>
    <t>EVP-1211</t>
  </si>
  <si>
    <t>EVP-1212</t>
  </si>
  <si>
    <t>EVP-1213</t>
  </si>
  <si>
    <t>EVP-1214</t>
  </si>
  <si>
    <t>EVP-1215</t>
  </si>
  <si>
    <t>EVP-1216</t>
  </si>
  <si>
    <t>EVP-1217</t>
  </si>
  <si>
    <t>EVP-1218</t>
  </si>
  <si>
    <t>EVP-1219</t>
  </si>
  <si>
    <t>EVP-1220</t>
  </si>
  <si>
    <t>EVP-1221</t>
  </si>
  <si>
    <t>EVP-1222</t>
  </si>
  <si>
    <t>EVP-1223</t>
  </si>
  <si>
    <t>EVP-1224</t>
  </si>
  <si>
    <t>EVP-1225</t>
  </si>
  <si>
    <t>EVP-1226</t>
  </si>
  <si>
    <t>EVP-1227</t>
  </si>
  <si>
    <t>EVP-1228</t>
  </si>
  <si>
    <t>EVP-1229</t>
  </si>
  <si>
    <t>EVP-1230</t>
  </si>
  <si>
    <t>EVP-1231</t>
  </si>
  <si>
    <t>EVP-1232</t>
  </si>
  <si>
    <t>EVP-1233</t>
  </si>
  <si>
    <t>EVP-1234</t>
  </si>
  <si>
    <t>EVP-1235</t>
  </si>
  <si>
    <t>EVP-1236</t>
  </si>
  <si>
    <t>EVP-1237</t>
  </si>
  <si>
    <t>EVP-1238</t>
  </si>
  <si>
    <t>EVP-1239</t>
  </si>
  <si>
    <t>EVP-1240</t>
  </si>
  <si>
    <t>EVP-1241</t>
  </si>
  <si>
    <t>EVP-1242</t>
  </si>
  <si>
    <t>EVP-1243</t>
  </si>
  <si>
    <t>EVP-1244</t>
  </si>
  <si>
    <t>EVP-1245</t>
  </si>
  <si>
    <t>EVP-1246</t>
  </si>
  <si>
    <t>EVP-1247</t>
  </si>
  <si>
    <t>EVP-1248</t>
  </si>
  <si>
    <t>EVP-1249</t>
  </si>
  <si>
    <t>EVP-1250</t>
  </si>
  <si>
    <t>EVP-1251</t>
  </si>
  <si>
    <t>EVP-1252</t>
  </si>
  <si>
    <t>N 15.16720</t>
  </si>
  <si>
    <t>W 092.34241</t>
  </si>
  <si>
    <t>68 b</t>
  </si>
  <si>
    <t>N 15.16814</t>
  </si>
  <si>
    <t>W 092.34217</t>
  </si>
  <si>
    <t>N 15.16818</t>
  </si>
  <si>
    <t>W 092.34185</t>
  </si>
  <si>
    <t>n2083</t>
  </si>
  <si>
    <t>49,13.5</t>
  </si>
  <si>
    <t>36 b</t>
  </si>
  <si>
    <t>21 b</t>
  </si>
  <si>
    <t>N 15.16849</t>
  </si>
  <si>
    <t>W 092.34184</t>
  </si>
  <si>
    <t>nn266?</t>
  </si>
  <si>
    <t>EVP-1253</t>
  </si>
  <si>
    <t>EVP-1254</t>
  </si>
  <si>
    <t>EVP-1255</t>
  </si>
  <si>
    <t>EVP-1256</t>
  </si>
  <si>
    <t>EVP-1257</t>
  </si>
  <si>
    <t>EVP-1258</t>
  </si>
  <si>
    <t>EVP-1259</t>
  </si>
  <si>
    <t>EVP-1260</t>
  </si>
  <si>
    <t>EVP-1261</t>
  </si>
  <si>
    <t>EVP-1262</t>
  </si>
  <si>
    <t>EVP-1263</t>
  </si>
  <si>
    <t>EVP-1264</t>
  </si>
  <si>
    <t>EVP-1265</t>
  </si>
  <si>
    <t>EVP-1266</t>
  </si>
  <si>
    <t>EVP-1267</t>
  </si>
  <si>
    <t>EVP-1268</t>
  </si>
  <si>
    <t>EVP-1269</t>
  </si>
  <si>
    <t>EVP-1270</t>
  </si>
  <si>
    <t>EVP-1271</t>
  </si>
  <si>
    <t>EVP-1272</t>
  </si>
  <si>
    <t>EVP-1273</t>
  </si>
  <si>
    <t>EVP-1274</t>
  </si>
  <si>
    <t>EVP-1275</t>
  </si>
  <si>
    <t>EVP-1276</t>
  </si>
  <si>
    <t>EVP-1277</t>
  </si>
  <si>
    <t>EVP-1278</t>
  </si>
  <si>
    <t>EVP-1279</t>
  </si>
  <si>
    <t>EVP-1280</t>
  </si>
  <si>
    <t>EVP-1281</t>
  </si>
  <si>
    <t>EVP-1282</t>
  </si>
  <si>
    <t>EVP-1283</t>
  </si>
  <si>
    <t>EVP-1284</t>
  </si>
  <si>
    <t>EVP-1285</t>
  </si>
  <si>
    <t>EVP-1286</t>
  </si>
  <si>
    <t>EVP-1287</t>
  </si>
  <si>
    <t>EVP-1288</t>
  </si>
  <si>
    <t>EVP-1289</t>
  </si>
  <si>
    <t>EVP-1290</t>
  </si>
  <si>
    <t>EVP-1291</t>
  </si>
  <si>
    <t>EVP-1292</t>
  </si>
  <si>
    <t>EVP-1293</t>
  </si>
  <si>
    <t>EVP-1294</t>
  </si>
  <si>
    <t>EVP-1295</t>
  </si>
  <si>
    <t>EVP-1296</t>
  </si>
  <si>
    <t>EVP-1297</t>
  </si>
  <si>
    <t>EVP-1298</t>
  </si>
  <si>
    <t>EVP-1299</t>
  </si>
  <si>
    <t>EVP-1300</t>
  </si>
  <si>
    <t>EVP-1301</t>
  </si>
  <si>
    <t>EVP-1302</t>
  </si>
  <si>
    <t>EVP-1303</t>
  </si>
  <si>
    <t>EVP-1304</t>
  </si>
  <si>
    <t>EVP-1305</t>
  </si>
  <si>
    <t>EVP-1306</t>
  </si>
  <si>
    <t>EVP-1307</t>
  </si>
  <si>
    <t>EVP-1308</t>
  </si>
  <si>
    <t>EVP-1309</t>
  </si>
  <si>
    <t>EVP-1310</t>
  </si>
  <si>
    <t>EVP-1311</t>
  </si>
  <si>
    <t>EVP-1312</t>
  </si>
  <si>
    <t>N 15.16857</t>
  </si>
  <si>
    <t>W 092.34239</t>
  </si>
  <si>
    <t>13,11</t>
  </si>
  <si>
    <t>52 w</t>
  </si>
  <si>
    <t>N 15.16889</t>
  </si>
  <si>
    <t>W 092.34283</t>
  </si>
  <si>
    <t>n636</t>
  </si>
  <si>
    <t>10,21,18.5,63,29.5,76.5,43,9,4</t>
  </si>
  <si>
    <t>n2211</t>
  </si>
  <si>
    <t>60.5,37</t>
  </si>
  <si>
    <t>W 092.34277</t>
  </si>
  <si>
    <t>16,45,39.5,34.5</t>
  </si>
  <si>
    <t>secropia</t>
  </si>
  <si>
    <t>EVP-1313</t>
  </si>
  <si>
    <t>EVP-1314</t>
  </si>
  <si>
    <t>EVP-1315</t>
  </si>
  <si>
    <t>EVP-1316</t>
  </si>
  <si>
    <t>EVP-1317</t>
  </si>
  <si>
    <t>EVP-1318</t>
  </si>
  <si>
    <t>EVP-1319</t>
  </si>
  <si>
    <t>EVP-1320</t>
  </si>
  <si>
    <t>EVP-1321</t>
  </si>
  <si>
    <t>EVP-1322</t>
  </si>
  <si>
    <t>EVP-1323</t>
  </si>
  <si>
    <t>EVP-1324</t>
  </si>
  <si>
    <t>EVP-1325</t>
  </si>
  <si>
    <t>EVP-1326</t>
  </si>
  <si>
    <t>EVP-1327</t>
  </si>
  <si>
    <t>EVP-1328</t>
  </si>
  <si>
    <t>EVP-1329</t>
  </si>
  <si>
    <t>EVP-1330</t>
  </si>
  <si>
    <t>EVP-1331</t>
  </si>
  <si>
    <t>EVP-1332</t>
  </si>
  <si>
    <t>EVP-1333</t>
  </si>
  <si>
    <t>EVP-1334</t>
  </si>
  <si>
    <t>EVP-1335</t>
  </si>
  <si>
    <t>EVP-1336</t>
  </si>
  <si>
    <t>EVP-1337</t>
  </si>
  <si>
    <t>EVP-1338</t>
  </si>
  <si>
    <t>EVP-1339</t>
  </si>
  <si>
    <t>EVP-1340</t>
  </si>
  <si>
    <t>EVP-1341</t>
  </si>
  <si>
    <t>EVP-1342</t>
  </si>
  <si>
    <t>EVP-1343</t>
  </si>
  <si>
    <t>EVP-1344</t>
  </si>
  <si>
    <t>EVP-1345</t>
  </si>
  <si>
    <t>EVP-1346</t>
  </si>
  <si>
    <t>EVP-1347</t>
  </si>
  <si>
    <t>EVP-1348</t>
  </si>
  <si>
    <t>EVP-1349</t>
  </si>
  <si>
    <t>EVP-1350</t>
  </si>
  <si>
    <t>EVP-1351</t>
  </si>
  <si>
    <t>EVP-1352</t>
  </si>
  <si>
    <t>EVP-1353</t>
  </si>
  <si>
    <t>EVP-1354</t>
  </si>
  <si>
    <t>EVP-1355</t>
  </si>
  <si>
    <t>EVP-1356</t>
  </si>
  <si>
    <t>EVP-1357</t>
  </si>
  <si>
    <t>EVP-1358</t>
  </si>
  <si>
    <t>EVP-1359</t>
  </si>
  <si>
    <t>EVP-1360</t>
  </si>
  <si>
    <t>EVP-1361</t>
  </si>
  <si>
    <t>EVP-1362</t>
  </si>
  <si>
    <t>EVP-1363</t>
  </si>
  <si>
    <t>EVP-1364</t>
  </si>
  <si>
    <t>EVP-1365</t>
  </si>
  <si>
    <t>EVP-1366</t>
  </si>
  <si>
    <t>EVP-1367</t>
  </si>
  <si>
    <t>EVP-1368</t>
  </si>
  <si>
    <t>EVP-1369</t>
  </si>
  <si>
    <t>EVP-1370</t>
  </si>
  <si>
    <t>EVP-1371</t>
  </si>
  <si>
    <t>EVP-1372</t>
  </si>
  <si>
    <t>EVP-1373</t>
  </si>
  <si>
    <t>EVP-1374</t>
  </si>
  <si>
    <t>EVP-1375</t>
  </si>
  <si>
    <t>EVP-1376</t>
  </si>
  <si>
    <t>EVP-1377</t>
  </si>
  <si>
    <t>EVP-1378</t>
  </si>
  <si>
    <t>EVP-1379</t>
  </si>
  <si>
    <t>EVP-1380</t>
  </si>
  <si>
    <t>EVP-1381</t>
  </si>
  <si>
    <t>EVP-1382</t>
  </si>
  <si>
    <t>EVP-1383</t>
  </si>
  <si>
    <t>EVP-1384</t>
  </si>
  <si>
    <t>EVP-1385</t>
  </si>
  <si>
    <t>EVP-1386</t>
  </si>
  <si>
    <t>EVP-1387</t>
  </si>
  <si>
    <t>EVP-1388</t>
  </si>
  <si>
    <t>EVP-1389</t>
  </si>
  <si>
    <t>EVP-1390</t>
  </si>
  <si>
    <t>EVP-1391</t>
  </si>
  <si>
    <t>EVP-1392</t>
  </si>
  <si>
    <t>EVP-1393</t>
  </si>
  <si>
    <t>EVP-1394</t>
  </si>
  <si>
    <t>EVP-1395</t>
  </si>
  <si>
    <t>EVP-1396</t>
  </si>
  <si>
    <t>EVP-1397</t>
  </si>
  <si>
    <t>EVP-1398</t>
  </si>
  <si>
    <t>EVP-1399</t>
  </si>
  <si>
    <t>EVP-1400</t>
  </si>
  <si>
    <t>EVP-1401</t>
  </si>
  <si>
    <t>EVP-1402</t>
  </si>
  <si>
    <t>EVP-1403</t>
  </si>
  <si>
    <t>EVP-1404</t>
  </si>
  <si>
    <t>EVP-1405</t>
  </si>
  <si>
    <t>EVP-1406</t>
  </si>
  <si>
    <t>EVP-1407</t>
  </si>
  <si>
    <t>EVP-1408</t>
  </si>
  <si>
    <t>EVP-1409</t>
  </si>
  <si>
    <t>EVP-1410</t>
  </si>
  <si>
    <t>EVP-1411</t>
  </si>
  <si>
    <t>EVP-1412</t>
  </si>
  <si>
    <t>EVP-1413</t>
  </si>
  <si>
    <t>EVP-1414</t>
  </si>
  <si>
    <t>EVP-1415</t>
  </si>
  <si>
    <t>EVP-1416</t>
  </si>
  <si>
    <t>EVP-1417</t>
  </si>
  <si>
    <t>EVP-1418</t>
  </si>
  <si>
    <t>EVP-1419</t>
  </si>
  <si>
    <t>EVP-1420</t>
  </si>
  <si>
    <t>EVP-1421</t>
  </si>
  <si>
    <t>EVP-1422</t>
  </si>
  <si>
    <t>EVP-1423</t>
  </si>
  <si>
    <t>nn160</t>
  </si>
  <si>
    <t>N 15.16938</t>
  </si>
  <si>
    <t>W 092.34245</t>
  </si>
  <si>
    <t>164,37,17.5</t>
  </si>
  <si>
    <t>13.5,18,28.5,25</t>
  </si>
  <si>
    <t>N 15.16931</t>
  </si>
  <si>
    <t>W 092.34363</t>
  </si>
  <si>
    <t>82,48</t>
  </si>
  <si>
    <t>962?</t>
  </si>
  <si>
    <t>nn89</t>
  </si>
  <si>
    <t>N 15.17033</t>
  </si>
  <si>
    <t>W 092.34215</t>
  </si>
  <si>
    <t>N 15.17026</t>
  </si>
  <si>
    <t>W 092.34171</t>
  </si>
  <si>
    <t>N 15.17023</t>
  </si>
  <si>
    <t>W 092.34133</t>
  </si>
  <si>
    <t>N 15.16981</t>
  </si>
  <si>
    <t>W 092.34174</t>
  </si>
  <si>
    <t>63,68</t>
  </si>
  <si>
    <t>33 w</t>
  </si>
  <si>
    <t>nn254</t>
  </si>
  <si>
    <t>W 092.33913</t>
  </si>
  <si>
    <t>N 15.16941</t>
  </si>
  <si>
    <t>W 092.34165</t>
  </si>
  <si>
    <t>N 15.16898</t>
  </si>
  <si>
    <t>W 092.33875</t>
  </si>
  <si>
    <t>N 15.16869</t>
  </si>
  <si>
    <t>W 092.33862</t>
  </si>
  <si>
    <t>new?</t>
  </si>
  <si>
    <t>N 15.16827</t>
  </si>
  <si>
    <t>W 092.33859</t>
  </si>
  <si>
    <t>N 15.161711</t>
  </si>
  <si>
    <t>W 092.33861</t>
  </si>
  <si>
    <t>coffee plants here are &gt;6ft</t>
  </si>
  <si>
    <t>site on side of road, isolated from most trees because of steep cliffs</t>
  </si>
  <si>
    <t>coffeeDensity is 3, but there's only 5 total visible in the area, creek near site</t>
  </si>
  <si>
    <t>N 15.16737</t>
  </si>
  <si>
    <t>W 092.33856</t>
  </si>
  <si>
    <t>same species as tree 3; I can see mountains from here</t>
  </si>
  <si>
    <t>N 15.16687</t>
  </si>
  <si>
    <t>W 092.33891</t>
  </si>
  <si>
    <t>N 15.16689</t>
  </si>
  <si>
    <t>W 092.33846</t>
  </si>
  <si>
    <t>n50</t>
  </si>
  <si>
    <t>nn44[4?]</t>
  </si>
  <si>
    <t>treeSp</t>
  </si>
  <si>
    <t>this tree is dead and casts no shade</t>
  </si>
  <si>
    <t>canaco</t>
  </si>
  <si>
    <t>dead and has new growth</t>
  </si>
  <si>
    <t>there's a stream next to this site</t>
  </si>
  <si>
    <t>N 15.16719</t>
  </si>
  <si>
    <t>W 092.33946</t>
  </si>
  <si>
    <t>N 15.16735</t>
  </si>
  <si>
    <t>W 092.33901</t>
  </si>
  <si>
    <t>29,11.5,13,7</t>
  </si>
  <si>
    <t>nn346</t>
  </si>
  <si>
    <t>27.5,33.5</t>
  </si>
  <si>
    <t>N 15.16762</t>
  </si>
  <si>
    <t>W 092.33910</t>
  </si>
  <si>
    <t>n399 or n390</t>
  </si>
  <si>
    <t>nn316</t>
  </si>
  <si>
    <t>N 15.16797</t>
  </si>
  <si>
    <t>W 092.33938</t>
  </si>
  <si>
    <t>CoXa</t>
  </si>
  <si>
    <t>13,13,26</t>
  </si>
  <si>
    <t>16,18.5,16.5,12.5</t>
  </si>
  <si>
    <t>N 15.16759</t>
  </si>
  <si>
    <t>W 092.33952</t>
  </si>
  <si>
    <t>[9?]007</t>
  </si>
  <si>
    <t>55,19.5,14.5,10,12.5,12,12.5,8</t>
  </si>
  <si>
    <t>34 b</t>
  </si>
  <si>
    <t>28.5,20.5</t>
  </si>
  <si>
    <t>10,67.5</t>
  </si>
  <si>
    <t>Mountains visible</t>
  </si>
  <si>
    <t>N 15.16861</t>
  </si>
  <si>
    <t>W 092.33957</t>
  </si>
  <si>
    <t>River near site</t>
  </si>
  <si>
    <t>36,57</t>
  </si>
  <si>
    <t>N 15.16836</t>
  </si>
  <si>
    <t>W 092.34004</t>
  </si>
  <si>
    <t>75.5,12,11.5</t>
  </si>
  <si>
    <t>N 15.16828</t>
  </si>
  <si>
    <t>W 092.34051</t>
  </si>
  <si>
    <t>n2051</t>
  </si>
  <si>
    <t>N 15.16905</t>
  </si>
  <si>
    <t>W 092.34111</t>
  </si>
  <si>
    <t>34,47,56.5</t>
  </si>
  <si>
    <t>N 15.16912</t>
  </si>
  <si>
    <t>W 092.34057</t>
  </si>
  <si>
    <t>44 b</t>
  </si>
  <si>
    <t>24,53</t>
  </si>
  <si>
    <t>N 15.16778</t>
  </si>
  <si>
    <t>W 092.34042</t>
  </si>
  <si>
    <t>76,62,27.5,15.5,22.5</t>
  </si>
  <si>
    <t>7.5,11.5,12,10,14,21</t>
  </si>
  <si>
    <t>n2094</t>
  </si>
  <si>
    <t>N 15.16791</t>
  </si>
  <si>
    <t>W 092.33999</t>
  </si>
  <si>
    <t>33.5,64</t>
  </si>
  <si>
    <t>W 092.33994</t>
  </si>
  <si>
    <t>56 w</t>
  </si>
  <si>
    <t>29.5,9,29,26.5</t>
  </si>
  <si>
    <t>N 15.16702</t>
  </si>
  <si>
    <t>W 092.33983</t>
  </si>
  <si>
    <t>nn472</t>
  </si>
  <si>
    <t>40,46</t>
  </si>
  <si>
    <t>can't measure GBH</t>
  </si>
  <si>
    <t>N 15.16664</t>
  </si>
  <si>
    <t>W 092.33976</t>
  </si>
  <si>
    <t>started raining at 11:35am</t>
  </si>
  <si>
    <t>N 15.16646</t>
  </si>
  <si>
    <t>W 092.34018</t>
  </si>
  <si>
    <t>measured after rain at 11:35am</t>
  </si>
  <si>
    <t>20,18,16.5,130,13</t>
  </si>
  <si>
    <t>18.5,21,10</t>
  </si>
  <si>
    <t>6[5?]30</t>
  </si>
  <si>
    <t>N 15.16645</t>
  </si>
  <si>
    <t>W 092.34078</t>
  </si>
  <si>
    <t>17.5,11.5,16,15.5,15</t>
  </si>
  <si>
    <t>23,76</t>
  </si>
  <si>
    <t>88,42</t>
  </si>
  <si>
    <t>N 15.16637</t>
  </si>
  <si>
    <t>W 092.34123</t>
  </si>
  <si>
    <t>nn470</t>
  </si>
  <si>
    <t>n447</t>
  </si>
  <si>
    <t>60,49</t>
  </si>
  <si>
    <t>W 092.34151</t>
  </si>
  <si>
    <t>n449</t>
  </si>
  <si>
    <t>53,48.5</t>
  </si>
  <si>
    <t>57[?]2</t>
  </si>
  <si>
    <t>39,84.5</t>
  </si>
  <si>
    <t>W 092.34130</t>
  </si>
  <si>
    <t>right by road, flat area</t>
  </si>
  <si>
    <t>difference</t>
  </si>
  <si>
    <t>avg dif</t>
  </si>
  <si>
    <t>60 w</t>
  </si>
  <si>
    <t>70 w</t>
  </si>
  <si>
    <t>62 w</t>
  </si>
  <si>
    <t>19.5,17</t>
  </si>
  <si>
    <t>N 15.16739</t>
  </si>
  <si>
    <t>W 092.34039</t>
  </si>
  <si>
    <t>n2109</t>
  </si>
  <si>
    <t>99,23,14.5</t>
  </si>
  <si>
    <t>N 15.16734</t>
  </si>
  <si>
    <t>W 092.34084</t>
  </si>
  <si>
    <t>n2382</t>
  </si>
  <si>
    <t>nn356</t>
  </si>
  <si>
    <t>N 15.16730</t>
  </si>
  <si>
    <t>W 092.34126</t>
  </si>
  <si>
    <t>0 b</t>
  </si>
  <si>
    <t>30,35,62</t>
  </si>
  <si>
    <t>n4[?]0</t>
  </si>
  <si>
    <t>27,7,9,10</t>
  </si>
  <si>
    <t>36.5,41.5</t>
  </si>
  <si>
    <t>W 092.34090</t>
  </si>
  <si>
    <t>W 092.34037</t>
  </si>
  <si>
    <t>57 w</t>
  </si>
  <si>
    <t>98,10</t>
  </si>
  <si>
    <t>77,11.5,14</t>
  </si>
  <si>
    <t>N 15.16771</t>
  </si>
  <si>
    <t>W 092.34132</t>
  </si>
  <si>
    <t>9,12,11.5,9.5</t>
  </si>
  <si>
    <t>25,25,17,13,7</t>
  </si>
  <si>
    <t>N 15.16781</t>
  </si>
  <si>
    <t>W 092.34081</t>
  </si>
  <si>
    <t>50,26</t>
  </si>
  <si>
    <t>49, 134</t>
  </si>
  <si>
    <t>30, 129.5</t>
  </si>
  <si>
    <t>N 15.16727</t>
  </si>
  <si>
    <t>W 092.34167</t>
  </si>
  <si>
    <t>N 15.16770</t>
  </si>
  <si>
    <t>rain started early, couldn't finish controls</t>
  </si>
  <si>
    <t>n525</t>
  </si>
  <si>
    <t>33,113,10,38</t>
  </si>
  <si>
    <t>N 15.16642</t>
  </si>
  <si>
    <t>W 092.34155</t>
  </si>
  <si>
    <t>nn45[?]</t>
  </si>
  <si>
    <t>n[?]487</t>
  </si>
  <si>
    <t>n486</t>
  </si>
  <si>
    <t>W 092.34196</t>
  </si>
  <si>
    <t>13,11.5,17</t>
  </si>
  <si>
    <t>83.5,12.5,13,8</t>
  </si>
  <si>
    <t>N 15.16623</t>
  </si>
  <si>
    <t>W 092.34232</t>
  </si>
  <si>
    <t>ixote</t>
  </si>
  <si>
    <t>46,95</t>
  </si>
  <si>
    <t>N 15.16677</t>
  </si>
  <si>
    <t>N 15.16684</t>
  </si>
  <si>
    <t>W 092.34200</t>
  </si>
  <si>
    <t>90,56,60</t>
  </si>
  <si>
    <t>N 15.16722</t>
  </si>
  <si>
    <t>38 b</t>
  </si>
  <si>
    <t>n48</t>
  </si>
  <si>
    <t>N 15.16764</t>
  </si>
  <si>
    <t>W 092.34219</t>
  </si>
  <si>
    <t>sope</t>
  </si>
  <si>
    <t>N 15.16969</t>
  </si>
  <si>
    <t>W 092.34023</t>
  </si>
  <si>
    <t>N 15.17002</t>
  </si>
  <si>
    <t>W 092.34030</t>
  </si>
  <si>
    <t>N 15.17034</t>
  </si>
  <si>
    <t>W 092.34006</t>
  </si>
  <si>
    <t>N 15.17056</t>
  </si>
  <si>
    <t>W 092.33997</t>
  </si>
  <si>
    <t>N 15.17071</t>
  </si>
  <si>
    <t>W 092.33947</t>
  </si>
  <si>
    <t>N 15.17088</t>
  </si>
  <si>
    <t>W 092.33902</t>
  </si>
  <si>
    <t>n142</t>
  </si>
  <si>
    <t>n145</t>
  </si>
  <si>
    <t>N 15.17043</t>
  </si>
  <si>
    <t>W 092.33895</t>
  </si>
  <si>
    <t>41.5,30.5</t>
  </si>
  <si>
    <t>n272</t>
  </si>
  <si>
    <t>n273</t>
  </si>
  <si>
    <t>N 15.16980</t>
  </si>
  <si>
    <t>W 092.33886</t>
  </si>
  <si>
    <t>n168</t>
  </si>
  <si>
    <t>n196</t>
  </si>
  <si>
    <t>N 15.16995</t>
  </si>
  <si>
    <t>W 092.33926</t>
  </si>
  <si>
    <t>n310</t>
  </si>
  <si>
    <t>nn229</t>
  </si>
  <si>
    <t>W 092.33874</t>
  </si>
  <si>
    <t>51,60.5</t>
  </si>
  <si>
    <t>58.5,70,59,95</t>
  </si>
  <si>
    <t>N 15.16977</t>
  </si>
  <si>
    <t>W 092.33977</t>
  </si>
  <si>
    <t>nn150</t>
  </si>
  <si>
    <t>70,62.5</t>
  </si>
  <si>
    <t>n2027</t>
  </si>
  <si>
    <t>N 15.17021</t>
  </si>
  <si>
    <t>W 092.33942</t>
  </si>
  <si>
    <t>n2355</t>
  </si>
  <si>
    <t>N 15.16932</t>
  </si>
  <si>
    <t>W 092.33930</t>
  </si>
  <si>
    <t>N 15.16922</t>
  </si>
  <si>
    <t>nn232</t>
  </si>
  <si>
    <t>2 big trees recently cut here</t>
  </si>
  <si>
    <t>N 15.16916</t>
  </si>
  <si>
    <t>W 092.34013</t>
  </si>
  <si>
    <t>average shade</t>
  </si>
  <si>
    <t>Gazebo</t>
  </si>
  <si>
    <t>café density = 0</t>
  </si>
  <si>
    <t xml:space="preserve">location = </t>
  </si>
  <si>
    <t>no trees, overstory made of bamboo</t>
  </si>
  <si>
    <t>N 15.16679</t>
  </si>
  <si>
    <t>W 092.33949</t>
  </si>
  <si>
    <t>W 092.33916</t>
  </si>
  <si>
    <t>EVP-1424</t>
  </si>
  <si>
    <t>EVP-1425</t>
  </si>
  <si>
    <t>EVP-1426</t>
  </si>
  <si>
    <t>EVP-1427</t>
  </si>
  <si>
    <t>EVP-1428</t>
  </si>
  <si>
    <t>EVP-1429</t>
  </si>
  <si>
    <t>EVP-1430</t>
  </si>
  <si>
    <t>EVP-1431</t>
  </si>
  <si>
    <t>EVP-1432</t>
  </si>
  <si>
    <t>EVP-1433</t>
  </si>
  <si>
    <t>EVP-1434</t>
  </si>
  <si>
    <t>EVP-1435</t>
  </si>
  <si>
    <t>EVP-1436</t>
  </si>
  <si>
    <t>EVP-1437</t>
  </si>
  <si>
    <t>EVP-1438</t>
  </si>
  <si>
    <t>EVP-1439</t>
  </si>
  <si>
    <t>EVP-1440</t>
  </si>
  <si>
    <t>EVP-1441</t>
  </si>
  <si>
    <t>EVP-1442</t>
  </si>
  <si>
    <t>EVP-1443</t>
  </si>
  <si>
    <t>EVP-1444</t>
  </si>
  <si>
    <t>EVP-1445</t>
  </si>
  <si>
    <t>EVP-1446</t>
  </si>
  <si>
    <t>EVP-1447</t>
  </si>
  <si>
    <t>EVP-1448</t>
  </si>
  <si>
    <t>EVP-1449</t>
  </si>
  <si>
    <t>EVP-1450</t>
  </si>
  <si>
    <t>EVP-1451</t>
  </si>
  <si>
    <t>EVP-1452</t>
  </si>
  <si>
    <t>EVP-1453</t>
  </si>
  <si>
    <t>EVP-1454</t>
  </si>
  <si>
    <t>EVP-1455</t>
  </si>
  <si>
    <t>EVP-1456</t>
  </si>
  <si>
    <t>EVP-1457</t>
  </si>
  <si>
    <t>EVP-1458</t>
  </si>
  <si>
    <t>EVP-1459</t>
  </si>
  <si>
    <t>EVP-1460</t>
  </si>
  <si>
    <t>EVP-1461</t>
  </si>
  <si>
    <t>EVP-1462</t>
  </si>
  <si>
    <t>EVP-1463</t>
  </si>
  <si>
    <t>EVP-1464</t>
  </si>
  <si>
    <t>EVP-1465</t>
  </si>
  <si>
    <t>EVP-1466</t>
  </si>
  <si>
    <t>EVP-1467</t>
  </si>
  <si>
    <t>EVP-1468</t>
  </si>
  <si>
    <t>EVP-1469</t>
  </si>
  <si>
    <t>EVP-1470</t>
  </si>
  <si>
    <t>EVP-1471</t>
  </si>
  <si>
    <t>EVP-1472</t>
  </si>
  <si>
    <t>EVP-1473</t>
  </si>
  <si>
    <t>EVP-1474</t>
  </si>
  <si>
    <t>EVP-1475</t>
  </si>
  <si>
    <t>EVP-1476</t>
  </si>
  <si>
    <t>EVP-1477</t>
  </si>
  <si>
    <t>EVP-1478</t>
  </si>
  <si>
    <t>EVP-1479</t>
  </si>
  <si>
    <t>EVP-1480</t>
  </si>
  <si>
    <t>EVP-1481</t>
  </si>
  <si>
    <t>EVP-1482</t>
  </si>
  <si>
    <t>EVP-1483</t>
  </si>
  <si>
    <t>EVP-1484</t>
  </si>
  <si>
    <t>EVP-1485</t>
  </si>
  <si>
    <t>EVP-1486</t>
  </si>
  <si>
    <t>EVP-1487</t>
  </si>
  <si>
    <t>EVP-1488</t>
  </si>
  <si>
    <t>EVP-1489</t>
  </si>
  <si>
    <t>EVP-1490</t>
  </si>
  <si>
    <t>EVP-1491</t>
  </si>
  <si>
    <t>EVP-1492</t>
  </si>
  <si>
    <t>EVP-1493</t>
  </si>
  <si>
    <t>EVP-1494</t>
  </si>
  <si>
    <t>EVP-1495</t>
  </si>
  <si>
    <t>EVP-1496</t>
  </si>
  <si>
    <t>EVP-1497</t>
  </si>
  <si>
    <t>EVP-1498</t>
  </si>
  <si>
    <t>EVP-1499</t>
  </si>
  <si>
    <t>EVP-1500</t>
  </si>
  <si>
    <t>EVP-1501</t>
  </si>
  <si>
    <t>EVP-1502</t>
  </si>
  <si>
    <t>EVP-1503</t>
  </si>
  <si>
    <t>EVP-1504</t>
  </si>
  <si>
    <t>EVP-1505</t>
  </si>
  <si>
    <t>EVP-1506</t>
  </si>
  <si>
    <t>EVP-1507</t>
  </si>
  <si>
    <t>EVP-1508</t>
  </si>
  <si>
    <t>EVP-1509</t>
  </si>
  <si>
    <t>EVP-1510</t>
  </si>
  <si>
    <t>EVP-1511</t>
  </si>
  <si>
    <t>EVP-1512</t>
  </si>
  <si>
    <t>EVP-1513</t>
  </si>
  <si>
    <t>EVP-1514</t>
  </si>
  <si>
    <t>EVP-1515</t>
  </si>
  <si>
    <t>EVP-1516</t>
  </si>
  <si>
    <t>EVP-1517</t>
  </si>
  <si>
    <t>EVP-1518</t>
  </si>
  <si>
    <t>EVP-1519</t>
  </si>
  <si>
    <t>EVP-1520</t>
  </si>
  <si>
    <t>EVP-1521</t>
  </si>
  <si>
    <t>EVP-1522</t>
  </si>
  <si>
    <t>EVP-1523</t>
  </si>
  <si>
    <t>EVP-1524</t>
  </si>
  <si>
    <t>EVP-1525</t>
  </si>
  <si>
    <t>EVP-1526</t>
  </si>
  <si>
    <t>EVP-1527</t>
  </si>
  <si>
    <t>EVP-1528</t>
  </si>
  <si>
    <t>EVP-1529</t>
  </si>
  <si>
    <t>EVP-1530</t>
  </si>
  <si>
    <t>EVP-1531</t>
  </si>
  <si>
    <t>EVP-1532</t>
  </si>
  <si>
    <t>EVP-1533</t>
  </si>
  <si>
    <t>EVP-1534</t>
  </si>
  <si>
    <t>EVP-1535</t>
  </si>
  <si>
    <t>EVP-1536</t>
  </si>
  <si>
    <t>EVP-1537</t>
  </si>
  <si>
    <t>EVP-1538</t>
  </si>
  <si>
    <t>EVP-1539</t>
  </si>
  <si>
    <t>EVP-1540</t>
  </si>
  <si>
    <t>EVP-1541</t>
  </si>
  <si>
    <t>EVP-1542</t>
  </si>
  <si>
    <t>EVP-1543</t>
  </si>
  <si>
    <t>EVP-1544</t>
  </si>
  <si>
    <t>EVP-1545</t>
  </si>
  <si>
    <t>EVP-1546</t>
  </si>
  <si>
    <t>EVP-1547</t>
  </si>
  <si>
    <t>EVP-1548</t>
  </si>
  <si>
    <t>EVP-1549</t>
  </si>
  <si>
    <t>EVP-1550</t>
  </si>
  <si>
    <t>EVP-1551</t>
  </si>
  <si>
    <t>EVP-1552</t>
  </si>
  <si>
    <t>EVP-1553</t>
  </si>
  <si>
    <t>EVP-1554</t>
  </si>
  <si>
    <t>EVP-1555</t>
  </si>
  <si>
    <t>EVP-1556</t>
  </si>
  <si>
    <t>EVP-1557</t>
  </si>
  <si>
    <t>EVP-1558</t>
  </si>
  <si>
    <t>EVP-1559</t>
  </si>
  <si>
    <t>EVP-1560</t>
  </si>
  <si>
    <t>EVP-1561</t>
  </si>
  <si>
    <t>EVP-1562</t>
  </si>
  <si>
    <t>EVP-1563</t>
  </si>
  <si>
    <t>EVP-1564</t>
  </si>
  <si>
    <t>EVP-1565</t>
  </si>
  <si>
    <t>EVP-1566</t>
  </si>
  <si>
    <t>EVP-1567</t>
  </si>
  <si>
    <t>EVP-1568</t>
  </si>
  <si>
    <t>EVP-1569</t>
  </si>
  <si>
    <t>EVP-1570</t>
  </si>
  <si>
    <t>EVP-1571</t>
  </si>
  <si>
    <t>EVP-1572</t>
  </si>
  <si>
    <t>EVP-1573</t>
  </si>
  <si>
    <t>EVP-1574</t>
  </si>
  <si>
    <t>EVP-1575</t>
  </si>
  <si>
    <t>EVP-1576</t>
  </si>
  <si>
    <t>EVP-1577</t>
  </si>
  <si>
    <t>EVP-1578</t>
  </si>
  <si>
    <t>EVP-1579</t>
  </si>
  <si>
    <t>EVP-1580</t>
  </si>
  <si>
    <t>EVP-1581</t>
  </si>
  <si>
    <t>EVP-1582</t>
  </si>
  <si>
    <t>EVP-1583</t>
  </si>
  <si>
    <t>W 092.33905</t>
  </si>
  <si>
    <t>N 15.16766</t>
  </si>
  <si>
    <t>W 092. 34261</t>
  </si>
  <si>
    <t>chiche</t>
  </si>
  <si>
    <t>trema micranta</t>
  </si>
  <si>
    <t>palo de agua, pachira aguatica</t>
  </si>
  <si>
    <t>cola de gallo</t>
  </si>
  <si>
    <t>isote</t>
  </si>
  <si>
    <t>gigante (herbaceous)</t>
  </si>
  <si>
    <t>caramomo</t>
  </si>
  <si>
    <t>bush</t>
  </si>
  <si>
    <t>cut</t>
  </si>
  <si>
    <t>32,25,18</t>
  </si>
  <si>
    <t>cannot find</t>
  </si>
  <si>
    <t>focal tree, #200?</t>
  </si>
  <si>
    <t>70,41,26,26,61.5,16</t>
  </si>
  <si>
    <t>n661</t>
  </si>
  <si>
    <t>33,93,19</t>
  </si>
  <si>
    <t>18,5.5,8.5</t>
  </si>
  <si>
    <t>N 15.16975</t>
  </si>
  <si>
    <t>W 092.34211</t>
  </si>
  <si>
    <t>N 15.16929</t>
  </si>
  <si>
    <t>W 092.34335</t>
  </si>
  <si>
    <t>N 15.16878</t>
  </si>
  <si>
    <t>W 092.34327</t>
  </si>
  <si>
    <t>N 15.16882</t>
  </si>
  <si>
    <t>W 092.34380</t>
  </si>
  <si>
    <t>N 15.16884</t>
  </si>
  <si>
    <t>W 092.34419</t>
  </si>
  <si>
    <t>W 092.34413</t>
  </si>
  <si>
    <t>N 15.16851</t>
  </si>
  <si>
    <t>W 092.34365</t>
  </si>
  <si>
    <t>check coordinates (book2 p48)</t>
  </si>
  <si>
    <t>N 15.16341</t>
  </si>
  <si>
    <t>W 092.34322</t>
  </si>
  <si>
    <t>W 092.34356</t>
  </si>
  <si>
    <t>W 092.34348</t>
  </si>
  <si>
    <t>N 15.16718</t>
  </si>
  <si>
    <t>N 15.16714</t>
  </si>
  <si>
    <t>W 092.34341</t>
  </si>
  <si>
    <t>W 092.34423</t>
  </si>
  <si>
    <t>N 15.16671</t>
  </si>
  <si>
    <t>W 092.34391</t>
  </si>
  <si>
    <t>N 15.16680</t>
  </si>
  <si>
    <t>W 092.34299</t>
  </si>
  <si>
    <t>N 15.16641</t>
  </si>
  <si>
    <t>W 092.34396</t>
  </si>
  <si>
    <t>W 092.34366</t>
  </si>
  <si>
    <t>N 15.16640</t>
  </si>
  <si>
    <t>W 092.34334</t>
  </si>
  <si>
    <t>N 15.16631</t>
  </si>
  <si>
    <t>resample</t>
  </si>
  <si>
    <t>this site has been cleaned since I last measured it; has less structual density</t>
  </si>
  <si>
    <t>EVP-1584</t>
  </si>
  <si>
    <t>EVP-1585</t>
  </si>
  <si>
    <t>EVP-1586</t>
  </si>
  <si>
    <t>EVP-1587</t>
  </si>
  <si>
    <t>EVP-1588</t>
  </si>
  <si>
    <t>EVP-1589</t>
  </si>
  <si>
    <t>EVP-1590</t>
  </si>
  <si>
    <t>EVP-1591</t>
  </si>
  <si>
    <t>EVP-1592</t>
  </si>
  <si>
    <t>EVP-1593</t>
  </si>
  <si>
    <t>EVP-1594</t>
  </si>
  <si>
    <t>EVP-1595</t>
  </si>
  <si>
    <t>EVP-1596</t>
  </si>
  <si>
    <t>EVP-1597</t>
  </si>
  <si>
    <t>EVP-1598</t>
  </si>
  <si>
    <t>EVP-1599</t>
  </si>
  <si>
    <t>EVP-1600</t>
  </si>
  <si>
    <t>EVP-1601</t>
  </si>
  <si>
    <t>EVP-1602</t>
  </si>
  <si>
    <t>EVP-1603</t>
  </si>
  <si>
    <t>EVP-1604</t>
  </si>
  <si>
    <t>EVP-1605</t>
  </si>
  <si>
    <t>EVP-1606</t>
  </si>
  <si>
    <t>EVP-1607</t>
  </si>
  <si>
    <t>EVP-1608</t>
  </si>
  <si>
    <t>EVP-1609</t>
  </si>
  <si>
    <t>EVP-1610</t>
  </si>
  <si>
    <t>EVP-1611</t>
  </si>
  <si>
    <t>EVP-1612</t>
  </si>
  <si>
    <t>EVP-1613</t>
  </si>
  <si>
    <t>EVP-1614</t>
  </si>
  <si>
    <t>wetted 7/29, used 8/8</t>
  </si>
  <si>
    <t>wetted 7/29, used 8/9</t>
  </si>
  <si>
    <t>gigante (Yuca)</t>
  </si>
  <si>
    <t>pambaso</t>
  </si>
  <si>
    <t>guanabana</t>
  </si>
  <si>
    <t>ficus (growing on chalum stump)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</si>
</sst>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ss]"/>
    <numFmt numFmtId="165" formatCode="0.0000E+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Fill="1"/>
    <xf numFmtId="19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1" fontId="0" fillId="0" borderId="0" xfId="0" applyNumberFormat="1"/>
    <xf numFmtId="164" fontId="0" fillId="0" borderId="0" xfId="0" applyNumberFormat="1"/>
    <xf numFmtId="18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horizontal="center" vertical="top" wrapText="1"/>
    </xf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165" fontId="2" fillId="0" borderId="0" xfId="0" applyNumberFormat="1" applyFont="1"/>
    <xf numFmtId="0" fontId="4" fillId="0" borderId="0" xfId="0" applyFont="1"/>
    <xf numFmtId="0" fontId="5" fillId="0" borderId="0" xfId="0" applyFont="1"/>
    <xf numFmtId="0" fontId="1" fillId="0" borderId="0" xfId="0" applyFont="1" applyFill="1" applyAlignment="1">
      <alignment horizontal="center"/>
    </xf>
    <xf numFmtId="21" fontId="1" fillId="0" borderId="0" xfId="0" applyNumberFormat="1" applyFont="1"/>
    <xf numFmtId="0" fontId="0" fillId="0" borderId="0" xfId="0" applyNumberFormat="1"/>
    <xf numFmtId="0" fontId="1" fillId="0" borderId="0" xfId="0" applyNumberFormat="1" applyFont="1"/>
    <xf numFmtId="21" fontId="1" fillId="0" borderId="0" xfId="0" applyNumberFormat="1" applyFont="1" applyFill="1"/>
    <xf numFmtId="0" fontId="1" fillId="2" borderId="0" xfId="0" applyFont="1" applyFill="1"/>
    <xf numFmtId="21" fontId="1" fillId="2" borderId="0" xfId="0" applyNumberFormat="1" applyFont="1" applyFill="1"/>
    <xf numFmtId="10" fontId="0" fillId="0" borderId="0" xfId="0" applyNumberFormat="1"/>
    <xf numFmtId="20" fontId="0" fillId="0" borderId="0" xfId="0" applyNumberFormat="1"/>
    <xf numFmtId="0" fontId="7" fillId="0" borderId="0" xfId="0" applyFont="1"/>
    <xf numFmtId="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6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bagControl!$AA$13:$AA$15</c:f>
                <c:numCache>
                  <c:formatCode>General</c:formatCode>
                  <c:ptCount val="3"/>
                  <c:pt idx="0">
                    <c:v>2.9009226354057418E-9</c:v>
                  </c:pt>
                  <c:pt idx="1">
                    <c:v>3.4696112743213293E-9</c:v>
                  </c:pt>
                  <c:pt idx="2">
                    <c:v>1.9320377871388734E-9</c:v>
                  </c:pt>
                </c:numCache>
              </c:numRef>
            </c:plus>
            <c:minus>
              <c:numRef>
                <c:f>bagControl!$AA$13:$AA$15</c:f>
                <c:numCache>
                  <c:formatCode>General</c:formatCode>
                  <c:ptCount val="3"/>
                  <c:pt idx="0">
                    <c:v>2.9009226354057418E-9</c:v>
                  </c:pt>
                  <c:pt idx="1">
                    <c:v>3.4696112743213293E-9</c:v>
                  </c:pt>
                  <c:pt idx="2">
                    <c:v>1.9320377871388734E-9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bagControl!$U$13:$U$15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bagControl!$Y$13:$Y$15</c:f>
              <c:numCache>
                <c:formatCode>General</c:formatCode>
                <c:ptCount val="3"/>
                <c:pt idx="0">
                  <c:v>3.43788154321804E-8</c:v>
                </c:pt>
                <c:pt idx="1">
                  <c:v>3.9117359395523137E-8</c:v>
                </c:pt>
                <c:pt idx="2">
                  <c:v>4.248460090948667E-8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FA-4D09-9BE6-3158416F4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309168"/>
        <c:axId val="-7194528"/>
      </c:barChart>
      <c:catAx>
        <c:axId val="-1630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94528"/>
        <c:crosses val="autoZero"/>
        <c:auto val="1"/>
        <c:lblAlgn val="ctr"/>
        <c:lblOffset val="100"/>
        <c:noMultiLvlLbl val="0"/>
      </c:catAx>
      <c:valAx>
        <c:axId val="-719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0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bagControl!$K$3:$K$98</c:f>
              <c:strCache>
                <c:ptCount val="96"/>
                <c:pt idx="0">
                  <c:v>9:50:16</c:v>
                </c:pt>
                <c:pt idx="1">
                  <c:v>9:54:08</c:v>
                </c:pt>
                <c:pt idx="2">
                  <c:v>9:58:16</c:v>
                </c:pt>
                <c:pt idx="3">
                  <c:v>10:19:16</c:v>
                </c:pt>
                <c:pt idx="4">
                  <c:v>10:22:52</c:v>
                </c:pt>
                <c:pt idx="5">
                  <c:v>10:26:56</c:v>
                </c:pt>
                <c:pt idx="6">
                  <c:v>10:45:28</c:v>
                </c:pt>
                <c:pt idx="7">
                  <c:v>10:49:17</c:v>
                </c:pt>
                <c:pt idx="8">
                  <c:v>10:52:51</c:v>
                </c:pt>
                <c:pt idx="9">
                  <c:v>11:11:32</c:v>
                </c:pt>
                <c:pt idx="10">
                  <c:v>11:15:05</c:v>
                </c:pt>
                <c:pt idx="11">
                  <c:v>11:19:03</c:v>
                </c:pt>
                <c:pt idx="12">
                  <c:v>11:37:17</c:v>
                </c:pt>
                <c:pt idx="13">
                  <c:v>11:41:52</c:v>
                </c:pt>
                <c:pt idx="14">
                  <c:v>11:45:22</c:v>
                </c:pt>
                <c:pt idx="15">
                  <c:v>12:03:25</c:v>
                </c:pt>
                <c:pt idx="16">
                  <c:v>12:06:37</c:v>
                </c:pt>
                <c:pt idx="17">
                  <c:v>12:10:39</c:v>
                </c:pt>
                <c:pt idx="18">
                  <c:v>12:28:01</c:v>
                </c:pt>
                <c:pt idx="19">
                  <c:v>12:30:46</c:v>
                </c:pt>
                <c:pt idx="20">
                  <c:v>12:33:40</c:v>
                </c:pt>
                <c:pt idx="21">
                  <c:v>12:51:18</c:v>
                </c:pt>
                <c:pt idx="22">
                  <c:v>12:54:36</c:v>
                </c:pt>
                <c:pt idx="23">
                  <c:v>12:57:44</c:v>
                </c:pt>
                <c:pt idx="24">
                  <c:v>na</c:v>
                </c:pt>
                <c:pt idx="25">
                  <c:v>9:50:59</c:v>
                </c:pt>
                <c:pt idx="26">
                  <c:v>9:54:51</c:v>
                </c:pt>
                <c:pt idx="27">
                  <c:v>9:59:01</c:v>
                </c:pt>
                <c:pt idx="28">
                  <c:v>10:19:48</c:v>
                </c:pt>
                <c:pt idx="29">
                  <c:v>10:23:32</c:v>
                </c:pt>
                <c:pt idx="30">
                  <c:v>10:27:35</c:v>
                </c:pt>
                <c:pt idx="31">
                  <c:v>10:46:16</c:v>
                </c:pt>
                <c:pt idx="32">
                  <c:v>10:49:57</c:v>
                </c:pt>
                <c:pt idx="33">
                  <c:v>10:53:32</c:v>
                </c:pt>
                <c:pt idx="34">
                  <c:v>11:12:09</c:v>
                </c:pt>
                <c:pt idx="35">
                  <c:v>11:15:51</c:v>
                </c:pt>
                <c:pt idx="36">
                  <c:v>11:19:42</c:v>
                </c:pt>
                <c:pt idx="37">
                  <c:v>11:38:01</c:v>
                </c:pt>
                <c:pt idx="38">
                  <c:v>11:42:45</c:v>
                </c:pt>
                <c:pt idx="39">
                  <c:v>11:46:07</c:v>
                </c:pt>
                <c:pt idx="40">
                  <c:v>12:04:09</c:v>
                </c:pt>
                <c:pt idx="41">
                  <c:v>12:07:15</c:v>
                </c:pt>
                <c:pt idx="42">
                  <c:v>12:11:18</c:v>
                </c:pt>
                <c:pt idx="43">
                  <c:v>12:28:39</c:v>
                </c:pt>
                <c:pt idx="44">
                  <c:v>12:31:20</c:v>
                </c:pt>
                <c:pt idx="45">
                  <c:v>12:34:17</c:v>
                </c:pt>
                <c:pt idx="46">
                  <c:v>12:52:02</c:v>
                </c:pt>
                <c:pt idx="47">
                  <c:v>12:55:16</c:v>
                </c:pt>
                <c:pt idx="48">
                  <c:v>12:58:23</c:v>
                </c:pt>
                <c:pt idx="49">
                  <c:v>na</c:v>
                </c:pt>
                <c:pt idx="50">
                  <c:v>9:51:34</c:v>
                </c:pt>
                <c:pt idx="51">
                  <c:v>9:55:33</c:v>
                </c:pt>
                <c:pt idx="52">
                  <c:v>9:59:46</c:v>
                </c:pt>
                <c:pt idx="53">
                  <c:v>10:20:28</c:v>
                </c:pt>
                <c:pt idx="54">
                  <c:v>10:24:10</c:v>
                </c:pt>
                <c:pt idx="55">
                  <c:v>10:28:21</c:v>
                </c:pt>
                <c:pt idx="56">
                  <c:v>10:46:58</c:v>
                </c:pt>
                <c:pt idx="57">
                  <c:v>10:50:34</c:v>
                </c:pt>
                <c:pt idx="58">
                  <c:v>10:54:22</c:v>
                </c:pt>
                <c:pt idx="59">
                  <c:v>11:12:53</c:v>
                </c:pt>
                <c:pt idx="60">
                  <c:v>11:16:30</c:v>
                </c:pt>
                <c:pt idx="61">
                  <c:v>11:20:22</c:v>
                </c:pt>
                <c:pt idx="62">
                  <c:v>11:38:47</c:v>
                </c:pt>
                <c:pt idx="63">
                  <c:v>11:43:22</c:v>
                </c:pt>
                <c:pt idx="64">
                  <c:v>11:46:53</c:v>
                </c:pt>
                <c:pt idx="65">
                  <c:v>12:04:55</c:v>
                </c:pt>
                <c:pt idx="66">
                  <c:v>12:07:56</c:v>
                </c:pt>
                <c:pt idx="67">
                  <c:v>12:12:14</c:v>
                </c:pt>
                <c:pt idx="68">
                  <c:v>12:29:13</c:v>
                </c:pt>
                <c:pt idx="69">
                  <c:v>12:31:59</c:v>
                </c:pt>
                <c:pt idx="70">
                  <c:v>12:34:55</c:v>
                </c:pt>
                <c:pt idx="71">
                  <c:v>12:52:40</c:v>
                </c:pt>
                <c:pt idx="72">
                  <c:v>12:56:02</c:v>
                </c:pt>
                <c:pt idx="73">
                  <c:v>12:59:02</c:v>
                </c:pt>
                <c:pt idx="74">
                  <c:v>na</c:v>
                </c:pt>
                <c:pt idx="75">
                  <c:v>9:52:08</c:v>
                </c:pt>
                <c:pt idx="76">
                  <c:v>9:56:13</c:v>
                </c:pt>
                <c:pt idx="77">
                  <c:v>10:00:22</c:v>
                </c:pt>
                <c:pt idx="78">
                  <c:v>10:21:07</c:v>
                </c:pt>
                <c:pt idx="79">
                  <c:v>10:24:50</c:v>
                </c:pt>
                <c:pt idx="80">
                  <c:v>10:28:55</c:v>
                </c:pt>
                <c:pt idx="81">
                  <c:v>10:47:41</c:v>
                </c:pt>
                <c:pt idx="82">
                  <c:v>10:51:14</c:v>
                </c:pt>
                <c:pt idx="83">
                  <c:v>10:55:08</c:v>
                </c:pt>
                <c:pt idx="84">
                  <c:v>11:13:28</c:v>
                </c:pt>
                <c:pt idx="85">
                  <c:v>11:17:16</c:v>
                </c:pt>
                <c:pt idx="86">
                  <c:v>11:21:02</c:v>
                </c:pt>
                <c:pt idx="87">
                  <c:v>11:39:31</c:v>
                </c:pt>
                <c:pt idx="88">
                  <c:v>11:43:59</c:v>
                </c:pt>
                <c:pt idx="89">
                  <c:v>11:47:41</c:v>
                </c:pt>
                <c:pt idx="90">
                  <c:v>12:05:40</c:v>
                </c:pt>
                <c:pt idx="91">
                  <c:v>12:08:38</c:v>
                </c:pt>
                <c:pt idx="92">
                  <c:v>12:13:11</c:v>
                </c:pt>
                <c:pt idx="93">
                  <c:v>12:29:50</c:v>
                </c:pt>
                <c:pt idx="94">
                  <c:v>12:32:40</c:v>
                </c:pt>
                <c:pt idx="95">
                  <c:v>12:35:35</c:v>
                </c:pt>
              </c:strCache>
            </c:strRef>
          </c:xVal>
          <c:yVal>
            <c:numRef>
              <c:f>bagControl!$N$3:$N$98</c:f>
              <c:numCache>
                <c:formatCode>General</c:formatCode>
                <c:ptCount val="96"/>
                <c:pt idx="0">
                  <c:v>4.3075138046233372E-8</c:v>
                </c:pt>
                <c:pt idx="1">
                  <c:v>4.7486789547232123E-8</c:v>
                </c:pt>
                <c:pt idx="2">
                  <c:v>5.7724201319752359E-8</c:v>
                </c:pt>
                <c:pt idx="3">
                  <c:v>4.3647725563503905E-8</c:v>
                </c:pt>
                <c:pt idx="4">
                  <c:v>5.0224479102301957E-8</c:v>
                </c:pt>
                <c:pt idx="5">
                  <c:v>4.6560357812300189E-8</c:v>
                </c:pt>
                <c:pt idx="6">
                  <c:v>4.4158472414408781E-8</c:v>
                </c:pt>
                <c:pt idx="7">
                  <c:v>4.9160279905934915E-8</c:v>
                </c:pt>
                <c:pt idx="8">
                  <c:v>4.0518920485896772E-8</c:v>
                </c:pt>
                <c:pt idx="9">
                  <c:v>3.1851042978773059E-8</c:v>
                </c:pt>
                <c:pt idx="10">
                  <c:v>4.3892464642374907E-8</c:v>
                </c:pt>
                <c:pt idx="11">
                  <c:v>3.879856408537825E-8</c:v>
                </c:pt>
                <c:pt idx="12">
                  <c:v>2.9433960463160356E-8</c:v>
                </c:pt>
                <c:pt idx="13">
                  <c:v>4.2231334577578059E-8</c:v>
                </c:pt>
                <c:pt idx="14">
                  <c:v>3.461395021572319E-8</c:v>
                </c:pt>
                <c:pt idx="15">
                  <c:v>2.9197116719144995E-8</c:v>
                </c:pt>
                <c:pt idx="16">
                  <c:v>3.9913465352199463E-8</c:v>
                </c:pt>
                <c:pt idx="17">
                  <c:v>3.6734444463172875E-8</c:v>
                </c:pt>
                <c:pt idx="18">
                  <c:v>3.2448672272713239E-8</c:v>
                </c:pt>
                <c:pt idx="19">
                  <c:v>3.7166060452379111E-8</c:v>
                </c:pt>
                <c:pt idx="20">
                  <c:v>2.8185645175660354E-8</c:v>
                </c:pt>
                <c:pt idx="21">
                  <c:v>3.3749592696017789E-8</c:v>
                </c:pt>
                <c:pt idx="22">
                  <c:v>4.005157422885067E-8</c:v>
                </c:pt>
                <c:pt idx="23">
                  <c:v>2.7857773651354583E-8</c:v>
                </c:pt>
                <c:pt idx="24">
                  <c:v>0</c:v>
                </c:pt>
                <c:pt idx="25">
                  <c:v>4.7735846135766605E-8</c:v>
                </c:pt>
                <c:pt idx="26">
                  <c:v>4.6985831487012827E-8</c:v>
                </c:pt>
                <c:pt idx="27">
                  <c:v>5.3649617391137211E-8</c:v>
                </c:pt>
                <c:pt idx="28">
                  <c:v>4.5801673410448E-8</c:v>
                </c:pt>
                <c:pt idx="29">
                  <c:v>5.0696624616777238E-8</c:v>
                </c:pt>
                <c:pt idx="30">
                  <c:v>4.2137382776515593E-8</c:v>
                </c:pt>
                <c:pt idx="31">
                  <c:v>4.6843460965121972E-8</c:v>
                </c:pt>
                <c:pt idx="32">
                  <c:v>4.6767292735910409E-8</c:v>
                </c:pt>
                <c:pt idx="33">
                  <c:v>5.5073955532544877E-8</c:v>
                </c:pt>
                <c:pt idx="34">
                  <c:v>2.6040281107171721E-8</c:v>
                </c:pt>
                <c:pt idx="35">
                  <c:v>3.9708078738037177E-8</c:v>
                </c:pt>
                <c:pt idx="36">
                  <c:v>4.00189921062321E-8</c:v>
                </c:pt>
                <c:pt idx="37">
                  <c:v>3.1673500933183466E-8</c:v>
                </c:pt>
                <c:pt idx="38">
                  <c:v>4.2373050465422172E-8</c:v>
                </c:pt>
                <c:pt idx="39">
                  <c:v>3.4997696892172447E-8</c:v>
                </c:pt>
                <c:pt idx="40">
                  <c:v>3.3067782742562986E-8</c:v>
                </c:pt>
                <c:pt idx="41">
                  <c:v>3.6410522026227853E-8</c:v>
                </c:pt>
                <c:pt idx="42">
                  <c:v>2.6187567765017712E-8</c:v>
                </c:pt>
                <c:pt idx="43">
                  <c:v>3.026423257799514E-8</c:v>
                </c:pt>
                <c:pt idx="44">
                  <c:v>3.4843181674105465E-8</c:v>
                </c:pt>
                <c:pt idx="45">
                  <c:v>3.0500408306028543E-8</c:v>
                </c:pt>
                <c:pt idx="46">
                  <c:v>1.9463844375639059E-8</c:v>
                </c:pt>
                <c:pt idx="47">
                  <c:v>3.6621719949813866E-8</c:v>
                </c:pt>
                <c:pt idx="48">
                  <c:v>2.7533645040766349E-8</c:v>
                </c:pt>
                <c:pt idx="49">
                  <c:v>0</c:v>
                </c:pt>
                <c:pt idx="50">
                  <c:v>4.5795865290357384E-8</c:v>
                </c:pt>
                <c:pt idx="51">
                  <c:v>4.8736441903738328E-8</c:v>
                </c:pt>
                <c:pt idx="52">
                  <c:v>4.963509842254654E-8</c:v>
                </c:pt>
                <c:pt idx="53">
                  <c:v>4.502931901937325E-8</c:v>
                </c:pt>
                <c:pt idx="54">
                  <c:v>4.9870335855828749E-8</c:v>
                </c:pt>
                <c:pt idx="55">
                  <c:v>5.3444564215699071E-8</c:v>
                </c:pt>
                <c:pt idx="56">
                  <c:v>4.0560840340891583E-8</c:v>
                </c:pt>
                <c:pt idx="57">
                  <c:v>4.9269890340507683E-8</c:v>
                </c:pt>
                <c:pt idx="58">
                  <c:v>5.1534573715254391E-8</c:v>
                </c:pt>
                <c:pt idx="59">
                  <c:v>2.9859934351815707E-8</c:v>
                </c:pt>
                <c:pt idx="60">
                  <c:v>4.1288389046557689E-8</c:v>
                </c:pt>
                <c:pt idx="61">
                  <c:v>3.8929052529611586E-8</c:v>
                </c:pt>
                <c:pt idx="62">
                  <c:v>3.3216904648955604E-8</c:v>
                </c:pt>
                <c:pt idx="63">
                  <c:v>3.4287256753013021E-8</c:v>
                </c:pt>
                <c:pt idx="64">
                  <c:v>3.0948943722293674E-8</c:v>
                </c:pt>
                <c:pt idx="65">
                  <c:v>3.5831921222178831E-8</c:v>
                </c:pt>
                <c:pt idx="66">
                  <c:v>3.6664253887037805E-8</c:v>
                </c:pt>
                <c:pt idx="67">
                  <c:v>2.869811145158145E-8</c:v>
                </c:pt>
                <c:pt idx="68">
                  <c:v>1.860356396124617E-8</c:v>
                </c:pt>
                <c:pt idx="69">
                  <c:v>3.7580860234213701E-8</c:v>
                </c:pt>
                <c:pt idx="70">
                  <c:v>2.3699641589143842E-8</c:v>
                </c:pt>
                <c:pt idx="71">
                  <c:v>2.3113315196071409E-8</c:v>
                </c:pt>
                <c:pt idx="72">
                  <c:v>3.7358488280165146E-8</c:v>
                </c:pt>
                <c:pt idx="73">
                  <c:v>3.4995021227272459E-8</c:v>
                </c:pt>
                <c:pt idx="74">
                  <c:v>0</c:v>
                </c:pt>
                <c:pt idx="75">
                  <c:v>3.4449121881362632E-8</c:v>
                </c:pt>
                <c:pt idx="76">
                  <c:v>5.0320811790764476E-8</c:v>
                </c:pt>
                <c:pt idx="77">
                  <c:v>4.7376819063037257E-8</c:v>
                </c:pt>
                <c:pt idx="78">
                  <c:v>3.6651895149772484E-8</c:v>
                </c:pt>
                <c:pt idx="79">
                  <c:v>4.8971717632173514E-8</c:v>
                </c:pt>
                <c:pt idx="80">
                  <c:v>4.497866736693301E-8</c:v>
                </c:pt>
                <c:pt idx="81">
                  <c:v>4.2325706274958121E-8</c:v>
                </c:pt>
                <c:pt idx="82">
                  <c:v>4.7239689632232845E-8</c:v>
                </c:pt>
                <c:pt idx="83">
                  <c:v>4.8547362701637215E-8</c:v>
                </c:pt>
                <c:pt idx="84">
                  <c:v>2.7346976260829055E-8</c:v>
                </c:pt>
                <c:pt idx="85">
                  <c:v>4.1567994389988101E-8</c:v>
                </c:pt>
                <c:pt idx="86">
                  <c:v>4.799380098326051E-8</c:v>
                </c:pt>
                <c:pt idx="87">
                  <c:v>3.8220715970324145E-8</c:v>
                </c:pt>
                <c:pt idx="88">
                  <c:v>3.9281351647526621E-8</c:v>
                </c:pt>
                <c:pt idx="89">
                  <c:v>3.8351310671817171E-8</c:v>
                </c:pt>
                <c:pt idx="90">
                  <c:v>2.6639597128050344E-8</c:v>
                </c:pt>
                <c:pt idx="91">
                  <c:v>3.8107694723478403E-8</c:v>
                </c:pt>
                <c:pt idx="92">
                  <c:v>2.5113701349832502E-8</c:v>
                </c:pt>
                <c:pt idx="93">
                  <c:v>2.5750622807870589E-8</c:v>
                </c:pt>
                <c:pt idx="94">
                  <c:v>3.554946238371571E-8</c:v>
                </c:pt>
                <c:pt idx="95">
                  <c:v>3.4676884670660891E-8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97-45D2-872E-E622E1D68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412528"/>
        <c:axId val="-29859424"/>
      </c:scatterChart>
      <c:valAx>
        <c:axId val="-29412528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859424"/>
        <c:crosses val="autoZero"/>
        <c:crossBetween val="midCat"/>
      </c:valAx>
      <c:valAx>
        <c:axId val="-2985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41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paperControl!$Q$2</c:f>
              <c:strCache>
                <c:ptCount val="1"/>
                <c:pt idx="0">
                  <c:v>125mm_evpRate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paperControl!$Q$3:$Q$32</c:f>
              <c:numCache>
                <c:formatCode>General</c:formatCode>
                <c:ptCount val="30"/>
                <c:pt idx="0">
                  <c:v>2.1976087072020071E-8</c:v>
                </c:pt>
                <c:pt idx="1">
                  <c:v>1.9897017524829156E-8</c:v>
                </c:pt>
                <c:pt idx="2">
                  <c:v>1.8754276378147323E-8</c:v>
                </c:pt>
                <c:pt idx="3">
                  <c:v>2.7304655367723649E-8</c:v>
                </c:pt>
                <c:pt idx="4">
                  <c:v>1.7811438440011035E-8</c:v>
                </c:pt>
                <c:pt idx="5">
                  <c:v>1.8583199740718469E-8</c:v>
                </c:pt>
                <c:pt idx="6">
                  <c:v>1.8583199740718387E-8</c:v>
                </c:pt>
                <c:pt idx="7">
                  <c:v>1.7164737099755666E-8</c:v>
                </c:pt>
                <c:pt idx="8">
                  <c:v>2.1398983945128786E-8</c:v>
                </c:pt>
                <c:pt idx="9">
                  <c:v>2.2515096731554826E-8</c:v>
                </c:pt>
                <c:pt idx="10">
                  <c:v>2.1303877349817123E-8</c:v>
                </c:pt>
                <c:pt idx="11">
                  <c:v>2.6374247712371234E-8</c:v>
                </c:pt>
                <c:pt idx="12">
                  <c:v>2.7069101890360395E-8</c:v>
                </c:pt>
                <c:pt idx="13">
                  <c:v>2.0535180744411305E-8</c:v>
                </c:pt>
                <c:pt idx="14">
                  <c:v>2.2239992047775768E-8</c:v>
                </c:pt>
                <c:pt idx="15">
                  <c:v>2.1729954896813466E-8</c:v>
                </c:pt>
                <c:pt idx="16">
                  <c:v>3.5502779006723208E-8</c:v>
                </c:pt>
                <c:pt idx="17">
                  <c:v>3.2379071866112776E-8</c:v>
                </c:pt>
                <c:pt idx="18">
                  <c:v>2.2337535872546716E-8</c:v>
                </c:pt>
                <c:pt idx="19">
                  <c:v>2.1949449390720673E-8</c:v>
                </c:pt>
                <c:pt idx="20">
                  <c:v>2.2711073261719738E-8</c:v>
                </c:pt>
                <c:pt idx="21">
                  <c:v>2.2485466573689409E-8</c:v>
                </c:pt>
                <c:pt idx="22">
                  <c:v>2.0987778385780101E-8</c:v>
                </c:pt>
                <c:pt idx="23">
                  <c:v>2.1633804653907213E-8</c:v>
                </c:pt>
                <c:pt idx="24">
                  <c:v>2.6717157660016514E-8</c:v>
                </c:pt>
                <c:pt idx="25">
                  <c:v>2.6140847290137858E-8</c:v>
                </c:pt>
                <c:pt idx="26">
                  <c:v>2.6140847290137858E-8</c:v>
                </c:pt>
                <c:pt idx="27">
                  <c:v>2.3778570173280769E-8</c:v>
                </c:pt>
                <c:pt idx="28">
                  <c:v>2.378549117083638E-8</c:v>
                </c:pt>
                <c:pt idx="29">
                  <c:v>1.9318117230464598E-8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46-4616-8373-470B0E8087DC}"/>
            </c:ext>
          </c:extLst>
        </c:ser>
        <c:ser>
          <c:idx val="1"/>
          <c:order val="1"/>
          <c:tx>
            <c:strRef>
              <c:f>paperControl!$R$2</c:f>
              <c:strCache>
                <c:ptCount val="1"/>
                <c:pt idx="0">
                  <c:v>110mm_evpRate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paperControl!$R$3:$R$32</c:f>
              <c:numCache>
                <c:formatCode>General</c:formatCode>
                <c:ptCount val="30"/>
                <c:pt idx="0">
                  <c:v>2.3101297180197291E-8</c:v>
                </c:pt>
                <c:pt idx="1">
                  <c:v>2.1186525232711192E-8</c:v>
                </c:pt>
                <c:pt idx="2">
                  <c:v>1.8748580606823813E-8</c:v>
                </c:pt>
                <c:pt idx="3">
                  <c:v>2.8015550760329754E-8</c:v>
                </c:pt>
                <c:pt idx="4">
                  <c:v>1.6386759968645004E-8</c:v>
                </c:pt>
                <c:pt idx="5">
                  <c:v>2.4176745971244744E-8</c:v>
                </c:pt>
                <c:pt idx="6">
                  <c:v>2.097536385165427E-8</c:v>
                </c:pt>
                <c:pt idx="7">
                  <c:v>1.7596389407324111E-8</c:v>
                </c:pt>
                <c:pt idx="8">
                  <c:v>2.3433240527802435E-8</c:v>
                </c:pt>
                <c:pt idx="9">
                  <c:v>2.2702569289276849E-8</c:v>
                </c:pt>
                <c:pt idx="10">
                  <c:v>2.3254454951557716E-8</c:v>
                </c:pt>
                <c:pt idx="11">
                  <c:v>2.9392851579832E-8</c:v>
                </c:pt>
                <c:pt idx="12">
                  <c:v>2.300030790290681E-8</c:v>
                </c:pt>
                <c:pt idx="13">
                  <c:v>2.1778886323095608E-8</c:v>
                </c:pt>
                <c:pt idx="14">
                  <c:v>2.2116169960842665E-8</c:v>
                </c:pt>
                <c:pt idx="15">
                  <c:v>2.1850292507761392E-8</c:v>
                </c:pt>
                <c:pt idx="16">
                  <c:v>3.5566035559652201E-8</c:v>
                </c:pt>
                <c:pt idx="17">
                  <c:v>3.335044645921485E-8</c:v>
                </c:pt>
                <c:pt idx="18">
                  <c:v>2.2043018351269761E-8</c:v>
                </c:pt>
                <c:pt idx="19">
                  <c:v>2.8154223051718601E-8</c:v>
                </c:pt>
                <c:pt idx="20">
                  <c:v>2.739082220975236E-8</c:v>
                </c:pt>
                <c:pt idx="21">
                  <c:v>2.5495385357131783E-8</c:v>
                </c:pt>
                <c:pt idx="22">
                  <c:v>2.2745185033676537E-8</c:v>
                </c:pt>
                <c:pt idx="23">
                  <c:v>2.2165208031709175E-8</c:v>
                </c:pt>
                <c:pt idx="24">
                  <c:v>2.6624943884305415E-8</c:v>
                </c:pt>
                <c:pt idx="25">
                  <c:v>2.8122870910235619E-8</c:v>
                </c:pt>
                <c:pt idx="26">
                  <c:v>3.1084387677314726E-8</c:v>
                </c:pt>
                <c:pt idx="27">
                  <c:v>2.6335227411135704E-8</c:v>
                </c:pt>
                <c:pt idx="28">
                  <c:v>2.1707945325300509E-8</c:v>
                </c:pt>
                <c:pt idx="29">
                  <c:v>2.3050691928980983E-8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46-4616-8373-470B0E808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49568"/>
        <c:axId val="36798176"/>
      </c:barChart>
      <c:catAx>
        <c:axId val="32349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98176"/>
        <c:crosses val="autoZero"/>
        <c:auto val="1"/>
        <c:lblAlgn val="ctr"/>
        <c:lblOffset val="100"/>
        <c:noMultiLvlLbl val="0"/>
      </c:catAx>
      <c:valAx>
        <c:axId val="36798176"/>
        <c:scaling>
          <c:orientation val="minMax"/>
          <c:min val="1.4999999999999999E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4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controlShade!$G$1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controlShade!$J$2:$J$3</c:f>
                <c:numCache>
                  <c:formatCode>General</c:formatCode>
                  <c:ptCount val="2"/>
                  <c:pt idx="0">
                    <c:v>1.2081330059618647</c:v>
                  </c:pt>
                  <c:pt idx="1">
                    <c:v>2.7405822364994221</c:v>
                  </c:pt>
                </c:numCache>
              </c:numRef>
            </c:plus>
            <c:minus>
              <c:numRef>
                <c:f>controlShade!$J$2:$J$3</c:f>
                <c:numCache>
                  <c:formatCode>General</c:formatCode>
                  <c:ptCount val="2"/>
                  <c:pt idx="0">
                    <c:v>1.2081330059618647</c:v>
                  </c:pt>
                  <c:pt idx="1">
                    <c:v>2.7405822364994221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controlShade!$H$2:$H$3</c:f>
              <c:numCache>
                <c:formatCode>General</c:formatCode>
                <c:ptCount val="2"/>
                <c:pt idx="0">
                  <c:v>89.836363636363657</c:v>
                </c:pt>
                <c:pt idx="1">
                  <c:v>57.631304347826088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6D-4F17-9E9F-55EC83B5A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797040"/>
        <c:axId val="36013824"/>
      </c:barChart>
      <c:catAx>
        <c:axId val="35797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3824"/>
        <c:crosses val="autoZero"/>
        <c:auto val="1"/>
        <c:lblAlgn val="ctr"/>
        <c:lblOffset val="100"/>
        <c:noMultiLvlLbl val="0"/>
      </c:catAx>
      <c:valAx>
        <c:axId val="3601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9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_xlchart.v2.1</cx:f>
      </cx:numDim>
    </cx:data>
    <cx:data id="1">
      <cx:numDim type="val">
        <cx:f>_xlchart.v2.3</cx:f>
      </cx:numDim>
    </cx:data>
  </cx:chartData>
  <cx:chart>
    <cx:title pos="t" align="ctr" overlay="0"/>
    <cx:plotArea>
      <cx:plotAreaRegion>
        <cx:series layoutId="boxWhisker" uniqueId="{ECB24C2B-C257-451E-9E7F-C715074C0C38}" formatIdx="0">
          <cx:tx>
            <cx:txData>
              <cx:f>_xlchart.v2.0</cx:f>
              <cx:v>a: d110mm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12A866B-8F1F-424E-9E31-18BE24E3C10C}" formatIdx="1">
          <cx:tx>
            <cx:txData>
              <cx:f>_xlchart.v2.2</cx:f>
              <cx:v>b: d125mm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_xlchart.v2.4</cx:f>
      </cx:numDim>
    </cx:data>
  </cx:chartData>
  <cx:chart>
    <cx:title pos="t" align="ctr" overlay="0"/>
    <cx:plotArea>
      <cx:plotAreaRegion>
        <cx:series layoutId="clusteredColumn" uniqueId="{6F6B56BF-4CFA-4A71-872A-BDFE0C3E0F75}"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_xlchart.v2.8</cx:f>
      </cx:strDim>
      <cx:numDim type="val">
        <cx:f>_xlchart.v2.9</cx:f>
      </cx:numDim>
    </cx:data>
    <cx:data id="1">
      <cx:numDim type="val">
        <cx:f>_xlchart.v2.6</cx:f>
      </cx:numDim>
    </cx:data>
  </cx:chartData>
  <cx:chart>
    <cx:title pos="t" align="ctr" overlay="0"/>
    <cx:plotArea>
      <cx:plotAreaRegion>
        <cx:series layoutId="boxWhisker" uniqueId="{7171FA04-5106-4490-970D-A4B547FEDE10}">
          <cx:tx>
            <cx:txData>
              <cx:f>_xlchart.v2.7</cx:f>
              <cx:v>gazebo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5972-425F-A9CC-E2DA35D46E5D}">
          <cx:tx>
            <cx:txData>
              <cx:f>_xlchart.v2.5</cx:f>
              <cx:v>control1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microsoft.com/office/2014/relationships/chartEx" Target="../charts/chartEx2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190501</xdr:colOff>
      <xdr:row>17</xdr:row>
      <xdr:rowOff>114300</xdr:rowOff>
    </xdr:from>
    <xdr:to>
      <xdr:col>28</xdr:col>
      <xdr:colOff>247651</xdr:colOff>
      <xdr:row>32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525876" y="3352800"/>
              <a:ext cx="27622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</xdr:colOff>
      <xdr:row>16</xdr:row>
      <xdr:rowOff>38100</xdr:rowOff>
    </xdr:from>
    <xdr:to>
      <xdr:col>25</xdr:col>
      <xdr:colOff>342901</xdr:colOff>
      <xdr:row>23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590550</xdr:colOff>
      <xdr:row>26</xdr:row>
      <xdr:rowOff>114300</xdr:rowOff>
    </xdr:from>
    <xdr:to>
      <xdr:col>25</xdr:col>
      <xdr:colOff>485775</xdr:colOff>
      <xdr:row>38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142875</xdr:colOff>
      <xdr:row>3</xdr:row>
      <xdr:rowOff>57150</xdr:rowOff>
    </xdr:from>
    <xdr:to>
      <xdr:col>31</xdr:col>
      <xdr:colOff>447675</xdr:colOff>
      <xdr:row>17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792575" y="628650"/>
              <a:ext cx="50387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119062</xdr:colOff>
      <xdr:row>17</xdr:row>
      <xdr:rowOff>152400</xdr:rowOff>
    </xdr:from>
    <xdr:to>
      <xdr:col>29</xdr:col>
      <xdr:colOff>95250</xdr:colOff>
      <xdr:row>32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3</xdr:row>
      <xdr:rowOff>47625</xdr:rowOff>
    </xdr:from>
    <xdr:to>
      <xdr:col>10</xdr:col>
      <xdr:colOff>371475</xdr:colOff>
      <xdr:row>12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123825</xdr:colOff>
      <xdr:row>1</xdr:row>
      <xdr:rowOff>66675</xdr:rowOff>
    </xdr:from>
    <xdr:to>
      <xdr:col>15</xdr:col>
      <xdr:colOff>190501</xdr:colOff>
      <xdr:row>18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62850" y="257175"/>
              <a:ext cx="2771776" cy="3314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9"/>
  <sheetViews>
    <sheetView workbookViewId="0">
      <selection activeCell="M13" sqref="M13"/>
    </sheetView>
  </sheetViews>
  <sheetFormatPr defaultColWidth="8.875" defaultRowHeight="15" x14ac:dyDescent="0.25"/>
  <sheetData>
    <row r="1" spans="1:3" x14ac:dyDescent="0.25">
      <c r="A1" t="s">
        <v>706</v>
      </c>
      <c r="B1" t="s">
        <v>705</v>
      </c>
      <c r="C1" t="s">
        <v>707</v>
      </c>
    </row>
    <row r="2" spans="1:3" x14ac:dyDescent="0.25">
      <c r="A2">
        <v>1</v>
      </c>
      <c r="B2">
        <v>8</v>
      </c>
      <c r="C2">
        <v>1</v>
      </c>
    </row>
    <row r="3" spans="1:3" x14ac:dyDescent="0.25">
      <c r="A3">
        <v>2</v>
      </c>
      <c r="B3">
        <v>7</v>
      </c>
      <c r="C3">
        <v>1</v>
      </c>
    </row>
    <row r="4" spans="1:3" x14ac:dyDescent="0.25">
      <c r="A4">
        <v>3</v>
      </c>
      <c r="B4">
        <v>6</v>
      </c>
      <c r="C4">
        <v>1</v>
      </c>
    </row>
    <row r="5" spans="1:3" x14ac:dyDescent="0.25">
      <c r="A5">
        <v>4</v>
      </c>
      <c r="B5">
        <v>5</v>
      </c>
      <c r="C5">
        <v>1</v>
      </c>
    </row>
    <row r="6" spans="1:3" x14ac:dyDescent="0.25">
      <c r="A6">
        <v>5</v>
      </c>
      <c r="B6">
        <v>4</v>
      </c>
      <c r="C6">
        <v>1</v>
      </c>
    </row>
    <row r="7" spans="1:3" x14ac:dyDescent="0.25">
      <c r="A7">
        <v>6</v>
      </c>
      <c r="B7">
        <v>3</v>
      </c>
      <c r="C7">
        <v>1</v>
      </c>
    </row>
    <row r="8" spans="1:3" x14ac:dyDescent="0.25">
      <c r="A8">
        <v>7</v>
      </c>
      <c r="B8">
        <v>2</v>
      </c>
      <c r="C8">
        <v>1</v>
      </c>
    </row>
    <row r="9" spans="1:3" x14ac:dyDescent="0.25">
      <c r="A9">
        <v>8</v>
      </c>
      <c r="B9">
        <v>1</v>
      </c>
      <c r="C9">
        <v>1</v>
      </c>
    </row>
    <row r="10" spans="1:3" x14ac:dyDescent="0.25">
      <c r="A10">
        <v>9</v>
      </c>
      <c r="B10">
        <v>1</v>
      </c>
      <c r="C10">
        <v>2</v>
      </c>
    </row>
    <row r="11" spans="1:3" x14ac:dyDescent="0.25">
      <c r="A11">
        <v>10</v>
      </c>
      <c r="B11">
        <v>2</v>
      </c>
      <c r="C11">
        <v>2</v>
      </c>
    </row>
    <row r="12" spans="1:3" x14ac:dyDescent="0.25">
      <c r="A12">
        <v>11</v>
      </c>
      <c r="B12">
        <v>3</v>
      </c>
      <c r="C12">
        <v>2</v>
      </c>
    </row>
    <row r="13" spans="1:3" x14ac:dyDescent="0.25">
      <c r="A13">
        <v>12</v>
      </c>
      <c r="B13">
        <v>4</v>
      </c>
      <c r="C13">
        <v>2</v>
      </c>
    </row>
    <row r="14" spans="1:3" x14ac:dyDescent="0.25">
      <c r="A14">
        <v>13</v>
      </c>
      <c r="B14">
        <v>5</v>
      </c>
      <c r="C14">
        <v>2</v>
      </c>
    </row>
    <row r="15" spans="1:3" x14ac:dyDescent="0.25">
      <c r="A15">
        <v>14</v>
      </c>
      <c r="B15">
        <v>6</v>
      </c>
      <c r="C15">
        <v>2</v>
      </c>
    </row>
    <row r="16" spans="1:3" x14ac:dyDescent="0.25">
      <c r="A16">
        <v>15</v>
      </c>
      <c r="B16">
        <v>7</v>
      </c>
      <c r="C16">
        <v>2</v>
      </c>
    </row>
    <row r="17" spans="1:3" x14ac:dyDescent="0.25">
      <c r="A17">
        <v>16</v>
      </c>
      <c r="B17">
        <v>8</v>
      </c>
      <c r="C17">
        <v>2</v>
      </c>
    </row>
    <row r="18" spans="1:3" x14ac:dyDescent="0.25">
      <c r="A18">
        <v>17</v>
      </c>
      <c r="B18">
        <v>14</v>
      </c>
      <c r="C18">
        <v>3</v>
      </c>
    </row>
    <row r="19" spans="1:3" x14ac:dyDescent="0.25">
      <c r="A19">
        <v>18</v>
      </c>
      <c r="B19">
        <v>13</v>
      </c>
      <c r="C19">
        <v>3</v>
      </c>
    </row>
    <row r="20" spans="1:3" x14ac:dyDescent="0.25">
      <c r="A20">
        <v>19</v>
      </c>
      <c r="B20">
        <v>12</v>
      </c>
      <c r="C20">
        <v>3</v>
      </c>
    </row>
    <row r="21" spans="1:3" x14ac:dyDescent="0.25">
      <c r="A21">
        <v>20</v>
      </c>
      <c r="B21">
        <v>11</v>
      </c>
      <c r="C21">
        <v>3</v>
      </c>
    </row>
    <row r="22" spans="1:3" x14ac:dyDescent="0.25">
      <c r="A22">
        <v>21</v>
      </c>
      <c r="B22">
        <v>10</v>
      </c>
      <c r="C22">
        <v>3</v>
      </c>
    </row>
    <row r="23" spans="1:3" x14ac:dyDescent="0.25">
      <c r="A23">
        <v>22</v>
      </c>
      <c r="B23">
        <v>9</v>
      </c>
      <c r="C23">
        <v>3</v>
      </c>
    </row>
    <row r="24" spans="1:3" x14ac:dyDescent="0.25">
      <c r="A24">
        <v>23</v>
      </c>
      <c r="B24">
        <v>8</v>
      </c>
      <c r="C24">
        <v>3</v>
      </c>
    </row>
    <row r="25" spans="1:3" x14ac:dyDescent="0.25">
      <c r="A25">
        <v>24</v>
      </c>
      <c r="B25">
        <v>7</v>
      </c>
      <c r="C25">
        <v>3</v>
      </c>
    </row>
    <row r="26" spans="1:3" x14ac:dyDescent="0.25">
      <c r="A26">
        <v>25</v>
      </c>
      <c r="B26">
        <v>6</v>
      </c>
      <c r="C26">
        <v>3</v>
      </c>
    </row>
    <row r="27" spans="1:3" x14ac:dyDescent="0.25">
      <c r="A27">
        <v>26</v>
      </c>
      <c r="B27">
        <v>5</v>
      </c>
      <c r="C27">
        <v>3</v>
      </c>
    </row>
    <row r="28" spans="1:3" x14ac:dyDescent="0.25">
      <c r="A28">
        <v>27</v>
      </c>
      <c r="B28">
        <v>4</v>
      </c>
      <c r="C28">
        <v>3</v>
      </c>
    </row>
    <row r="29" spans="1:3" x14ac:dyDescent="0.25">
      <c r="A29">
        <v>28</v>
      </c>
      <c r="B29">
        <v>3</v>
      </c>
      <c r="C29">
        <v>3</v>
      </c>
    </row>
    <row r="30" spans="1:3" x14ac:dyDescent="0.25">
      <c r="A30">
        <v>29</v>
      </c>
      <c r="B30">
        <v>2</v>
      </c>
      <c r="C30">
        <v>3</v>
      </c>
    </row>
    <row r="31" spans="1:3" x14ac:dyDescent="0.25">
      <c r="A31">
        <v>30</v>
      </c>
      <c r="B31">
        <v>1</v>
      </c>
      <c r="C31">
        <v>3</v>
      </c>
    </row>
    <row r="32" spans="1:3" x14ac:dyDescent="0.25">
      <c r="A32">
        <v>31</v>
      </c>
      <c r="B32">
        <v>1</v>
      </c>
      <c r="C32">
        <v>4</v>
      </c>
    </row>
    <row r="33" spans="1:3" x14ac:dyDescent="0.25">
      <c r="A33">
        <v>32</v>
      </c>
      <c r="B33">
        <v>2</v>
      </c>
      <c r="C33">
        <v>4</v>
      </c>
    </row>
    <row r="34" spans="1:3" x14ac:dyDescent="0.25">
      <c r="A34">
        <v>33</v>
      </c>
      <c r="B34">
        <v>3</v>
      </c>
      <c r="C34">
        <v>4</v>
      </c>
    </row>
    <row r="35" spans="1:3" x14ac:dyDescent="0.25">
      <c r="A35">
        <v>34</v>
      </c>
      <c r="B35">
        <v>4</v>
      </c>
      <c r="C35">
        <v>4</v>
      </c>
    </row>
    <row r="36" spans="1:3" x14ac:dyDescent="0.25">
      <c r="A36">
        <v>35</v>
      </c>
      <c r="B36">
        <v>5</v>
      </c>
      <c r="C36">
        <v>4</v>
      </c>
    </row>
    <row r="37" spans="1:3" x14ac:dyDescent="0.25">
      <c r="A37">
        <v>36</v>
      </c>
      <c r="B37">
        <v>6</v>
      </c>
      <c r="C37">
        <v>4</v>
      </c>
    </row>
    <row r="38" spans="1:3" x14ac:dyDescent="0.25">
      <c r="A38">
        <v>37</v>
      </c>
      <c r="B38">
        <v>7</v>
      </c>
      <c r="C38">
        <v>4</v>
      </c>
    </row>
    <row r="39" spans="1:3" x14ac:dyDescent="0.25">
      <c r="A39">
        <v>38</v>
      </c>
      <c r="B39">
        <v>8</v>
      </c>
      <c r="C39">
        <v>4</v>
      </c>
    </row>
    <row r="40" spans="1:3" x14ac:dyDescent="0.25">
      <c r="A40">
        <v>39</v>
      </c>
      <c r="B40">
        <v>9</v>
      </c>
      <c r="C40">
        <v>4</v>
      </c>
    </row>
    <row r="41" spans="1:3" x14ac:dyDescent="0.25">
      <c r="A41">
        <v>40</v>
      </c>
      <c r="B41">
        <v>10</v>
      </c>
      <c r="C41">
        <v>4</v>
      </c>
    </row>
    <row r="42" spans="1:3" x14ac:dyDescent="0.25">
      <c r="A42">
        <v>41</v>
      </c>
      <c r="B42">
        <v>11</v>
      </c>
      <c r="C42">
        <v>4</v>
      </c>
    </row>
    <row r="43" spans="1:3" x14ac:dyDescent="0.25">
      <c r="A43">
        <v>42</v>
      </c>
      <c r="B43">
        <v>12</v>
      </c>
      <c r="C43">
        <v>4</v>
      </c>
    </row>
    <row r="44" spans="1:3" x14ac:dyDescent="0.25">
      <c r="A44">
        <v>43</v>
      </c>
      <c r="B44">
        <v>13</v>
      </c>
      <c r="C44">
        <v>4</v>
      </c>
    </row>
    <row r="45" spans="1:3" x14ac:dyDescent="0.25">
      <c r="A45">
        <v>44</v>
      </c>
      <c r="B45">
        <v>14</v>
      </c>
      <c r="C45">
        <v>4</v>
      </c>
    </row>
    <row r="46" spans="1:3" x14ac:dyDescent="0.25">
      <c r="A46">
        <v>45</v>
      </c>
      <c r="B46">
        <v>14</v>
      </c>
      <c r="C46">
        <v>5</v>
      </c>
    </row>
    <row r="47" spans="1:3" x14ac:dyDescent="0.25">
      <c r="A47">
        <v>46</v>
      </c>
      <c r="B47">
        <v>13</v>
      </c>
      <c r="C47">
        <v>5</v>
      </c>
    </row>
    <row r="48" spans="1:3" x14ac:dyDescent="0.25">
      <c r="A48">
        <v>47</v>
      </c>
      <c r="B48">
        <v>12</v>
      </c>
      <c r="C48">
        <v>5</v>
      </c>
    </row>
    <row r="49" spans="1:3" x14ac:dyDescent="0.25">
      <c r="A49">
        <v>48</v>
      </c>
      <c r="B49">
        <v>11</v>
      </c>
      <c r="C49">
        <v>5</v>
      </c>
    </row>
    <row r="50" spans="1:3" x14ac:dyDescent="0.25">
      <c r="A50">
        <v>49</v>
      </c>
      <c r="B50">
        <v>10</v>
      </c>
      <c r="C50">
        <v>5</v>
      </c>
    </row>
    <row r="51" spans="1:3" x14ac:dyDescent="0.25">
      <c r="A51">
        <v>50</v>
      </c>
      <c r="B51">
        <v>9</v>
      </c>
      <c r="C51">
        <v>5</v>
      </c>
    </row>
    <row r="52" spans="1:3" x14ac:dyDescent="0.25">
      <c r="A52">
        <v>51</v>
      </c>
      <c r="B52">
        <v>8</v>
      </c>
      <c r="C52">
        <v>5</v>
      </c>
    </row>
    <row r="53" spans="1:3" x14ac:dyDescent="0.25">
      <c r="A53">
        <v>52</v>
      </c>
      <c r="B53">
        <v>7</v>
      </c>
      <c r="C53">
        <v>5</v>
      </c>
    </row>
    <row r="54" spans="1:3" x14ac:dyDescent="0.25">
      <c r="A54">
        <v>53</v>
      </c>
      <c r="B54">
        <v>6</v>
      </c>
      <c r="C54">
        <v>5</v>
      </c>
    </row>
    <row r="55" spans="1:3" x14ac:dyDescent="0.25">
      <c r="A55">
        <v>54</v>
      </c>
      <c r="B55">
        <v>5</v>
      </c>
      <c r="C55">
        <v>5</v>
      </c>
    </row>
    <row r="56" spans="1:3" x14ac:dyDescent="0.25">
      <c r="A56">
        <v>55</v>
      </c>
      <c r="B56">
        <v>4</v>
      </c>
      <c r="C56">
        <v>5</v>
      </c>
    </row>
    <row r="57" spans="1:3" x14ac:dyDescent="0.25">
      <c r="A57">
        <v>56</v>
      </c>
      <c r="B57">
        <v>3</v>
      </c>
      <c r="C57">
        <v>5</v>
      </c>
    </row>
    <row r="58" spans="1:3" x14ac:dyDescent="0.25">
      <c r="A58">
        <v>57</v>
      </c>
      <c r="B58">
        <v>2</v>
      </c>
      <c r="C58">
        <v>5</v>
      </c>
    </row>
    <row r="59" spans="1:3" x14ac:dyDescent="0.25">
      <c r="A59">
        <v>58</v>
      </c>
      <c r="B59">
        <v>1</v>
      </c>
      <c r="C59">
        <v>5</v>
      </c>
    </row>
    <row r="60" spans="1:3" x14ac:dyDescent="0.25">
      <c r="A60">
        <v>59</v>
      </c>
      <c r="B60">
        <v>1</v>
      </c>
      <c r="C60">
        <v>6</v>
      </c>
    </row>
    <row r="61" spans="1:3" x14ac:dyDescent="0.25">
      <c r="A61">
        <v>60</v>
      </c>
      <c r="B61">
        <v>2</v>
      </c>
      <c r="C61">
        <v>6</v>
      </c>
    </row>
    <row r="62" spans="1:3" x14ac:dyDescent="0.25">
      <c r="A62">
        <v>61</v>
      </c>
      <c r="B62">
        <v>3</v>
      </c>
      <c r="C62">
        <v>6</v>
      </c>
    </row>
    <row r="63" spans="1:3" x14ac:dyDescent="0.25">
      <c r="A63">
        <v>62</v>
      </c>
      <c r="B63">
        <v>4</v>
      </c>
      <c r="C63">
        <v>6</v>
      </c>
    </row>
    <row r="64" spans="1:3" x14ac:dyDescent="0.25">
      <c r="A64">
        <v>63</v>
      </c>
      <c r="B64">
        <v>5</v>
      </c>
      <c r="C64">
        <v>6</v>
      </c>
    </row>
    <row r="65" spans="1:3" x14ac:dyDescent="0.25">
      <c r="A65">
        <v>64</v>
      </c>
      <c r="B65">
        <v>6</v>
      </c>
      <c r="C65">
        <v>6</v>
      </c>
    </row>
    <row r="66" spans="1:3" x14ac:dyDescent="0.25">
      <c r="A66">
        <v>65</v>
      </c>
      <c r="B66">
        <v>7</v>
      </c>
      <c r="C66">
        <v>6</v>
      </c>
    </row>
    <row r="67" spans="1:3" x14ac:dyDescent="0.25">
      <c r="A67">
        <v>66</v>
      </c>
      <c r="B67">
        <v>8</v>
      </c>
      <c r="C67">
        <v>6</v>
      </c>
    </row>
    <row r="68" spans="1:3" x14ac:dyDescent="0.25">
      <c r="A68">
        <v>67</v>
      </c>
      <c r="B68">
        <v>9</v>
      </c>
      <c r="C68">
        <v>6</v>
      </c>
    </row>
    <row r="69" spans="1:3" x14ac:dyDescent="0.25">
      <c r="A69">
        <v>68</v>
      </c>
      <c r="B69">
        <v>10</v>
      </c>
      <c r="C69">
        <v>6</v>
      </c>
    </row>
    <row r="70" spans="1:3" x14ac:dyDescent="0.25">
      <c r="A70">
        <v>69</v>
      </c>
      <c r="B70">
        <v>11</v>
      </c>
      <c r="C70">
        <v>6</v>
      </c>
    </row>
    <row r="71" spans="1:3" x14ac:dyDescent="0.25">
      <c r="A71">
        <v>70</v>
      </c>
      <c r="B71">
        <v>12</v>
      </c>
      <c r="C71">
        <v>6</v>
      </c>
    </row>
    <row r="72" spans="1:3" x14ac:dyDescent="0.25">
      <c r="A72">
        <v>71</v>
      </c>
      <c r="B72">
        <v>13</v>
      </c>
      <c r="C72">
        <v>6</v>
      </c>
    </row>
    <row r="73" spans="1:3" x14ac:dyDescent="0.25">
      <c r="A73">
        <v>72</v>
      </c>
      <c r="B73">
        <v>14</v>
      </c>
      <c r="C73">
        <v>6</v>
      </c>
    </row>
    <row r="74" spans="1:3" x14ac:dyDescent="0.25">
      <c r="A74">
        <v>73</v>
      </c>
      <c r="B74">
        <v>14</v>
      </c>
      <c r="C74">
        <v>7</v>
      </c>
    </row>
    <row r="75" spans="1:3" x14ac:dyDescent="0.25">
      <c r="A75">
        <v>74</v>
      </c>
      <c r="B75">
        <v>13</v>
      </c>
      <c r="C75">
        <v>7</v>
      </c>
    </row>
    <row r="76" spans="1:3" x14ac:dyDescent="0.25">
      <c r="A76">
        <v>75</v>
      </c>
      <c r="B76">
        <v>12</v>
      </c>
      <c r="C76">
        <v>7</v>
      </c>
    </row>
    <row r="77" spans="1:3" x14ac:dyDescent="0.25">
      <c r="A77">
        <v>76</v>
      </c>
      <c r="B77">
        <v>11</v>
      </c>
      <c r="C77">
        <v>7</v>
      </c>
    </row>
    <row r="78" spans="1:3" x14ac:dyDescent="0.25">
      <c r="A78">
        <v>77</v>
      </c>
      <c r="B78">
        <v>10</v>
      </c>
      <c r="C78">
        <v>7</v>
      </c>
    </row>
    <row r="79" spans="1:3" x14ac:dyDescent="0.25">
      <c r="A79">
        <v>78</v>
      </c>
      <c r="B79">
        <v>9</v>
      </c>
      <c r="C79">
        <v>7</v>
      </c>
    </row>
    <row r="80" spans="1:3" x14ac:dyDescent="0.25">
      <c r="A80">
        <v>79</v>
      </c>
      <c r="B80">
        <v>8</v>
      </c>
      <c r="C80">
        <v>7</v>
      </c>
    </row>
    <row r="81" spans="1:3" x14ac:dyDescent="0.25">
      <c r="A81">
        <v>80</v>
      </c>
      <c r="B81">
        <v>7</v>
      </c>
      <c r="C81">
        <v>7</v>
      </c>
    </row>
    <row r="82" spans="1:3" x14ac:dyDescent="0.25">
      <c r="A82">
        <v>81</v>
      </c>
      <c r="B82">
        <v>6</v>
      </c>
      <c r="C82">
        <v>7</v>
      </c>
    </row>
    <row r="83" spans="1:3" x14ac:dyDescent="0.25">
      <c r="A83">
        <v>82</v>
      </c>
      <c r="B83">
        <v>5</v>
      </c>
      <c r="C83">
        <v>7</v>
      </c>
    </row>
    <row r="84" spans="1:3" x14ac:dyDescent="0.25">
      <c r="A84">
        <v>83</v>
      </c>
      <c r="B84">
        <v>4</v>
      </c>
      <c r="C84">
        <v>7</v>
      </c>
    </row>
    <row r="85" spans="1:3" x14ac:dyDescent="0.25">
      <c r="A85">
        <v>84</v>
      </c>
      <c r="B85">
        <v>3</v>
      </c>
      <c r="C85">
        <v>7</v>
      </c>
    </row>
    <row r="86" spans="1:3" x14ac:dyDescent="0.25">
      <c r="A86">
        <v>85</v>
      </c>
      <c r="B86">
        <v>2</v>
      </c>
      <c r="C86">
        <v>7</v>
      </c>
    </row>
    <row r="87" spans="1:3" x14ac:dyDescent="0.25">
      <c r="A87">
        <v>86</v>
      </c>
      <c r="B87">
        <v>1</v>
      </c>
      <c r="C87">
        <v>7</v>
      </c>
    </row>
    <row r="88" spans="1:3" x14ac:dyDescent="0.25">
      <c r="A88">
        <v>87</v>
      </c>
      <c r="B88">
        <v>1</v>
      </c>
      <c r="C88">
        <v>8</v>
      </c>
    </row>
    <row r="89" spans="1:3" x14ac:dyDescent="0.25">
      <c r="A89">
        <v>88</v>
      </c>
      <c r="B89">
        <v>2</v>
      </c>
      <c r="C89">
        <v>8</v>
      </c>
    </row>
    <row r="90" spans="1:3" x14ac:dyDescent="0.25">
      <c r="A90">
        <v>89</v>
      </c>
      <c r="B90">
        <v>3</v>
      </c>
      <c r="C90">
        <v>8</v>
      </c>
    </row>
    <row r="91" spans="1:3" x14ac:dyDescent="0.25">
      <c r="A91">
        <v>90</v>
      </c>
      <c r="B91">
        <v>4</v>
      </c>
      <c r="C91">
        <v>8</v>
      </c>
    </row>
    <row r="92" spans="1:3" x14ac:dyDescent="0.25">
      <c r="A92">
        <v>91</v>
      </c>
      <c r="B92">
        <v>5</v>
      </c>
      <c r="C92">
        <v>8</v>
      </c>
    </row>
    <row r="93" spans="1:3" x14ac:dyDescent="0.25">
      <c r="A93">
        <v>92</v>
      </c>
      <c r="B93">
        <v>6</v>
      </c>
      <c r="C93">
        <v>8</v>
      </c>
    </row>
    <row r="94" spans="1:3" x14ac:dyDescent="0.25">
      <c r="A94">
        <v>93</v>
      </c>
      <c r="B94">
        <v>7</v>
      </c>
      <c r="C94">
        <v>8</v>
      </c>
    </row>
    <row r="95" spans="1:3" x14ac:dyDescent="0.25">
      <c r="A95">
        <v>94</v>
      </c>
      <c r="B95">
        <v>8</v>
      </c>
      <c r="C95">
        <v>8</v>
      </c>
    </row>
    <row r="96" spans="1:3" x14ac:dyDescent="0.25">
      <c r="A96">
        <v>95</v>
      </c>
      <c r="B96">
        <v>9</v>
      </c>
      <c r="C96">
        <v>8</v>
      </c>
    </row>
    <row r="97" spans="1:3" x14ac:dyDescent="0.25">
      <c r="A97">
        <v>96</v>
      </c>
      <c r="B97">
        <v>10</v>
      </c>
      <c r="C97">
        <v>8</v>
      </c>
    </row>
    <row r="98" spans="1:3" x14ac:dyDescent="0.25">
      <c r="A98">
        <v>97</v>
      </c>
      <c r="B98">
        <v>11</v>
      </c>
      <c r="C98">
        <v>8</v>
      </c>
    </row>
    <row r="99" spans="1:3" x14ac:dyDescent="0.25">
      <c r="A99">
        <v>98</v>
      </c>
      <c r="B99">
        <v>12</v>
      </c>
      <c r="C99">
        <v>8</v>
      </c>
    </row>
    <row r="100" spans="1:3" x14ac:dyDescent="0.25">
      <c r="A100">
        <v>99</v>
      </c>
      <c r="B100">
        <v>13</v>
      </c>
      <c r="C100">
        <v>8</v>
      </c>
    </row>
    <row r="101" spans="1:3" x14ac:dyDescent="0.25">
      <c r="A101">
        <v>100</v>
      </c>
      <c r="B101">
        <v>14</v>
      </c>
      <c r="C101">
        <v>8</v>
      </c>
    </row>
    <row r="102" spans="1:3" x14ac:dyDescent="0.25">
      <c r="A102">
        <v>101</v>
      </c>
      <c r="B102">
        <v>14</v>
      </c>
      <c r="C102">
        <v>9</v>
      </c>
    </row>
    <row r="103" spans="1:3" x14ac:dyDescent="0.25">
      <c r="A103">
        <v>102</v>
      </c>
      <c r="B103">
        <v>13</v>
      </c>
      <c r="C103">
        <v>9</v>
      </c>
    </row>
    <row r="104" spans="1:3" x14ac:dyDescent="0.25">
      <c r="A104">
        <v>103</v>
      </c>
      <c r="B104">
        <v>12</v>
      </c>
      <c r="C104">
        <v>9</v>
      </c>
    </row>
    <row r="105" spans="1:3" x14ac:dyDescent="0.25">
      <c r="A105">
        <v>104</v>
      </c>
      <c r="B105">
        <v>11</v>
      </c>
      <c r="C105">
        <v>9</v>
      </c>
    </row>
    <row r="106" spans="1:3" x14ac:dyDescent="0.25">
      <c r="A106">
        <v>105</v>
      </c>
      <c r="B106">
        <v>10</v>
      </c>
      <c r="C106">
        <v>9</v>
      </c>
    </row>
    <row r="107" spans="1:3" x14ac:dyDescent="0.25">
      <c r="A107">
        <v>106</v>
      </c>
      <c r="B107">
        <v>9</v>
      </c>
      <c r="C107">
        <v>9</v>
      </c>
    </row>
    <row r="108" spans="1:3" x14ac:dyDescent="0.25">
      <c r="A108">
        <v>107</v>
      </c>
      <c r="B108">
        <v>8</v>
      </c>
      <c r="C108">
        <v>9</v>
      </c>
    </row>
    <row r="109" spans="1:3" x14ac:dyDescent="0.25">
      <c r="A109">
        <v>108</v>
      </c>
      <c r="B109">
        <v>7</v>
      </c>
      <c r="C109">
        <v>9</v>
      </c>
    </row>
    <row r="110" spans="1:3" x14ac:dyDescent="0.25">
      <c r="A110">
        <v>109</v>
      </c>
      <c r="B110">
        <v>6</v>
      </c>
      <c r="C110">
        <v>9</v>
      </c>
    </row>
    <row r="111" spans="1:3" x14ac:dyDescent="0.25">
      <c r="A111">
        <v>110</v>
      </c>
      <c r="B111">
        <v>5</v>
      </c>
      <c r="C111">
        <v>9</v>
      </c>
    </row>
    <row r="112" spans="1:3" x14ac:dyDescent="0.25">
      <c r="A112">
        <v>111</v>
      </c>
      <c r="B112">
        <v>4</v>
      </c>
      <c r="C112">
        <v>9</v>
      </c>
    </row>
    <row r="113" spans="1:3" x14ac:dyDescent="0.25">
      <c r="A113">
        <v>112</v>
      </c>
      <c r="B113">
        <v>3</v>
      </c>
      <c r="C113">
        <v>9</v>
      </c>
    </row>
    <row r="114" spans="1:3" x14ac:dyDescent="0.25">
      <c r="A114">
        <v>113</v>
      </c>
      <c r="B114">
        <v>2</v>
      </c>
      <c r="C114">
        <v>9</v>
      </c>
    </row>
    <row r="115" spans="1:3" x14ac:dyDescent="0.25">
      <c r="A115">
        <v>114</v>
      </c>
      <c r="B115">
        <v>1</v>
      </c>
      <c r="C115">
        <v>9</v>
      </c>
    </row>
    <row r="116" spans="1:3" x14ac:dyDescent="0.25">
      <c r="A116">
        <v>115</v>
      </c>
      <c r="B116">
        <v>14</v>
      </c>
      <c r="C116">
        <v>10</v>
      </c>
    </row>
    <row r="117" spans="1:3" x14ac:dyDescent="0.25">
      <c r="A117">
        <v>116</v>
      </c>
      <c r="B117">
        <v>13</v>
      </c>
      <c r="C117">
        <v>10</v>
      </c>
    </row>
    <row r="118" spans="1:3" x14ac:dyDescent="0.25">
      <c r="A118">
        <v>117</v>
      </c>
      <c r="B118">
        <v>12</v>
      </c>
      <c r="C118">
        <v>10</v>
      </c>
    </row>
    <row r="119" spans="1:3" x14ac:dyDescent="0.25">
      <c r="A119">
        <v>118</v>
      </c>
      <c r="B119">
        <v>11</v>
      </c>
      <c r="C119">
        <v>10</v>
      </c>
    </row>
    <row r="120" spans="1:3" x14ac:dyDescent="0.25">
      <c r="A120">
        <v>119</v>
      </c>
      <c r="B120">
        <v>10</v>
      </c>
      <c r="C120">
        <v>10</v>
      </c>
    </row>
    <row r="121" spans="1:3" x14ac:dyDescent="0.25">
      <c r="A121">
        <v>120</v>
      </c>
      <c r="B121">
        <v>9</v>
      </c>
      <c r="C121">
        <v>10</v>
      </c>
    </row>
    <row r="122" spans="1:3" x14ac:dyDescent="0.25">
      <c r="A122">
        <v>121</v>
      </c>
      <c r="B122">
        <v>8</v>
      </c>
      <c r="C122">
        <v>10</v>
      </c>
    </row>
    <row r="123" spans="1:3" x14ac:dyDescent="0.25">
      <c r="A123">
        <v>122</v>
      </c>
      <c r="B123">
        <v>7</v>
      </c>
      <c r="C123">
        <v>10</v>
      </c>
    </row>
    <row r="124" spans="1:3" x14ac:dyDescent="0.25">
      <c r="A124">
        <v>123</v>
      </c>
      <c r="B124">
        <v>6</v>
      </c>
      <c r="C124">
        <v>10</v>
      </c>
    </row>
    <row r="125" spans="1:3" x14ac:dyDescent="0.25">
      <c r="A125">
        <v>124</v>
      </c>
      <c r="B125">
        <v>5</v>
      </c>
      <c r="C125">
        <v>10</v>
      </c>
    </row>
    <row r="126" spans="1:3" x14ac:dyDescent="0.25">
      <c r="A126">
        <v>125</v>
      </c>
      <c r="B126">
        <v>4</v>
      </c>
      <c r="C126">
        <v>10</v>
      </c>
    </row>
    <row r="127" spans="1:3" x14ac:dyDescent="0.25">
      <c r="A127">
        <v>126</v>
      </c>
      <c r="B127">
        <v>3</v>
      </c>
      <c r="C127">
        <v>10</v>
      </c>
    </row>
    <row r="128" spans="1:3" x14ac:dyDescent="0.25">
      <c r="A128">
        <v>127</v>
      </c>
      <c r="B128">
        <v>2</v>
      </c>
      <c r="C128">
        <v>10</v>
      </c>
    </row>
    <row r="129" spans="1:3" x14ac:dyDescent="0.25">
      <c r="A129">
        <v>128</v>
      </c>
      <c r="B129">
        <v>1</v>
      </c>
      <c r="C129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18"/>
  <sheetViews>
    <sheetView workbookViewId="0">
      <pane ySplit="2" topLeftCell="A471" activePane="bottomLeft" state="frozen"/>
      <selection pane="bottomLeft" activeCell="F489" sqref="F489"/>
    </sheetView>
  </sheetViews>
  <sheetFormatPr defaultColWidth="8.875" defaultRowHeight="15" x14ac:dyDescent="0.25"/>
  <cols>
    <col min="3" max="3" width="9" customWidth="1"/>
    <col min="4" max="4" width="6.875" customWidth="1"/>
    <col min="5" max="5" width="6.5" bestFit="1" customWidth="1"/>
    <col min="6" max="6" width="12.875" customWidth="1"/>
    <col min="7" max="7" width="16.625" customWidth="1"/>
    <col min="8" max="8" width="4.625" customWidth="1"/>
    <col min="9" max="9" width="5" customWidth="1"/>
    <col min="10" max="10" width="6" customWidth="1"/>
    <col min="11" max="11" width="5" customWidth="1"/>
    <col min="12" max="12" width="5.375" customWidth="1"/>
    <col min="13" max="15" width="5" customWidth="1"/>
    <col min="16" max="21" width="5" bestFit="1" customWidth="1"/>
    <col min="22" max="22" width="5.375" customWidth="1"/>
    <col min="23" max="23" width="5" bestFit="1" customWidth="1"/>
    <col min="24" max="25" width="5" style="1" customWidth="1"/>
    <col min="26" max="26" width="12" bestFit="1" customWidth="1"/>
  </cols>
  <sheetData>
    <row r="1" spans="1:26" x14ac:dyDescent="0.25">
      <c r="A1">
        <v>1</v>
      </c>
      <c r="B1">
        <v>2</v>
      </c>
      <c r="C1">
        <v>3</v>
      </c>
      <c r="D1">
        <v>4</v>
      </c>
      <c r="E1">
        <v>6</v>
      </c>
      <c r="F1">
        <v>5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</row>
    <row r="2" spans="1:26" x14ac:dyDescent="0.25">
      <c r="A2" s="12" t="s">
        <v>66</v>
      </c>
      <c r="B2" s="12" t="s">
        <v>713</v>
      </c>
      <c r="C2" s="12" t="s">
        <v>708</v>
      </c>
      <c r="D2" s="12" t="s">
        <v>1681</v>
      </c>
      <c r="E2" s="12" t="s">
        <v>1680</v>
      </c>
      <c r="F2" s="12" t="s">
        <v>380</v>
      </c>
      <c r="G2" s="12" t="s">
        <v>381</v>
      </c>
      <c r="H2" s="33" t="s">
        <v>0</v>
      </c>
      <c r="I2" s="33"/>
      <c r="J2" s="33"/>
      <c r="K2" s="33"/>
      <c r="L2" s="33" t="s">
        <v>1</v>
      </c>
      <c r="M2" s="33"/>
      <c r="N2" s="33"/>
      <c r="O2" s="33"/>
      <c r="P2" s="33" t="s">
        <v>2</v>
      </c>
      <c r="Q2" s="33"/>
      <c r="R2" s="33"/>
      <c r="S2" s="33"/>
      <c r="T2" s="33" t="s">
        <v>163</v>
      </c>
      <c r="U2" s="33"/>
      <c r="V2" s="33"/>
      <c r="W2" s="33"/>
      <c r="X2" s="22" t="s">
        <v>67</v>
      </c>
      <c r="Y2" s="22" t="s">
        <v>68</v>
      </c>
      <c r="Z2" s="12" t="s">
        <v>382</v>
      </c>
    </row>
    <row r="3" spans="1:26" x14ac:dyDescent="0.25">
      <c r="A3" t="s">
        <v>172</v>
      </c>
      <c r="B3">
        <v>125</v>
      </c>
      <c r="C3" t="s">
        <v>711</v>
      </c>
      <c r="D3">
        <v>0</v>
      </c>
      <c r="E3">
        <v>0</v>
      </c>
      <c r="F3" t="s">
        <v>168</v>
      </c>
      <c r="H3">
        <v>5.23</v>
      </c>
      <c r="I3">
        <v>5.2</v>
      </c>
      <c r="J3">
        <v>5.22</v>
      </c>
      <c r="K3">
        <v>5.17</v>
      </c>
      <c r="L3">
        <v>5.13</v>
      </c>
      <c r="M3">
        <v>5.09</v>
      </c>
      <c r="N3">
        <v>5.04</v>
      </c>
      <c r="O3">
        <v>5.0599999999999996</v>
      </c>
      <c r="P3" s="5"/>
      <c r="Q3" s="5"/>
      <c r="R3" s="5"/>
      <c r="S3" s="5"/>
      <c r="T3" s="5"/>
      <c r="U3" s="5"/>
      <c r="V3" s="5"/>
      <c r="W3" s="5"/>
      <c r="X3" s="1">
        <f>AVERAGE(H3:K3)</f>
        <v>5.2050000000000001</v>
      </c>
      <c r="Y3" s="1">
        <f>AVERAGE(L3:O3)</f>
        <v>5.0799999999999992</v>
      </c>
      <c r="Z3">
        <f t="shared" ref="Z3:Z66" si="0">IFERROR((X3-Y3)/(PI()*((B3/2)^2)),"na")</f>
        <v>1.0185916357881375E-5</v>
      </c>
    </row>
    <row r="4" spans="1:26" x14ac:dyDescent="0.25">
      <c r="A4" t="s">
        <v>173</v>
      </c>
      <c r="B4">
        <v>125</v>
      </c>
      <c r="C4" t="s">
        <v>711</v>
      </c>
      <c r="D4">
        <v>0</v>
      </c>
      <c r="E4">
        <v>0</v>
      </c>
      <c r="F4" t="s">
        <v>168</v>
      </c>
      <c r="H4">
        <v>5.1100000000000003</v>
      </c>
      <c r="I4">
        <v>5.08</v>
      </c>
      <c r="J4">
        <v>5.09</v>
      </c>
      <c r="K4">
        <v>5.17</v>
      </c>
      <c r="L4">
        <v>5.01</v>
      </c>
      <c r="M4">
        <v>5</v>
      </c>
      <c r="N4">
        <v>4.9800000000000004</v>
      </c>
      <c r="O4">
        <v>4.9800000000000004</v>
      </c>
      <c r="P4" s="5"/>
      <c r="Q4" s="5"/>
      <c r="R4" s="5"/>
      <c r="S4" s="5"/>
      <c r="T4" s="5"/>
      <c r="U4" s="5"/>
      <c r="V4" s="5"/>
      <c r="W4" s="5"/>
      <c r="X4" s="1">
        <f>AVERAGE(H4:K4)</f>
        <v>5.1125000000000007</v>
      </c>
      <c r="Y4" s="1">
        <f>AVERAGE(L4:O4)</f>
        <v>4.9924999999999997</v>
      </c>
      <c r="Z4">
        <f t="shared" si="0"/>
        <v>9.7784797035661308E-6</v>
      </c>
    </row>
    <row r="5" spans="1:26" x14ac:dyDescent="0.25">
      <c r="A5" t="s">
        <v>174</v>
      </c>
      <c r="B5">
        <v>125</v>
      </c>
      <c r="C5" t="s">
        <v>711</v>
      </c>
      <c r="D5">
        <v>0</v>
      </c>
      <c r="E5">
        <v>0</v>
      </c>
      <c r="F5" t="s">
        <v>168</v>
      </c>
      <c r="H5">
        <v>5.13</v>
      </c>
      <c r="I5">
        <v>5.1100000000000003</v>
      </c>
      <c r="J5">
        <v>5.1100000000000003</v>
      </c>
      <c r="K5">
        <v>5.12</v>
      </c>
      <c r="L5">
        <v>4.9800000000000004</v>
      </c>
      <c r="M5">
        <v>4.95</v>
      </c>
      <c r="N5">
        <v>4.95</v>
      </c>
      <c r="O5">
        <v>4.9400000000000004</v>
      </c>
      <c r="P5" s="5"/>
      <c r="Q5" s="5"/>
      <c r="R5" s="5"/>
      <c r="S5" s="5"/>
      <c r="T5" s="5"/>
      <c r="U5" s="5"/>
      <c r="V5" s="5"/>
      <c r="W5" s="5"/>
      <c r="X5" s="1">
        <f>AVERAGE(H5:K5)</f>
        <v>5.1175000000000006</v>
      </c>
      <c r="Y5" s="1">
        <f>AVERAGE(L5:O5)</f>
        <v>4.9550000000000001</v>
      </c>
      <c r="Z5">
        <f t="shared" si="0"/>
        <v>1.3241691265245736E-5</v>
      </c>
    </row>
    <row r="6" spans="1:26" x14ac:dyDescent="0.25">
      <c r="A6" t="s">
        <v>175</v>
      </c>
      <c r="B6">
        <v>125</v>
      </c>
      <c r="C6" t="s">
        <v>711</v>
      </c>
      <c r="D6">
        <v>0</v>
      </c>
      <c r="E6">
        <v>0</v>
      </c>
      <c r="F6" t="s">
        <v>169</v>
      </c>
      <c r="H6">
        <v>5.67</v>
      </c>
      <c r="I6">
        <v>5.65</v>
      </c>
      <c r="J6">
        <v>5.63</v>
      </c>
      <c r="K6">
        <v>5.64</v>
      </c>
      <c r="L6">
        <v>5.54</v>
      </c>
      <c r="M6">
        <v>5.51</v>
      </c>
      <c r="N6">
        <v>5.52</v>
      </c>
      <c r="O6">
        <v>5.5</v>
      </c>
      <c r="P6" s="5"/>
      <c r="Q6" s="5"/>
      <c r="R6" s="5"/>
      <c r="S6" s="5"/>
      <c r="T6" s="5"/>
      <c r="U6" s="5"/>
      <c r="V6" s="5"/>
      <c r="W6" s="5"/>
      <c r="X6" s="1">
        <f>AVERAGE(H6:K6)</f>
        <v>5.6475</v>
      </c>
      <c r="Y6" s="1">
        <f>AVERAGE(L6:O6)</f>
        <v>5.5175000000000001</v>
      </c>
      <c r="Z6">
        <f t="shared" si="0"/>
        <v>1.0593353012196545E-5</v>
      </c>
    </row>
    <row r="7" spans="1:26" x14ac:dyDescent="0.25">
      <c r="A7" t="s">
        <v>176</v>
      </c>
      <c r="B7">
        <v>125</v>
      </c>
      <c r="C7" t="s">
        <v>711</v>
      </c>
      <c r="D7">
        <v>0</v>
      </c>
      <c r="E7">
        <v>0</v>
      </c>
      <c r="F7" t="s">
        <v>169</v>
      </c>
      <c r="H7">
        <v>5.55</v>
      </c>
      <c r="I7">
        <v>5.52</v>
      </c>
      <c r="J7">
        <v>5.52</v>
      </c>
      <c r="K7">
        <v>5.52</v>
      </c>
      <c r="L7">
        <v>5.45</v>
      </c>
      <c r="M7">
        <v>5.43</v>
      </c>
      <c r="N7">
        <v>5.41</v>
      </c>
      <c r="O7">
        <v>5.43</v>
      </c>
      <c r="P7" s="5"/>
      <c r="Q7" s="5"/>
      <c r="R7" s="5"/>
      <c r="S7" s="5"/>
      <c r="T7" s="5"/>
      <c r="U7" s="5"/>
      <c r="V7" s="5"/>
      <c r="W7" s="5"/>
      <c r="X7" s="1">
        <f>AVERAGE(H7:K7)</f>
        <v>5.5274999999999999</v>
      </c>
      <c r="Y7" s="1">
        <f>AVERAGE(L7:O7)</f>
        <v>5.43</v>
      </c>
      <c r="Z7">
        <f t="shared" si="0"/>
        <v>7.945014759147427E-6</v>
      </c>
    </row>
    <row r="8" spans="1:26" x14ac:dyDescent="0.25">
      <c r="A8" s="3" t="s">
        <v>384</v>
      </c>
      <c r="B8">
        <v>125</v>
      </c>
      <c r="C8" t="s">
        <v>711</v>
      </c>
      <c r="D8">
        <v>0</v>
      </c>
      <c r="E8">
        <v>0</v>
      </c>
      <c r="F8" t="s">
        <v>168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>
        <f>AVERAGE(5.34,5.32,5.33,5.31)</f>
        <v>5.3250000000000002</v>
      </c>
      <c r="Y8">
        <f>AVERAGE(4.86,4.78,4.82,4.8)</f>
        <v>4.8150000000000004</v>
      </c>
      <c r="Z8">
        <f t="shared" si="0"/>
        <v>4.1558538740155695E-5</v>
      </c>
    </row>
    <row r="9" spans="1:26" x14ac:dyDescent="0.25">
      <c r="A9" t="s">
        <v>385</v>
      </c>
      <c r="B9">
        <v>125</v>
      </c>
      <c r="C9" t="s">
        <v>711</v>
      </c>
      <c r="D9">
        <v>0</v>
      </c>
      <c r="E9">
        <v>0</v>
      </c>
      <c r="F9" t="s">
        <v>168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>
        <f>AVERAGE(5.2,5.2,5.2,5.24)</f>
        <v>5.2100000000000009</v>
      </c>
      <c r="Y9">
        <f>AVERAGE(4.7,4.66,4.66,4.66)</f>
        <v>4.67</v>
      </c>
      <c r="Z9">
        <f t="shared" si="0"/>
        <v>4.40031586660473E-5</v>
      </c>
    </row>
    <row r="10" spans="1:26" x14ac:dyDescent="0.25">
      <c r="A10" t="s">
        <v>386</v>
      </c>
      <c r="B10">
        <v>125</v>
      </c>
      <c r="C10" t="s">
        <v>711</v>
      </c>
      <c r="D10">
        <v>0</v>
      </c>
      <c r="E10">
        <v>0</v>
      </c>
      <c r="F10" t="s">
        <v>168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>
        <f>AVERAGE(5.29,5.24,5.27,5.26)</f>
        <v>5.2650000000000006</v>
      </c>
      <c r="Y10">
        <f>AVERAGE(4.74,4.64,4.68,4.69)</f>
        <v>4.6875</v>
      </c>
      <c r="Z10">
        <f t="shared" si="0"/>
        <v>4.705893357341166E-5</v>
      </c>
    </row>
    <row r="11" spans="1:26" x14ac:dyDescent="0.25">
      <c r="A11" t="s">
        <v>387</v>
      </c>
      <c r="B11">
        <v>125</v>
      </c>
      <c r="C11" t="s">
        <v>711</v>
      </c>
      <c r="D11">
        <v>0</v>
      </c>
      <c r="E11">
        <v>0</v>
      </c>
      <c r="F11" t="s">
        <v>168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>
        <f>AVERAGE(5.35,5.35,5.35,5.36)</f>
        <v>5.3524999999999991</v>
      </c>
      <c r="Y11">
        <f>AVERAGE(4.85,4.84,4.86,4.85)</f>
        <v>4.8499999999999996</v>
      </c>
      <c r="Z11">
        <f t="shared" si="0"/>
        <v>4.0947383758682797E-5</v>
      </c>
    </row>
    <row r="12" spans="1:26" x14ac:dyDescent="0.25">
      <c r="A12" t="s">
        <v>388</v>
      </c>
      <c r="B12">
        <v>125</v>
      </c>
      <c r="C12" t="s">
        <v>711</v>
      </c>
      <c r="D12">
        <v>0</v>
      </c>
      <c r="E12">
        <v>0</v>
      </c>
      <c r="F12" t="s">
        <v>168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>
        <f>AVERAGE(5.28,5.26,5.22,5.22)</f>
        <v>5.2449999999999992</v>
      </c>
      <c r="Y12">
        <f>AVERAGE(4.92,4.91,4.84,4.9)</f>
        <v>4.8925000000000001</v>
      </c>
      <c r="Z12">
        <f t="shared" si="0"/>
        <v>2.8724284129225201E-5</v>
      </c>
    </row>
    <row r="13" spans="1:26" x14ac:dyDescent="0.25">
      <c r="A13" t="s">
        <v>389</v>
      </c>
      <c r="B13">
        <v>125</v>
      </c>
      <c r="C13" t="s">
        <v>711</v>
      </c>
      <c r="D13">
        <v>0</v>
      </c>
      <c r="E13">
        <v>0</v>
      </c>
      <c r="F13" t="s">
        <v>168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>
        <f>AVERAGE(5.27,5.27,5.28,5.27)</f>
        <v>5.2725</v>
      </c>
      <c r="Y13">
        <f>AVERAGE(5.04,5,5.03,5)</f>
        <v>5.0175000000000001</v>
      </c>
      <c r="Z13">
        <f t="shared" si="0"/>
        <v>2.0779269370077847E-5</v>
      </c>
    </row>
    <row r="14" spans="1:26" x14ac:dyDescent="0.25">
      <c r="A14" t="s">
        <v>390</v>
      </c>
      <c r="B14">
        <v>125</v>
      </c>
      <c r="C14" t="s">
        <v>711</v>
      </c>
      <c r="D14">
        <v>0</v>
      </c>
      <c r="E14">
        <v>0</v>
      </c>
      <c r="F14" t="s">
        <v>168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>
        <f>AVERAGE(5.2,5.21,5.16,5.16)</f>
        <v>5.1825000000000001</v>
      </c>
      <c r="Y14">
        <f>AVERAGE(5.03,5.03,4.99,5.01)</f>
        <v>5.0150000000000006</v>
      </c>
      <c r="Z14">
        <f t="shared" si="0"/>
        <v>1.3649127919560907E-5</v>
      </c>
    </row>
    <row r="15" spans="1:26" x14ac:dyDescent="0.25">
      <c r="A15" t="s">
        <v>391</v>
      </c>
      <c r="B15">
        <v>125</v>
      </c>
      <c r="C15" t="s">
        <v>711</v>
      </c>
      <c r="D15">
        <v>0</v>
      </c>
      <c r="E15">
        <v>0</v>
      </c>
      <c r="F15" t="s">
        <v>168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>
        <f>AVERAGE(5.27,5.27,5.27,5.27)</f>
        <v>5.27</v>
      </c>
      <c r="Y15">
        <f>AVERAGE(5.12,5.05,5.1,5.07)</f>
        <v>5.085</v>
      </c>
      <c r="Z15">
        <f t="shared" si="0"/>
        <v>1.5075156209664296E-5</v>
      </c>
    </row>
    <row r="16" spans="1:26" x14ac:dyDescent="0.25">
      <c r="A16" t="s">
        <v>392</v>
      </c>
      <c r="B16">
        <v>125</v>
      </c>
      <c r="C16" t="s">
        <v>711</v>
      </c>
      <c r="D16">
        <v>0</v>
      </c>
      <c r="E16">
        <v>0</v>
      </c>
      <c r="F16" t="s">
        <v>168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>
        <f>AVERAGE(5.29,5.28,5.28,5.27)</f>
        <v>5.28</v>
      </c>
      <c r="Y16">
        <f>AVERAGE(5.14,5.12,5.09,5.11)</f>
        <v>5.1150000000000002</v>
      </c>
      <c r="Z16">
        <f t="shared" si="0"/>
        <v>1.3445409592403322E-5</v>
      </c>
    </row>
    <row r="17" spans="1:26" x14ac:dyDescent="0.25">
      <c r="A17" t="s">
        <v>393</v>
      </c>
      <c r="B17">
        <v>125</v>
      </c>
      <c r="C17" t="s">
        <v>711</v>
      </c>
      <c r="D17">
        <v>0</v>
      </c>
      <c r="E17">
        <v>0</v>
      </c>
      <c r="F17" t="s">
        <v>168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>
        <f>AVERAGE(5.18,5.17,5.17,5.18)</f>
        <v>5.1749999999999998</v>
      </c>
      <c r="Y17">
        <f>AVERAGE(4.921,4.95,4.99,4.98)</f>
        <v>4.9602500000000003</v>
      </c>
      <c r="Z17">
        <f t="shared" si="0"/>
        <v>1.749940430284004E-5</v>
      </c>
    </row>
    <row r="18" spans="1:26" x14ac:dyDescent="0.25">
      <c r="A18" t="s">
        <v>4</v>
      </c>
      <c r="B18">
        <v>110</v>
      </c>
      <c r="C18" t="s">
        <v>711</v>
      </c>
      <c r="D18">
        <v>0</v>
      </c>
      <c r="E18">
        <v>0</v>
      </c>
      <c r="F18" t="s">
        <v>168</v>
      </c>
      <c r="H18">
        <v>5.2</v>
      </c>
      <c r="I18">
        <v>5.18</v>
      </c>
      <c r="J18">
        <v>5.19</v>
      </c>
      <c r="K18">
        <v>5.18</v>
      </c>
      <c r="L18">
        <v>4.91</v>
      </c>
      <c r="M18">
        <v>4.8899999999999997</v>
      </c>
      <c r="N18">
        <v>4.8899999999999997</v>
      </c>
      <c r="O18">
        <v>4.9000000000000004</v>
      </c>
      <c r="P18" t="s">
        <v>3</v>
      </c>
      <c r="Q18" t="s">
        <v>3</v>
      </c>
      <c r="R18" t="s">
        <v>3</v>
      </c>
      <c r="S18" t="s">
        <v>3</v>
      </c>
      <c r="X18" s="1">
        <f>AVERAGE(H18:K18)</f>
        <v>5.1875</v>
      </c>
      <c r="Y18" s="1">
        <f>AVERAGE(L18:O18)</f>
        <v>4.8975000000000009</v>
      </c>
      <c r="Z18">
        <f t="shared" si="0"/>
        <v>3.0515658510181495E-5</v>
      </c>
    </row>
    <row r="19" spans="1:26" x14ac:dyDescent="0.25">
      <c r="A19" t="s">
        <v>5</v>
      </c>
      <c r="B19">
        <v>110</v>
      </c>
      <c r="C19" t="s">
        <v>711</v>
      </c>
      <c r="D19">
        <v>0</v>
      </c>
      <c r="E19">
        <v>0</v>
      </c>
      <c r="F19" t="s">
        <v>168</v>
      </c>
      <c r="H19">
        <v>5.29</v>
      </c>
      <c r="I19">
        <v>5.24</v>
      </c>
      <c r="J19">
        <v>5.1779999999999999</v>
      </c>
      <c r="K19">
        <v>5.21</v>
      </c>
      <c r="L19">
        <v>4.78</v>
      </c>
      <c r="M19">
        <v>4.79</v>
      </c>
      <c r="N19">
        <v>4.78</v>
      </c>
      <c r="O19">
        <v>4.78</v>
      </c>
      <c r="P19" t="s">
        <v>3</v>
      </c>
      <c r="Q19" t="s">
        <v>3</v>
      </c>
      <c r="R19" t="s">
        <v>3</v>
      </c>
      <c r="S19" t="s">
        <v>3</v>
      </c>
      <c r="X19" s="1">
        <f t="shared" ref="X19:X44" si="1">AVERAGE(H19:K19)</f>
        <v>5.2295000000000007</v>
      </c>
      <c r="Y19" s="1">
        <f t="shared" ref="Y19:Y44" si="2">AVERAGE(L19:O19)</f>
        <v>4.7825000000000006</v>
      </c>
      <c r="Z19">
        <f t="shared" si="0"/>
        <v>4.7036204669141967E-5</v>
      </c>
    </row>
    <row r="20" spans="1:26" x14ac:dyDescent="0.25">
      <c r="A20" t="s">
        <v>6</v>
      </c>
      <c r="B20">
        <v>110</v>
      </c>
      <c r="C20" t="s">
        <v>711</v>
      </c>
      <c r="D20">
        <v>0</v>
      </c>
      <c r="E20">
        <v>0</v>
      </c>
      <c r="F20" t="s">
        <v>168</v>
      </c>
      <c r="H20">
        <v>5.0999999999999996</v>
      </c>
      <c r="I20">
        <v>5.07</v>
      </c>
      <c r="J20">
        <v>5.08</v>
      </c>
      <c r="K20">
        <v>5.09</v>
      </c>
      <c r="L20">
        <v>4.78</v>
      </c>
      <c r="M20">
        <v>4.8099999999999996</v>
      </c>
      <c r="N20">
        <v>4.75</v>
      </c>
      <c r="O20">
        <v>4.7300000000000004</v>
      </c>
      <c r="P20" t="s">
        <v>3</v>
      </c>
      <c r="Q20" t="s">
        <v>3</v>
      </c>
      <c r="R20" t="s">
        <v>3</v>
      </c>
      <c r="S20" t="s">
        <v>3</v>
      </c>
      <c r="X20" s="1">
        <f t="shared" si="1"/>
        <v>5.085</v>
      </c>
      <c r="Y20" s="1">
        <f t="shared" si="2"/>
        <v>4.7675000000000001</v>
      </c>
      <c r="Z20">
        <f t="shared" si="0"/>
        <v>3.3409384748216032E-5</v>
      </c>
    </row>
    <row r="21" spans="1:26" x14ac:dyDescent="0.25">
      <c r="A21" t="s">
        <v>7</v>
      </c>
      <c r="B21">
        <v>110</v>
      </c>
      <c r="C21" t="s">
        <v>711</v>
      </c>
      <c r="D21">
        <v>0</v>
      </c>
      <c r="E21">
        <v>0</v>
      </c>
      <c r="F21" t="s">
        <v>168</v>
      </c>
      <c r="H21">
        <v>5.14</v>
      </c>
      <c r="I21">
        <v>5.07</v>
      </c>
      <c r="J21">
        <v>5.0999999999999996</v>
      </c>
      <c r="K21">
        <v>5.13</v>
      </c>
      <c r="L21">
        <v>4.67</v>
      </c>
      <c r="M21">
        <v>4.68</v>
      </c>
      <c r="N21">
        <v>4.71</v>
      </c>
      <c r="O21">
        <v>4.71</v>
      </c>
      <c r="P21" t="s">
        <v>3</v>
      </c>
      <c r="Q21" t="s">
        <v>3</v>
      </c>
      <c r="R21" t="s">
        <v>3</v>
      </c>
      <c r="S21" t="s">
        <v>3</v>
      </c>
      <c r="X21" s="1">
        <f t="shared" si="1"/>
        <v>5.1100000000000003</v>
      </c>
      <c r="Y21" s="1">
        <f t="shared" si="2"/>
        <v>4.6924999999999999</v>
      </c>
      <c r="Z21">
        <f t="shared" si="0"/>
        <v>4.3932025613795948E-5</v>
      </c>
    </row>
    <row r="22" spans="1:26" x14ac:dyDescent="0.25">
      <c r="A22" t="s">
        <v>8</v>
      </c>
      <c r="B22">
        <v>110</v>
      </c>
      <c r="C22" t="s">
        <v>711</v>
      </c>
      <c r="D22">
        <v>0</v>
      </c>
      <c r="E22">
        <v>0</v>
      </c>
      <c r="F22" t="s">
        <v>168</v>
      </c>
      <c r="H22">
        <v>5.26</v>
      </c>
      <c r="I22">
        <v>5.26</v>
      </c>
      <c r="J22">
        <v>5.2469999999999999</v>
      </c>
      <c r="K22">
        <v>5.22</v>
      </c>
      <c r="L22">
        <v>4.83</v>
      </c>
      <c r="M22">
        <v>4.8099999999999996</v>
      </c>
      <c r="N22">
        <v>4.8099999999999996</v>
      </c>
      <c r="O22">
        <v>4.82</v>
      </c>
      <c r="P22" t="s">
        <v>3</v>
      </c>
      <c r="Q22" t="s">
        <v>3</v>
      </c>
      <c r="R22" t="s">
        <v>3</v>
      </c>
      <c r="S22" t="s">
        <v>3</v>
      </c>
      <c r="X22" s="1">
        <f t="shared" si="1"/>
        <v>5.2467499999999996</v>
      </c>
      <c r="Y22" s="1">
        <f t="shared" si="2"/>
        <v>4.8174999999999999</v>
      </c>
      <c r="Z22">
        <f t="shared" si="0"/>
        <v>4.5168435915501502E-5</v>
      </c>
    </row>
    <row r="23" spans="1:26" x14ac:dyDescent="0.25">
      <c r="A23" t="s">
        <v>9</v>
      </c>
      <c r="B23">
        <v>110</v>
      </c>
      <c r="C23" t="s">
        <v>711</v>
      </c>
      <c r="D23">
        <v>0</v>
      </c>
      <c r="E23">
        <v>0</v>
      </c>
      <c r="F23" t="s">
        <v>168</v>
      </c>
      <c r="H23">
        <v>5.24</v>
      </c>
      <c r="I23">
        <v>5.26</v>
      </c>
      <c r="J23">
        <v>5.27</v>
      </c>
      <c r="K23">
        <v>5.27</v>
      </c>
      <c r="L23">
        <v>4.9800000000000004</v>
      </c>
      <c r="M23">
        <v>4.96</v>
      </c>
      <c r="N23">
        <v>4.96</v>
      </c>
      <c r="O23">
        <v>4.9800000000000004</v>
      </c>
      <c r="P23" t="s">
        <v>3</v>
      </c>
      <c r="Q23" t="s">
        <v>3</v>
      </c>
      <c r="R23" t="s">
        <v>3</v>
      </c>
      <c r="S23" t="s">
        <v>3</v>
      </c>
      <c r="X23" s="1">
        <f t="shared" si="1"/>
        <v>5.26</v>
      </c>
      <c r="Y23" s="1">
        <f t="shared" si="2"/>
        <v>4.9700000000000006</v>
      </c>
      <c r="Z23">
        <f t="shared" si="0"/>
        <v>3.0515658510181495E-5</v>
      </c>
    </row>
    <row r="24" spans="1:26" x14ac:dyDescent="0.25">
      <c r="A24" t="s">
        <v>10</v>
      </c>
      <c r="B24">
        <v>110</v>
      </c>
      <c r="C24" t="s">
        <v>711</v>
      </c>
      <c r="D24">
        <v>0</v>
      </c>
      <c r="E24">
        <v>0</v>
      </c>
      <c r="F24" t="s">
        <v>168</v>
      </c>
      <c r="H24">
        <v>5.24</v>
      </c>
      <c r="I24">
        <v>5.23</v>
      </c>
      <c r="J24">
        <v>5.24</v>
      </c>
      <c r="K24">
        <v>5.23</v>
      </c>
      <c r="L24">
        <v>4.82</v>
      </c>
      <c r="M24">
        <v>4.7699999999999996</v>
      </c>
      <c r="N24">
        <v>4.76</v>
      </c>
      <c r="O24">
        <v>4.75</v>
      </c>
      <c r="P24" t="s">
        <v>3</v>
      </c>
      <c r="Q24" t="s">
        <v>3</v>
      </c>
      <c r="R24" t="s">
        <v>3</v>
      </c>
      <c r="S24" t="s">
        <v>3</v>
      </c>
      <c r="X24" s="1">
        <f t="shared" si="1"/>
        <v>5.2350000000000003</v>
      </c>
      <c r="Y24" s="1">
        <f t="shared" si="2"/>
        <v>4.7750000000000004</v>
      </c>
      <c r="Z24">
        <f t="shared" si="0"/>
        <v>4.8404147981667338E-5</v>
      </c>
    </row>
    <row r="25" spans="1:26" x14ac:dyDescent="0.25">
      <c r="A25" t="s">
        <v>11</v>
      </c>
      <c r="B25">
        <v>110</v>
      </c>
      <c r="C25" t="s">
        <v>711</v>
      </c>
      <c r="D25">
        <v>0</v>
      </c>
      <c r="E25">
        <v>0</v>
      </c>
      <c r="F25" t="s">
        <v>168</v>
      </c>
      <c r="H25">
        <v>5.29</v>
      </c>
      <c r="I25">
        <v>5.27</v>
      </c>
      <c r="J25">
        <v>5.26</v>
      </c>
      <c r="K25">
        <v>5.25</v>
      </c>
      <c r="L25">
        <v>4.8099999999999996</v>
      </c>
      <c r="M25">
        <v>4.82</v>
      </c>
      <c r="N25">
        <v>4.8099999999999996</v>
      </c>
      <c r="O25">
        <v>4.84</v>
      </c>
      <c r="P25" t="s">
        <v>3</v>
      </c>
      <c r="Q25" t="s">
        <v>3</v>
      </c>
      <c r="R25" t="s">
        <v>3</v>
      </c>
      <c r="S25" t="s">
        <v>3</v>
      </c>
      <c r="X25" s="1">
        <f t="shared" si="1"/>
        <v>5.2675000000000001</v>
      </c>
      <c r="Y25" s="1">
        <f t="shared" si="2"/>
        <v>4.8199999999999994</v>
      </c>
      <c r="Z25">
        <f t="shared" si="0"/>
        <v>4.7088817873469925E-5</v>
      </c>
    </row>
    <row r="26" spans="1:26" x14ac:dyDescent="0.25">
      <c r="A26" t="s">
        <v>12</v>
      </c>
      <c r="B26">
        <v>110</v>
      </c>
      <c r="C26" t="s">
        <v>711</v>
      </c>
      <c r="D26">
        <v>0</v>
      </c>
      <c r="E26">
        <v>0</v>
      </c>
      <c r="F26" t="s">
        <v>168</v>
      </c>
      <c r="H26">
        <v>5.14</v>
      </c>
      <c r="I26">
        <v>5.09</v>
      </c>
      <c r="J26">
        <v>5.1100000000000003</v>
      </c>
      <c r="K26">
        <v>5.13</v>
      </c>
      <c r="L26">
        <v>4.68</v>
      </c>
      <c r="M26">
        <v>4.6500000000000004</v>
      </c>
      <c r="N26">
        <v>4.6100000000000003</v>
      </c>
      <c r="O26">
        <v>4.63</v>
      </c>
      <c r="P26" t="s">
        <v>3</v>
      </c>
      <c r="Q26" t="s">
        <v>3</v>
      </c>
      <c r="R26" t="s">
        <v>3</v>
      </c>
      <c r="S26" t="s">
        <v>3</v>
      </c>
      <c r="X26" s="1">
        <f t="shared" si="1"/>
        <v>5.1174999999999997</v>
      </c>
      <c r="Y26" s="1">
        <f t="shared" si="2"/>
        <v>4.6425000000000001</v>
      </c>
      <c r="Z26">
        <f t="shared" si="0"/>
        <v>4.9982544111504283E-5</v>
      </c>
    </row>
    <row r="27" spans="1:26" x14ac:dyDescent="0.25">
      <c r="A27" t="s">
        <v>13</v>
      </c>
      <c r="B27">
        <v>110</v>
      </c>
      <c r="C27" t="s">
        <v>711</v>
      </c>
      <c r="D27">
        <v>0</v>
      </c>
      <c r="E27">
        <v>0</v>
      </c>
      <c r="F27" t="s">
        <v>168</v>
      </c>
      <c r="H27">
        <v>5.26</v>
      </c>
      <c r="I27">
        <v>5.21</v>
      </c>
      <c r="J27">
        <v>5.2</v>
      </c>
      <c r="K27">
        <v>5.23</v>
      </c>
      <c r="L27">
        <v>4.95</v>
      </c>
      <c r="M27">
        <v>4.9000000000000004</v>
      </c>
      <c r="N27">
        <v>4.91</v>
      </c>
      <c r="O27">
        <v>4.9000000000000004</v>
      </c>
      <c r="P27" t="s">
        <v>3</v>
      </c>
      <c r="Q27" t="s">
        <v>3</v>
      </c>
      <c r="R27" t="s">
        <v>3</v>
      </c>
      <c r="S27" t="s">
        <v>3</v>
      </c>
      <c r="X27" s="1">
        <f t="shared" si="1"/>
        <v>5.2249999999999996</v>
      </c>
      <c r="Y27" s="1">
        <f t="shared" si="2"/>
        <v>4.9150000000000009</v>
      </c>
      <c r="Z27">
        <f t="shared" si="0"/>
        <v>3.2620186683297418E-5</v>
      </c>
    </row>
    <row r="28" spans="1:26" x14ac:dyDescent="0.25">
      <c r="A28" t="s">
        <v>14</v>
      </c>
      <c r="B28">
        <v>110</v>
      </c>
      <c r="C28" t="s">
        <v>711</v>
      </c>
      <c r="D28">
        <v>0</v>
      </c>
      <c r="E28">
        <v>0</v>
      </c>
      <c r="F28" t="s">
        <v>168</v>
      </c>
      <c r="H28">
        <v>5.33</v>
      </c>
      <c r="I28">
        <v>5.31</v>
      </c>
      <c r="J28">
        <v>5.31</v>
      </c>
      <c r="K28">
        <v>5.29</v>
      </c>
      <c r="L28">
        <v>5.07</v>
      </c>
      <c r="M28">
        <v>5.05</v>
      </c>
      <c r="N28">
        <v>5.04</v>
      </c>
      <c r="O28">
        <v>5.04</v>
      </c>
      <c r="P28" t="s">
        <v>3</v>
      </c>
      <c r="Q28" t="s">
        <v>3</v>
      </c>
      <c r="R28" t="s">
        <v>3</v>
      </c>
      <c r="S28" t="s">
        <v>3</v>
      </c>
      <c r="X28" s="1">
        <f t="shared" si="1"/>
        <v>5.31</v>
      </c>
      <c r="Y28" s="1">
        <f t="shared" si="2"/>
        <v>5.05</v>
      </c>
      <c r="Z28">
        <f t="shared" si="0"/>
        <v>2.7358866250507606E-5</v>
      </c>
    </row>
    <row r="29" spans="1:26" x14ac:dyDescent="0.25">
      <c r="A29" t="s">
        <v>15</v>
      </c>
      <c r="B29">
        <v>110</v>
      </c>
      <c r="C29" t="s">
        <v>711</v>
      </c>
      <c r="D29">
        <v>0</v>
      </c>
      <c r="E29">
        <v>0</v>
      </c>
      <c r="F29" t="s">
        <v>168</v>
      </c>
      <c r="H29">
        <v>5.25</v>
      </c>
      <c r="I29">
        <v>5.24</v>
      </c>
      <c r="J29">
        <v>5.2</v>
      </c>
      <c r="K29">
        <v>5.2</v>
      </c>
      <c r="L29">
        <v>5.0199999999999996</v>
      </c>
      <c r="M29">
        <v>4.95</v>
      </c>
      <c r="N29">
        <v>4.9400000000000004</v>
      </c>
      <c r="O29">
        <v>4.91</v>
      </c>
      <c r="P29" t="s">
        <v>3</v>
      </c>
      <c r="Q29" t="s">
        <v>3</v>
      </c>
      <c r="R29" t="s">
        <v>3</v>
      </c>
      <c r="S29" t="s">
        <v>3</v>
      </c>
      <c r="X29" s="1">
        <f t="shared" si="1"/>
        <v>5.2225000000000001</v>
      </c>
      <c r="Y29" s="1">
        <f t="shared" si="2"/>
        <v>4.9550000000000001</v>
      </c>
      <c r="Z29">
        <f t="shared" si="0"/>
        <v>2.8148064315426122E-5</v>
      </c>
    </row>
    <row r="30" spans="1:26" x14ac:dyDescent="0.25">
      <c r="A30" t="s">
        <v>16</v>
      </c>
      <c r="B30">
        <v>110</v>
      </c>
      <c r="C30" t="s">
        <v>711</v>
      </c>
      <c r="D30">
        <v>0</v>
      </c>
      <c r="E30">
        <v>0</v>
      </c>
      <c r="F30" t="s">
        <v>168</v>
      </c>
      <c r="H30">
        <v>5.23</v>
      </c>
      <c r="I30">
        <v>5.25</v>
      </c>
      <c r="J30">
        <v>5.21</v>
      </c>
      <c r="K30">
        <v>5.22</v>
      </c>
      <c r="L30">
        <v>4.99</v>
      </c>
      <c r="M30">
        <v>4.96</v>
      </c>
      <c r="N30">
        <v>4.97</v>
      </c>
      <c r="O30">
        <v>4.96</v>
      </c>
      <c r="P30" t="s">
        <v>3</v>
      </c>
      <c r="Q30" t="s">
        <v>3</v>
      </c>
      <c r="R30" t="s">
        <v>3</v>
      </c>
      <c r="S30" t="s">
        <v>3</v>
      </c>
      <c r="X30" s="1">
        <f t="shared" si="1"/>
        <v>5.2275</v>
      </c>
      <c r="Y30" s="1">
        <f t="shared" si="2"/>
        <v>4.97</v>
      </c>
      <c r="Z30">
        <f t="shared" si="0"/>
        <v>2.7095800228868159E-5</v>
      </c>
    </row>
    <row r="31" spans="1:26" x14ac:dyDescent="0.25">
      <c r="A31" t="s">
        <v>17</v>
      </c>
      <c r="B31">
        <v>110</v>
      </c>
      <c r="C31" t="s">
        <v>711</v>
      </c>
      <c r="D31">
        <v>0</v>
      </c>
      <c r="E31">
        <v>0</v>
      </c>
      <c r="F31" t="s">
        <v>168</v>
      </c>
      <c r="H31">
        <v>5.32</v>
      </c>
      <c r="I31">
        <v>5.3</v>
      </c>
      <c r="J31">
        <v>5.33</v>
      </c>
      <c r="K31">
        <v>5.31</v>
      </c>
      <c r="L31">
        <v>5.1100000000000003</v>
      </c>
      <c r="M31">
        <v>5.08</v>
      </c>
      <c r="N31">
        <v>5.05</v>
      </c>
      <c r="O31">
        <v>5.04</v>
      </c>
      <c r="P31" t="s">
        <v>3</v>
      </c>
      <c r="Q31" t="s">
        <v>3</v>
      </c>
      <c r="R31" t="s">
        <v>3</v>
      </c>
      <c r="S31" t="s">
        <v>3</v>
      </c>
      <c r="X31" s="1">
        <f t="shared" si="1"/>
        <v>5.3150000000000004</v>
      </c>
      <c r="Y31" s="1">
        <f t="shared" si="2"/>
        <v>5.07</v>
      </c>
      <c r="Z31">
        <f t="shared" si="0"/>
        <v>2.5780470120670658E-5</v>
      </c>
    </row>
    <row r="32" spans="1:26" x14ac:dyDescent="0.25">
      <c r="A32" t="s">
        <v>18</v>
      </c>
      <c r="B32">
        <v>110</v>
      </c>
      <c r="C32" t="s">
        <v>711</v>
      </c>
      <c r="D32">
        <v>0</v>
      </c>
      <c r="E32">
        <v>0</v>
      </c>
      <c r="F32" t="s">
        <v>168</v>
      </c>
      <c r="H32">
        <v>5.24</v>
      </c>
      <c r="I32">
        <v>5.22</v>
      </c>
      <c r="J32">
        <v>5.24</v>
      </c>
      <c r="K32">
        <v>5.25</v>
      </c>
      <c r="L32">
        <v>5.01</v>
      </c>
      <c r="M32">
        <v>5.01</v>
      </c>
      <c r="N32">
        <v>5.01</v>
      </c>
      <c r="O32">
        <v>5</v>
      </c>
      <c r="P32" t="s">
        <v>3</v>
      </c>
      <c r="Q32" t="s">
        <v>3</v>
      </c>
      <c r="R32" t="s">
        <v>3</v>
      </c>
      <c r="S32" t="s">
        <v>3</v>
      </c>
      <c r="X32" s="1">
        <f t="shared" si="1"/>
        <v>5.2375000000000007</v>
      </c>
      <c r="Y32" s="1">
        <f t="shared" si="2"/>
        <v>5.0075000000000003</v>
      </c>
      <c r="Z32">
        <f t="shared" si="0"/>
        <v>2.4202073990833713E-5</v>
      </c>
    </row>
    <row r="33" spans="1:26" x14ac:dyDescent="0.25">
      <c r="A33" t="s">
        <v>19</v>
      </c>
      <c r="B33">
        <v>110</v>
      </c>
      <c r="C33" t="s">
        <v>711</v>
      </c>
      <c r="D33">
        <v>0</v>
      </c>
      <c r="E33">
        <v>0</v>
      </c>
      <c r="F33" t="s">
        <v>168</v>
      </c>
      <c r="H33">
        <v>5.28</v>
      </c>
      <c r="I33">
        <v>5.27</v>
      </c>
      <c r="J33">
        <v>5.2</v>
      </c>
      <c r="K33">
        <v>5.19</v>
      </c>
      <c r="L33">
        <v>5</v>
      </c>
      <c r="M33">
        <v>5</v>
      </c>
      <c r="N33">
        <v>4.95</v>
      </c>
      <c r="O33">
        <v>5</v>
      </c>
      <c r="P33" t="s">
        <v>3</v>
      </c>
      <c r="Q33" t="s">
        <v>3</v>
      </c>
      <c r="R33" t="s">
        <v>3</v>
      </c>
      <c r="S33" t="s">
        <v>3</v>
      </c>
      <c r="X33" s="1">
        <f t="shared" si="1"/>
        <v>5.2350000000000003</v>
      </c>
      <c r="Y33" s="1">
        <f t="shared" si="2"/>
        <v>4.9874999999999998</v>
      </c>
      <c r="Z33">
        <f t="shared" si="0"/>
        <v>2.6043536142310196E-5</v>
      </c>
    </row>
    <row r="34" spans="1:26" x14ac:dyDescent="0.25">
      <c r="A34" t="s">
        <v>20</v>
      </c>
      <c r="B34">
        <v>110</v>
      </c>
      <c r="C34" t="s">
        <v>711</v>
      </c>
      <c r="D34">
        <v>0</v>
      </c>
      <c r="E34">
        <v>0</v>
      </c>
      <c r="F34" t="s">
        <v>168</v>
      </c>
      <c r="H34">
        <v>5.25</v>
      </c>
      <c r="I34">
        <v>5.24</v>
      </c>
      <c r="J34">
        <v>5.2</v>
      </c>
      <c r="K34">
        <v>5.19</v>
      </c>
      <c r="L34">
        <v>5.04</v>
      </c>
      <c r="M34">
        <v>5.04</v>
      </c>
      <c r="N34">
        <v>5.03</v>
      </c>
      <c r="O34">
        <v>5.03</v>
      </c>
      <c r="P34" t="s">
        <v>3</v>
      </c>
      <c r="Q34" t="s">
        <v>3</v>
      </c>
      <c r="R34" t="s">
        <v>3</v>
      </c>
      <c r="S34" t="s">
        <v>3</v>
      </c>
      <c r="X34" s="1">
        <f t="shared" si="1"/>
        <v>5.2200000000000006</v>
      </c>
      <c r="Y34" s="1">
        <f t="shared" si="2"/>
        <v>5.0350000000000001</v>
      </c>
      <c r="Z34">
        <f t="shared" si="0"/>
        <v>1.9466885601322788E-5</v>
      </c>
    </row>
    <row r="35" spans="1:26" x14ac:dyDescent="0.25">
      <c r="A35" t="s">
        <v>21</v>
      </c>
      <c r="B35">
        <v>110</v>
      </c>
      <c r="C35" t="s">
        <v>711</v>
      </c>
      <c r="D35">
        <v>0</v>
      </c>
      <c r="E35">
        <v>0</v>
      </c>
      <c r="F35" t="s">
        <v>168</v>
      </c>
      <c r="H35">
        <v>5.18</v>
      </c>
      <c r="I35">
        <v>5.13</v>
      </c>
      <c r="J35">
        <v>5.15</v>
      </c>
      <c r="K35">
        <v>5.17</v>
      </c>
      <c r="L35">
        <v>5.0199999999999996</v>
      </c>
      <c r="M35">
        <v>5</v>
      </c>
      <c r="N35">
        <v>4.99</v>
      </c>
      <c r="O35">
        <v>4.9800000000000004</v>
      </c>
      <c r="P35" t="s">
        <v>3</v>
      </c>
      <c r="Q35" t="s">
        <v>3</v>
      </c>
      <c r="R35" t="s">
        <v>3</v>
      </c>
      <c r="S35" t="s">
        <v>3</v>
      </c>
      <c r="X35" s="1">
        <f t="shared" si="1"/>
        <v>5.1574999999999998</v>
      </c>
      <c r="Y35" s="1">
        <f t="shared" si="2"/>
        <v>4.9975000000000005</v>
      </c>
      <c r="Z35">
        <f t="shared" si="0"/>
        <v>1.683622538492769E-5</v>
      </c>
    </row>
    <row r="36" spans="1:26" x14ac:dyDescent="0.25">
      <c r="A36" t="s">
        <v>22</v>
      </c>
      <c r="B36">
        <v>110</v>
      </c>
      <c r="C36" t="s">
        <v>711</v>
      </c>
      <c r="D36">
        <v>0</v>
      </c>
      <c r="E36">
        <v>0</v>
      </c>
      <c r="F36" t="s">
        <v>168</v>
      </c>
      <c r="H36">
        <v>5.14</v>
      </c>
      <c r="I36">
        <v>5.1100000000000003</v>
      </c>
      <c r="J36">
        <v>5.1100000000000003</v>
      </c>
      <c r="K36">
        <v>5.0999999999999996</v>
      </c>
      <c r="L36">
        <v>4.72</v>
      </c>
      <c r="M36">
        <v>4.6900000000000004</v>
      </c>
      <c r="N36">
        <v>4.7</v>
      </c>
      <c r="O36">
        <v>4.72</v>
      </c>
      <c r="P36" t="s">
        <v>3</v>
      </c>
      <c r="Q36" t="s">
        <v>3</v>
      </c>
      <c r="R36" t="s">
        <v>3</v>
      </c>
      <c r="S36" t="s">
        <v>3</v>
      </c>
      <c r="X36" s="1">
        <f t="shared" si="1"/>
        <v>5.1150000000000002</v>
      </c>
      <c r="Y36" s="1">
        <f t="shared" si="2"/>
        <v>4.7074999999999996</v>
      </c>
      <c r="Z36">
        <f t="shared" si="0"/>
        <v>4.2879761527237985E-5</v>
      </c>
    </row>
    <row r="37" spans="1:26" x14ac:dyDescent="0.25">
      <c r="A37" t="s">
        <v>23</v>
      </c>
      <c r="B37">
        <v>110</v>
      </c>
      <c r="C37" t="s">
        <v>711</v>
      </c>
      <c r="D37">
        <v>0</v>
      </c>
      <c r="E37">
        <v>0</v>
      </c>
      <c r="F37" t="s">
        <v>168</v>
      </c>
      <c r="H37">
        <v>5.23</v>
      </c>
      <c r="I37">
        <v>5.19</v>
      </c>
      <c r="J37">
        <v>5.2</v>
      </c>
      <c r="K37">
        <v>5.19</v>
      </c>
      <c r="L37">
        <v>4.9000000000000004</v>
      </c>
      <c r="M37">
        <v>4.92</v>
      </c>
      <c r="N37">
        <v>4.92</v>
      </c>
      <c r="O37">
        <v>4.8899999999999997</v>
      </c>
      <c r="P37" t="s">
        <v>3</v>
      </c>
      <c r="Q37" t="s">
        <v>3</v>
      </c>
      <c r="R37" t="s">
        <v>3</v>
      </c>
      <c r="S37" t="s">
        <v>3</v>
      </c>
      <c r="X37" s="1">
        <f t="shared" si="1"/>
        <v>5.2025000000000006</v>
      </c>
      <c r="Y37" s="1">
        <f t="shared" si="2"/>
        <v>4.9074999999999998</v>
      </c>
      <c r="Z37">
        <f t="shared" si="0"/>
        <v>3.1041790553460663E-5</v>
      </c>
    </row>
    <row r="38" spans="1:26" x14ac:dyDescent="0.25">
      <c r="A38" t="s">
        <v>24</v>
      </c>
      <c r="B38">
        <v>110</v>
      </c>
      <c r="C38" t="s">
        <v>711</v>
      </c>
      <c r="D38">
        <v>0</v>
      </c>
      <c r="E38">
        <v>0</v>
      </c>
      <c r="F38" t="s">
        <v>168</v>
      </c>
      <c r="H38">
        <v>5.19</v>
      </c>
      <c r="I38">
        <v>5.24</v>
      </c>
      <c r="J38">
        <v>5.2</v>
      </c>
      <c r="K38">
        <v>5.22</v>
      </c>
      <c r="L38">
        <v>4.93</v>
      </c>
      <c r="M38">
        <v>4.91</v>
      </c>
      <c r="N38">
        <v>4.91</v>
      </c>
      <c r="O38">
        <v>4.92</v>
      </c>
      <c r="P38" t="s">
        <v>3</v>
      </c>
      <c r="Q38" t="s">
        <v>3</v>
      </c>
      <c r="R38" t="s">
        <v>3</v>
      </c>
      <c r="S38" t="s">
        <v>3</v>
      </c>
      <c r="X38" s="1">
        <f t="shared" si="1"/>
        <v>5.2124999999999995</v>
      </c>
      <c r="Y38" s="1">
        <f t="shared" si="2"/>
        <v>4.9175000000000004</v>
      </c>
      <c r="Z38">
        <f t="shared" si="0"/>
        <v>3.1041790553460473E-5</v>
      </c>
    </row>
    <row r="39" spans="1:26" x14ac:dyDescent="0.25">
      <c r="A39" t="s">
        <v>25</v>
      </c>
      <c r="B39">
        <v>110</v>
      </c>
      <c r="C39" t="s">
        <v>711</v>
      </c>
      <c r="D39">
        <v>0</v>
      </c>
      <c r="E39">
        <v>0</v>
      </c>
      <c r="F39" t="s">
        <v>168</v>
      </c>
      <c r="H39">
        <v>5.29</v>
      </c>
      <c r="I39">
        <v>5.27</v>
      </c>
      <c r="J39">
        <v>5.25</v>
      </c>
      <c r="K39">
        <v>5.23</v>
      </c>
      <c r="L39">
        <v>4.82</v>
      </c>
      <c r="M39">
        <v>4.7699999999999996</v>
      </c>
      <c r="N39">
        <v>4.75</v>
      </c>
      <c r="O39">
        <v>4.72</v>
      </c>
      <c r="P39" t="s">
        <v>3</v>
      </c>
      <c r="Q39" t="s">
        <v>3</v>
      </c>
      <c r="R39" t="s">
        <v>3</v>
      </c>
      <c r="S39" t="s">
        <v>3</v>
      </c>
      <c r="X39" s="1">
        <f t="shared" si="1"/>
        <v>5.26</v>
      </c>
      <c r="Y39" s="1">
        <f t="shared" si="2"/>
        <v>4.7649999999999997</v>
      </c>
      <c r="Z39">
        <f t="shared" si="0"/>
        <v>5.2087072284620297E-5</v>
      </c>
    </row>
    <row r="40" spans="1:26" x14ac:dyDescent="0.25">
      <c r="A40" t="s">
        <v>26</v>
      </c>
      <c r="B40">
        <v>110</v>
      </c>
      <c r="C40" t="s">
        <v>711</v>
      </c>
      <c r="D40">
        <v>0</v>
      </c>
      <c r="E40">
        <v>0</v>
      </c>
      <c r="F40" t="s">
        <v>168</v>
      </c>
      <c r="H40">
        <v>5.33</v>
      </c>
      <c r="I40">
        <v>5.3</v>
      </c>
      <c r="J40">
        <v>5.23</v>
      </c>
      <c r="K40">
        <v>5.21</v>
      </c>
      <c r="L40">
        <v>4.83</v>
      </c>
      <c r="M40">
        <v>4.8</v>
      </c>
      <c r="N40">
        <v>4.82</v>
      </c>
      <c r="O40">
        <v>4.82</v>
      </c>
      <c r="P40" t="s">
        <v>3</v>
      </c>
      <c r="Q40" t="s">
        <v>3</v>
      </c>
      <c r="R40" t="s">
        <v>3</v>
      </c>
      <c r="S40" t="s">
        <v>3</v>
      </c>
      <c r="X40" s="1">
        <f t="shared" si="1"/>
        <v>5.2675000000000001</v>
      </c>
      <c r="Y40" s="1">
        <f t="shared" si="2"/>
        <v>4.8174999999999999</v>
      </c>
      <c r="Z40">
        <f t="shared" si="0"/>
        <v>4.7351883895109375E-5</v>
      </c>
    </row>
    <row r="41" spans="1:26" x14ac:dyDescent="0.25">
      <c r="A41" t="s">
        <v>27</v>
      </c>
      <c r="B41">
        <v>110</v>
      </c>
      <c r="C41" t="s">
        <v>711</v>
      </c>
      <c r="D41">
        <v>0</v>
      </c>
      <c r="E41">
        <v>0</v>
      </c>
      <c r="F41" t="s">
        <v>168</v>
      </c>
      <c r="H41">
        <v>5.17</v>
      </c>
      <c r="I41">
        <v>5.15</v>
      </c>
      <c r="J41">
        <v>5.14</v>
      </c>
      <c r="K41">
        <v>5.23</v>
      </c>
      <c r="L41">
        <v>4.83</v>
      </c>
      <c r="M41">
        <v>4.79</v>
      </c>
      <c r="N41">
        <v>4.79</v>
      </c>
      <c r="O41">
        <v>4.83</v>
      </c>
      <c r="P41" t="s">
        <v>3</v>
      </c>
      <c r="Q41" t="s">
        <v>3</v>
      </c>
      <c r="R41" t="s">
        <v>3</v>
      </c>
      <c r="S41" t="s">
        <v>3</v>
      </c>
      <c r="X41" s="1">
        <f t="shared" si="1"/>
        <v>5.1725000000000003</v>
      </c>
      <c r="Y41" s="1">
        <f t="shared" si="2"/>
        <v>4.8100000000000005</v>
      </c>
      <c r="Z41">
        <f t="shared" si="0"/>
        <v>3.8144573137726961E-5</v>
      </c>
    </row>
    <row r="42" spans="1:26" x14ac:dyDescent="0.25">
      <c r="A42" t="s">
        <v>28</v>
      </c>
      <c r="B42">
        <v>110</v>
      </c>
      <c r="C42" t="s">
        <v>711</v>
      </c>
      <c r="D42">
        <v>0</v>
      </c>
      <c r="E42">
        <v>0</v>
      </c>
      <c r="F42" t="s">
        <v>168</v>
      </c>
      <c r="H42">
        <v>5.25</v>
      </c>
      <c r="I42">
        <v>5.23</v>
      </c>
      <c r="J42">
        <v>5.2</v>
      </c>
      <c r="K42">
        <v>5.2</v>
      </c>
      <c r="L42">
        <v>4.79</v>
      </c>
      <c r="M42">
        <v>4.76</v>
      </c>
      <c r="N42">
        <v>4.75</v>
      </c>
      <c r="O42">
        <v>4.78</v>
      </c>
      <c r="P42" t="s">
        <v>3</v>
      </c>
      <c r="Q42" t="s">
        <v>3</v>
      </c>
      <c r="R42" t="s">
        <v>3</v>
      </c>
      <c r="S42" t="s">
        <v>3</v>
      </c>
      <c r="X42" s="1">
        <f t="shared" si="1"/>
        <v>5.22</v>
      </c>
      <c r="Y42" s="1">
        <f t="shared" si="2"/>
        <v>4.7700000000000005</v>
      </c>
      <c r="Z42">
        <f t="shared" si="0"/>
        <v>4.735188389510928E-5</v>
      </c>
    </row>
    <row r="43" spans="1:26" x14ac:dyDescent="0.25">
      <c r="A43" t="s">
        <v>29</v>
      </c>
      <c r="B43">
        <v>110</v>
      </c>
      <c r="C43" t="s">
        <v>711</v>
      </c>
      <c r="D43">
        <v>0</v>
      </c>
      <c r="E43">
        <v>0</v>
      </c>
      <c r="F43" t="s">
        <v>168</v>
      </c>
      <c r="H43">
        <v>5.1459999999999999</v>
      </c>
      <c r="I43">
        <v>5.17</v>
      </c>
      <c r="J43">
        <v>5.17</v>
      </c>
      <c r="K43">
        <v>5.2</v>
      </c>
      <c r="L43">
        <v>4.75</v>
      </c>
      <c r="M43">
        <v>4.75</v>
      </c>
      <c r="N43">
        <v>4.7</v>
      </c>
      <c r="O43">
        <v>4.7300000000000004</v>
      </c>
      <c r="P43" t="s">
        <v>3</v>
      </c>
      <c r="Q43" t="s">
        <v>3</v>
      </c>
      <c r="R43" t="s">
        <v>3</v>
      </c>
      <c r="S43" t="s">
        <v>3</v>
      </c>
      <c r="X43" s="1">
        <f t="shared" si="1"/>
        <v>5.1715</v>
      </c>
      <c r="Y43" s="1">
        <f t="shared" si="2"/>
        <v>4.7324999999999999</v>
      </c>
      <c r="Z43">
        <f t="shared" si="0"/>
        <v>4.6194393399895578E-5</v>
      </c>
    </row>
    <row r="44" spans="1:26" x14ac:dyDescent="0.25">
      <c r="A44" t="s">
        <v>30</v>
      </c>
      <c r="B44">
        <v>110</v>
      </c>
      <c r="C44" t="s">
        <v>711</v>
      </c>
      <c r="D44">
        <v>0</v>
      </c>
      <c r="E44">
        <v>0</v>
      </c>
      <c r="F44" t="s">
        <v>168</v>
      </c>
      <c r="H44">
        <v>5.23</v>
      </c>
      <c r="I44">
        <v>5.19</v>
      </c>
      <c r="J44">
        <v>5.18</v>
      </c>
      <c r="K44">
        <v>5.17</v>
      </c>
      <c r="L44">
        <v>4.84</v>
      </c>
      <c r="M44">
        <v>4.8099999999999996</v>
      </c>
      <c r="N44">
        <v>4.79</v>
      </c>
      <c r="O44">
        <v>4.8</v>
      </c>
      <c r="P44" t="s">
        <v>3</v>
      </c>
      <c r="Q44" t="s">
        <v>3</v>
      </c>
      <c r="R44" t="s">
        <v>3</v>
      </c>
      <c r="S44" t="s">
        <v>3</v>
      </c>
      <c r="X44" s="1">
        <f t="shared" si="1"/>
        <v>5.1925000000000008</v>
      </c>
      <c r="Y44" s="1">
        <f t="shared" si="2"/>
        <v>4.8099999999999996</v>
      </c>
      <c r="Z44">
        <f t="shared" si="0"/>
        <v>4.0249101310843077E-5</v>
      </c>
    </row>
    <row r="45" spans="1:26" x14ac:dyDescent="0.25">
      <c r="A45" t="s">
        <v>31</v>
      </c>
      <c r="B45">
        <v>110</v>
      </c>
      <c r="C45" t="s">
        <v>711</v>
      </c>
      <c r="D45">
        <v>0</v>
      </c>
      <c r="E45">
        <v>0</v>
      </c>
      <c r="F45" t="s">
        <v>168</v>
      </c>
      <c r="H45">
        <v>5.24</v>
      </c>
      <c r="I45">
        <v>5.17</v>
      </c>
      <c r="J45">
        <v>5.17</v>
      </c>
      <c r="K45">
        <v>5.18</v>
      </c>
      <c r="L45" t="s">
        <v>3</v>
      </c>
      <c r="M45" t="s">
        <v>3</v>
      </c>
      <c r="N45" t="s">
        <v>3</v>
      </c>
      <c r="O45" t="s">
        <v>3</v>
      </c>
      <c r="P45">
        <v>5.21</v>
      </c>
      <c r="Q45">
        <v>5.2</v>
      </c>
      <c r="R45">
        <v>5.19</v>
      </c>
      <c r="S45">
        <v>5.18</v>
      </c>
      <c r="T45">
        <v>4.9800000000000004</v>
      </c>
      <c r="U45">
        <v>4.96</v>
      </c>
      <c r="V45">
        <v>4.9400000000000004</v>
      </c>
      <c r="W45">
        <v>4.9400000000000004</v>
      </c>
      <c r="X45" s="1">
        <f>AVERAGE(P45:S45)</f>
        <v>5.1950000000000003</v>
      </c>
      <c r="Y45" s="1">
        <f>AVERAGE(T45:W45)</f>
        <v>4.955000000000001</v>
      </c>
      <c r="Z45">
        <f t="shared" si="0"/>
        <v>2.5254338077391585E-5</v>
      </c>
    </row>
    <row r="46" spans="1:26" x14ac:dyDescent="0.25">
      <c r="A46" t="s">
        <v>32</v>
      </c>
      <c r="B46">
        <v>110</v>
      </c>
      <c r="C46" t="s">
        <v>711</v>
      </c>
      <c r="D46">
        <v>0</v>
      </c>
      <c r="E46">
        <v>0</v>
      </c>
      <c r="F46" t="s">
        <v>168</v>
      </c>
      <c r="H46">
        <v>5.35</v>
      </c>
      <c r="I46">
        <v>5.33</v>
      </c>
      <c r="J46">
        <v>5.33</v>
      </c>
      <c r="K46">
        <v>5.34</v>
      </c>
      <c r="L46" t="s">
        <v>3</v>
      </c>
      <c r="M46" t="s">
        <v>3</v>
      </c>
      <c r="N46" t="s">
        <v>3</v>
      </c>
      <c r="O46" t="s">
        <v>3</v>
      </c>
      <c r="P46">
        <v>5.29</v>
      </c>
      <c r="Q46">
        <v>5.33</v>
      </c>
      <c r="R46">
        <v>5.32</v>
      </c>
      <c r="S46">
        <v>5.33</v>
      </c>
      <c r="T46">
        <v>5.2</v>
      </c>
      <c r="U46">
        <v>5.19</v>
      </c>
      <c r="V46">
        <v>5.15</v>
      </c>
      <c r="W46">
        <v>5.15</v>
      </c>
      <c r="X46" s="1">
        <f t="shared" ref="X46:X69" si="3">AVERAGE(P46:S46)</f>
        <v>5.3175000000000008</v>
      </c>
      <c r="Y46" s="1">
        <f t="shared" ref="Y46:Y69" si="4">AVERAGE(T46:W46)</f>
        <v>5.1725000000000003</v>
      </c>
      <c r="Z46">
        <f t="shared" si="0"/>
        <v>1.5257829255090841E-5</v>
      </c>
    </row>
    <row r="47" spans="1:26" x14ac:dyDescent="0.25">
      <c r="A47" t="s">
        <v>33</v>
      </c>
      <c r="B47">
        <v>110</v>
      </c>
      <c r="C47" t="s">
        <v>711</v>
      </c>
      <c r="D47">
        <v>0</v>
      </c>
      <c r="E47">
        <v>0</v>
      </c>
      <c r="F47" t="s">
        <v>168</v>
      </c>
      <c r="H47">
        <v>5.15</v>
      </c>
      <c r="I47">
        <v>5.1100000000000003</v>
      </c>
      <c r="J47">
        <v>5.09</v>
      </c>
      <c r="K47">
        <v>5.08</v>
      </c>
      <c r="L47" t="s">
        <v>3</v>
      </c>
      <c r="M47" t="s">
        <v>3</v>
      </c>
      <c r="N47" t="s">
        <v>3</v>
      </c>
      <c r="O47" t="s">
        <v>3</v>
      </c>
      <c r="P47">
        <v>5.1100000000000003</v>
      </c>
      <c r="Q47">
        <v>5.08</v>
      </c>
      <c r="R47">
        <v>5.12</v>
      </c>
      <c r="S47">
        <v>5.0999999999999996</v>
      </c>
      <c r="T47">
        <v>5.13</v>
      </c>
      <c r="U47">
        <v>5.1100000000000003</v>
      </c>
      <c r="V47">
        <v>5.1100000000000003</v>
      </c>
      <c r="W47">
        <v>5.09</v>
      </c>
      <c r="X47" s="1">
        <f t="shared" si="3"/>
        <v>5.1025000000000009</v>
      </c>
      <c r="Y47" s="1">
        <f t="shared" si="4"/>
        <v>5.1100000000000003</v>
      </c>
      <c r="Z47">
        <f t="shared" si="0"/>
        <v>-7.8919806491842572E-7</v>
      </c>
    </row>
    <row r="48" spans="1:26" x14ac:dyDescent="0.25">
      <c r="A48" t="s">
        <v>34</v>
      </c>
      <c r="B48">
        <v>110</v>
      </c>
      <c r="C48" t="s">
        <v>711</v>
      </c>
      <c r="D48">
        <v>0</v>
      </c>
      <c r="E48">
        <v>0</v>
      </c>
      <c r="F48" t="s">
        <v>168</v>
      </c>
      <c r="H48">
        <v>5.21</v>
      </c>
      <c r="I48">
        <v>5.17</v>
      </c>
      <c r="J48">
        <v>5.21</v>
      </c>
      <c r="K48">
        <v>5.2</v>
      </c>
      <c r="L48" t="s">
        <v>3</v>
      </c>
      <c r="M48" t="s">
        <v>3</v>
      </c>
      <c r="N48" t="s">
        <v>3</v>
      </c>
      <c r="O48" t="s">
        <v>3</v>
      </c>
      <c r="P48">
        <v>5.21</v>
      </c>
      <c r="Q48">
        <v>5.18</v>
      </c>
      <c r="R48">
        <v>5.15</v>
      </c>
      <c r="S48">
        <v>5.19</v>
      </c>
      <c r="T48">
        <v>4.72</v>
      </c>
      <c r="U48">
        <v>4.7</v>
      </c>
      <c r="V48">
        <v>4.66</v>
      </c>
      <c r="W48">
        <v>4.67</v>
      </c>
      <c r="X48" s="1">
        <f t="shared" si="3"/>
        <v>5.1825000000000001</v>
      </c>
      <c r="Y48" s="1">
        <f t="shared" si="4"/>
        <v>4.6875</v>
      </c>
      <c r="Z48">
        <f t="shared" si="0"/>
        <v>5.2087072284620297E-5</v>
      </c>
    </row>
    <row r="49" spans="1:26" x14ac:dyDescent="0.25">
      <c r="A49" t="s">
        <v>35</v>
      </c>
      <c r="B49">
        <v>110</v>
      </c>
      <c r="C49" t="s">
        <v>711</v>
      </c>
      <c r="D49">
        <v>0</v>
      </c>
      <c r="E49">
        <v>0</v>
      </c>
      <c r="F49" t="s">
        <v>168</v>
      </c>
      <c r="H49">
        <v>5.15</v>
      </c>
      <c r="I49">
        <v>5.09</v>
      </c>
      <c r="J49">
        <v>5.09</v>
      </c>
      <c r="K49">
        <v>5.07</v>
      </c>
      <c r="L49" t="s">
        <v>3</v>
      </c>
      <c r="M49" t="s">
        <v>3</v>
      </c>
      <c r="N49" t="s">
        <v>3</v>
      </c>
      <c r="O49" t="s">
        <v>3</v>
      </c>
      <c r="P49">
        <v>5.14</v>
      </c>
      <c r="Q49">
        <v>5.13</v>
      </c>
      <c r="R49">
        <v>5.1100000000000003</v>
      </c>
      <c r="S49">
        <v>5.1100000000000003</v>
      </c>
      <c r="T49">
        <v>4.6500000000000004</v>
      </c>
      <c r="U49">
        <v>4.62</v>
      </c>
      <c r="V49">
        <v>4.58</v>
      </c>
      <c r="W49">
        <v>4.63</v>
      </c>
      <c r="X49" s="1">
        <f t="shared" si="3"/>
        <v>5.1224999999999996</v>
      </c>
      <c r="Y49" s="1">
        <f t="shared" si="4"/>
        <v>4.62</v>
      </c>
      <c r="Z49">
        <f t="shared" si="0"/>
        <v>5.2876270349538729E-5</v>
      </c>
    </row>
    <row r="50" spans="1:26" x14ac:dyDescent="0.25">
      <c r="A50" t="s">
        <v>36</v>
      </c>
      <c r="B50">
        <v>110</v>
      </c>
      <c r="C50" t="s">
        <v>711</v>
      </c>
      <c r="D50">
        <v>0</v>
      </c>
      <c r="E50">
        <v>0</v>
      </c>
      <c r="F50" t="s">
        <v>168</v>
      </c>
      <c r="H50">
        <v>5.03</v>
      </c>
      <c r="I50">
        <v>5.03</v>
      </c>
      <c r="J50">
        <v>5.04</v>
      </c>
      <c r="K50">
        <v>5.03</v>
      </c>
      <c r="L50" t="s">
        <v>3</v>
      </c>
      <c r="M50" t="s">
        <v>3</v>
      </c>
      <c r="N50" t="s">
        <v>3</v>
      </c>
      <c r="O50" t="s">
        <v>3</v>
      </c>
      <c r="P50">
        <v>5.09</v>
      </c>
      <c r="Q50">
        <v>5.03</v>
      </c>
      <c r="R50">
        <v>5.07</v>
      </c>
      <c r="S50">
        <v>5.07</v>
      </c>
      <c r="T50">
        <v>4.8600000000000003</v>
      </c>
      <c r="U50">
        <v>4.84</v>
      </c>
      <c r="V50">
        <v>4.82</v>
      </c>
      <c r="W50">
        <v>4.82</v>
      </c>
      <c r="X50" s="1">
        <f t="shared" si="3"/>
        <v>5.0650000000000004</v>
      </c>
      <c r="Y50" s="1">
        <f t="shared" si="4"/>
        <v>4.835</v>
      </c>
      <c r="Z50">
        <f t="shared" si="0"/>
        <v>2.4202073990833713E-5</v>
      </c>
    </row>
    <row r="51" spans="1:26" x14ac:dyDescent="0.25">
      <c r="A51" t="s">
        <v>37</v>
      </c>
      <c r="B51">
        <v>110</v>
      </c>
      <c r="C51" t="s">
        <v>711</v>
      </c>
      <c r="D51">
        <v>0</v>
      </c>
      <c r="E51">
        <v>0</v>
      </c>
      <c r="F51" t="s">
        <v>168</v>
      </c>
      <c r="H51">
        <v>5.13</v>
      </c>
      <c r="I51">
        <v>5.09</v>
      </c>
      <c r="J51">
        <v>5.09</v>
      </c>
      <c r="K51">
        <v>5.09</v>
      </c>
      <c r="L51" t="s">
        <v>3</v>
      </c>
      <c r="M51" t="s">
        <v>3</v>
      </c>
      <c r="N51" t="s">
        <v>3</v>
      </c>
      <c r="O51" t="s">
        <v>3</v>
      </c>
      <c r="P51">
        <v>5.1100000000000003</v>
      </c>
      <c r="Q51">
        <v>5.0999999999999996</v>
      </c>
      <c r="R51">
        <v>5.08</v>
      </c>
      <c r="S51">
        <v>5.0999999999999996</v>
      </c>
      <c r="T51">
        <v>4.91</v>
      </c>
      <c r="U51">
        <v>4.9000000000000004</v>
      </c>
      <c r="V51">
        <v>4.84</v>
      </c>
      <c r="W51">
        <v>4.8600000000000003</v>
      </c>
      <c r="X51" s="1">
        <f t="shared" si="3"/>
        <v>5.0975000000000001</v>
      </c>
      <c r="Y51" s="1">
        <f t="shared" si="4"/>
        <v>4.8775000000000004</v>
      </c>
      <c r="Z51">
        <f t="shared" si="0"/>
        <v>2.3149809904275659E-5</v>
      </c>
    </row>
    <row r="52" spans="1:26" x14ac:dyDescent="0.25">
      <c r="A52" t="s">
        <v>38</v>
      </c>
      <c r="B52">
        <v>110</v>
      </c>
      <c r="C52" t="s">
        <v>711</v>
      </c>
      <c r="D52">
        <v>0</v>
      </c>
      <c r="E52">
        <v>0</v>
      </c>
      <c r="F52" t="s">
        <v>168</v>
      </c>
      <c r="H52">
        <v>5.14</v>
      </c>
      <c r="I52">
        <v>5.14</v>
      </c>
      <c r="J52">
        <v>5.0999999999999996</v>
      </c>
      <c r="K52">
        <v>5.12</v>
      </c>
      <c r="L52" t="s">
        <v>3</v>
      </c>
      <c r="M52" t="s">
        <v>3</v>
      </c>
      <c r="N52" t="s">
        <v>3</v>
      </c>
      <c r="O52" t="s">
        <v>3</v>
      </c>
      <c r="P52">
        <v>5.12</v>
      </c>
      <c r="Q52">
        <v>5.1100000000000003</v>
      </c>
      <c r="R52">
        <v>5.1100000000000003</v>
      </c>
      <c r="S52">
        <v>5.1100000000000003</v>
      </c>
      <c r="T52">
        <v>4.6900000000000004</v>
      </c>
      <c r="U52">
        <v>4.68</v>
      </c>
      <c r="V52">
        <v>4.67</v>
      </c>
      <c r="W52">
        <v>4.71</v>
      </c>
      <c r="X52" s="1">
        <f t="shared" si="3"/>
        <v>5.1124999999999998</v>
      </c>
      <c r="Y52" s="1">
        <f t="shared" si="4"/>
        <v>4.6875</v>
      </c>
      <c r="Z52">
        <f t="shared" si="0"/>
        <v>4.4721223678714373E-5</v>
      </c>
    </row>
    <row r="53" spans="1:26" x14ac:dyDescent="0.25">
      <c r="A53" t="s">
        <v>39</v>
      </c>
      <c r="B53">
        <v>110</v>
      </c>
      <c r="C53" t="s">
        <v>711</v>
      </c>
      <c r="D53">
        <v>0</v>
      </c>
      <c r="E53">
        <v>0</v>
      </c>
      <c r="F53" t="s">
        <v>168</v>
      </c>
      <c r="H53">
        <v>5.2</v>
      </c>
      <c r="I53">
        <v>5.19</v>
      </c>
      <c r="J53">
        <v>5.15</v>
      </c>
      <c r="K53">
        <v>5.18</v>
      </c>
      <c r="L53" t="s">
        <v>3</v>
      </c>
      <c r="M53" t="s">
        <v>3</v>
      </c>
      <c r="N53" t="s">
        <v>3</v>
      </c>
      <c r="O53" t="s">
        <v>3</v>
      </c>
      <c r="P53">
        <v>5.2</v>
      </c>
      <c r="Q53">
        <v>5.17</v>
      </c>
      <c r="R53">
        <v>5.17</v>
      </c>
      <c r="S53">
        <v>5.15</v>
      </c>
      <c r="T53">
        <v>4.92</v>
      </c>
      <c r="U53">
        <v>4.88</v>
      </c>
      <c r="V53">
        <v>4.88</v>
      </c>
      <c r="W53">
        <v>4.87</v>
      </c>
      <c r="X53" s="1">
        <f t="shared" si="3"/>
        <v>5.1725000000000003</v>
      </c>
      <c r="Y53" s="1">
        <f t="shared" si="4"/>
        <v>4.8875000000000002</v>
      </c>
      <c r="Z53">
        <f t="shared" si="0"/>
        <v>2.9989526466902605E-5</v>
      </c>
    </row>
    <row r="54" spans="1:26" x14ac:dyDescent="0.25">
      <c r="A54" t="s">
        <v>40</v>
      </c>
      <c r="B54">
        <v>110</v>
      </c>
      <c r="C54" t="s">
        <v>711</v>
      </c>
      <c r="D54">
        <v>0</v>
      </c>
      <c r="E54">
        <v>0</v>
      </c>
      <c r="F54" t="s">
        <v>168</v>
      </c>
      <c r="H54">
        <v>5.15</v>
      </c>
      <c r="I54">
        <v>5.15</v>
      </c>
      <c r="J54">
        <v>5.1100000000000003</v>
      </c>
      <c r="K54">
        <v>5.09</v>
      </c>
      <c r="L54" t="s">
        <v>3</v>
      </c>
      <c r="M54" t="s">
        <v>3</v>
      </c>
      <c r="N54" t="s">
        <v>3</v>
      </c>
      <c r="O54" t="s">
        <v>3</v>
      </c>
      <c r="P54">
        <v>5.14</v>
      </c>
      <c r="Q54">
        <v>5.14</v>
      </c>
      <c r="R54">
        <v>5.13</v>
      </c>
      <c r="S54">
        <v>5.12</v>
      </c>
      <c r="T54">
        <v>4.6100000000000003</v>
      </c>
      <c r="U54">
        <v>4.55</v>
      </c>
      <c r="V54">
        <v>4.54</v>
      </c>
      <c r="W54">
        <v>4.57</v>
      </c>
      <c r="X54" s="1">
        <f t="shared" si="3"/>
        <v>5.1325000000000003</v>
      </c>
      <c r="Y54" s="1">
        <f t="shared" si="4"/>
        <v>4.5674999999999999</v>
      </c>
      <c r="Z54">
        <f t="shared" si="0"/>
        <v>5.9452920890526228E-5</v>
      </c>
    </row>
    <row r="55" spans="1:26" x14ac:dyDescent="0.25">
      <c r="A55" t="s">
        <v>41</v>
      </c>
      <c r="B55">
        <v>110</v>
      </c>
      <c r="C55" t="s">
        <v>711</v>
      </c>
      <c r="D55">
        <v>0</v>
      </c>
      <c r="E55">
        <v>0</v>
      </c>
      <c r="F55" t="s">
        <v>168</v>
      </c>
      <c r="H55">
        <v>5.28</v>
      </c>
      <c r="I55">
        <v>5.26</v>
      </c>
      <c r="J55">
        <v>5.27</v>
      </c>
      <c r="K55">
        <v>5.24</v>
      </c>
      <c r="L55" t="s">
        <v>3</v>
      </c>
      <c r="M55" t="s">
        <v>3</v>
      </c>
      <c r="N55" t="s">
        <v>3</v>
      </c>
      <c r="O55" t="s">
        <v>3</v>
      </c>
      <c r="P55">
        <v>5.29</v>
      </c>
      <c r="Q55">
        <v>5.27</v>
      </c>
      <c r="R55">
        <v>5.21</v>
      </c>
      <c r="S55">
        <v>5.23</v>
      </c>
      <c r="T55">
        <v>4.8</v>
      </c>
      <c r="U55">
        <v>4.75</v>
      </c>
      <c r="V55">
        <v>4.78</v>
      </c>
      <c r="W55">
        <v>4.75</v>
      </c>
      <c r="X55" s="1">
        <f t="shared" si="3"/>
        <v>5.25</v>
      </c>
      <c r="Y55" s="1">
        <f t="shared" si="4"/>
        <v>4.7700000000000005</v>
      </c>
      <c r="Z55">
        <f t="shared" si="0"/>
        <v>5.0508676154783264E-5</v>
      </c>
    </row>
    <row r="56" spans="1:26" x14ac:dyDescent="0.25">
      <c r="A56" t="s">
        <v>42</v>
      </c>
      <c r="B56">
        <v>110</v>
      </c>
      <c r="C56" t="s">
        <v>711</v>
      </c>
      <c r="D56">
        <v>0</v>
      </c>
      <c r="E56">
        <v>0</v>
      </c>
      <c r="F56" t="s">
        <v>168</v>
      </c>
      <c r="H56">
        <v>4.16</v>
      </c>
      <c r="I56">
        <v>4.13</v>
      </c>
      <c r="J56">
        <v>4.1399999999999997</v>
      </c>
      <c r="K56">
        <v>4.0999999999999996</v>
      </c>
      <c r="L56" t="s">
        <v>3</v>
      </c>
      <c r="M56" t="s">
        <v>3</v>
      </c>
      <c r="N56" t="s">
        <v>3</v>
      </c>
      <c r="O56" t="s">
        <v>3</v>
      </c>
      <c r="P56">
        <v>4.1399999999999997</v>
      </c>
      <c r="Q56">
        <v>4.1399999999999997</v>
      </c>
      <c r="R56">
        <v>4.08</v>
      </c>
      <c r="S56">
        <v>4.09</v>
      </c>
      <c r="T56">
        <v>3.81</v>
      </c>
      <c r="U56">
        <v>3.74</v>
      </c>
      <c r="V56">
        <v>3.74</v>
      </c>
      <c r="W56">
        <v>3.77</v>
      </c>
      <c r="X56" s="1">
        <f t="shared" si="3"/>
        <v>4.1124999999999998</v>
      </c>
      <c r="Y56" s="1">
        <f t="shared" si="4"/>
        <v>3.7650000000000001</v>
      </c>
      <c r="Z56">
        <f t="shared" si="0"/>
        <v>3.6566177007889969E-5</v>
      </c>
    </row>
    <row r="57" spans="1:26" x14ac:dyDescent="0.25">
      <c r="A57" t="s">
        <v>43</v>
      </c>
      <c r="B57">
        <v>110</v>
      </c>
      <c r="C57" t="s">
        <v>711</v>
      </c>
      <c r="D57">
        <v>0</v>
      </c>
      <c r="E57">
        <v>0</v>
      </c>
      <c r="F57" t="s">
        <v>168</v>
      </c>
      <c r="H57">
        <v>4.21</v>
      </c>
      <c r="I57">
        <v>4.21</v>
      </c>
      <c r="J57">
        <v>4.17</v>
      </c>
      <c r="K57">
        <v>4.17</v>
      </c>
      <c r="L57" t="s">
        <v>3</v>
      </c>
      <c r="M57" t="s">
        <v>3</v>
      </c>
      <c r="N57" t="s">
        <v>3</v>
      </c>
      <c r="O57" t="s">
        <v>3</v>
      </c>
      <c r="P57">
        <v>4.2</v>
      </c>
      <c r="Q57">
        <v>4.1500000000000004</v>
      </c>
      <c r="R57">
        <v>4.17</v>
      </c>
      <c r="S57">
        <v>4.1399999999999997</v>
      </c>
      <c r="T57">
        <v>3.86</v>
      </c>
      <c r="U57">
        <v>3.86</v>
      </c>
      <c r="V57">
        <v>3.87</v>
      </c>
      <c r="W57">
        <v>3.89</v>
      </c>
      <c r="X57" s="1">
        <f t="shared" si="3"/>
        <v>4.165</v>
      </c>
      <c r="Y57" s="1">
        <f t="shared" si="4"/>
        <v>3.87</v>
      </c>
      <c r="Z57">
        <f t="shared" si="0"/>
        <v>3.1041790553460568E-5</v>
      </c>
    </row>
    <row r="58" spans="1:26" x14ac:dyDescent="0.25">
      <c r="A58" t="s">
        <v>44</v>
      </c>
      <c r="B58">
        <v>110</v>
      </c>
      <c r="C58" t="s">
        <v>711</v>
      </c>
      <c r="D58">
        <v>0</v>
      </c>
      <c r="E58">
        <v>0</v>
      </c>
      <c r="F58" t="s">
        <v>168</v>
      </c>
      <c r="H58">
        <v>4.07</v>
      </c>
      <c r="I58">
        <v>4.08</v>
      </c>
      <c r="J58">
        <v>4.01</v>
      </c>
      <c r="K58">
        <v>4</v>
      </c>
      <c r="L58" t="s">
        <v>3</v>
      </c>
      <c r="M58" t="s">
        <v>3</v>
      </c>
      <c r="N58" t="s">
        <v>3</v>
      </c>
      <c r="O58" t="s">
        <v>3</v>
      </c>
      <c r="P58">
        <v>4.08</v>
      </c>
      <c r="Q58">
        <v>4.0199999999999996</v>
      </c>
      <c r="R58">
        <v>4.03</v>
      </c>
      <c r="S58">
        <v>4.01</v>
      </c>
      <c r="T58">
        <v>3.77</v>
      </c>
      <c r="U58">
        <v>3.74</v>
      </c>
      <c r="V58">
        <v>3.73</v>
      </c>
      <c r="W58">
        <v>3.76</v>
      </c>
      <c r="X58" s="1">
        <f t="shared" si="3"/>
        <v>4.0350000000000001</v>
      </c>
      <c r="Y58" s="1">
        <f t="shared" si="4"/>
        <v>3.75</v>
      </c>
      <c r="Z58">
        <f t="shared" si="0"/>
        <v>2.9989526466902605E-5</v>
      </c>
    </row>
    <row r="59" spans="1:26" x14ac:dyDescent="0.25">
      <c r="A59" t="s">
        <v>45</v>
      </c>
      <c r="B59">
        <v>110</v>
      </c>
      <c r="C59" t="s">
        <v>711</v>
      </c>
      <c r="D59">
        <v>0</v>
      </c>
      <c r="E59">
        <v>0</v>
      </c>
      <c r="F59" t="s">
        <v>168</v>
      </c>
      <c r="H59">
        <v>4.0599999999999996</v>
      </c>
      <c r="I59">
        <v>4.07</v>
      </c>
      <c r="J59">
        <v>4.0999999999999996</v>
      </c>
      <c r="K59">
        <v>4.09</v>
      </c>
      <c r="L59" t="s">
        <v>3</v>
      </c>
      <c r="M59" t="s">
        <v>3</v>
      </c>
      <c r="N59" t="s">
        <v>3</v>
      </c>
      <c r="O59" t="s">
        <v>3</v>
      </c>
      <c r="P59">
        <v>4.1100000000000003</v>
      </c>
      <c r="Q59">
        <v>4.1100000000000003</v>
      </c>
      <c r="R59">
        <v>4.09</v>
      </c>
      <c r="S59">
        <v>4.07</v>
      </c>
      <c r="T59">
        <v>3.82</v>
      </c>
      <c r="U59">
        <v>3.8</v>
      </c>
      <c r="V59">
        <v>3.77</v>
      </c>
      <c r="W59">
        <v>3.77</v>
      </c>
      <c r="X59" s="1">
        <f t="shared" si="3"/>
        <v>4.0950000000000006</v>
      </c>
      <c r="Y59" s="1">
        <f t="shared" si="4"/>
        <v>3.7899999999999996</v>
      </c>
      <c r="Z59">
        <f t="shared" si="0"/>
        <v>3.2094054640018673E-5</v>
      </c>
    </row>
    <row r="60" spans="1:26" x14ac:dyDescent="0.25">
      <c r="A60" t="s">
        <v>46</v>
      </c>
      <c r="B60">
        <v>110</v>
      </c>
      <c r="C60" t="s">
        <v>711</v>
      </c>
      <c r="D60">
        <v>0</v>
      </c>
      <c r="E60">
        <v>0</v>
      </c>
      <c r="F60" t="s">
        <v>168</v>
      </c>
      <c r="H60">
        <v>4.1500000000000004</v>
      </c>
      <c r="I60">
        <v>4.1399999999999997</v>
      </c>
      <c r="J60">
        <v>4.1100000000000003</v>
      </c>
      <c r="K60">
        <v>4.09</v>
      </c>
      <c r="L60" t="s">
        <v>3</v>
      </c>
      <c r="M60" t="s">
        <v>3</v>
      </c>
      <c r="N60" t="s">
        <v>3</v>
      </c>
      <c r="O60" t="s">
        <v>3</v>
      </c>
      <c r="P60">
        <v>4.1500000000000004</v>
      </c>
      <c r="Q60">
        <v>4.12</v>
      </c>
      <c r="R60">
        <v>4.12</v>
      </c>
      <c r="S60">
        <v>4.16</v>
      </c>
      <c r="T60">
        <v>3.79</v>
      </c>
      <c r="U60">
        <v>3.81</v>
      </c>
      <c r="V60">
        <v>3.75</v>
      </c>
      <c r="W60">
        <v>3.75</v>
      </c>
      <c r="X60" s="1">
        <f t="shared" si="3"/>
        <v>4.1375000000000002</v>
      </c>
      <c r="Y60" s="1">
        <f t="shared" si="4"/>
        <v>3.7749999999999999</v>
      </c>
      <c r="Z60">
        <f t="shared" si="0"/>
        <v>3.8144573137727008E-5</v>
      </c>
    </row>
    <row r="61" spans="1:26" x14ac:dyDescent="0.25">
      <c r="A61" t="s">
        <v>47</v>
      </c>
      <c r="B61">
        <v>110</v>
      </c>
      <c r="C61" t="s">
        <v>711</v>
      </c>
      <c r="D61">
        <v>0</v>
      </c>
      <c r="E61">
        <v>0</v>
      </c>
      <c r="F61" t="s">
        <v>168</v>
      </c>
      <c r="H61">
        <v>4.1900000000000004</v>
      </c>
      <c r="I61">
        <v>4.18</v>
      </c>
      <c r="J61">
        <v>4.18</v>
      </c>
      <c r="K61">
        <v>4.16</v>
      </c>
      <c r="L61" t="s">
        <v>3</v>
      </c>
      <c r="M61" t="s">
        <v>3</v>
      </c>
      <c r="N61" t="s">
        <v>3</v>
      </c>
      <c r="O61" t="s">
        <v>3</v>
      </c>
      <c r="P61">
        <v>4.18</v>
      </c>
      <c r="Q61">
        <v>4.17</v>
      </c>
      <c r="R61">
        <v>4.1100000000000003</v>
      </c>
      <c r="S61">
        <v>4.1399999999999997</v>
      </c>
      <c r="T61">
        <v>3.84</v>
      </c>
      <c r="U61">
        <v>3.81</v>
      </c>
      <c r="V61">
        <v>3.82</v>
      </c>
      <c r="W61">
        <v>3.81</v>
      </c>
      <c r="X61" s="1">
        <f t="shared" si="3"/>
        <v>4.1500000000000004</v>
      </c>
      <c r="Y61" s="1">
        <f t="shared" si="4"/>
        <v>3.8200000000000003</v>
      </c>
      <c r="Z61">
        <f t="shared" si="0"/>
        <v>3.4724714856413534E-5</v>
      </c>
    </row>
    <row r="62" spans="1:26" x14ac:dyDescent="0.25">
      <c r="A62" t="s">
        <v>48</v>
      </c>
      <c r="B62">
        <v>110</v>
      </c>
      <c r="C62" t="s">
        <v>711</v>
      </c>
      <c r="D62">
        <v>0</v>
      </c>
      <c r="E62">
        <v>0</v>
      </c>
      <c r="F62" t="s">
        <v>168</v>
      </c>
      <c r="H62">
        <v>4.1900000000000004</v>
      </c>
      <c r="I62">
        <v>4.1900000000000004</v>
      </c>
      <c r="J62">
        <v>4.13</v>
      </c>
      <c r="K62">
        <v>4.1100000000000003</v>
      </c>
      <c r="L62" t="s">
        <v>3</v>
      </c>
      <c r="M62" t="s">
        <v>3</v>
      </c>
      <c r="N62" t="s">
        <v>3</v>
      </c>
      <c r="O62" t="s">
        <v>3</v>
      </c>
      <c r="P62">
        <v>4.18</v>
      </c>
      <c r="Q62">
        <v>4.1399999999999997</v>
      </c>
      <c r="R62">
        <v>4.16</v>
      </c>
      <c r="S62">
        <v>4.16</v>
      </c>
      <c r="T62">
        <v>3.9</v>
      </c>
      <c r="U62">
        <v>3.85</v>
      </c>
      <c r="V62">
        <v>3.86</v>
      </c>
      <c r="W62">
        <v>3.85</v>
      </c>
      <c r="X62" s="1">
        <f t="shared" si="3"/>
        <v>4.16</v>
      </c>
      <c r="Y62" s="1">
        <f t="shared" si="4"/>
        <v>3.8649999999999998</v>
      </c>
      <c r="Z62">
        <f t="shared" si="0"/>
        <v>3.1041790553460615E-5</v>
      </c>
    </row>
    <row r="63" spans="1:26" x14ac:dyDescent="0.25">
      <c r="A63" t="s">
        <v>49</v>
      </c>
      <c r="B63">
        <v>110</v>
      </c>
      <c r="C63" t="s">
        <v>711</v>
      </c>
      <c r="D63">
        <v>0</v>
      </c>
      <c r="E63">
        <v>0</v>
      </c>
      <c r="F63" t="s">
        <v>168</v>
      </c>
      <c r="H63">
        <v>4.0999999999999996</v>
      </c>
      <c r="I63">
        <v>4.12</v>
      </c>
      <c r="J63">
        <v>4.1100000000000003</v>
      </c>
      <c r="K63">
        <v>4.0999999999999996</v>
      </c>
      <c r="L63" t="s">
        <v>3</v>
      </c>
      <c r="M63" t="s">
        <v>3</v>
      </c>
      <c r="N63" t="s">
        <v>3</v>
      </c>
      <c r="O63" t="s">
        <v>3</v>
      </c>
      <c r="P63">
        <v>4.12</v>
      </c>
      <c r="Q63">
        <v>4.09</v>
      </c>
      <c r="R63">
        <v>4.1100000000000003</v>
      </c>
      <c r="S63">
        <v>4.0999999999999996</v>
      </c>
      <c r="T63">
        <v>3.91</v>
      </c>
      <c r="U63">
        <v>3.86</v>
      </c>
      <c r="V63">
        <v>3.87</v>
      </c>
      <c r="W63">
        <v>3.86</v>
      </c>
      <c r="X63" s="1">
        <f t="shared" si="3"/>
        <v>4.1050000000000004</v>
      </c>
      <c r="Y63" s="1">
        <f t="shared" si="4"/>
        <v>3.875</v>
      </c>
      <c r="Z63">
        <f t="shared" si="0"/>
        <v>2.4202073990833713E-5</v>
      </c>
    </row>
    <row r="64" spans="1:26" x14ac:dyDescent="0.25">
      <c r="A64" t="s">
        <v>50</v>
      </c>
      <c r="B64">
        <v>110</v>
      </c>
      <c r="C64" t="s">
        <v>711</v>
      </c>
      <c r="D64">
        <v>0</v>
      </c>
      <c r="E64">
        <v>0</v>
      </c>
      <c r="F64" t="s">
        <v>168</v>
      </c>
      <c r="H64">
        <v>4.12</v>
      </c>
      <c r="I64">
        <v>4.13</v>
      </c>
      <c r="J64">
        <v>4.07</v>
      </c>
      <c r="K64">
        <v>4.12</v>
      </c>
      <c r="L64" t="s">
        <v>3</v>
      </c>
      <c r="M64" t="s">
        <v>3</v>
      </c>
      <c r="N64" t="s">
        <v>3</v>
      </c>
      <c r="O64" t="s">
        <v>3</v>
      </c>
      <c r="P64">
        <v>4.1100000000000003</v>
      </c>
      <c r="Q64">
        <v>4.09</v>
      </c>
      <c r="R64">
        <v>4.1100000000000003</v>
      </c>
      <c r="S64">
        <v>4.09</v>
      </c>
      <c r="T64">
        <v>3.9</v>
      </c>
      <c r="U64">
        <v>3.87</v>
      </c>
      <c r="V64">
        <v>3.87</v>
      </c>
      <c r="W64">
        <v>3.85</v>
      </c>
      <c r="X64" s="1">
        <f t="shared" si="3"/>
        <v>4.0999999999999996</v>
      </c>
      <c r="Y64" s="1">
        <f t="shared" si="4"/>
        <v>3.8725000000000001</v>
      </c>
      <c r="Z64">
        <f t="shared" si="0"/>
        <v>2.3939007969194131E-5</v>
      </c>
    </row>
    <row r="65" spans="1:26" x14ac:dyDescent="0.25">
      <c r="A65" t="s">
        <v>51</v>
      </c>
      <c r="B65">
        <v>110</v>
      </c>
      <c r="C65" t="s">
        <v>711</v>
      </c>
      <c r="D65">
        <v>0</v>
      </c>
      <c r="E65">
        <v>0</v>
      </c>
      <c r="F65" t="s">
        <v>168</v>
      </c>
      <c r="H65">
        <v>4.17</v>
      </c>
      <c r="I65">
        <v>4.17</v>
      </c>
      <c r="J65">
        <v>4.13</v>
      </c>
      <c r="K65">
        <v>4.1100000000000003</v>
      </c>
      <c r="L65" t="s">
        <v>3</v>
      </c>
      <c r="M65" t="s">
        <v>3</v>
      </c>
      <c r="N65" t="s">
        <v>3</v>
      </c>
      <c r="O65" t="s">
        <v>3</v>
      </c>
      <c r="P65">
        <v>4.1500000000000004</v>
      </c>
      <c r="Q65">
        <v>4.12</v>
      </c>
      <c r="R65">
        <v>4.1100000000000003</v>
      </c>
      <c r="S65">
        <v>4.1100000000000003</v>
      </c>
      <c r="T65">
        <v>4.0599999999999996</v>
      </c>
      <c r="U65">
        <v>4.0599999999999996</v>
      </c>
      <c r="V65">
        <v>4.0599999999999996</v>
      </c>
      <c r="W65">
        <v>4.08</v>
      </c>
      <c r="X65" s="1">
        <f t="shared" si="3"/>
        <v>4.1224999999999996</v>
      </c>
      <c r="Y65" s="1">
        <f t="shared" si="4"/>
        <v>4.0649999999999995</v>
      </c>
      <c r="Z65">
        <f t="shared" si="0"/>
        <v>6.0505184977084283E-6</v>
      </c>
    </row>
    <row r="66" spans="1:26" x14ac:dyDescent="0.25">
      <c r="A66" t="s">
        <v>52</v>
      </c>
      <c r="B66">
        <v>110</v>
      </c>
      <c r="C66" t="s">
        <v>711</v>
      </c>
      <c r="D66">
        <v>0</v>
      </c>
      <c r="E66">
        <v>0</v>
      </c>
      <c r="F66" t="s">
        <v>168</v>
      </c>
      <c r="H66">
        <v>4.2300000000000004</v>
      </c>
      <c r="I66">
        <v>4.1900000000000004</v>
      </c>
      <c r="J66">
        <v>4.1900000000000004</v>
      </c>
      <c r="K66">
        <v>4.21</v>
      </c>
      <c r="L66" t="s">
        <v>3</v>
      </c>
      <c r="M66" t="s">
        <v>3</v>
      </c>
      <c r="N66" t="s">
        <v>3</v>
      </c>
      <c r="O66" t="s">
        <v>3</v>
      </c>
      <c r="P66">
        <v>4.21</v>
      </c>
      <c r="Q66">
        <v>4.1500000000000004</v>
      </c>
      <c r="R66">
        <v>4.1399999999999997</v>
      </c>
      <c r="S66">
        <v>4.1399999999999997</v>
      </c>
      <c r="T66">
        <v>3.89</v>
      </c>
      <c r="U66">
        <v>3.91</v>
      </c>
      <c r="V66">
        <v>3.92</v>
      </c>
      <c r="W66">
        <v>3.89</v>
      </c>
      <c r="X66" s="1">
        <f t="shared" si="3"/>
        <v>4.16</v>
      </c>
      <c r="Y66" s="1">
        <f t="shared" si="4"/>
        <v>3.9025000000000003</v>
      </c>
      <c r="Z66">
        <f t="shared" si="0"/>
        <v>2.7095800228868115E-5</v>
      </c>
    </row>
    <row r="67" spans="1:26" x14ac:dyDescent="0.25">
      <c r="A67" t="s">
        <v>53</v>
      </c>
      <c r="B67">
        <v>110</v>
      </c>
      <c r="C67" t="s">
        <v>711</v>
      </c>
      <c r="D67">
        <v>0</v>
      </c>
      <c r="E67">
        <v>0</v>
      </c>
      <c r="F67" t="s">
        <v>168</v>
      </c>
      <c r="H67">
        <v>4.1100000000000003</v>
      </c>
      <c r="I67">
        <v>4.07</v>
      </c>
      <c r="J67">
        <v>4.0999999999999996</v>
      </c>
      <c r="K67">
        <v>4.0599999999999996</v>
      </c>
      <c r="L67" t="s">
        <v>3</v>
      </c>
      <c r="M67" t="s">
        <v>3</v>
      </c>
      <c r="N67" t="s">
        <v>3</v>
      </c>
      <c r="O67" t="s">
        <v>3</v>
      </c>
      <c r="P67">
        <v>4.1100000000000003</v>
      </c>
      <c r="Q67">
        <v>4.0999999999999996</v>
      </c>
      <c r="R67">
        <v>4.09</v>
      </c>
      <c r="S67">
        <v>4.07</v>
      </c>
      <c r="T67">
        <v>3.86</v>
      </c>
      <c r="U67">
        <v>3.81</v>
      </c>
      <c r="V67">
        <v>3.82</v>
      </c>
      <c r="W67">
        <v>3.82</v>
      </c>
      <c r="X67" s="1">
        <f t="shared" si="3"/>
        <v>4.0925000000000002</v>
      </c>
      <c r="Y67" s="1">
        <f t="shared" si="4"/>
        <v>3.8275000000000001</v>
      </c>
      <c r="Z67">
        <f t="shared" ref="Z67:Z130" si="5">IFERROR((X67-Y67)/(PI()*((B67/2)^2)),"na")</f>
        <v>2.7884998293786631E-5</v>
      </c>
    </row>
    <row r="68" spans="1:26" x14ac:dyDescent="0.25">
      <c r="A68" t="s">
        <v>54</v>
      </c>
      <c r="B68">
        <v>110</v>
      </c>
      <c r="C68" t="s">
        <v>711</v>
      </c>
      <c r="D68">
        <v>0</v>
      </c>
      <c r="E68">
        <v>0</v>
      </c>
      <c r="F68" t="s">
        <v>168</v>
      </c>
      <c r="H68">
        <v>4.13</v>
      </c>
      <c r="I68">
        <v>4.12</v>
      </c>
      <c r="J68">
        <v>4.1100000000000003</v>
      </c>
      <c r="K68">
        <v>4.13</v>
      </c>
      <c r="L68" t="s">
        <v>3</v>
      </c>
      <c r="M68" t="s">
        <v>3</v>
      </c>
      <c r="N68" t="s">
        <v>3</v>
      </c>
      <c r="O68" t="s">
        <v>3</v>
      </c>
      <c r="P68">
        <v>4.12</v>
      </c>
      <c r="Q68">
        <v>4.1100000000000003</v>
      </c>
      <c r="R68">
        <v>4.0599999999999996</v>
      </c>
      <c r="S68">
        <v>4.08</v>
      </c>
      <c r="T68">
        <v>3.85</v>
      </c>
      <c r="U68">
        <v>3.82</v>
      </c>
      <c r="V68">
        <v>3.83</v>
      </c>
      <c r="W68">
        <v>3.84</v>
      </c>
      <c r="X68" s="1">
        <f t="shared" si="3"/>
        <v>4.0924999999999994</v>
      </c>
      <c r="Y68" s="1">
        <f t="shared" si="4"/>
        <v>3.835</v>
      </c>
      <c r="Z68">
        <f t="shared" si="5"/>
        <v>2.7095800228868068E-5</v>
      </c>
    </row>
    <row r="69" spans="1:26" x14ac:dyDescent="0.25">
      <c r="A69" t="s">
        <v>55</v>
      </c>
      <c r="B69">
        <v>110</v>
      </c>
      <c r="C69" t="s">
        <v>711</v>
      </c>
      <c r="D69">
        <v>0</v>
      </c>
      <c r="E69">
        <v>0</v>
      </c>
      <c r="F69" t="s">
        <v>168</v>
      </c>
      <c r="H69">
        <v>4.13</v>
      </c>
      <c r="I69">
        <v>4.09</v>
      </c>
      <c r="J69">
        <v>4.09</v>
      </c>
      <c r="K69">
        <v>4.0999999999999996</v>
      </c>
      <c r="L69" t="s">
        <v>3</v>
      </c>
      <c r="M69" t="s">
        <v>3</v>
      </c>
      <c r="N69" t="s">
        <v>3</v>
      </c>
      <c r="O69" t="s">
        <v>3</v>
      </c>
      <c r="P69">
        <v>4.12</v>
      </c>
      <c r="Q69">
        <v>4.09</v>
      </c>
      <c r="R69">
        <v>4.0599999999999996</v>
      </c>
      <c r="S69">
        <v>4.0999999999999996</v>
      </c>
      <c r="T69">
        <v>3.78</v>
      </c>
      <c r="U69">
        <v>3.76</v>
      </c>
      <c r="V69">
        <v>3.76</v>
      </c>
      <c r="W69">
        <v>3.76</v>
      </c>
      <c r="X69" s="1">
        <f t="shared" si="3"/>
        <v>4.0924999999999994</v>
      </c>
      <c r="Y69" s="1">
        <f t="shared" si="4"/>
        <v>3.7649999999999997</v>
      </c>
      <c r="Z69">
        <f t="shared" si="5"/>
        <v>3.4461648834773995E-5</v>
      </c>
    </row>
    <row r="70" spans="1:26" x14ac:dyDescent="0.25">
      <c r="A70" t="s">
        <v>56</v>
      </c>
      <c r="B70">
        <v>125</v>
      </c>
      <c r="C70" t="s">
        <v>711</v>
      </c>
      <c r="D70">
        <v>0</v>
      </c>
      <c r="E70">
        <v>0</v>
      </c>
      <c r="F70" t="s">
        <v>168</v>
      </c>
      <c r="H70">
        <v>5.14</v>
      </c>
      <c r="I70">
        <v>5.12</v>
      </c>
      <c r="J70">
        <v>5.0999999999999996</v>
      </c>
      <c r="K70">
        <v>5.0999999999999996</v>
      </c>
      <c r="L70">
        <v>4.7300000000000004</v>
      </c>
      <c r="M70">
        <v>4.75</v>
      </c>
      <c r="N70">
        <v>4.75</v>
      </c>
      <c r="O70">
        <v>4.72</v>
      </c>
      <c r="P70" t="s">
        <v>3</v>
      </c>
      <c r="Q70" t="s">
        <v>3</v>
      </c>
      <c r="R70" t="s">
        <v>3</v>
      </c>
      <c r="S70" t="s">
        <v>3</v>
      </c>
      <c r="X70" s="1">
        <f>AVERAGE(H70:K70)</f>
        <v>5.1150000000000002</v>
      </c>
      <c r="Y70" s="1">
        <f>AVERAGE(L70:O70)</f>
        <v>4.7374999999999998</v>
      </c>
      <c r="Z70">
        <f t="shared" si="5"/>
        <v>3.0761467400801567E-5</v>
      </c>
    </row>
    <row r="71" spans="1:26" x14ac:dyDescent="0.25">
      <c r="A71" t="s">
        <v>57</v>
      </c>
      <c r="B71">
        <v>125</v>
      </c>
      <c r="C71" t="s">
        <v>711</v>
      </c>
      <c r="D71">
        <v>0</v>
      </c>
      <c r="E71">
        <v>0</v>
      </c>
      <c r="F71" t="s">
        <v>168</v>
      </c>
      <c r="H71">
        <v>5.17</v>
      </c>
      <c r="I71">
        <v>5.14</v>
      </c>
      <c r="J71">
        <v>5.09</v>
      </c>
      <c r="K71">
        <v>5.09</v>
      </c>
      <c r="L71">
        <v>4.84</v>
      </c>
      <c r="M71">
        <v>4.8099999999999996</v>
      </c>
      <c r="N71">
        <v>4.8</v>
      </c>
      <c r="O71">
        <v>4.8099999999999996</v>
      </c>
      <c r="P71" t="s">
        <v>3</v>
      </c>
      <c r="Q71" t="s">
        <v>3</v>
      </c>
      <c r="R71" t="s">
        <v>3</v>
      </c>
      <c r="S71" t="s">
        <v>3</v>
      </c>
      <c r="X71" s="1">
        <f>AVERAGE(H71:K71)</f>
        <v>5.1224999999999996</v>
      </c>
      <c r="Y71" s="1">
        <f>AVERAGE(L71:O71)</f>
        <v>4.8149999999999995</v>
      </c>
      <c r="Z71">
        <f t="shared" si="5"/>
        <v>2.5057354240388011E-5</v>
      </c>
    </row>
    <row r="72" spans="1:26" x14ac:dyDescent="0.25">
      <c r="A72" t="s">
        <v>58</v>
      </c>
      <c r="B72">
        <v>125</v>
      </c>
      <c r="C72" t="s">
        <v>711</v>
      </c>
      <c r="D72">
        <v>0</v>
      </c>
      <c r="E72">
        <v>0</v>
      </c>
      <c r="F72" t="s">
        <v>168</v>
      </c>
      <c r="H72">
        <v>5.29</v>
      </c>
      <c r="I72">
        <v>5.28</v>
      </c>
      <c r="J72">
        <v>5.25</v>
      </c>
      <c r="K72">
        <v>5.28</v>
      </c>
      <c r="P72">
        <v>5.27</v>
      </c>
      <c r="Q72">
        <v>5.24</v>
      </c>
      <c r="R72">
        <v>5.26</v>
      </c>
      <c r="S72">
        <v>5.25</v>
      </c>
      <c r="T72">
        <v>5.18</v>
      </c>
      <c r="U72">
        <v>5.19</v>
      </c>
      <c r="V72">
        <v>5.14</v>
      </c>
      <c r="W72">
        <v>5.15</v>
      </c>
      <c r="X72" s="1">
        <f t="shared" ref="X72:X79" si="6">AVERAGE(P72:S72)</f>
        <v>5.2549999999999999</v>
      </c>
      <c r="Y72" s="1">
        <f t="shared" ref="Y72:Y79" si="7">AVERAGE(T72:W72)</f>
        <v>5.1650000000000009</v>
      </c>
      <c r="Z72">
        <f t="shared" si="5"/>
        <v>7.3338597776744537E-6</v>
      </c>
    </row>
    <row r="73" spans="1:26" x14ac:dyDescent="0.25">
      <c r="A73" t="s">
        <v>59</v>
      </c>
      <c r="B73">
        <v>125</v>
      </c>
      <c r="C73" t="s">
        <v>711</v>
      </c>
      <c r="D73">
        <v>0</v>
      </c>
      <c r="E73">
        <v>0</v>
      </c>
      <c r="F73" t="s">
        <v>168</v>
      </c>
      <c r="H73">
        <v>5.26</v>
      </c>
      <c r="I73">
        <v>5.25</v>
      </c>
      <c r="J73">
        <v>5.22</v>
      </c>
      <c r="K73">
        <v>5.23</v>
      </c>
      <c r="P73">
        <v>5.27</v>
      </c>
      <c r="Q73">
        <v>5.25</v>
      </c>
      <c r="R73">
        <v>5.21</v>
      </c>
      <c r="S73">
        <v>5.25</v>
      </c>
      <c r="T73">
        <v>5.18</v>
      </c>
      <c r="U73">
        <v>5.17</v>
      </c>
      <c r="V73">
        <v>5.14</v>
      </c>
      <c r="W73">
        <v>5.17</v>
      </c>
      <c r="X73" s="1">
        <f t="shared" si="6"/>
        <v>5.2450000000000001</v>
      </c>
      <c r="Y73" s="1">
        <f t="shared" si="7"/>
        <v>5.1649999999999991</v>
      </c>
      <c r="Z73">
        <f t="shared" si="5"/>
        <v>6.5189864690441115E-6</v>
      </c>
    </row>
    <row r="74" spans="1:26" x14ac:dyDescent="0.25">
      <c r="A74" t="s">
        <v>60</v>
      </c>
      <c r="B74">
        <v>125</v>
      </c>
      <c r="C74" t="s">
        <v>711</v>
      </c>
      <c r="D74">
        <v>0</v>
      </c>
      <c r="E74">
        <v>0</v>
      </c>
      <c r="F74" t="s">
        <v>168</v>
      </c>
      <c r="H74">
        <v>5.21</v>
      </c>
      <c r="I74">
        <v>5.2</v>
      </c>
      <c r="J74">
        <v>5.17</v>
      </c>
      <c r="K74">
        <v>5.22</v>
      </c>
      <c r="P74">
        <v>5.23</v>
      </c>
      <c r="Q74">
        <v>5.21</v>
      </c>
      <c r="R74">
        <v>5.16</v>
      </c>
      <c r="S74">
        <v>5.2</v>
      </c>
      <c r="T74">
        <v>5.1100000000000003</v>
      </c>
      <c r="U74">
        <v>5.1100000000000003</v>
      </c>
      <c r="V74">
        <v>5.07</v>
      </c>
      <c r="W74">
        <v>5.07</v>
      </c>
      <c r="X74" s="1">
        <f t="shared" si="6"/>
        <v>5.2</v>
      </c>
      <c r="Y74" s="1">
        <f t="shared" si="7"/>
        <v>5.09</v>
      </c>
      <c r="Z74">
        <f t="shared" si="5"/>
        <v>8.9636063949355726E-6</v>
      </c>
    </row>
    <row r="75" spans="1:26" x14ac:dyDescent="0.25">
      <c r="A75" t="s">
        <v>61</v>
      </c>
      <c r="B75">
        <v>125</v>
      </c>
      <c r="C75" t="s">
        <v>711</v>
      </c>
      <c r="D75">
        <v>0</v>
      </c>
      <c r="E75">
        <v>0</v>
      </c>
      <c r="F75" t="s">
        <v>168</v>
      </c>
      <c r="H75">
        <v>5.18</v>
      </c>
      <c r="I75">
        <v>5.17</v>
      </c>
      <c r="J75">
        <v>5.14</v>
      </c>
      <c r="K75">
        <v>5.16</v>
      </c>
      <c r="P75">
        <v>5.2</v>
      </c>
      <c r="Q75">
        <v>5.16</v>
      </c>
      <c r="R75">
        <v>5.15</v>
      </c>
      <c r="S75">
        <v>5.14</v>
      </c>
      <c r="T75">
        <v>5.07</v>
      </c>
      <c r="U75">
        <v>5.03</v>
      </c>
      <c r="V75">
        <v>5.01</v>
      </c>
      <c r="W75">
        <v>5.04</v>
      </c>
      <c r="X75" s="1">
        <f t="shared" si="6"/>
        <v>5.1624999999999996</v>
      </c>
      <c r="Y75" s="1">
        <f t="shared" si="7"/>
        <v>5.0375000000000005</v>
      </c>
      <c r="Z75">
        <f t="shared" si="5"/>
        <v>1.0185916357881229E-5</v>
      </c>
    </row>
    <row r="76" spans="1:26" x14ac:dyDescent="0.25">
      <c r="A76" t="s">
        <v>62</v>
      </c>
      <c r="B76">
        <v>125</v>
      </c>
      <c r="C76" t="s">
        <v>711</v>
      </c>
      <c r="D76">
        <v>0</v>
      </c>
      <c r="E76">
        <v>0</v>
      </c>
      <c r="F76" t="s">
        <v>168</v>
      </c>
      <c r="H76">
        <v>5.22</v>
      </c>
      <c r="I76">
        <v>5.18</v>
      </c>
      <c r="J76">
        <v>5.17</v>
      </c>
      <c r="K76">
        <v>5.18</v>
      </c>
      <c r="P76">
        <v>5.19</v>
      </c>
      <c r="Q76">
        <v>5.17</v>
      </c>
      <c r="R76">
        <v>5.2</v>
      </c>
      <c r="S76">
        <v>5.2</v>
      </c>
      <c r="T76">
        <v>5.07</v>
      </c>
      <c r="U76">
        <v>5.04</v>
      </c>
      <c r="V76">
        <v>5.05</v>
      </c>
      <c r="W76">
        <v>5.07</v>
      </c>
      <c r="X76" s="1">
        <f t="shared" si="6"/>
        <v>5.1899999999999995</v>
      </c>
      <c r="Y76" s="1">
        <f t="shared" si="7"/>
        <v>5.0575000000000001</v>
      </c>
      <c r="Z76">
        <f t="shared" si="5"/>
        <v>1.0797071339354131E-5</v>
      </c>
    </row>
    <row r="77" spans="1:26" x14ac:dyDescent="0.25">
      <c r="A77" t="s">
        <v>63</v>
      </c>
      <c r="B77">
        <v>125</v>
      </c>
      <c r="C77" t="s">
        <v>711</v>
      </c>
      <c r="D77">
        <v>0</v>
      </c>
      <c r="E77">
        <v>0</v>
      </c>
      <c r="F77" t="s">
        <v>168</v>
      </c>
      <c r="H77">
        <v>5.24</v>
      </c>
      <c r="I77">
        <v>5.19</v>
      </c>
      <c r="J77">
        <v>5.21</v>
      </c>
      <c r="K77">
        <v>5.23</v>
      </c>
      <c r="P77">
        <v>5.22</v>
      </c>
      <c r="Q77">
        <v>5.2</v>
      </c>
      <c r="R77">
        <v>5.18</v>
      </c>
      <c r="S77">
        <v>5.16</v>
      </c>
      <c r="T77">
        <v>5.13</v>
      </c>
      <c r="U77">
        <v>5.17</v>
      </c>
      <c r="V77">
        <v>5.16</v>
      </c>
      <c r="W77">
        <v>5.17</v>
      </c>
      <c r="X77" s="1">
        <f t="shared" si="6"/>
        <v>5.1899999999999995</v>
      </c>
      <c r="Y77" s="1">
        <f t="shared" si="7"/>
        <v>5.1575000000000006</v>
      </c>
      <c r="Z77">
        <f t="shared" si="5"/>
        <v>2.648338253049046E-6</v>
      </c>
    </row>
    <row r="78" spans="1:26" x14ac:dyDescent="0.25">
      <c r="A78" t="s">
        <v>64</v>
      </c>
      <c r="B78">
        <v>125</v>
      </c>
      <c r="C78" t="s">
        <v>711</v>
      </c>
      <c r="D78">
        <v>0</v>
      </c>
      <c r="E78">
        <v>0</v>
      </c>
      <c r="F78" t="s">
        <v>168</v>
      </c>
      <c r="H78">
        <v>5.19</v>
      </c>
      <c r="I78">
        <v>5.17</v>
      </c>
      <c r="J78">
        <v>5.13</v>
      </c>
      <c r="K78">
        <v>5.14</v>
      </c>
      <c r="P78">
        <v>5.17</v>
      </c>
      <c r="Q78">
        <v>5.17</v>
      </c>
      <c r="R78">
        <v>5.0999999999999996</v>
      </c>
      <c r="S78">
        <v>5.1100000000000003</v>
      </c>
      <c r="T78">
        <v>5.01</v>
      </c>
      <c r="U78">
        <v>5</v>
      </c>
      <c r="V78">
        <v>4.96</v>
      </c>
      <c r="W78">
        <v>5.0199999999999996</v>
      </c>
      <c r="X78" s="1">
        <f t="shared" si="6"/>
        <v>5.1375000000000002</v>
      </c>
      <c r="Y78" s="1">
        <f t="shared" si="7"/>
        <v>4.9974999999999996</v>
      </c>
      <c r="Z78">
        <f t="shared" si="5"/>
        <v>1.1408226320827105E-5</v>
      </c>
    </row>
    <row r="79" spans="1:26" x14ac:dyDescent="0.25">
      <c r="A79" t="s">
        <v>65</v>
      </c>
      <c r="B79">
        <v>125</v>
      </c>
      <c r="C79" t="s">
        <v>711</v>
      </c>
      <c r="D79">
        <v>0</v>
      </c>
      <c r="E79">
        <v>0</v>
      </c>
      <c r="F79" t="s">
        <v>168</v>
      </c>
      <c r="H79">
        <v>5.35</v>
      </c>
      <c r="I79">
        <v>5.33</v>
      </c>
      <c r="J79">
        <v>5.33</v>
      </c>
      <c r="K79">
        <v>5.31</v>
      </c>
      <c r="P79">
        <v>5.33</v>
      </c>
      <c r="Q79">
        <v>5.31</v>
      </c>
      <c r="R79">
        <v>5.3</v>
      </c>
      <c r="S79">
        <v>5.31</v>
      </c>
      <c r="T79">
        <v>5.12</v>
      </c>
      <c r="U79">
        <v>5.08</v>
      </c>
      <c r="V79">
        <v>5.07</v>
      </c>
      <c r="W79">
        <v>5.09</v>
      </c>
      <c r="X79" s="1">
        <f t="shared" si="6"/>
        <v>5.3125</v>
      </c>
      <c r="Y79" s="1">
        <f t="shared" si="7"/>
        <v>5.09</v>
      </c>
      <c r="Z79">
        <f t="shared" si="5"/>
        <v>1.8130931117028729E-5</v>
      </c>
    </row>
    <row r="80" spans="1:26" x14ac:dyDescent="0.25">
      <c r="A80" t="s">
        <v>69</v>
      </c>
      <c r="B80">
        <v>125</v>
      </c>
      <c r="C80" t="s">
        <v>711</v>
      </c>
      <c r="D80">
        <v>0</v>
      </c>
      <c r="E80">
        <v>1</v>
      </c>
      <c r="F80" t="s">
        <v>168</v>
      </c>
      <c r="H80">
        <v>5.46</v>
      </c>
      <c r="I80">
        <v>5.43</v>
      </c>
      <c r="J80">
        <v>5.43</v>
      </c>
      <c r="K80">
        <v>5.43</v>
      </c>
      <c r="L80">
        <v>5.24</v>
      </c>
      <c r="M80">
        <v>5.24</v>
      </c>
      <c r="N80">
        <v>5.23</v>
      </c>
      <c r="O80">
        <v>5.19</v>
      </c>
      <c r="X80" s="1">
        <f t="shared" ref="X80:X85" si="8">AVERAGE(H80:K80)</f>
        <v>5.4375</v>
      </c>
      <c r="Y80" s="1">
        <f t="shared" ref="Y80:Y85" si="9">AVERAGE(L80:O80)</f>
        <v>5.2250000000000005</v>
      </c>
      <c r="Z80">
        <f t="shared" si="5"/>
        <v>1.7316057808398169E-5</v>
      </c>
    </row>
    <row r="81" spans="1:26" x14ac:dyDescent="0.25">
      <c r="A81" t="s">
        <v>70</v>
      </c>
      <c r="B81">
        <v>125</v>
      </c>
      <c r="C81" t="s">
        <v>711</v>
      </c>
      <c r="D81">
        <v>0</v>
      </c>
      <c r="E81">
        <v>1</v>
      </c>
      <c r="F81" t="s">
        <v>168</v>
      </c>
      <c r="H81">
        <v>5.51</v>
      </c>
      <c r="I81">
        <v>5.47</v>
      </c>
      <c r="J81">
        <v>5.45</v>
      </c>
      <c r="K81">
        <v>5.47</v>
      </c>
      <c r="L81">
        <v>5.08</v>
      </c>
      <c r="M81">
        <v>5.0199999999999996</v>
      </c>
      <c r="N81">
        <v>5.01</v>
      </c>
      <c r="O81">
        <v>5.04</v>
      </c>
      <c r="X81" s="1">
        <f t="shared" si="8"/>
        <v>5.4749999999999996</v>
      </c>
      <c r="Y81" s="1">
        <f t="shared" si="9"/>
        <v>5.0374999999999996</v>
      </c>
      <c r="Z81">
        <f t="shared" si="5"/>
        <v>3.5650707252584561E-5</v>
      </c>
    </row>
    <row r="82" spans="1:26" x14ac:dyDescent="0.25">
      <c r="A82" t="s">
        <v>71</v>
      </c>
      <c r="B82">
        <v>125</v>
      </c>
      <c r="C82" t="s">
        <v>711</v>
      </c>
      <c r="D82">
        <v>0</v>
      </c>
      <c r="E82">
        <v>1</v>
      </c>
      <c r="F82" t="s">
        <v>168</v>
      </c>
      <c r="H82">
        <v>5.57</v>
      </c>
      <c r="I82">
        <v>5.5</v>
      </c>
      <c r="J82">
        <v>5.49</v>
      </c>
      <c r="K82">
        <v>5.52</v>
      </c>
      <c r="L82">
        <v>5.24</v>
      </c>
      <c r="M82">
        <v>5.25</v>
      </c>
      <c r="N82">
        <v>5.23</v>
      </c>
      <c r="O82">
        <v>5.22</v>
      </c>
      <c r="X82" s="1">
        <f t="shared" si="8"/>
        <v>5.5200000000000005</v>
      </c>
      <c r="Y82" s="1">
        <f t="shared" si="9"/>
        <v>5.2350000000000003</v>
      </c>
      <c r="Z82">
        <f t="shared" si="5"/>
        <v>2.3223889295969381E-5</v>
      </c>
    </row>
    <row r="83" spans="1:26" x14ac:dyDescent="0.25">
      <c r="A83" t="s">
        <v>72</v>
      </c>
      <c r="B83">
        <v>125</v>
      </c>
      <c r="C83" t="s">
        <v>711</v>
      </c>
      <c r="D83">
        <v>0</v>
      </c>
      <c r="E83">
        <v>1</v>
      </c>
      <c r="F83" t="s">
        <v>168</v>
      </c>
      <c r="H83">
        <v>5.36</v>
      </c>
      <c r="I83">
        <v>5.34</v>
      </c>
      <c r="J83">
        <v>5.34</v>
      </c>
      <c r="K83">
        <v>5.33</v>
      </c>
      <c r="L83">
        <v>5.16</v>
      </c>
      <c r="M83">
        <v>5.14</v>
      </c>
      <c r="N83">
        <v>5.1100000000000003</v>
      </c>
      <c r="O83">
        <v>5.1100000000000003</v>
      </c>
      <c r="X83" s="1">
        <f t="shared" si="8"/>
        <v>5.3424999999999994</v>
      </c>
      <c r="Y83" s="1">
        <f t="shared" si="9"/>
        <v>5.13</v>
      </c>
      <c r="Z83">
        <f t="shared" si="5"/>
        <v>1.7316057808398169E-5</v>
      </c>
    </row>
    <row r="84" spans="1:26" x14ac:dyDescent="0.25">
      <c r="A84" t="s">
        <v>73</v>
      </c>
      <c r="B84">
        <v>125</v>
      </c>
      <c r="C84" t="s">
        <v>711</v>
      </c>
      <c r="D84">
        <v>0</v>
      </c>
      <c r="E84">
        <v>1</v>
      </c>
      <c r="F84" t="s">
        <v>168</v>
      </c>
      <c r="H84">
        <v>5.43</v>
      </c>
      <c r="I84">
        <v>5.42</v>
      </c>
      <c r="J84">
        <v>5.38</v>
      </c>
      <c r="K84">
        <v>5.42</v>
      </c>
      <c r="L84">
        <v>4.78</v>
      </c>
      <c r="M84">
        <v>4.7699999999999996</v>
      </c>
      <c r="N84">
        <v>4.74</v>
      </c>
      <c r="O84">
        <v>4.75</v>
      </c>
      <c r="X84" s="1">
        <f t="shared" si="8"/>
        <v>5.4124999999999996</v>
      </c>
      <c r="Y84" s="1">
        <f t="shared" si="9"/>
        <v>4.76</v>
      </c>
      <c r="Z84">
        <f t="shared" si="5"/>
        <v>5.3170483388140389E-5</v>
      </c>
    </row>
    <row r="85" spans="1:26" x14ac:dyDescent="0.25">
      <c r="A85" t="s">
        <v>74</v>
      </c>
      <c r="B85">
        <v>125</v>
      </c>
      <c r="C85" t="s">
        <v>711</v>
      </c>
      <c r="D85">
        <v>0</v>
      </c>
      <c r="E85">
        <v>1</v>
      </c>
      <c r="F85" t="s">
        <v>168</v>
      </c>
      <c r="H85">
        <v>5.64</v>
      </c>
      <c r="I85">
        <v>5.6</v>
      </c>
      <c r="J85">
        <v>5.62</v>
      </c>
      <c r="K85">
        <v>5.59</v>
      </c>
      <c r="L85">
        <v>5.22</v>
      </c>
      <c r="M85">
        <v>5.16</v>
      </c>
      <c r="N85">
        <v>5.17</v>
      </c>
      <c r="O85">
        <v>5.16</v>
      </c>
      <c r="X85" s="1">
        <f t="shared" si="8"/>
        <v>5.6124999999999998</v>
      </c>
      <c r="Y85" s="1">
        <f t="shared" si="9"/>
        <v>5.1775000000000002</v>
      </c>
      <c r="Z85">
        <f t="shared" si="5"/>
        <v>3.5446988925426899E-5</v>
      </c>
    </row>
    <row r="86" spans="1:26" x14ac:dyDescent="0.25">
      <c r="A86" t="s">
        <v>75</v>
      </c>
      <c r="B86">
        <v>125</v>
      </c>
      <c r="C86" t="s">
        <v>711</v>
      </c>
      <c r="D86">
        <v>0</v>
      </c>
      <c r="E86">
        <v>0</v>
      </c>
      <c r="F86" t="s">
        <v>168</v>
      </c>
      <c r="G86" t="s">
        <v>166</v>
      </c>
      <c r="H86" t="s">
        <v>3</v>
      </c>
      <c r="I86" t="s">
        <v>3</v>
      </c>
      <c r="J86" t="s">
        <v>3</v>
      </c>
      <c r="K86" t="s">
        <v>3</v>
      </c>
      <c r="L86" t="s">
        <v>3</v>
      </c>
      <c r="M86" t="s">
        <v>3</v>
      </c>
      <c r="N86" t="s">
        <v>3</v>
      </c>
      <c r="O86" t="s">
        <v>3</v>
      </c>
      <c r="X86" s="1" t="s">
        <v>3</v>
      </c>
      <c r="Y86" s="1" t="s">
        <v>3</v>
      </c>
      <c r="Z86" t="str">
        <f t="shared" si="5"/>
        <v>na</v>
      </c>
    </row>
    <row r="87" spans="1:26" x14ac:dyDescent="0.25">
      <c r="A87" t="s">
        <v>76</v>
      </c>
      <c r="B87">
        <v>125</v>
      </c>
      <c r="C87" t="s">
        <v>711</v>
      </c>
      <c r="D87">
        <v>0</v>
      </c>
      <c r="E87">
        <v>1</v>
      </c>
      <c r="F87" t="s">
        <v>168</v>
      </c>
      <c r="H87">
        <v>5.52</v>
      </c>
      <c r="I87">
        <v>5.48</v>
      </c>
      <c r="J87">
        <v>5.48</v>
      </c>
      <c r="K87">
        <v>5.51</v>
      </c>
      <c r="L87">
        <v>5.09</v>
      </c>
      <c r="M87">
        <v>5.0599999999999996</v>
      </c>
      <c r="N87">
        <v>5.0599999999999996</v>
      </c>
      <c r="O87">
        <v>5.0999999999999996</v>
      </c>
      <c r="X87" s="1">
        <f t="shared" ref="X87:X105" si="10">AVERAGE(H87:K87)</f>
        <v>5.4975000000000005</v>
      </c>
      <c r="Y87" s="1">
        <f t="shared" ref="Y87:Y105" si="11">AVERAGE(L87:O87)</f>
        <v>5.0774999999999988</v>
      </c>
      <c r="Z87">
        <f t="shared" si="5"/>
        <v>3.4224678962481313E-5</v>
      </c>
    </row>
    <row r="88" spans="1:26" x14ac:dyDescent="0.25">
      <c r="A88" t="s">
        <v>77</v>
      </c>
      <c r="B88">
        <v>125</v>
      </c>
      <c r="C88" t="s">
        <v>711</v>
      </c>
      <c r="D88">
        <v>0</v>
      </c>
      <c r="E88">
        <v>1</v>
      </c>
      <c r="F88" t="s">
        <v>168</v>
      </c>
      <c r="H88">
        <v>5.35</v>
      </c>
      <c r="I88">
        <v>5.32</v>
      </c>
      <c r="J88">
        <v>5.33</v>
      </c>
      <c r="K88">
        <v>5.36</v>
      </c>
      <c r="L88">
        <v>5.07</v>
      </c>
      <c r="M88">
        <v>5.0599999999999996</v>
      </c>
      <c r="N88">
        <v>5.01</v>
      </c>
      <c r="O88">
        <v>5.01</v>
      </c>
      <c r="X88" s="1">
        <f t="shared" si="10"/>
        <v>5.34</v>
      </c>
      <c r="Y88" s="1">
        <f t="shared" si="11"/>
        <v>5.0374999999999996</v>
      </c>
      <c r="Z88">
        <f t="shared" si="5"/>
        <v>2.4649917586072768E-5</v>
      </c>
    </row>
    <row r="89" spans="1:26" x14ac:dyDescent="0.25">
      <c r="A89" t="s">
        <v>78</v>
      </c>
      <c r="B89">
        <v>125</v>
      </c>
      <c r="C89" t="s">
        <v>711</v>
      </c>
      <c r="D89">
        <v>0</v>
      </c>
      <c r="E89">
        <v>1</v>
      </c>
      <c r="F89" t="s">
        <v>168</v>
      </c>
      <c r="H89">
        <v>5.57</v>
      </c>
      <c r="I89">
        <v>5.56</v>
      </c>
      <c r="J89">
        <v>5.57</v>
      </c>
      <c r="K89">
        <v>5.53</v>
      </c>
      <c r="L89">
        <v>5.27</v>
      </c>
      <c r="M89">
        <v>5.23</v>
      </c>
      <c r="N89">
        <v>5.21</v>
      </c>
      <c r="O89">
        <v>5.23</v>
      </c>
      <c r="X89" s="1">
        <f t="shared" si="10"/>
        <v>5.5575000000000001</v>
      </c>
      <c r="Y89" s="1">
        <f t="shared" si="11"/>
        <v>5.2350000000000003</v>
      </c>
      <c r="Z89">
        <f t="shared" si="5"/>
        <v>2.6279664203333742E-5</v>
      </c>
    </row>
    <row r="90" spans="1:26" x14ac:dyDescent="0.25">
      <c r="A90" t="s">
        <v>79</v>
      </c>
      <c r="B90">
        <v>125</v>
      </c>
      <c r="C90" t="s">
        <v>711</v>
      </c>
      <c r="D90">
        <v>0</v>
      </c>
      <c r="E90">
        <v>1</v>
      </c>
      <c r="F90" t="s">
        <v>168</v>
      </c>
      <c r="H90">
        <v>5.51</v>
      </c>
      <c r="I90">
        <v>5.48</v>
      </c>
      <c r="J90">
        <v>5.48</v>
      </c>
      <c r="K90">
        <v>5.47</v>
      </c>
      <c r="L90">
        <v>5.21</v>
      </c>
      <c r="M90">
        <v>5.19</v>
      </c>
      <c r="N90">
        <v>5.19</v>
      </c>
      <c r="O90">
        <v>5.2</v>
      </c>
      <c r="X90" s="1">
        <f t="shared" si="10"/>
        <v>5.4849999999999994</v>
      </c>
      <c r="Y90" s="1">
        <f t="shared" si="11"/>
        <v>5.1974999999999998</v>
      </c>
      <c r="Z90">
        <f t="shared" si="5"/>
        <v>2.3427607623126965E-5</v>
      </c>
    </row>
    <row r="91" spans="1:26" x14ac:dyDescent="0.25">
      <c r="A91" t="s">
        <v>80</v>
      </c>
      <c r="B91">
        <v>125</v>
      </c>
      <c r="C91" t="s">
        <v>711</v>
      </c>
      <c r="D91">
        <v>0</v>
      </c>
      <c r="E91">
        <v>1</v>
      </c>
      <c r="F91" t="s">
        <v>168</v>
      </c>
      <c r="H91">
        <v>5.53</v>
      </c>
      <c r="I91">
        <v>5.49</v>
      </c>
      <c r="J91">
        <v>5.48</v>
      </c>
      <c r="K91">
        <v>5.5</v>
      </c>
      <c r="L91">
        <v>4.99</v>
      </c>
      <c r="M91">
        <v>5</v>
      </c>
      <c r="N91">
        <v>4.9800000000000004</v>
      </c>
      <c r="O91">
        <v>4.95</v>
      </c>
      <c r="X91" s="1">
        <f t="shared" si="10"/>
        <v>5.5</v>
      </c>
      <c r="Y91" s="1">
        <f t="shared" si="11"/>
        <v>4.9800000000000004</v>
      </c>
      <c r="Z91">
        <f t="shared" si="5"/>
        <v>4.237341204878618E-5</v>
      </c>
    </row>
    <row r="92" spans="1:26" x14ac:dyDescent="0.25">
      <c r="A92" t="s">
        <v>81</v>
      </c>
      <c r="B92">
        <v>125</v>
      </c>
      <c r="C92" t="s">
        <v>711</v>
      </c>
      <c r="D92">
        <v>0</v>
      </c>
      <c r="E92">
        <v>1</v>
      </c>
      <c r="F92" t="s">
        <v>168</v>
      </c>
      <c r="H92">
        <v>5.47</v>
      </c>
      <c r="I92">
        <v>5.43</v>
      </c>
      <c r="J92">
        <v>5.41</v>
      </c>
      <c r="K92">
        <v>5.42</v>
      </c>
      <c r="L92">
        <v>4.93</v>
      </c>
      <c r="M92">
        <v>4.92</v>
      </c>
      <c r="N92">
        <v>4.8899999999999997</v>
      </c>
      <c r="O92">
        <v>4.9000000000000004</v>
      </c>
      <c r="X92" s="1">
        <f t="shared" si="10"/>
        <v>5.4324999999999992</v>
      </c>
      <c r="Y92" s="1">
        <f t="shared" si="11"/>
        <v>4.91</v>
      </c>
      <c r="Z92">
        <f t="shared" si="5"/>
        <v>4.2577130375943767E-5</v>
      </c>
    </row>
    <row r="93" spans="1:26" x14ac:dyDescent="0.25">
      <c r="A93" t="s">
        <v>82</v>
      </c>
      <c r="B93">
        <v>125</v>
      </c>
      <c r="C93" t="s">
        <v>711</v>
      </c>
      <c r="D93">
        <v>0</v>
      </c>
      <c r="E93">
        <v>1</v>
      </c>
      <c r="F93" t="s">
        <v>168</v>
      </c>
      <c r="H93">
        <v>5.55</v>
      </c>
      <c r="I93">
        <v>5.51</v>
      </c>
      <c r="J93">
        <v>5.49</v>
      </c>
      <c r="K93">
        <v>5.52</v>
      </c>
      <c r="L93">
        <v>5.16</v>
      </c>
      <c r="M93">
        <v>5.09</v>
      </c>
      <c r="N93">
        <v>5.0599999999999996</v>
      </c>
      <c r="O93">
        <v>5.08</v>
      </c>
      <c r="X93" s="1">
        <f t="shared" si="10"/>
        <v>5.5174999999999992</v>
      </c>
      <c r="Y93" s="1">
        <f t="shared" si="11"/>
        <v>5.0975000000000001</v>
      </c>
      <c r="Z93">
        <f t="shared" si="5"/>
        <v>3.4224678962481096E-5</v>
      </c>
    </row>
    <row r="94" spans="1:26" x14ac:dyDescent="0.25">
      <c r="A94" t="s">
        <v>83</v>
      </c>
      <c r="B94">
        <v>125</v>
      </c>
      <c r="C94" t="s">
        <v>711</v>
      </c>
      <c r="D94">
        <v>0</v>
      </c>
      <c r="E94">
        <v>1</v>
      </c>
      <c r="F94" t="s">
        <v>168</v>
      </c>
      <c r="H94">
        <v>5.56</v>
      </c>
      <c r="I94">
        <v>5.52</v>
      </c>
      <c r="J94">
        <v>5.52</v>
      </c>
      <c r="K94">
        <v>5.52</v>
      </c>
      <c r="L94">
        <v>5.19</v>
      </c>
      <c r="M94">
        <v>5.15</v>
      </c>
      <c r="N94">
        <v>5.13</v>
      </c>
      <c r="O94">
        <v>5.16</v>
      </c>
      <c r="X94" s="1">
        <f t="shared" si="10"/>
        <v>5.5299999999999994</v>
      </c>
      <c r="Y94" s="1">
        <f t="shared" si="11"/>
        <v>5.1574999999999998</v>
      </c>
      <c r="Z94">
        <f t="shared" si="5"/>
        <v>3.035403074648625E-5</v>
      </c>
    </row>
    <row r="95" spans="1:26" x14ac:dyDescent="0.25">
      <c r="A95" t="s">
        <v>84</v>
      </c>
      <c r="B95">
        <v>125</v>
      </c>
      <c r="C95" t="s">
        <v>711</v>
      </c>
      <c r="D95">
        <v>0</v>
      </c>
      <c r="E95">
        <v>1</v>
      </c>
      <c r="F95" t="s">
        <v>168</v>
      </c>
      <c r="H95">
        <v>5.56</v>
      </c>
      <c r="I95">
        <v>5.53</v>
      </c>
      <c r="J95">
        <v>5.51</v>
      </c>
      <c r="K95">
        <v>5.55</v>
      </c>
      <c r="L95">
        <v>5.22</v>
      </c>
      <c r="M95">
        <v>5.2</v>
      </c>
      <c r="N95">
        <v>5.16</v>
      </c>
      <c r="O95">
        <v>5.16</v>
      </c>
      <c r="X95" s="1">
        <f t="shared" si="10"/>
        <v>5.5375000000000005</v>
      </c>
      <c r="Y95" s="1">
        <f t="shared" si="11"/>
        <v>5.1850000000000005</v>
      </c>
      <c r="Z95">
        <f t="shared" si="5"/>
        <v>2.8724284129225276E-5</v>
      </c>
    </row>
    <row r="96" spans="1:26" x14ac:dyDescent="0.25">
      <c r="A96" t="s">
        <v>85</v>
      </c>
      <c r="B96">
        <v>125</v>
      </c>
      <c r="C96" t="s">
        <v>711</v>
      </c>
      <c r="D96">
        <v>0</v>
      </c>
      <c r="E96">
        <v>1</v>
      </c>
      <c r="F96" t="s">
        <v>168</v>
      </c>
      <c r="H96">
        <v>5.62</v>
      </c>
      <c r="I96">
        <v>5.57</v>
      </c>
      <c r="J96">
        <v>5.59</v>
      </c>
      <c r="K96">
        <v>5.61</v>
      </c>
      <c r="L96">
        <v>5.29</v>
      </c>
      <c r="M96">
        <v>5.27</v>
      </c>
      <c r="N96">
        <v>5.27</v>
      </c>
      <c r="O96">
        <v>5.23</v>
      </c>
      <c r="X96" s="1">
        <f t="shared" si="10"/>
        <v>5.5975000000000001</v>
      </c>
      <c r="Y96" s="1">
        <f t="shared" si="11"/>
        <v>5.2649999999999997</v>
      </c>
      <c r="Z96">
        <f t="shared" si="5"/>
        <v>2.7094537511964302E-5</v>
      </c>
    </row>
    <row r="97" spans="1:26" x14ac:dyDescent="0.25">
      <c r="A97" t="s">
        <v>86</v>
      </c>
      <c r="B97">
        <v>125</v>
      </c>
      <c r="C97" t="s">
        <v>711</v>
      </c>
      <c r="D97">
        <v>0</v>
      </c>
      <c r="E97">
        <v>1</v>
      </c>
      <c r="F97" t="s">
        <v>168</v>
      </c>
      <c r="H97">
        <v>5.48</v>
      </c>
      <c r="I97">
        <v>5.43</v>
      </c>
      <c r="J97">
        <v>5.44</v>
      </c>
      <c r="K97">
        <v>5.45</v>
      </c>
      <c r="L97">
        <v>5.3</v>
      </c>
      <c r="M97">
        <v>5.28</v>
      </c>
      <c r="N97">
        <v>5.27</v>
      </c>
      <c r="O97">
        <v>5.28</v>
      </c>
      <c r="X97" s="1">
        <f t="shared" si="10"/>
        <v>5.45</v>
      </c>
      <c r="Y97" s="1">
        <f t="shared" si="11"/>
        <v>5.2824999999999998</v>
      </c>
      <c r="Z97">
        <f t="shared" si="5"/>
        <v>1.364912791956098E-5</v>
      </c>
    </row>
    <row r="98" spans="1:26" x14ac:dyDescent="0.25">
      <c r="A98" t="s">
        <v>87</v>
      </c>
      <c r="B98">
        <v>125</v>
      </c>
      <c r="C98" t="s">
        <v>711</v>
      </c>
      <c r="D98">
        <v>0</v>
      </c>
      <c r="E98">
        <v>1</v>
      </c>
      <c r="F98" t="s">
        <v>168</v>
      </c>
      <c r="H98">
        <v>5.64</v>
      </c>
      <c r="I98">
        <v>5.59</v>
      </c>
      <c r="J98">
        <v>5.59</v>
      </c>
      <c r="K98">
        <v>5.6</v>
      </c>
      <c r="L98">
        <v>5.42</v>
      </c>
      <c r="M98">
        <v>5.39</v>
      </c>
      <c r="N98">
        <v>5.41</v>
      </c>
      <c r="O98">
        <v>5.41</v>
      </c>
      <c r="X98" s="1">
        <f t="shared" si="10"/>
        <v>5.6050000000000004</v>
      </c>
      <c r="Y98" s="1">
        <f t="shared" si="11"/>
        <v>5.4074999999999998</v>
      </c>
      <c r="Z98">
        <f t="shared" si="5"/>
        <v>1.6093747845452513E-5</v>
      </c>
    </row>
    <row r="99" spans="1:26" x14ac:dyDescent="0.25">
      <c r="A99" t="s">
        <v>88</v>
      </c>
      <c r="B99">
        <v>125</v>
      </c>
      <c r="C99" t="s">
        <v>711</v>
      </c>
      <c r="D99">
        <v>0</v>
      </c>
      <c r="E99">
        <v>1</v>
      </c>
      <c r="F99" t="s">
        <v>168</v>
      </c>
      <c r="H99">
        <v>5.59</v>
      </c>
      <c r="I99">
        <v>5.57</v>
      </c>
      <c r="J99">
        <v>5.52</v>
      </c>
      <c r="K99">
        <v>5.55</v>
      </c>
      <c r="L99">
        <v>5.4</v>
      </c>
      <c r="M99">
        <v>5.36</v>
      </c>
      <c r="N99">
        <v>5.36</v>
      </c>
      <c r="O99">
        <v>5.38</v>
      </c>
      <c r="X99" s="1">
        <f t="shared" si="10"/>
        <v>5.5575000000000001</v>
      </c>
      <c r="Y99" s="1">
        <f t="shared" si="11"/>
        <v>5.375</v>
      </c>
      <c r="Z99">
        <f t="shared" si="5"/>
        <v>1.487143788250671E-5</v>
      </c>
    </row>
    <row r="100" spans="1:26" x14ac:dyDescent="0.25">
      <c r="A100" t="s">
        <v>89</v>
      </c>
      <c r="B100">
        <v>125</v>
      </c>
      <c r="C100" t="s">
        <v>711</v>
      </c>
      <c r="D100">
        <v>0</v>
      </c>
      <c r="E100">
        <v>1</v>
      </c>
      <c r="F100" t="s">
        <v>168</v>
      </c>
      <c r="H100">
        <v>5.53</v>
      </c>
      <c r="I100">
        <v>5.49</v>
      </c>
      <c r="J100">
        <v>5.49</v>
      </c>
      <c r="K100">
        <v>5.48</v>
      </c>
      <c r="L100">
        <v>5.32</v>
      </c>
      <c r="M100">
        <v>5.3</v>
      </c>
      <c r="N100">
        <v>5.29</v>
      </c>
      <c r="O100">
        <v>5.32</v>
      </c>
      <c r="X100" s="1">
        <f t="shared" si="10"/>
        <v>5.4974999999999996</v>
      </c>
      <c r="Y100" s="1">
        <f t="shared" si="11"/>
        <v>5.3075000000000001</v>
      </c>
      <c r="Z100">
        <f t="shared" si="5"/>
        <v>1.548259286397954E-5</v>
      </c>
    </row>
    <row r="101" spans="1:26" x14ac:dyDescent="0.25">
      <c r="A101" t="s">
        <v>90</v>
      </c>
      <c r="B101">
        <v>125</v>
      </c>
      <c r="C101" t="s">
        <v>711</v>
      </c>
      <c r="D101">
        <v>0</v>
      </c>
      <c r="E101">
        <v>1</v>
      </c>
      <c r="F101" t="s">
        <v>168</v>
      </c>
      <c r="H101">
        <v>5.41</v>
      </c>
      <c r="I101">
        <v>5.34</v>
      </c>
      <c r="J101">
        <v>5.35</v>
      </c>
      <c r="K101">
        <v>5.38</v>
      </c>
      <c r="L101">
        <v>5.21</v>
      </c>
      <c r="M101">
        <v>5.16</v>
      </c>
      <c r="N101">
        <v>5.16</v>
      </c>
      <c r="O101">
        <v>5.2</v>
      </c>
      <c r="X101" s="1">
        <f t="shared" si="10"/>
        <v>5.37</v>
      </c>
      <c r="Y101" s="1">
        <f t="shared" si="11"/>
        <v>5.1825000000000001</v>
      </c>
      <c r="Z101">
        <f t="shared" si="5"/>
        <v>1.5278874536821953E-5</v>
      </c>
    </row>
    <row r="102" spans="1:26" x14ac:dyDescent="0.25">
      <c r="A102" t="s">
        <v>91</v>
      </c>
      <c r="B102">
        <v>125</v>
      </c>
      <c r="C102" t="s">
        <v>711</v>
      </c>
      <c r="D102">
        <v>0</v>
      </c>
      <c r="E102">
        <v>1</v>
      </c>
      <c r="F102" t="s">
        <v>168</v>
      </c>
      <c r="H102">
        <v>5.44</v>
      </c>
      <c r="I102">
        <v>5.4</v>
      </c>
      <c r="J102">
        <v>5.39</v>
      </c>
      <c r="K102">
        <v>5.41</v>
      </c>
      <c r="L102">
        <v>5.23</v>
      </c>
      <c r="M102">
        <v>5.24</v>
      </c>
      <c r="N102">
        <v>5.2</v>
      </c>
      <c r="O102">
        <v>5.2</v>
      </c>
      <c r="X102" s="1">
        <f t="shared" si="10"/>
        <v>5.41</v>
      </c>
      <c r="Y102" s="1">
        <f t="shared" si="11"/>
        <v>5.2175000000000002</v>
      </c>
      <c r="Z102">
        <f t="shared" si="5"/>
        <v>1.5686311191137195E-5</v>
      </c>
    </row>
    <row r="103" spans="1:26" x14ac:dyDescent="0.25">
      <c r="A103" t="s">
        <v>92</v>
      </c>
      <c r="B103">
        <v>125</v>
      </c>
      <c r="C103" t="s">
        <v>711</v>
      </c>
      <c r="D103">
        <v>0</v>
      </c>
      <c r="E103">
        <v>1</v>
      </c>
      <c r="F103" t="s">
        <v>168</v>
      </c>
      <c r="H103">
        <v>5.44</v>
      </c>
      <c r="I103">
        <v>5.39</v>
      </c>
      <c r="J103">
        <v>5.41</v>
      </c>
      <c r="K103">
        <v>5.43</v>
      </c>
      <c r="L103">
        <v>5.34</v>
      </c>
      <c r="M103">
        <v>5.33</v>
      </c>
      <c r="N103">
        <v>5.29</v>
      </c>
      <c r="O103">
        <v>5.29</v>
      </c>
      <c r="X103" s="1">
        <f t="shared" si="10"/>
        <v>5.4175000000000004</v>
      </c>
      <c r="Y103" s="1">
        <f t="shared" si="11"/>
        <v>5.3125</v>
      </c>
      <c r="Z103">
        <f t="shared" si="5"/>
        <v>8.5561697406203282E-6</v>
      </c>
    </row>
    <row r="104" spans="1:26" x14ac:dyDescent="0.25">
      <c r="A104" t="s">
        <v>93</v>
      </c>
      <c r="B104">
        <v>125</v>
      </c>
      <c r="C104" t="s">
        <v>711</v>
      </c>
      <c r="D104">
        <v>0</v>
      </c>
      <c r="E104">
        <v>1</v>
      </c>
      <c r="F104" t="s">
        <v>168</v>
      </c>
      <c r="H104">
        <v>5.63</v>
      </c>
      <c r="I104">
        <v>5.59</v>
      </c>
      <c r="J104">
        <v>5.57</v>
      </c>
      <c r="K104">
        <v>5.58</v>
      </c>
      <c r="L104">
        <v>5.48</v>
      </c>
      <c r="M104">
        <v>5.45</v>
      </c>
      <c r="N104">
        <v>5.43</v>
      </c>
      <c r="O104">
        <v>5.45</v>
      </c>
      <c r="X104" s="1">
        <f t="shared" si="10"/>
        <v>5.5924999999999994</v>
      </c>
      <c r="Y104" s="1">
        <f t="shared" si="11"/>
        <v>5.4524999999999997</v>
      </c>
      <c r="Z104">
        <f t="shared" si="5"/>
        <v>1.1408226320827032E-5</v>
      </c>
    </row>
    <row r="105" spans="1:26" x14ac:dyDescent="0.25">
      <c r="A105" t="s">
        <v>94</v>
      </c>
      <c r="B105">
        <v>125</v>
      </c>
      <c r="C105" t="s">
        <v>711</v>
      </c>
      <c r="D105">
        <v>0</v>
      </c>
      <c r="E105">
        <v>1</v>
      </c>
      <c r="F105" t="s">
        <v>168</v>
      </c>
      <c r="H105">
        <v>5.58</v>
      </c>
      <c r="I105">
        <v>5.52</v>
      </c>
      <c r="J105">
        <v>5.53</v>
      </c>
      <c r="K105">
        <v>5.54</v>
      </c>
      <c r="L105">
        <v>5.42</v>
      </c>
      <c r="M105">
        <v>5.4</v>
      </c>
      <c r="N105">
        <v>5.4</v>
      </c>
      <c r="O105">
        <v>5.41</v>
      </c>
      <c r="X105" s="1">
        <f t="shared" si="10"/>
        <v>5.5424999999999995</v>
      </c>
      <c r="Y105" s="1">
        <f t="shared" si="11"/>
        <v>5.4074999999999998</v>
      </c>
      <c r="Z105">
        <f t="shared" si="5"/>
        <v>1.1000789666511789E-5</v>
      </c>
    </row>
    <row r="106" spans="1:26" x14ac:dyDescent="0.25">
      <c r="A106" t="s">
        <v>95</v>
      </c>
      <c r="B106">
        <v>125</v>
      </c>
      <c r="C106" t="s">
        <v>711</v>
      </c>
      <c r="D106">
        <v>0</v>
      </c>
      <c r="E106">
        <v>1</v>
      </c>
      <c r="F106" t="s">
        <v>168</v>
      </c>
      <c r="H106">
        <v>5.42</v>
      </c>
      <c r="I106">
        <v>5.39</v>
      </c>
      <c r="J106">
        <v>5.4</v>
      </c>
      <c r="K106">
        <v>5.38</v>
      </c>
      <c r="P106">
        <v>5.43</v>
      </c>
      <c r="Q106">
        <v>5.39</v>
      </c>
      <c r="R106">
        <v>5.38</v>
      </c>
      <c r="S106">
        <v>5.4</v>
      </c>
      <c r="T106">
        <v>5.34</v>
      </c>
      <c r="U106">
        <v>5.33</v>
      </c>
      <c r="V106">
        <v>5.32</v>
      </c>
      <c r="W106">
        <v>5.33</v>
      </c>
      <c r="X106" s="1">
        <f>AVERAGE(P106:S106)</f>
        <v>5.4</v>
      </c>
      <c r="Y106" s="1">
        <f>AVERAGE(T106:W106)</f>
        <v>5.33</v>
      </c>
      <c r="Z106">
        <f t="shared" si="5"/>
        <v>5.7041131604135524E-6</v>
      </c>
    </row>
    <row r="107" spans="1:26" x14ac:dyDescent="0.25">
      <c r="A107" t="s">
        <v>96</v>
      </c>
      <c r="B107">
        <v>125</v>
      </c>
      <c r="C107" t="s">
        <v>711</v>
      </c>
      <c r="D107">
        <v>0</v>
      </c>
      <c r="E107">
        <v>0</v>
      </c>
      <c r="F107" t="s">
        <v>170</v>
      </c>
      <c r="H107">
        <v>6.36</v>
      </c>
      <c r="I107">
        <v>6.37</v>
      </c>
      <c r="J107">
        <v>6.34</v>
      </c>
      <c r="K107">
        <v>6.36</v>
      </c>
      <c r="P107">
        <v>6.36</v>
      </c>
      <c r="Q107">
        <v>6.33</v>
      </c>
      <c r="R107">
        <v>6.33</v>
      </c>
      <c r="S107">
        <v>6.33</v>
      </c>
      <c r="T107">
        <v>6.28</v>
      </c>
      <c r="U107">
        <v>6.26</v>
      </c>
      <c r="V107">
        <v>6.26</v>
      </c>
      <c r="W107">
        <v>6.24</v>
      </c>
      <c r="X107" s="1">
        <f>AVERAGE(P107:S107)</f>
        <v>6.3375000000000004</v>
      </c>
      <c r="Y107" s="1">
        <f>AVERAGE(T107:W107)</f>
        <v>6.26</v>
      </c>
      <c r="Z107">
        <f t="shared" si="5"/>
        <v>6.3152681418864537E-6</v>
      </c>
    </row>
    <row r="108" spans="1:26" x14ac:dyDescent="0.25">
      <c r="A108" t="s">
        <v>97</v>
      </c>
      <c r="B108">
        <v>125</v>
      </c>
      <c r="C108" t="s">
        <v>711</v>
      </c>
      <c r="D108">
        <v>0</v>
      </c>
      <c r="E108">
        <v>0</v>
      </c>
      <c r="F108" t="s">
        <v>170</v>
      </c>
      <c r="H108">
        <v>6.43</v>
      </c>
      <c r="I108">
        <v>6.41</v>
      </c>
      <c r="J108">
        <v>6.41</v>
      </c>
      <c r="K108">
        <v>6.4</v>
      </c>
      <c r="P108">
        <v>6.39</v>
      </c>
      <c r="T108">
        <v>6.33</v>
      </c>
      <c r="X108" s="1">
        <f>P108</f>
        <v>6.39</v>
      </c>
      <c r="Y108" s="1">
        <f>T108</f>
        <v>6.33</v>
      </c>
      <c r="Z108">
        <f t="shared" si="5"/>
        <v>4.8892398517829934E-6</v>
      </c>
    </row>
    <row r="109" spans="1:26" x14ac:dyDescent="0.25">
      <c r="A109" t="s">
        <v>98</v>
      </c>
      <c r="B109">
        <v>125</v>
      </c>
      <c r="C109" t="s">
        <v>711</v>
      </c>
      <c r="D109">
        <v>0</v>
      </c>
      <c r="E109">
        <v>0</v>
      </c>
      <c r="F109" t="s">
        <v>170</v>
      </c>
      <c r="H109">
        <v>6.36</v>
      </c>
      <c r="I109">
        <v>6.34</v>
      </c>
      <c r="J109">
        <v>6.3</v>
      </c>
      <c r="K109">
        <v>6.32</v>
      </c>
      <c r="P109">
        <v>6.31</v>
      </c>
      <c r="T109">
        <v>6.33</v>
      </c>
      <c r="X109" s="1">
        <f>P109</f>
        <v>6.31</v>
      </c>
      <c r="Y109" s="1">
        <f>T109</f>
        <v>6.33</v>
      </c>
      <c r="Z109">
        <f t="shared" si="5"/>
        <v>-1.6297466172610461E-6</v>
      </c>
    </row>
    <row r="110" spans="1:26" x14ac:dyDescent="0.25">
      <c r="A110" t="s">
        <v>99</v>
      </c>
      <c r="B110">
        <v>125</v>
      </c>
      <c r="C110" t="s">
        <v>711</v>
      </c>
      <c r="D110">
        <v>0</v>
      </c>
      <c r="E110">
        <v>0</v>
      </c>
      <c r="F110" t="s">
        <v>170</v>
      </c>
      <c r="H110">
        <v>6.34</v>
      </c>
      <c r="I110">
        <v>6.32</v>
      </c>
      <c r="J110">
        <v>6.29</v>
      </c>
      <c r="K110">
        <v>6.33</v>
      </c>
      <c r="P110">
        <v>6.32</v>
      </c>
      <c r="T110">
        <v>6.21</v>
      </c>
      <c r="U110">
        <v>6.19</v>
      </c>
      <c r="V110">
        <v>6.17</v>
      </c>
      <c r="W110">
        <v>6.18</v>
      </c>
      <c r="X110" s="1">
        <f>P110</f>
        <v>6.32</v>
      </c>
      <c r="Y110" s="1">
        <f>AVERAGE(T110:W110)</f>
        <v>6.1875</v>
      </c>
      <c r="Z110">
        <f t="shared" si="5"/>
        <v>1.0797071339354204E-5</v>
      </c>
    </row>
    <row r="111" spans="1:26" x14ac:dyDescent="0.25">
      <c r="A111" t="s">
        <v>100</v>
      </c>
      <c r="B111">
        <v>125</v>
      </c>
      <c r="C111" t="s">
        <v>711</v>
      </c>
      <c r="D111">
        <v>0</v>
      </c>
      <c r="E111">
        <v>0</v>
      </c>
      <c r="F111" t="s">
        <v>170</v>
      </c>
      <c r="H111">
        <v>6.52</v>
      </c>
      <c r="I111">
        <v>6.5</v>
      </c>
      <c r="J111">
        <v>6.49</v>
      </c>
      <c r="K111">
        <v>6.49</v>
      </c>
      <c r="P111">
        <v>6.48</v>
      </c>
      <c r="T111">
        <v>6.27</v>
      </c>
      <c r="U111">
        <v>6.23</v>
      </c>
      <c r="V111">
        <v>6.22</v>
      </c>
      <c r="W111">
        <v>6.22</v>
      </c>
      <c r="X111" s="1">
        <f>P111</f>
        <v>6.48</v>
      </c>
      <c r="Y111" s="1">
        <f>AVERAGE(T111:W111)</f>
        <v>6.2349999999999994</v>
      </c>
      <c r="Z111">
        <f t="shared" si="5"/>
        <v>1.9964396061447433E-5</v>
      </c>
    </row>
    <row r="112" spans="1:26" x14ac:dyDescent="0.25">
      <c r="A112" t="s">
        <v>101</v>
      </c>
      <c r="B112">
        <v>125</v>
      </c>
      <c r="C112" t="s">
        <v>711</v>
      </c>
      <c r="D112">
        <v>0</v>
      </c>
      <c r="E112">
        <v>0</v>
      </c>
      <c r="F112" t="s">
        <v>170</v>
      </c>
      <c r="G112" t="s">
        <v>166</v>
      </c>
      <c r="H112" t="s">
        <v>3</v>
      </c>
      <c r="I112" t="s">
        <v>3</v>
      </c>
      <c r="J112" t="s">
        <v>3</v>
      </c>
      <c r="K112" t="s">
        <v>3</v>
      </c>
      <c r="L112" t="s">
        <v>3</v>
      </c>
      <c r="M112" t="s">
        <v>3</v>
      </c>
      <c r="N112" t="s">
        <v>3</v>
      </c>
      <c r="O112" t="s">
        <v>3</v>
      </c>
      <c r="X112" s="1" t="s">
        <v>3</v>
      </c>
      <c r="Y112" s="1" t="s">
        <v>3</v>
      </c>
      <c r="Z112" t="str">
        <f t="shared" si="5"/>
        <v>na</v>
      </c>
    </row>
    <row r="113" spans="1:26" x14ac:dyDescent="0.25">
      <c r="A113" t="s">
        <v>102</v>
      </c>
      <c r="B113">
        <v>125</v>
      </c>
      <c r="C113" t="s">
        <v>711</v>
      </c>
      <c r="D113">
        <v>0</v>
      </c>
      <c r="E113">
        <v>0</v>
      </c>
      <c r="F113" t="s">
        <v>170</v>
      </c>
      <c r="H113">
        <v>6.38</v>
      </c>
      <c r="I113">
        <v>6.37</v>
      </c>
      <c r="J113">
        <v>6.36</v>
      </c>
      <c r="K113">
        <v>6.33</v>
      </c>
      <c r="P113">
        <v>6.41</v>
      </c>
      <c r="T113">
        <v>6.27</v>
      </c>
      <c r="X113" s="1">
        <f>P113</f>
        <v>6.41</v>
      </c>
      <c r="Y113" s="1">
        <f>T113</f>
        <v>6.27</v>
      </c>
      <c r="Z113">
        <f t="shared" si="5"/>
        <v>1.1408226320827105E-5</v>
      </c>
    </row>
    <row r="114" spans="1:26" x14ac:dyDescent="0.25">
      <c r="A114" t="s">
        <v>103</v>
      </c>
      <c r="B114">
        <v>125</v>
      </c>
      <c r="C114" t="s">
        <v>711</v>
      </c>
      <c r="D114">
        <v>0</v>
      </c>
      <c r="E114">
        <v>0</v>
      </c>
      <c r="F114" t="s">
        <v>170</v>
      </c>
      <c r="H114">
        <v>6.58</v>
      </c>
      <c r="I114">
        <v>6.56</v>
      </c>
      <c r="J114">
        <v>6.56</v>
      </c>
      <c r="K114">
        <v>6.58</v>
      </c>
      <c r="P114">
        <v>6.58</v>
      </c>
      <c r="T114">
        <v>6.44</v>
      </c>
      <c r="U114">
        <v>6.42</v>
      </c>
      <c r="V114">
        <v>6.4</v>
      </c>
      <c r="W114">
        <v>6.39</v>
      </c>
      <c r="X114" s="1">
        <f>P114</f>
        <v>6.58</v>
      </c>
      <c r="Y114" s="1">
        <f>AVERAGE(T114:W114)</f>
        <v>6.4124999999999996</v>
      </c>
      <c r="Z114">
        <f t="shared" si="5"/>
        <v>1.364912791956098E-5</v>
      </c>
    </row>
    <row r="115" spans="1:26" x14ac:dyDescent="0.25">
      <c r="A115" t="s">
        <v>104</v>
      </c>
      <c r="B115">
        <v>150</v>
      </c>
      <c r="C115" t="s">
        <v>711</v>
      </c>
      <c r="D115">
        <v>0</v>
      </c>
      <c r="E115">
        <v>0</v>
      </c>
      <c r="F115" t="s">
        <v>170</v>
      </c>
      <c r="H115">
        <v>5.55</v>
      </c>
      <c r="I115">
        <v>5.52</v>
      </c>
      <c r="J115">
        <v>5.52</v>
      </c>
      <c r="K115">
        <v>5.53</v>
      </c>
      <c r="L115">
        <v>5.33</v>
      </c>
      <c r="M115">
        <v>5.32</v>
      </c>
      <c r="N115">
        <v>5.33</v>
      </c>
      <c r="O115">
        <v>5.3</v>
      </c>
      <c r="X115" s="1">
        <f t="shared" ref="X115:X121" si="12">AVERAGE(H115:K115)</f>
        <v>5.53</v>
      </c>
      <c r="Y115" s="1">
        <f t="shared" ref="Y115:Y121" si="13">AVERAGE(L115:O115)</f>
        <v>5.32</v>
      </c>
      <c r="Z115">
        <f t="shared" si="5"/>
        <v>1.1883569084194849E-5</v>
      </c>
    </row>
    <row r="116" spans="1:26" x14ac:dyDescent="0.25">
      <c r="A116" t="s">
        <v>105</v>
      </c>
      <c r="B116">
        <v>150</v>
      </c>
      <c r="C116" t="s">
        <v>711</v>
      </c>
      <c r="D116">
        <v>0</v>
      </c>
      <c r="E116">
        <v>0</v>
      </c>
      <c r="F116" t="s">
        <v>170</v>
      </c>
      <c r="H116">
        <v>6.85</v>
      </c>
      <c r="L116">
        <v>6.45</v>
      </c>
      <c r="X116" s="1">
        <f t="shared" si="12"/>
        <v>6.85</v>
      </c>
      <c r="Y116" s="1">
        <f t="shared" si="13"/>
        <v>6.45</v>
      </c>
      <c r="Z116">
        <f t="shared" si="5"/>
        <v>2.263536968418064E-5</v>
      </c>
    </row>
    <row r="117" spans="1:26" x14ac:dyDescent="0.25">
      <c r="A117" t="s">
        <v>106</v>
      </c>
      <c r="B117">
        <v>150</v>
      </c>
      <c r="C117" t="s">
        <v>711</v>
      </c>
      <c r="D117">
        <v>0</v>
      </c>
      <c r="E117">
        <v>0</v>
      </c>
      <c r="F117" t="s">
        <v>170</v>
      </c>
      <c r="H117">
        <v>6.62</v>
      </c>
      <c r="L117">
        <v>6.3</v>
      </c>
      <c r="X117" s="1">
        <f t="shared" si="12"/>
        <v>6.62</v>
      </c>
      <c r="Y117" s="1">
        <f t="shared" si="13"/>
        <v>6.3</v>
      </c>
      <c r="Z117">
        <f t="shared" si="5"/>
        <v>1.8108295747344553E-5</v>
      </c>
    </row>
    <row r="118" spans="1:26" x14ac:dyDescent="0.25">
      <c r="A118" t="s">
        <v>107</v>
      </c>
      <c r="B118">
        <v>150</v>
      </c>
      <c r="C118" t="s">
        <v>711</v>
      </c>
      <c r="D118">
        <v>0</v>
      </c>
      <c r="E118">
        <v>0</v>
      </c>
      <c r="F118" t="s">
        <v>170</v>
      </c>
      <c r="H118">
        <v>6.94</v>
      </c>
      <c r="L118">
        <v>6.63</v>
      </c>
      <c r="X118" s="1">
        <f t="shared" si="12"/>
        <v>6.94</v>
      </c>
      <c r="Y118" s="1">
        <f t="shared" si="13"/>
        <v>6.63</v>
      </c>
      <c r="Z118">
        <f t="shared" si="5"/>
        <v>1.7542411505240045E-5</v>
      </c>
    </row>
    <row r="119" spans="1:26" x14ac:dyDescent="0.25">
      <c r="A119" t="s">
        <v>108</v>
      </c>
      <c r="B119">
        <v>150</v>
      </c>
      <c r="C119" t="s">
        <v>711</v>
      </c>
      <c r="D119">
        <v>0</v>
      </c>
      <c r="E119">
        <v>0</v>
      </c>
      <c r="F119" t="s">
        <v>170</v>
      </c>
      <c r="H119">
        <v>6.91</v>
      </c>
      <c r="L119">
        <v>6.5</v>
      </c>
      <c r="X119" s="1">
        <f t="shared" si="12"/>
        <v>6.91</v>
      </c>
      <c r="Y119" s="1">
        <f t="shared" si="13"/>
        <v>6.5</v>
      </c>
      <c r="Z119">
        <f t="shared" si="5"/>
        <v>2.3201253926285194E-5</v>
      </c>
    </row>
    <row r="120" spans="1:26" x14ac:dyDescent="0.25">
      <c r="A120" t="s">
        <v>109</v>
      </c>
      <c r="B120">
        <v>150</v>
      </c>
      <c r="C120" t="s">
        <v>711</v>
      </c>
      <c r="D120">
        <v>0</v>
      </c>
      <c r="E120">
        <v>0</v>
      </c>
      <c r="F120" t="s">
        <v>170</v>
      </c>
      <c r="H120">
        <v>6.98</v>
      </c>
      <c r="L120">
        <v>6.64</v>
      </c>
      <c r="X120" s="1">
        <f t="shared" si="12"/>
        <v>6.98</v>
      </c>
      <c r="Y120" s="1">
        <f t="shared" si="13"/>
        <v>6.64</v>
      </c>
      <c r="Z120">
        <f t="shared" si="5"/>
        <v>1.9240064231553611E-5</v>
      </c>
    </row>
    <row r="121" spans="1:26" x14ac:dyDescent="0.25">
      <c r="A121" t="s">
        <v>110</v>
      </c>
      <c r="B121">
        <v>150</v>
      </c>
      <c r="C121" t="s">
        <v>711</v>
      </c>
      <c r="D121">
        <v>0</v>
      </c>
      <c r="E121">
        <v>0</v>
      </c>
      <c r="F121" t="s">
        <v>170</v>
      </c>
      <c r="H121">
        <v>6.81</v>
      </c>
      <c r="L121">
        <v>6.49</v>
      </c>
      <c r="X121" s="1">
        <f t="shared" si="12"/>
        <v>6.81</v>
      </c>
      <c r="Y121" s="1">
        <f t="shared" si="13"/>
        <v>6.49</v>
      </c>
      <c r="Z121">
        <f t="shared" si="5"/>
        <v>1.8108295747344502E-5</v>
      </c>
    </row>
    <row r="122" spans="1:26" x14ac:dyDescent="0.25">
      <c r="A122" t="s">
        <v>111</v>
      </c>
      <c r="B122">
        <v>150</v>
      </c>
      <c r="C122" t="s">
        <v>711</v>
      </c>
      <c r="D122">
        <v>0</v>
      </c>
      <c r="E122">
        <v>0</v>
      </c>
      <c r="F122" t="s">
        <v>170</v>
      </c>
      <c r="H122">
        <v>6.84</v>
      </c>
      <c r="P122">
        <v>6.86</v>
      </c>
      <c r="T122">
        <v>6.36</v>
      </c>
      <c r="X122" s="1">
        <f>P122</f>
        <v>6.86</v>
      </c>
      <c r="Y122" s="1">
        <f>T122</f>
        <v>6.36</v>
      </c>
      <c r="Z122">
        <f t="shared" si="5"/>
        <v>2.8294212105225836E-5</v>
      </c>
    </row>
    <row r="123" spans="1:26" x14ac:dyDescent="0.25">
      <c r="A123" t="s">
        <v>112</v>
      </c>
      <c r="B123">
        <v>125</v>
      </c>
      <c r="C123" t="s">
        <v>711</v>
      </c>
      <c r="D123">
        <v>0</v>
      </c>
      <c r="E123">
        <v>0</v>
      </c>
      <c r="F123" t="s">
        <v>168</v>
      </c>
      <c r="H123">
        <v>5.27</v>
      </c>
      <c r="I123">
        <v>5.24</v>
      </c>
      <c r="J123">
        <v>5.22</v>
      </c>
      <c r="K123">
        <v>5.25</v>
      </c>
      <c r="P123">
        <v>5.28</v>
      </c>
      <c r="Q123">
        <v>5.27</v>
      </c>
      <c r="R123">
        <v>5.24</v>
      </c>
      <c r="S123">
        <v>5.24</v>
      </c>
      <c r="T123">
        <v>4.88</v>
      </c>
      <c r="U123">
        <v>4.8600000000000003</v>
      </c>
      <c r="V123">
        <v>4.8600000000000003</v>
      </c>
      <c r="W123">
        <v>4.8600000000000003</v>
      </c>
      <c r="X123" s="1">
        <f t="shared" ref="X123:X129" si="14">AVERAGE(P123:S123)</f>
        <v>5.2575000000000003</v>
      </c>
      <c r="Y123" s="1">
        <f t="shared" ref="Y123:Y129" si="15">AVERAGE(T123:W123)</f>
        <v>4.8650000000000002</v>
      </c>
      <c r="Z123">
        <f t="shared" si="5"/>
        <v>3.1983777363747295E-5</v>
      </c>
    </row>
    <row r="124" spans="1:26" x14ac:dyDescent="0.25">
      <c r="A124" t="s">
        <v>113</v>
      </c>
      <c r="B124">
        <v>125</v>
      </c>
      <c r="C124" t="s">
        <v>711</v>
      </c>
      <c r="D124">
        <v>0</v>
      </c>
      <c r="E124">
        <v>0</v>
      </c>
      <c r="F124" t="s">
        <v>168</v>
      </c>
      <c r="H124">
        <v>5.31</v>
      </c>
      <c r="I124">
        <v>5.31</v>
      </c>
      <c r="J124">
        <v>5.33</v>
      </c>
      <c r="K124">
        <v>5.33</v>
      </c>
      <c r="P124">
        <v>5.28</v>
      </c>
      <c r="Q124">
        <v>5.29</v>
      </c>
      <c r="R124">
        <v>5.31</v>
      </c>
      <c r="S124">
        <v>5.29</v>
      </c>
      <c r="T124">
        <v>4.96</v>
      </c>
      <c r="U124">
        <v>4.95</v>
      </c>
      <c r="V124">
        <v>4.9400000000000004</v>
      </c>
      <c r="W124">
        <v>4.91</v>
      </c>
      <c r="X124" s="1">
        <f t="shared" si="14"/>
        <v>5.2924999999999995</v>
      </c>
      <c r="Y124" s="1">
        <f t="shared" si="15"/>
        <v>4.9400000000000004</v>
      </c>
      <c r="Z124">
        <f t="shared" si="5"/>
        <v>2.8724284129225201E-5</v>
      </c>
    </row>
    <row r="125" spans="1:26" x14ac:dyDescent="0.25">
      <c r="A125" t="s">
        <v>114</v>
      </c>
      <c r="B125">
        <v>125</v>
      </c>
      <c r="C125" t="s">
        <v>711</v>
      </c>
      <c r="D125">
        <v>0</v>
      </c>
      <c r="E125">
        <v>0</v>
      </c>
      <c r="F125" t="s">
        <v>168</v>
      </c>
      <c r="H125">
        <v>5.37</v>
      </c>
      <c r="I125">
        <v>5.33</v>
      </c>
      <c r="J125">
        <v>5.33</v>
      </c>
      <c r="K125">
        <v>5.36</v>
      </c>
      <c r="P125">
        <v>5.31</v>
      </c>
      <c r="Q125">
        <v>5.3</v>
      </c>
      <c r="R125">
        <v>5.28</v>
      </c>
      <c r="S125">
        <v>5.27</v>
      </c>
      <c r="T125">
        <v>4.9000000000000004</v>
      </c>
      <c r="U125">
        <v>4.9000000000000004</v>
      </c>
      <c r="V125">
        <v>4.87</v>
      </c>
      <c r="W125">
        <v>4.88</v>
      </c>
      <c r="X125" s="1">
        <f t="shared" si="14"/>
        <v>5.29</v>
      </c>
      <c r="Y125" s="1">
        <f t="shared" si="15"/>
        <v>4.8875000000000002</v>
      </c>
      <c r="Z125">
        <f t="shared" si="5"/>
        <v>3.2798650672377781E-5</v>
      </c>
    </row>
    <row r="126" spans="1:26" x14ac:dyDescent="0.25">
      <c r="A126" t="s">
        <v>115</v>
      </c>
      <c r="B126">
        <v>125</v>
      </c>
      <c r="C126" t="s">
        <v>711</v>
      </c>
      <c r="D126">
        <v>0</v>
      </c>
      <c r="E126">
        <v>0</v>
      </c>
      <c r="F126" t="s">
        <v>168</v>
      </c>
      <c r="H126">
        <v>5.28</v>
      </c>
      <c r="I126">
        <v>5.28</v>
      </c>
      <c r="J126">
        <v>5.28</v>
      </c>
      <c r="K126">
        <v>5.27</v>
      </c>
      <c r="P126">
        <v>5.26</v>
      </c>
      <c r="Q126">
        <v>5.21</v>
      </c>
      <c r="R126">
        <v>5.21</v>
      </c>
      <c r="S126">
        <v>5.21</v>
      </c>
      <c r="T126">
        <v>4.83</v>
      </c>
      <c r="U126">
        <v>4.78</v>
      </c>
      <c r="V126">
        <v>4.79</v>
      </c>
      <c r="W126">
        <v>4.78</v>
      </c>
      <c r="X126" s="1">
        <f t="shared" si="14"/>
        <v>5.2225000000000001</v>
      </c>
      <c r="Y126" s="1">
        <f t="shared" si="15"/>
        <v>4.7949999999999999</v>
      </c>
      <c r="Z126">
        <f t="shared" si="5"/>
        <v>3.4835833943954069E-5</v>
      </c>
    </row>
    <row r="127" spans="1:26" x14ac:dyDescent="0.25">
      <c r="A127" t="s">
        <v>116</v>
      </c>
      <c r="B127">
        <v>125</v>
      </c>
      <c r="C127" t="s">
        <v>711</v>
      </c>
      <c r="D127">
        <v>0</v>
      </c>
      <c r="E127">
        <v>0</v>
      </c>
      <c r="F127" t="s">
        <v>168</v>
      </c>
      <c r="H127">
        <v>5.38</v>
      </c>
      <c r="I127">
        <v>5.38</v>
      </c>
      <c r="J127">
        <v>5.41</v>
      </c>
      <c r="K127">
        <v>5.35</v>
      </c>
      <c r="P127">
        <v>5.39</v>
      </c>
      <c r="Q127">
        <v>5.38</v>
      </c>
      <c r="R127">
        <v>5.33</v>
      </c>
      <c r="S127">
        <v>5.36</v>
      </c>
      <c r="T127">
        <v>4.92</v>
      </c>
      <c r="U127">
        <v>4.92</v>
      </c>
      <c r="V127">
        <v>4.9000000000000004</v>
      </c>
      <c r="W127">
        <v>4.92</v>
      </c>
      <c r="X127" s="1">
        <f t="shared" si="14"/>
        <v>5.3650000000000002</v>
      </c>
      <c r="Y127" s="1">
        <f t="shared" si="15"/>
        <v>4.915</v>
      </c>
      <c r="Z127">
        <f t="shared" si="5"/>
        <v>3.6669298888372701E-5</v>
      </c>
    </row>
    <row r="128" spans="1:26" x14ac:dyDescent="0.25">
      <c r="A128" t="s">
        <v>117</v>
      </c>
      <c r="B128">
        <v>125</v>
      </c>
      <c r="C128" t="s">
        <v>711</v>
      </c>
      <c r="D128">
        <v>0</v>
      </c>
      <c r="E128">
        <v>0</v>
      </c>
      <c r="F128" t="s">
        <v>168</v>
      </c>
      <c r="G128" t="s">
        <v>164</v>
      </c>
      <c r="H128">
        <v>5.25</v>
      </c>
      <c r="I128">
        <v>5.23</v>
      </c>
      <c r="J128">
        <v>5.22</v>
      </c>
      <c r="K128">
        <v>5.25</v>
      </c>
      <c r="P128">
        <v>5.28</v>
      </c>
      <c r="Q128">
        <v>5.25</v>
      </c>
      <c r="R128">
        <v>5.2</v>
      </c>
      <c r="S128">
        <v>5.19</v>
      </c>
      <c r="T128">
        <v>5.19</v>
      </c>
      <c r="U128">
        <v>5.14</v>
      </c>
      <c r="V128">
        <v>5.16</v>
      </c>
      <c r="W128">
        <v>5.2</v>
      </c>
      <c r="X128" s="1">
        <f t="shared" si="14"/>
        <v>5.23</v>
      </c>
      <c r="Y128" s="1">
        <f t="shared" si="15"/>
        <v>5.1725000000000003</v>
      </c>
      <c r="Z128">
        <f t="shared" si="5"/>
        <v>4.6855215246254076E-6</v>
      </c>
    </row>
    <row r="129" spans="1:26" x14ac:dyDescent="0.25">
      <c r="A129" t="s">
        <v>118</v>
      </c>
      <c r="B129">
        <v>125</v>
      </c>
      <c r="C129" t="s">
        <v>711</v>
      </c>
      <c r="D129">
        <v>0</v>
      </c>
      <c r="E129">
        <v>0</v>
      </c>
      <c r="F129" t="s">
        <v>168</v>
      </c>
      <c r="G129" t="s">
        <v>164</v>
      </c>
      <c r="H129">
        <v>5.24</v>
      </c>
      <c r="I129">
        <v>5.22</v>
      </c>
      <c r="J129">
        <v>5.2</v>
      </c>
      <c r="K129">
        <v>5.2</v>
      </c>
      <c r="P129">
        <v>5.24</v>
      </c>
      <c r="Q129">
        <v>5.24</v>
      </c>
      <c r="R129">
        <v>5.24</v>
      </c>
      <c r="S129">
        <v>5.23</v>
      </c>
      <c r="T129">
        <v>5.15</v>
      </c>
      <c r="U129">
        <v>5.14</v>
      </c>
      <c r="V129">
        <v>5.14</v>
      </c>
      <c r="W129">
        <v>5.16</v>
      </c>
      <c r="X129" s="1">
        <f t="shared" si="14"/>
        <v>5.2375000000000007</v>
      </c>
      <c r="Y129" s="1">
        <f t="shared" si="15"/>
        <v>5.1475</v>
      </c>
      <c r="Z129">
        <f t="shared" si="5"/>
        <v>7.3338597776745985E-6</v>
      </c>
    </row>
    <row r="130" spans="1:26" x14ac:dyDescent="0.25">
      <c r="A130" t="s">
        <v>119</v>
      </c>
      <c r="B130">
        <v>125</v>
      </c>
      <c r="C130" t="s">
        <v>711</v>
      </c>
      <c r="D130">
        <v>0</v>
      </c>
      <c r="E130">
        <v>0</v>
      </c>
      <c r="F130" t="s">
        <v>169</v>
      </c>
      <c r="G130" t="s">
        <v>165</v>
      </c>
      <c r="H130">
        <v>5.43</v>
      </c>
      <c r="I130">
        <v>5.4</v>
      </c>
      <c r="J130">
        <v>5.38</v>
      </c>
      <c r="K130">
        <v>5.36</v>
      </c>
      <c r="L130">
        <v>5.35</v>
      </c>
      <c r="M130">
        <v>5.33</v>
      </c>
      <c r="N130">
        <v>5.33</v>
      </c>
      <c r="O130">
        <v>5.35</v>
      </c>
      <c r="X130" s="1">
        <f>AVERAGE(H130:K130)</f>
        <v>5.3925000000000001</v>
      </c>
      <c r="Y130" s="1">
        <f>AVERAGE(L130:O130)</f>
        <v>5.34</v>
      </c>
      <c r="Z130">
        <f t="shared" si="5"/>
        <v>4.2780848703101641E-6</v>
      </c>
    </row>
    <row r="131" spans="1:26" x14ac:dyDescent="0.25">
      <c r="A131" t="s">
        <v>120</v>
      </c>
      <c r="B131">
        <v>125</v>
      </c>
      <c r="C131" t="s">
        <v>711</v>
      </c>
      <c r="D131">
        <v>0</v>
      </c>
      <c r="E131">
        <v>0</v>
      </c>
      <c r="F131" t="s">
        <v>169</v>
      </c>
      <c r="H131">
        <v>5.42</v>
      </c>
      <c r="I131">
        <v>5.4</v>
      </c>
      <c r="J131">
        <v>5.42</v>
      </c>
      <c r="K131">
        <v>5.39</v>
      </c>
      <c r="L131">
        <v>5.3</v>
      </c>
      <c r="M131">
        <v>5.29</v>
      </c>
      <c r="N131">
        <v>5.27</v>
      </c>
      <c r="O131">
        <v>5.27</v>
      </c>
      <c r="X131" s="1">
        <f>AVERAGE(H131:K131)</f>
        <v>5.4075000000000006</v>
      </c>
      <c r="Y131" s="1">
        <f>AVERAGE(L131:O131)</f>
        <v>5.2824999999999998</v>
      </c>
      <c r="Z131">
        <f t="shared" ref="Z131:Z194" si="16">IFERROR((X131-Y131)/(PI()*((B131/2)^2)),"na")</f>
        <v>1.0185916357881375E-5</v>
      </c>
    </row>
    <row r="132" spans="1:26" x14ac:dyDescent="0.25">
      <c r="A132" t="s">
        <v>121</v>
      </c>
      <c r="B132">
        <v>125</v>
      </c>
      <c r="C132" t="s">
        <v>711</v>
      </c>
      <c r="D132">
        <v>0</v>
      </c>
      <c r="E132">
        <v>0</v>
      </c>
      <c r="F132" t="s">
        <v>169</v>
      </c>
      <c r="H132">
        <v>5.3</v>
      </c>
      <c r="I132">
        <v>5.26</v>
      </c>
      <c r="J132">
        <v>5.25</v>
      </c>
      <c r="K132">
        <v>5.24</v>
      </c>
      <c r="L132">
        <v>5.17</v>
      </c>
      <c r="M132">
        <v>5.13</v>
      </c>
      <c r="N132">
        <v>5.14</v>
      </c>
      <c r="O132">
        <v>5.1100000000000003</v>
      </c>
      <c r="S132">
        <f>_xlfn.T.TEST(Z130:Z133,Z136:Z174,2,2)</f>
        <v>8.0109763094080647E-3</v>
      </c>
      <c r="X132" s="1">
        <f>AVERAGE(H132:K132)</f>
        <v>5.2624999999999993</v>
      </c>
      <c r="Y132" s="1">
        <f>AVERAGE(L132:O132)</f>
        <v>5.1375000000000002</v>
      </c>
      <c r="Z132">
        <f t="shared" si="16"/>
        <v>1.0185916357881229E-5</v>
      </c>
    </row>
    <row r="133" spans="1:26" x14ac:dyDescent="0.25">
      <c r="A133" t="s">
        <v>122</v>
      </c>
      <c r="B133">
        <v>125</v>
      </c>
      <c r="C133" t="s">
        <v>711</v>
      </c>
      <c r="D133">
        <v>0</v>
      </c>
      <c r="E133">
        <v>0</v>
      </c>
      <c r="F133" t="s">
        <v>169</v>
      </c>
      <c r="H133">
        <v>5.4</v>
      </c>
      <c r="I133">
        <v>5.38</v>
      </c>
      <c r="J133">
        <v>5.35</v>
      </c>
      <c r="K133">
        <v>5.34</v>
      </c>
      <c r="L133">
        <v>5.26</v>
      </c>
      <c r="M133">
        <v>5.23</v>
      </c>
      <c r="N133">
        <v>5.2</v>
      </c>
      <c r="O133">
        <v>5.21</v>
      </c>
      <c r="X133" s="1">
        <f>AVERAGE(H133:K133)</f>
        <v>5.3675000000000006</v>
      </c>
      <c r="Y133" s="1">
        <f>AVERAGE(L133:O133)</f>
        <v>5.2250000000000005</v>
      </c>
      <c r="Z133">
        <f t="shared" si="16"/>
        <v>1.1611944647984691E-5</v>
      </c>
    </row>
    <row r="134" spans="1:26" x14ac:dyDescent="0.25">
      <c r="A134" t="s">
        <v>123</v>
      </c>
      <c r="B134">
        <v>110</v>
      </c>
      <c r="C134" t="s">
        <v>711</v>
      </c>
      <c r="D134">
        <v>0</v>
      </c>
      <c r="E134">
        <v>0</v>
      </c>
      <c r="F134" t="s">
        <v>169</v>
      </c>
      <c r="H134">
        <v>4.42</v>
      </c>
      <c r="I134">
        <v>4.3899999999999997</v>
      </c>
      <c r="J134">
        <v>4.3600000000000003</v>
      </c>
      <c r="K134">
        <v>4.32</v>
      </c>
      <c r="L134">
        <v>4.2300000000000004</v>
      </c>
      <c r="M134">
        <v>4.21</v>
      </c>
      <c r="N134">
        <v>4.1900000000000004</v>
      </c>
      <c r="O134">
        <v>4.1900000000000004</v>
      </c>
      <c r="X134" s="1">
        <f>AVERAGE(H134:K134)</f>
        <v>4.3724999999999996</v>
      </c>
      <c r="Y134" s="1">
        <f>AVERAGE(L134:O134)</f>
        <v>4.205000000000001</v>
      </c>
      <c r="Z134">
        <f t="shared" si="16"/>
        <v>1.7625423449846119E-5</v>
      </c>
    </row>
    <row r="135" spans="1:26" x14ac:dyDescent="0.25">
      <c r="A135" t="s">
        <v>124</v>
      </c>
      <c r="B135">
        <v>110</v>
      </c>
      <c r="C135" t="s">
        <v>711</v>
      </c>
      <c r="D135">
        <v>0</v>
      </c>
      <c r="E135">
        <v>0</v>
      </c>
      <c r="F135" t="s">
        <v>169</v>
      </c>
      <c r="G135" t="s">
        <v>166</v>
      </c>
      <c r="H135" t="s">
        <v>3</v>
      </c>
      <c r="I135" t="s">
        <v>3</v>
      </c>
      <c r="J135" t="s">
        <v>3</v>
      </c>
      <c r="K135" t="s">
        <v>3</v>
      </c>
      <c r="X135" s="1" t="s">
        <v>3</v>
      </c>
      <c r="Y135" s="1" t="s">
        <v>3</v>
      </c>
      <c r="Z135" t="str">
        <f t="shared" si="16"/>
        <v>na</v>
      </c>
    </row>
    <row r="136" spans="1:26" x14ac:dyDescent="0.25">
      <c r="A136" t="s">
        <v>125</v>
      </c>
      <c r="B136">
        <v>110</v>
      </c>
      <c r="C136" t="s">
        <v>711</v>
      </c>
      <c r="D136">
        <v>0</v>
      </c>
      <c r="E136">
        <v>0</v>
      </c>
      <c r="F136" t="s">
        <v>169</v>
      </c>
      <c r="H136">
        <v>4.45</v>
      </c>
      <c r="I136">
        <v>4.45</v>
      </c>
      <c r="J136">
        <v>4.45</v>
      </c>
      <c r="K136">
        <v>4.46</v>
      </c>
      <c r="L136">
        <v>4.28</v>
      </c>
      <c r="M136">
        <v>4.2699999999999996</v>
      </c>
      <c r="N136">
        <v>4.2699999999999996</v>
      </c>
      <c r="O136">
        <v>4.25</v>
      </c>
      <c r="X136" s="1">
        <f t="shared" ref="X136:X178" si="17">AVERAGE(H136:K136)</f>
        <v>4.4525000000000006</v>
      </c>
      <c r="Y136" s="1">
        <f t="shared" ref="Y136:Y178" si="18">AVERAGE(L136:O136)</f>
        <v>4.2675000000000001</v>
      </c>
      <c r="Z136">
        <f t="shared" si="16"/>
        <v>1.9466885601322788E-5</v>
      </c>
    </row>
    <row r="137" spans="1:26" x14ac:dyDescent="0.25">
      <c r="A137" t="s">
        <v>126</v>
      </c>
      <c r="B137">
        <v>110</v>
      </c>
      <c r="C137" t="s">
        <v>711</v>
      </c>
      <c r="D137">
        <v>0</v>
      </c>
      <c r="E137">
        <v>0</v>
      </c>
      <c r="F137" t="s">
        <v>169</v>
      </c>
      <c r="H137">
        <v>4.4400000000000004</v>
      </c>
      <c r="I137">
        <v>4.4000000000000004</v>
      </c>
      <c r="J137">
        <v>4.38</v>
      </c>
      <c r="K137">
        <v>4.3899999999999997</v>
      </c>
      <c r="L137">
        <v>4.26</v>
      </c>
      <c r="M137">
        <v>4.25</v>
      </c>
      <c r="N137">
        <v>4.2699999999999996</v>
      </c>
      <c r="O137">
        <v>4.24</v>
      </c>
      <c r="X137" s="1">
        <f t="shared" si="17"/>
        <v>4.4024999999999999</v>
      </c>
      <c r="Y137" s="1">
        <f t="shared" si="18"/>
        <v>4.2549999999999999</v>
      </c>
      <c r="Z137">
        <f t="shared" si="16"/>
        <v>1.5520895276730284E-5</v>
      </c>
    </row>
    <row r="138" spans="1:26" x14ac:dyDescent="0.25">
      <c r="A138" t="s">
        <v>127</v>
      </c>
      <c r="B138">
        <v>110</v>
      </c>
      <c r="C138" t="s">
        <v>711</v>
      </c>
      <c r="D138">
        <v>0</v>
      </c>
      <c r="E138">
        <v>0</v>
      </c>
      <c r="F138" t="s">
        <v>169</v>
      </c>
      <c r="H138">
        <v>4.45</v>
      </c>
      <c r="I138">
        <v>4.4000000000000004</v>
      </c>
      <c r="J138">
        <v>4.4000000000000004</v>
      </c>
      <c r="K138">
        <v>4.4000000000000004</v>
      </c>
      <c r="L138">
        <v>4.29</v>
      </c>
      <c r="M138">
        <v>4.2699999999999996</v>
      </c>
      <c r="N138">
        <v>4.24</v>
      </c>
      <c r="O138">
        <v>4.25</v>
      </c>
      <c r="X138" s="1">
        <f t="shared" si="17"/>
        <v>4.4125000000000005</v>
      </c>
      <c r="Y138" s="1">
        <f t="shared" si="18"/>
        <v>4.2624999999999993</v>
      </c>
      <c r="Z138">
        <f t="shared" si="16"/>
        <v>1.5783961298369917E-5</v>
      </c>
    </row>
    <row r="139" spans="1:26" x14ac:dyDescent="0.25">
      <c r="A139" t="s">
        <v>128</v>
      </c>
      <c r="B139">
        <v>110</v>
      </c>
      <c r="C139" t="s">
        <v>711</v>
      </c>
      <c r="D139">
        <v>0</v>
      </c>
      <c r="E139">
        <v>0</v>
      </c>
      <c r="F139" t="s">
        <v>169</v>
      </c>
      <c r="H139">
        <v>4.5</v>
      </c>
      <c r="I139">
        <v>4.49</v>
      </c>
      <c r="J139">
        <v>4.47</v>
      </c>
      <c r="K139">
        <v>4.4800000000000004</v>
      </c>
      <c r="L139">
        <v>4.3600000000000003</v>
      </c>
      <c r="M139">
        <v>4.34</v>
      </c>
      <c r="N139">
        <v>4.3099999999999996</v>
      </c>
      <c r="O139">
        <v>4.34</v>
      </c>
      <c r="X139" s="1">
        <f t="shared" si="17"/>
        <v>4.4850000000000003</v>
      </c>
      <c r="Y139" s="1">
        <f t="shared" si="18"/>
        <v>4.3374999999999995</v>
      </c>
      <c r="Z139">
        <f t="shared" si="16"/>
        <v>1.5520895276730379E-5</v>
      </c>
    </row>
    <row r="140" spans="1:26" x14ac:dyDescent="0.25">
      <c r="A140" t="s">
        <v>129</v>
      </c>
      <c r="B140">
        <v>110</v>
      </c>
      <c r="C140" t="s">
        <v>711</v>
      </c>
      <c r="D140">
        <v>0</v>
      </c>
      <c r="E140">
        <v>0</v>
      </c>
      <c r="F140" t="s">
        <v>169</v>
      </c>
      <c r="H140">
        <v>4.42</v>
      </c>
      <c r="I140">
        <v>4.4000000000000004</v>
      </c>
      <c r="J140">
        <v>4.41</v>
      </c>
      <c r="K140">
        <v>4.41</v>
      </c>
      <c r="L140">
        <v>4.28</v>
      </c>
      <c r="M140">
        <v>4.2699999999999996</v>
      </c>
      <c r="N140">
        <v>4.24</v>
      </c>
      <c r="O140">
        <v>4.24</v>
      </c>
      <c r="X140" s="1">
        <f t="shared" si="17"/>
        <v>4.41</v>
      </c>
      <c r="Y140" s="1">
        <f t="shared" si="18"/>
        <v>4.2575000000000003</v>
      </c>
      <c r="Z140">
        <f t="shared" si="16"/>
        <v>1.6047027320009266E-5</v>
      </c>
    </row>
    <row r="141" spans="1:26" x14ac:dyDescent="0.25">
      <c r="A141" s="1" t="s">
        <v>130</v>
      </c>
      <c r="B141">
        <v>110</v>
      </c>
      <c r="C141" t="s">
        <v>711</v>
      </c>
      <c r="D141">
        <v>0</v>
      </c>
      <c r="E141">
        <v>0</v>
      </c>
      <c r="F141" t="s">
        <v>169</v>
      </c>
      <c r="H141">
        <v>4.53</v>
      </c>
      <c r="I141">
        <v>4.53</v>
      </c>
      <c r="J141">
        <v>4.51</v>
      </c>
      <c r="K141">
        <v>4.49</v>
      </c>
      <c r="L141">
        <v>4.3</v>
      </c>
      <c r="M141">
        <v>4.3</v>
      </c>
      <c r="N141">
        <v>4.28</v>
      </c>
      <c r="O141">
        <v>4.2699999999999996</v>
      </c>
      <c r="X141" s="1">
        <f t="shared" si="17"/>
        <v>4.5150000000000006</v>
      </c>
      <c r="Y141" s="1">
        <f t="shared" si="18"/>
        <v>4.2874999999999996</v>
      </c>
      <c r="Z141">
        <f t="shared" si="16"/>
        <v>2.393900796919427E-5</v>
      </c>
    </row>
    <row r="142" spans="1:26" x14ac:dyDescent="0.25">
      <c r="A142" t="s">
        <v>131</v>
      </c>
      <c r="B142">
        <v>110</v>
      </c>
      <c r="C142" t="s">
        <v>711</v>
      </c>
      <c r="D142">
        <v>0</v>
      </c>
      <c r="E142">
        <v>0</v>
      </c>
      <c r="F142" t="s">
        <v>169</v>
      </c>
      <c r="H142">
        <v>4.53</v>
      </c>
      <c r="I142">
        <v>4.49</v>
      </c>
      <c r="J142">
        <v>4.49</v>
      </c>
      <c r="K142">
        <v>4.5</v>
      </c>
      <c r="L142">
        <v>4.32</v>
      </c>
      <c r="M142">
        <v>4.32</v>
      </c>
      <c r="N142">
        <v>4.3</v>
      </c>
      <c r="O142">
        <v>4.33</v>
      </c>
      <c r="X142" s="1">
        <f t="shared" si="17"/>
        <v>4.5024999999999995</v>
      </c>
      <c r="Y142" s="1">
        <f t="shared" si="18"/>
        <v>4.3175000000000008</v>
      </c>
      <c r="Z142">
        <f t="shared" si="16"/>
        <v>1.9466885601322598E-5</v>
      </c>
    </row>
    <row r="143" spans="1:26" x14ac:dyDescent="0.25">
      <c r="A143" t="s">
        <v>132</v>
      </c>
      <c r="B143">
        <v>110</v>
      </c>
      <c r="C143" t="s">
        <v>711</v>
      </c>
      <c r="D143">
        <v>0</v>
      </c>
      <c r="E143">
        <v>0</v>
      </c>
      <c r="F143" t="s">
        <v>169</v>
      </c>
      <c r="H143">
        <v>4.51</v>
      </c>
      <c r="I143">
        <v>4.47</v>
      </c>
      <c r="J143">
        <v>4.5</v>
      </c>
      <c r="K143">
        <v>4.4800000000000004</v>
      </c>
      <c r="L143">
        <v>4.33</v>
      </c>
      <c r="M143">
        <v>4.3</v>
      </c>
      <c r="N143">
        <v>4.3</v>
      </c>
      <c r="O143">
        <v>4.3</v>
      </c>
      <c r="X143" s="1">
        <f t="shared" si="17"/>
        <v>4.49</v>
      </c>
      <c r="Y143" s="1">
        <f t="shared" si="18"/>
        <v>4.3075000000000001</v>
      </c>
      <c r="Z143">
        <f t="shared" si="16"/>
        <v>1.920381957968325E-5</v>
      </c>
    </row>
    <row r="144" spans="1:26" x14ac:dyDescent="0.25">
      <c r="A144" t="s">
        <v>133</v>
      </c>
      <c r="B144">
        <v>110</v>
      </c>
      <c r="C144" t="s">
        <v>711</v>
      </c>
      <c r="D144">
        <v>0</v>
      </c>
      <c r="E144">
        <v>0</v>
      </c>
      <c r="F144" t="s">
        <v>169</v>
      </c>
      <c r="H144">
        <v>4.5</v>
      </c>
      <c r="I144">
        <v>4.4800000000000004</v>
      </c>
      <c r="J144">
        <v>4.45</v>
      </c>
      <c r="K144">
        <v>4.4800000000000004</v>
      </c>
      <c r="L144">
        <v>4.24</v>
      </c>
      <c r="M144">
        <v>4.22</v>
      </c>
      <c r="N144">
        <v>4.21</v>
      </c>
      <c r="O144">
        <v>4.24</v>
      </c>
      <c r="X144" s="1">
        <f t="shared" si="17"/>
        <v>4.4775</v>
      </c>
      <c r="Y144" s="1">
        <f t="shared" si="18"/>
        <v>4.2275000000000009</v>
      </c>
      <c r="Z144">
        <f t="shared" si="16"/>
        <v>2.6306602163949548E-5</v>
      </c>
    </row>
    <row r="145" spans="1:26" x14ac:dyDescent="0.25">
      <c r="A145" t="s">
        <v>134</v>
      </c>
      <c r="B145">
        <v>110</v>
      </c>
      <c r="C145" t="s">
        <v>711</v>
      </c>
      <c r="D145">
        <v>0</v>
      </c>
      <c r="E145">
        <v>0</v>
      </c>
      <c r="F145" t="s">
        <v>169</v>
      </c>
      <c r="H145">
        <v>4.53</v>
      </c>
      <c r="I145">
        <v>4.5</v>
      </c>
      <c r="J145">
        <v>4.4800000000000004</v>
      </c>
      <c r="K145">
        <v>4.5</v>
      </c>
      <c r="L145">
        <v>4.3</v>
      </c>
      <c r="M145">
        <v>4.3</v>
      </c>
      <c r="N145">
        <v>4.2699999999999996</v>
      </c>
      <c r="O145">
        <v>4.29</v>
      </c>
      <c r="X145" s="1">
        <f t="shared" si="17"/>
        <v>4.5025000000000004</v>
      </c>
      <c r="Y145" s="1">
        <f t="shared" si="18"/>
        <v>4.29</v>
      </c>
      <c r="Z145">
        <f t="shared" si="16"/>
        <v>2.2360611839357234E-5</v>
      </c>
    </row>
    <row r="146" spans="1:26" x14ac:dyDescent="0.25">
      <c r="A146" t="s">
        <v>135</v>
      </c>
      <c r="B146">
        <v>110</v>
      </c>
      <c r="C146" t="s">
        <v>711</v>
      </c>
      <c r="D146">
        <v>0</v>
      </c>
      <c r="E146">
        <v>0</v>
      </c>
      <c r="F146" t="s">
        <v>169</v>
      </c>
      <c r="H146">
        <v>4.53</v>
      </c>
      <c r="I146">
        <v>4.53</v>
      </c>
      <c r="J146">
        <v>4.5</v>
      </c>
      <c r="K146">
        <v>4.49</v>
      </c>
      <c r="L146">
        <v>4.34</v>
      </c>
      <c r="M146">
        <v>4.34</v>
      </c>
      <c r="N146">
        <v>4.32</v>
      </c>
      <c r="O146">
        <v>4.3099999999999996</v>
      </c>
      <c r="X146" s="1">
        <f t="shared" si="17"/>
        <v>4.5125000000000002</v>
      </c>
      <c r="Y146" s="1">
        <f t="shared" si="18"/>
        <v>4.3274999999999997</v>
      </c>
      <c r="Z146">
        <f t="shared" si="16"/>
        <v>1.9466885601322788E-5</v>
      </c>
    </row>
    <row r="147" spans="1:26" x14ac:dyDescent="0.25">
      <c r="A147" t="s">
        <v>136</v>
      </c>
      <c r="B147">
        <v>110</v>
      </c>
      <c r="C147" t="s">
        <v>711</v>
      </c>
      <c r="D147">
        <v>0</v>
      </c>
      <c r="E147">
        <v>0</v>
      </c>
      <c r="F147" t="s">
        <v>169</v>
      </c>
      <c r="H147">
        <v>4.43</v>
      </c>
      <c r="I147">
        <v>4.38</v>
      </c>
      <c r="J147">
        <v>4.4000000000000004</v>
      </c>
      <c r="K147">
        <v>4.3899999999999997</v>
      </c>
      <c r="L147">
        <v>4.22</v>
      </c>
      <c r="M147">
        <v>4.2300000000000004</v>
      </c>
      <c r="N147">
        <v>4.21</v>
      </c>
      <c r="O147">
        <v>4.2</v>
      </c>
      <c r="X147" s="1">
        <f t="shared" si="17"/>
        <v>4.3999999999999995</v>
      </c>
      <c r="Y147" s="1">
        <f t="shared" si="18"/>
        <v>4.2149999999999999</v>
      </c>
      <c r="Z147">
        <f t="shared" si="16"/>
        <v>1.9466885601322693E-5</v>
      </c>
    </row>
    <row r="148" spans="1:26" x14ac:dyDescent="0.25">
      <c r="A148" t="s">
        <v>137</v>
      </c>
      <c r="B148">
        <v>110</v>
      </c>
      <c r="C148" t="s">
        <v>711</v>
      </c>
      <c r="D148">
        <v>0</v>
      </c>
      <c r="E148">
        <v>0</v>
      </c>
      <c r="F148" t="s">
        <v>169</v>
      </c>
      <c r="H148">
        <v>4.53</v>
      </c>
      <c r="I148">
        <v>4.53</v>
      </c>
      <c r="J148">
        <v>4.5</v>
      </c>
      <c r="K148">
        <v>4.5199999999999996</v>
      </c>
      <c r="L148">
        <v>4.34</v>
      </c>
      <c r="M148">
        <v>4.3600000000000003</v>
      </c>
      <c r="N148">
        <v>4.3</v>
      </c>
      <c r="O148">
        <v>4.34</v>
      </c>
      <c r="X148" s="1">
        <f t="shared" si="17"/>
        <v>4.5199999999999996</v>
      </c>
      <c r="Y148" s="1">
        <f t="shared" si="18"/>
        <v>4.335</v>
      </c>
      <c r="Z148">
        <f t="shared" si="16"/>
        <v>1.9466885601322693E-5</v>
      </c>
    </row>
    <row r="149" spans="1:26" x14ac:dyDescent="0.25">
      <c r="A149" t="s">
        <v>138</v>
      </c>
      <c r="B149">
        <v>110</v>
      </c>
      <c r="C149" t="s">
        <v>711</v>
      </c>
      <c r="D149">
        <v>0</v>
      </c>
      <c r="E149">
        <v>0</v>
      </c>
      <c r="F149" t="s">
        <v>169</v>
      </c>
      <c r="H149">
        <v>4.5999999999999996</v>
      </c>
      <c r="I149">
        <v>4.5999999999999996</v>
      </c>
      <c r="J149">
        <v>4.59</v>
      </c>
      <c r="K149">
        <v>5.49</v>
      </c>
      <c r="L149">
        <v>4.4000000000000004</v>
      </c>
      <c r="M149">
        <v>4.3499999999999996</v>
      </c>
      <c r="N149">
        <v>4.37</v>
      </c>
      <c r="O149">
        <v>4.3600000000000003</v>
      </c>
      <c r="X149" s="1">
        <f t="shared" si="17"/>
        <v>4.82</v>
      </c>
      <c r="Y149" s="1">
        <f t="shared" si="18"/>
        <v>4.37</v>
      </c>
      <c r="Z149">
        <f t="shared" si="16"/>
        <v>4.7351883895109375E-5</v>
      </c>
    </row>
    <row r="150" spans="1:26" x14ac:dyDescent="0.25">
      <c r="A150" t="s">
        <v>139</v>
      </c>
      <c r="B150">
        <v>110</v>
      </c>
      <c r="C150" t="s">
        <v>711</v>
      </c>
      <c r="D150">
        <v>0</v>
      </c>
      <c r="E150">
        <v>0</v>
      </c>
      <c r="F150" t="s">
        <v>169</v>
      </c>
      <c r="H150">
        <v>4.54</v>
      </c>
      <c r="I150">
        <v>4.5199999999999996</v>
      </c>
      <c r="J150">
        <v>4.49</v>
      </c>
      <c r="K150">
        <v>4.5199999999999996</v>
      </c>
      <c r="L150">
        <v>4.25</v>
      </c>
      <c r="M150">
        <v>4.2300000000000004</v>
      </c>
      <c r="N150">
        <v>4.22</v>
      </c>
      <c r="O150">
        <v>4.1900000000000004</v>
      </c>
      <c r="X150" s="1">
        <f t="shared" si="17"/>
        <v>4.5175000000000001</v>
      </c>
      <c r="Y150" s="1">
        <f t="shared" si="18"/>
        <v>4.2225000000000001</v>
      </c>
      <c r="Z150">
        <f t="shared" si="16"/>
        <v>3.1041790553460568E-5</v>
      </c>
    </row>
    <row r="151" spans="1:26" x14ac:dyDescent="0.25">
      <c r="A151" t="s">
        <v>140</v>
      </c>
      <c r="B151">
        <v>110</v>
      </c>
      <c r="C151" t="s">
        <v>711</v>
      </c>
      <c r="D151">
        <v>0</v>
      </c>
      <c r="E151">
        <v>0</v>
      </c>
      <c r="F151" t="s">
        <v>169</v>
      </c>
      <c r="H151">
        <v>4.5</v>
      </c>
      <c r="I151">
        <v>4.47</v>
      </c>
      <c r="J151">
        <v>4.47</v>
      </c>
      <c r="K151">
        <v>4.49</v>
      </c>
      <c r="L151">
        <v>4.33</v>
      </c>
      <c r="M151">
        <v>4.3</v>
      </c>
      <c r="N151">
        <v>4.3</v>
      </c>
      <c r="O151">
        <v>4.3</v>
      </c>
      <c r="X151" s="1">
        <f t="shared" si="17"/>
        <v>4.4824999999999999</v>
      </c>
      <c r="Y151" s="1">
        <f t="shared" si="18"/>
        <v>4.3075000000000001</v>
      </c>
      <c r="Z151">
        <f t="shared" si="16"/>
        <v>1.841462151476473E-5</v>
      </c>
    </row>
    <row r="152" spans="1:26" x14ac:dyDescent="0.25">
      <c r="A152" t="s">
        <v>141</v>
      </c>
      <c r="B152">
        <v>110</v>
      </c>
      <c r="C152" t="s">
        <v>711</v>
      </c>
      <c r="D152">
        <v>0</v>
      </c>
      <c r="E152">
        <v>0</v>
      </c>
      <c r="F152" t="s">
        <v>169</v>
      </c>
      <c r="H152">
        <v>4.46</v>
      </c>
      <c r="I152">
        <v>4.46</v>
      </c>
      <c r="J152">
        <v>4.45</v>
      </c>
      <c r="K152">
        <v>4.4400000000000004</v>
      </c>
      <c r="L152">
        <v>4.26</v>
      </c>
      <c r="M152">
        <v>4.24</v>
      </c>
      <c r="N152">
        <v>4.22</v>
      </c>
      <c r="O152">
        <v>4.21</v>
      </c>
      <c r="X152" s="1">
        <f t="shared" si="17"/>
        <v>4.4525000000000006</v>
      </c>
      <c r="Y152" s="1">
        <f t="shared" si="18"/>
        <v>4.2324999999999999</v>
      </c>
      <c r="Z152">
        <f t="shared" si="16"/>
        <v>2.314980990427575E-5</v>
      </c>
    </row>
    <row r="153" spans="1:26" x14ac:dyDescent="0.25">
      <c r="A153" t="s">
        <v>142</v>
      </c>
      <c r="B153">
        <v>110</v>
      </c>
      <c r="C153" t="s">
        <v>711</v>
      </c>
      <c r="D153">
        <v>0</v>
      </c>
      <c r="E153">
        <v>0</v>
      </c>
      <c r="F153" t="s">
        <v>169</v>
      </c>
      <c r="H153">
        <v>4.53</v>
      </c>
      <c r="I153">
        <v>4.51</v>
      </c>
      <c r="J153">
        <v>4.5</v>
      </c>
      <c r="K153">
        <v>4.49</v>
      </c>
      <c r="L153">
        <v>4.32</v>
      </c>
      <c r="M153">
        <v>4.3099999999999996</v>
      </c>
      <c r="N153">
        <v>4.3</v>
      </c>
      <c r="O153">
        <v>4.3</v>
      </c>
      <c r="X153" s="1">
        <f t="shared" si="17"/>
        <v>4.5075000000000003</v>
      </c>
      <c r="Y153" s="1">
        <f t="shared" si="18"/>
        <v>4.3075000000000001</v>
      </c>
      <c r="Z153">
        <f t="shared" si="16"/>
        <v>2.1045281731159732E-5</v>
      </c>
    </row>
    <row r="154" spans="1:26" x14ac:dyDescent="0.25">
      <c r="A154" t="s">
        <v>143</v>
      </c>
      <c r="B154">
        <v>110</v>
      </c>
      <c r="C154" t="s">
        <v>711</v>
      </c>
      <c r="D154">
        <v>0</v>
      </c>
      <c r="E154">
        <v>0</v>
      </c>
      <c r="F154" t="s">
        <v>169</v>
      </c>
      <c r="H154">
        <v>4.46</v>
      </c>
      <c r="I154">
        <v>4.5</v>
      </c>
      <c r="J154">
        <v>4.45</v>
      </c>
      <c r="K154">
        <v>4.46</v>
      </c>
      <c r="L154">
        <v>4.34</v>
      </c>
      <c r="M154">
        <v>4.3</v>
      </c>
      <c r="N154">
        <v>4.3</v>
      </c>
      <c r="O154">
        <v>4.32</v>
      </c>
      <c r="X154" s="1">
        <f t="shared" si="17"/>
        <v>4.4675000000000002</v>
      </c>
      <c r="Y154" s="1">
        <f t="shared" si="18"/>
        <v>4.3150000000000004</v>
      </c>
      <c r="Z154">
        <f t="shared" si="16"/>
        <v>1.6047027320009266E-5</v>
      </c>
    </row>
    <row r="155" spans="1:26" x14ac:dyDescent="0.25">
      <c r="A155" t="s">
        <v>144</v>
      </c>
      <c r="B155">
        <v>110</v>
      </c>
      <c r="C155" t="s">
        <v>711</v>
      </c>
      <c r="D155">
        <v>0</v>
      </c>
      <c r="E155">
        <v>0</v>
      </c>
      <c r="F155" t="s">
        <v>169</v>
      </c>
      <c r="H155">
        <v>4.49</v>
      </c>
      <c r="I155">
        <v>4.46</v>
      </c>
      <c r="J155">
        <v>4.45</v>
      </c>
      <c r="K155">
        <v>4.43</v>
      </c>
      <c r="L155">
        <v>4.34</v>
      </c>
      <c r="M155">
        <v>4.3</v>
      </c>
      <c r="N155">
        <v>4.3</v>
      </c>
      <c r="O155">
        <v>4.2699999999999996</v>
      </c>
      <c r="X155" s="1">
        <f t="shared" si="17"/>
        <v>4.4574999999999996</v>
      </c>
      <c r="Y155" s="1">
        <f t="shared" si="18"/>
        <v>4.3025000000000002</v>
      </c>
      <c r="Z155">
        <f t="shared" si="16"/>
        <v>1.6310093341648709E-5</v>
      </c>
    </row>
    <row r="156" spans="1:26" x14ac:dyDescent="0.25">
      <c r="A156" t="s">
        <v>145</v>
      </c>
      <c r="B156">
        <v>110</v>
      </c>
      <c r="C156" t="s">
        <v>711</v>
      </c>
      <c r="D156">
        <v>0</v>
      </c>
      <c r="E156">
        <v>0</v>
      </c>
      <c r="F156" t="s">
        <v>169</v>
      </c>
      <c r="H156">
        <v>4.5199999999999996</v>
      </c>
      <c r="I156">
        <v>4.49</v>
      </c>
      <c r="J156">
        <v>4.46</v>
      </c>
      <c r="K156">
        <v>4.47</v>
      </c>
      <c r="L156">
        <v>4.37</v>
      </c>
      <c r="M156">
        <v>4.3600000000000003</v>
      </c>
      <c r="N156">
        <v>4.3600000000000003</v>
      </c>
      <c r="O156">
        <v>4.3899999999999997</v>
      </c>
      <c r="X156" s="1">
        <f t="shared" si="17"/>
        <v>4.4849999999999994</v>
      </c>
      <c r="Y156" s="1">
        <f t="shared" si="18"/>
        <v>4.37</v>
      </c>
      <c r="Z156">
        <f t="shared" si="16"/>
        <v>1.2101036995416763E-5</v>
      </c>
    </row>
    <row r="157" spans="1:26" x14ac:dyDescent="0.25">
      <c r="A157" t="s">
        <v>146</v>
      </c>
      <c r="B157">
        <v>110</v>
      </c>
      <c r="C157" t="s">
        <v>711</v>
      </c>
      <c r="D157">
        <v>0</v>
      </c>
      <c r="E157">
        <v>0</v>
      </c>
      <c r="F157" t="s">
        <v>169</v>
      </c>
      <c r="H157">
        <v>4.5</v>
      </c>
      <c r="I157">
        <v>4.4400000000000004</v>
      </c>
      <c r="J157">
        <v>4.46</v>
      </c>
      <c r="K157">
        <v>4.46</v>
      </c>
      <c r="L157">
        <v>4.34</v>
      </c>
      <c r="M157">
        <v>4.32</v>
      </c>
      <c r="N157">
        <v>4.2699999999999996</v>
      </c>
      <c r="O157">
        <v>4.32</v>
      </c>
      <c r="X157" s="1">
        <f t="shared" si="17"/>
        <v>4.4650000000000007</v>
      </c>
      <c r="Y157" s="1">
        <f t="shared" si="18"/>
        <v>4.3125</v>
      </c>
      <c r="Z157">
        <f t="shared" si="16"/>
        <v>1.604702732000936E-5</v>
      </c>
    </row>
    <row r="158" spans="1:26" x14ac:dyDescent="0.25">
      <c r="A158" t="s">
        <v>147</v>
      </c>
      <c r="B158">
        <v>110</v>
      </c>
      <c r="C158" t="s">
        <v>711</v>
      </c>
      <c r="D158">
        <v>0</v>
      </c>
      <c r="E158">
        <v>0</v>
      </c>
      <c r="F158" t="s">
        <v>169</v>
      </c>
      <c r="H158">
        <v>4.49</v>
      </c>
      <c r="I158">
        <v>4.45</v>
      </c>
      <c r="J158">
        <v>4.45</v>
      </c>
      <c r="K158">
        <v>4.46</v>
      </c>
      <c r="L158">
        <v>4.42</v>
      </c>
      <c r="M158">
        <v>4.4000000000000004</v>
      </c>
      <c r="N158">
        <v>4.4000000000000004</v>
      </c>
      <c r="O158">
        <v>4.42</v>
      </c>
      <c r="X158" s="1">
        <f t="shared" si="17"/>
        <v>4.4625000000000004</v>
      </c>
      <c r="Y158" s="1">
        <f t="shared" si="18"/>
        <v>4.41</v>
      </c>
      <c r="Z158">
        <f t="shared" si="16"/>
        <v>5.5243864544294467E-6</v>
      </c>
    </row>
    <row r="159" spans="1:26" x14ac:dyDescent="0.25">
      <c r="A159" t="s">
        <v>148</v>
      </c>
      <c r="B159">
        <v>110</v>
      </c>
      <c r="C159" t="s">
        <v>711</v>
      </c>
      <c r="D159">
        <v>0</v>
      </c>
      <c r="E159">
        <v>0</v>
      </c>
      <c r="F159" t="s">
        <v>169</v>
      </c>
      <c r="H159">
        <v>4.47</v>
      </c>
      <c r="I159">
        <v>4.4400000000000004</v>
      </c>
      <c r="J159">
        <v>4.43</v>
      </c>
      <c r="K159">
        <v>4.4400000000000004</v>
      </c>
      <c r="L159">
        <v>4.08</v>
      </c>
      <c r="M159">
        <v>4.05</v>
      </c>
      <c r="N159">
        <v>4.05</v>
      </c>
      <c r="O159">
        <v>4.04</v>
      </c>
      <c r="X159" s="1">
        <f t="shared" si="17"/>
        <v>4.4450000000000003</v>
      </c>
      <c r="Y159" s="1">
        <f t="shared" si="18"/>
        <v>4.0549999999999997</v>
      </c>
      <c r="Z159">
        <f t="shared" si="16"/>
        <v>4.1038299375761502E-5</v>
      </c>
    </row>
    <row r="160" spans="1:26" x14ac:dyDescent="0.25">
      <c r="A160" t="s">
        <v>149</v>
      </c>
      <c r="B160">
        <v>110</v>
      </c>
      <c r="C160" t="s">
        <v>711</v>
      </c>
      <c r="D160">
        <v>0</v>
      </c>
      <c r="E160">
        <v>0</v>
      </c>
      <c r="F160" t="s">
        <v>169</v>
      </c>
      <c r="H160">
        <v>4.5599999999999996</v>
      </c>
      <c r="I160">
        <v>4.53</v>
      </c>
      <c r="J160">
        <v>4.57</v>
      </c>
      <c r="K160">
        <v>4.53</v>
      </c>
      <c r="L160">
        <v>4.3</v>
      </c>
      <c r="M160">
        <v>4.2699999999999996</v>
      </c>
      <c r="N160">
        <v>4.26</v>
      </c>
      <c r="O160">
        <v>4.2699999999999996</v>
      </c>
      <c r="X160" s="1">
        <f t="shared" si="17"/>
        <v>4.5475000000000003</v>
      </c>
      <c r="Y160" s="1">
        <f t="shared" si="18"/>
        <v>4.2750000000000004</v>
      </c>
      <c r="Z160">
        <f t="shared" si="16"/>
        <v>2.8674196358705104E-5</v>
      </c>
    </row>
    <row r="161" spans="1:26" x14ac:dyDescent="0.25">
      <c r="A161" t="s">
        <v>150</v>
      </c>
      <c r="B161">
        <v>110</v>
      </c>
      <c r="C161" t="s">
        <v>711</v>
      </c>
      <c r="D161">
        <v>0</v>
      </c>
      <c r="E161">
        <v>0</v>
      </c>
      <c r="F161" t="s">
        <v>169</v>
      </c>
      <c r="H161">
        <v>4.46</v>
      </c>
      <c r="I161">
        <v>4.43</v>
      </c>
      <c r="J161">
        <v>4.41</v>
      </c>
      <c r="K161">
        <v>4.43</v>
      </c>
      <c r="L161">
        <v>4.1500000000000004</v>
      </c>
      <c r="M161">
        <v>4.1100000000000003</v>
      </c>
      <c r="N161">
        <v>4.1100000000000003</v>
      </c>
      <c r="O161">
        <v>4.13</v>
      </c>
      <c r="X161" s="1">
        <f t="shared" si="17"/>
        <v>4.4325000000000001</v>
      </c>
      <c r="Y161" s="1">
        <f t="shared" si="18"/>
        <v>4.125</v>
      </c>
      <c r="Z161">
        <f t="shared" si="16"/>
        <v>3.2357120661658069E-5</v>
      </c>
    </row>
    <row r="162" spans="1:26" x14ac:dyDescent="0.25">
      <c r="A162" t="s">
        <v>151</v>
      </c>
      <c r="B162">
        <v>110</v>
      </c>
      <c r="C162" t="s">
        <v>711</v>
      </c>
      <c r="D162">
        <v>0</v>
      </c>
      <c r="E162">
        <v>0</v>
      </c>
      <c r="F162" t="s">
        <v>169</v>
      </c>
      <c r="H162">
        <v>4.54</v>
      </c>
      <c r="I162">
        <v>4.55</v>
      </c>
      <c r="J162">
        <v>4.53</v>
      </c>
      <c r="K162">
        <v>4.5199999999999996</v>
      </c>
      <c r="L162">
        <v>4.2699999999999996</v>
      </c>
      <c r="M162">
        <v>4.26</v>
      </c>
      <c r="N162">
        <v>4.25</v>
      </c>
      <c r="O162">
        <v>4.24</v>
      </c>
      <c r="X162" s="1">
        <f t="shared" si="17"/>
        <v>4.5350000000000001</v>
      </c>
      <c r="Y162" s="1">
        <f t="shared" si="18"/>
        <v>4.2549999999999999</v>
      </c>
      <c r="Z162">
        <f t="shared" si="16"/>
        <v>2.9463394423623623E-5</v>
      </c>
    </row>
    <row r="163" spans="1:26" x14ac:dyDescent="0.25">
      <c r="A163" t="s">
        <v>152</v>
      </c>
      <c r="B163">
        <v>110</v>
      </c>
      <c r="C163" t="s">
        <v>711</v>
      </c>
      <c r="D163">
        <v>0</v>
      </c>
      <c r="E163">
        <v>0</v>
      </c>
      <c r="F163" t="s">
        <v>169</v>
      </c>
      <c r="H163">
        <v>4.62</v>
      </c>
      <c r="I163">
        <v>4.63</v>
      </c>
      <c r="J163">
        <v>4.62</v>
      </c>
      <c r="K163">
        <v>4.6100000000000003</v>
      </c>
      <c r="L163">
        <v>4.37</v>
      </c>
      <c r="M163">
        <v>4.3499999999999996</v>
      </c>
      <c r="N163">
        <v>4.34</v>
      </c>
      <c r="O163">
        <v>4.33</v>
      </c>
      <c r="X163" s="1">
        <f t="shared" si="17"/>
        <v>4.62</v>
      </c>
      <c r="Y163" s="1">
        <f t="shared" si="18"/>
        <v>4.3475000000000001</v>
      </c>
      <c r="Z163">
        <f t="shared" si="16"/>
        <v>2.8674196358705104E-5</v>
      </c>
    </row>
    <row r="164" spans="1:26" x14ac:dyDescent="0.25">
      <c r="A164" t="s">
        <v>153</v>
      </c>
      <c r="B164">
        <v>110</v>
      </c>
      <c r="C164" t="s">
        <v>711</v>
      </c>
      <c r="D164">
        <v>0</v>
      </c>
      <c r="E164">
        <v>0</v>
      </c>
      <c r="F164" t="s">
        <v>169</v>
      </c>
      <c r="H164">
        <v>4.57</v>
      </c>
      <c r="I164">
        <v>4.53</v>
      </c>
      <c r="J164">
        <v>4.5199999999999996</v>
      </c>
      <c r="K164">
        <v>4.55</v>
      </c>
      <c r="L164">
        <v>4.29</v>
      </c>
      <c r="M164">
        <v>4.26</v>
      </c>
      <c r="N164">
        <v>4.26</v>
      </c>
      <c r="O164">
        <v>4.21</v>
      </c>
      <c r="X164" s="1">
        <f t="shared" si="17"/>
        <v>4.5425000000000004</v>
      </c>
      <c r="Y164" s="1">
        <f t="shared" si="18"/>
        <v>4.2549999999999999</v>
      </c>
      <c r="Z164">
        <f t="shared" si="16"/>
        <v>3.0252592488542143E-5</v>
      </c>
    </row>
    <row r="165" spans="1:26" x14ac:dyDescent="0.25">
      <c r="A165" t="s">
        <v>154</v>
      </c>
      <c r="B165">
        <v>110</v>
      </c>
      <c r="C165" t="s">
        <v>711</v>
      </c>
      <c r="D165">
        <v>0</v>
      </c>
      <c r="E165">
        <v>0</v>
      </c>
      <c r="F165" t="s">
        <v>169</v>
      </c>
      <c r="H165">
        <v>4.42</v>
      </c>
      <c r="I165">
        <v>4.41</v>
      </c>
      <c r="J165">
        <v>4.37</v>
      </c>
      <c r="K165">
        <v>4.37</v>
      </c>
      <c r="L165">
        <v>4.16</v>
      </c>
      <c r="M165">
        <v>4.13</v>
      </c>
      <c r="N165">
        <v>4.1399999999999997</v>
      </c>
      <c r="O165">
        <v>4.09</v>
      </c>
      <c r="X165" s="1">
        <f t="shared" si="17"/>
        <v>4.3925000000000001</v>
      </c>
      <c r="Y165" s="1">
        <f t="shared" si="18"/>
        <v>4.13</v>
      </c>
      <c r="Z165">
        <f t="shared" si="16"/>
        <v>2.7621932272147141E-5</v>
      </c>
    </row>
    <row r="166" spans="1:26" x14ac:dyDescent="0.25">
      <c r="A166" t="s">
        <v>155</v>
      </c>
      <c r="B166">
        <v>110</v>
      </c>
      <c r="C166" t="s">
        <v>711</v>
      </c>
      <c r="D166">
        <v>0</v>
      </c>
      <c r="E166">
        <v>0</v>
      </c>
      <c r="F166" t="s">
        <v>169</v>
      </c>
      <c r="H166">
        <v>4.5599999999999996</v>
      </c>
      <c r="I166">
        <v>4.5599999999999996</v>
      </c>
      <c r="J166">
        <v>4.53</v>
      </c>
      <c r="K166">
        <v>4.53</v>
      </c>
      <c r="L166">
        <v>4.32</v>
      </c>
      <c r="M166">
        <v>4.26</v>
      </c>
      <c r="N166">
        <v>4.2699999999999996</v>
      </c>
      <c r="O166">
        <v>4.3099999999999996</v>
      </c>
      <c r="X166" s="1">
        <f t="shared" si="17"/>
        <v>4.5449999999999999</v>
      </c>
      <c r="Y166" s="1">
        <f t="shared" si="18"/>
        <v>4.29</v>
      </c>
      <c r="Z166">
        <f t="shared" si="16"/>
        <v>2.6832734207228624E-5</v>
      </c>
    </row>
    <row r="167" spans="1:26" x14ac:dyDescent="0.25">
      <c r="A167" t="s">
        <v>156</v>
      </c>
      <c r="B167">
        <v>110</v>
      </c>
      <c r="C167" t="s">
        <v>711</v>
      </c>
      <c r="D167">
        <v>0</v>
      </c>
      <c r="E167">
        <v>0</v>
      </c>
      <c r="F167" t="s">
        <v>169</v>
      </c>
      <c r="H167">
        <v>4.5</v>
      </c>
      <c r="I167">
        <v>4.45</v>
      </c>
      <c r="J167">
        <v>4.4000000000000004</v>
      </c>
      <c r="K167">
        <v>4.41</v>
      </c>
      <c r="L167">
        <v>4.12</v>
      </c>
      <c r="M167">
        <v>4.09</v>
      </c>
      <c r="N167">
        <v>4.08</v>
      </c>
      <c r="O167">
        <v>4.0599999999999996</v>
      </c>
      <c r="X167" s="1">
        <f t="shared" si="17"/>
        <v>4.4399999999999995</v>
      </c>
      <c r="Y167" s="1">
        <f t="shared" si="18"/>
        <v>4.0875000000000004</v>
      </c>
      <c r="Z167">
        <f t="shared" si="16"/>
        <v>3.7092309051168903E-5</v>
      </c>
    </row>
    <row r="168" spans="1:26" x14ac:dyDescent="0.25">
      <c r="A168" t="s">
        <v>157</v>
      </c>
      <c r="B168">
        <v>110</v>
      </c>
      <c r="C168" t="s">
        <v>711</v>
      </c>
      <c r="D168">
        <v>0</v>
      </c>
      <c r="E168">
        <v>0</v>
      </c>
      <c r="F168" t="s">
        <v>169</v>
      </c>
      <c r="H168">
        <v>4.3499999999999996</v>
      </c>
      <c r="I168">
        <v>4.32</v>
      </c>
      <c r="J168">
        <v>4.3</v>
      </c>
      <c r="K168">
        <v>4.2699999999999996</v>
      </c>
      <c r="L168">
        <v>4.22</v>
      </c>
      <c r="M168">
        <v>4.21</v>
      </c>
      <c r="N168">
        <v>4.21</v>
      </c>
      <c r="O168">
        <v>4.22</v>
      </c>
      <c r="X168" s="1">
        <f t="shared" si="17"/>
        <v>4.3099999999999996</v>
      </c>
      <c r="Y168" s="1">
        <f t="shared" si="18"/>
        <v>4.2149999999999999</v>
      </c>
      <c r="Z168">
        <f t="shared" si="16"/>
        <v>9.9965088223008372E-6</v>
      </c>
    </row>
    <row r="169" spans="1:26" x14ac:dyDescent="0.25">
      <c r="A169" t="s">
        <v>158</v>
      </c>
      <c r="B169">
        <v>110</v>
      </c>
      <c r="C169" t="s">
        <v>711</v>
      </c>
      <c r="D169">
        <v>0</v>
      </c>
      <c r="E169">
        <v>0</v>
      </c>
      <c r="F169" t="s">
        <v>169</v>
      </c>
      <c r="H169">
        <v>4.46</v>
      </c>
      <c r="I169">
        <v>4.43</v>
      </c>
      <c r="J169">
        <v>4.38</v>
      </c>
      <c r="K169">
        <v>4.42</v>
      </c>
      <c r="L169">
        <v>4.2699999999999996</v>
      </c>
      <c r="M169">
        <v>4.25</v>
      </c>
      <c r="N169">
        <v>4.2699999999999996</v>
      </c>
      <c r="O169">
        <v>4.2699999999999996</v>
      </c>
      <c r="X169" s="1">
        <f t="shared" si="17"/>
        <v>4.4224999999999994</v>
      </c>
      <c r="Y169" s="1">
        <f t="shared" si="18"/>
        <v>4.2649999999999997</v>
      </c>
      <c r="Z169">
        <f t="shared" si="16"/>
        <v>1.6573159363288247E-5</v>
      </c>
    </row>
    <row r="170" spans="1:26" x14ac:dyDescent="0.25">
      <c r="A170" t="s">
        <v>159</v>
      </c>
      <c r="B170">
        <v>110</v>
      </c>
      <c r="C170" t="s">
        <v>711</v>
      </c>
      <c r="D170">
        <v>0</v>
      </c>
      <c r="E170">
        <v>0</v>
      </c>
      <c r="F170" t="s">
        <v>169</v>
      </c>
      <c r="H170">
        <v>4.4000000000000004</v>
      </c>
      <c r="I170">
        <v>4.3499999999999996</v>
      </c>
      <c r="J170">
        <v>4.32</v>
      </c>
      <c r="K170">
        <v>4.32</v>
      </c>
      <c r="L170">
        <v>4.2699999999999996</v>
      </c>
      <c r="M170">
        <v>4.21</v>
      </c>
      <c r="N170">
        <v>4.2</v>
      </c>
      <c r="O170">
        <v>4.2300000000000004</v>
      </c>
      <c r="X170" s="1">
        <f t="shared" si="17"/>
        <v>4.3475000000000001</v>
      </c>
      <c r="Y170" s="1">
        <f t="shared" si="18"/>
        <v>4.2275</v>
      </c>
      <c r="Z170">
        <f t="shared" si="16"/>
        <v>1.2627169038695838E-5</v>
      </c>
    </row>
    <row r="171" spans="1:26" x14ac:dyDescent="0.25">
      <c r="A171" t="s">
        <v>160</v>
      </c>
      <c r="B171">
        <v>110</v>
      </c>
      <c r="C171" t="s">
        <v>711</v>
      </c>
      <c r="D171">
        <v>0</v>
      </c>
      <c r="E171">
        <v>0</v>
      </c>
      <c r="F171" t="s">
        <v>169</v>
      </c>
      <c r="H171">
        <v>4.3899999999999997</v>
      </c>
      <c r="I171">
        <v>4.3600000000000003</v>
      </c>
      <c r="J171">
        <v>4.3600000000000003</v>
      </c>
      <c r="K171">
        <v>4.34</v>
      </c>
      <c r="L171">
        <v>4.25</v>
      </c>
      <c r="M171">
        <v>4.24</v>
      </c>
      <c r="N171">
        <v>4.2300000000000004</v>
      </c>
      <c r="O171">
        <v>4.22</v>
      </c>
      <c r="X171" s="1">
        <f t="shared" si="17"/>
        <v>4.3624999999999998</v>
      </c>
      <c r="Y171" s="1">
        <f t="shared" si="18"/>
        <v>4.2350000000000003</v>
      </c>
      <c r="Z171">
        <f t="shared" si="16"/>
        <v>1.3416367103614265E-5</v>
      </c>
    </row>
    <row r="172" spans="1:26" x14ac:dyDescent="0.25">
      <c r="A172" t="s">
        <v>161</v>
      </c>
      <c r="B172">
        <v>110</v>
      </c>
      <c r="C172" t="s">
        <v>711</v>
      </c>
      <c r="D172">
        <v>0</v>
      </c>
      <c r="E172">
        <v>0</v>
      </c>
      <c r="F172" t="s">
        <v>169</v>
      </c>
      <c r="H172">
        <v>4.3899999999999997</v>
      </c>
      <c r="I172">
        <v>4.3499999999999996</v>
      </c>
      <c r="J172">
        <v>4.3499999999999996</v>
      </c>
      <c r="K172">
        <v>4.3600000000000003</v>
      </c>
      <c r="L172">
        <v>4.25</v>
      </c>
      <c r="M172">
        <v>4.24</v>
      </c>
      <c r="N172">
        <v>4.1900000000000004</v>
      </c>
      <c r="O172">
        <v>4.21</v>
      </c>
      <c r="X172" s="1">
        <f t="shared" si="17"/>
        <v>4.3624999999999998</v>
      </c>
      <c r="Y172" s="1">
        <f t="shared" si="18"/>
        <v>4.2225000000000001</v>
      </c>
      <c r="Z172">
        <f t="shared" si="16"/>
        <v>1.4731697211811766E-5</v>
      </c>
    </row>
    <row r="173" spans="1:26" x14ac:dyDescent="0.25">
      <c r="A173" t="s">
        <v>162</v>
      </c>
      <c r="B173">
        <v>110</v>
      </c>
      <c r="C173" t="s">
        <v>711</v>
      </c>
      <c r="D173">
        <v>0</v>
      </c>
      <c r="E173">
        <v>0</v>
      </c>
      <c r="F173" t="s">
        <v>169</v>
      </c>
      <c r="H173">
        <v>4.46</v>
      </c>
      <c r="I173">
        <v>4.4400000000000004</v>
      </c>
      <c r="J173">
        <v>4.41</v>
      </c>
      <c r="K173">
        <v>4.41</v>
      </c>
      <c r="L173">
        <v>4.3099999999999996</v>
      </c>
      <c r="M173">
        <v>4.3099999999999996</v>
      </c>
      <c r="N173">
        <v>4.3099999999999996</v>
      </c>
      <c r="O173">
        <v>4.3099999999999996</v>
      </c>
      <c r="X173" s="1">
        <f t="shared" si="17"/>
        <v>4.43</v>
      </c>
      <c r="Y173" s="1">
        <f t="shared" si="18"/>
        <v>4.3099999999999996</v>
      </c>
      <c r="Z173">
        <f t="shared" si="16"/>
        <v>1.2627169038695838E-5</v>
      </c>
    </row>
    <row r="174" spans="1:26" x14ac:dyDescent="0.25">
      <c r="A174" t="s">
        <v>167</v>
      </c>
      <c r="B174">
        <v>110</v>
      </c>
      <c r="C174" t="s">
        <v>711</v>
      </c>
      <c r="D174">
        <v>0</v>
      </c>
      <c r="E174">
        <v>0</v>
      </c>
      <c r="F174" t="s">
        <v>169</v>
      </c>
      <c r="H174">
        <v>4.42</v>
      </c>
      <c r="I174">
        <v>4.3499999999999996</v>
      </c>
      <c r="J174">
        <v>4.34</v>
      </c>
      <c r="K174">
        <v>4.37</v>
      </c>
      <c r="L174">
        <v>4.24</v>
      </c>
      <c r="M174">
        <v>4.2300000000000004</v>
      </c>
      <c r="N174">
        <v>4.22</v>
      </c>
      <c r="O174">
        <v>4.2</v>
      </c>
      <c r="X174" s="1">
        <f t="shared" si="17"/>
        <v>4.37</v>
      </c>
      <c r="Y174" s="1">
        <f t="shared" si="18"/>
        <v>4.2225000000000001</v>
      </c>
      <c r="Z174">
        <f t="shared" si="16"/>
        <v>1.5520895276730284E-5</v>
      </c>
    </row>
    <row r="175" spans="1:26" x14ac:dyDescent="0.25">
      <c r="A175" t="s">
        <v>180</v>
      </c>
      <c r="B175">
        <v>125</v>
      </c>
      <c r="C175" t="s">
        <v>383</v>
      </c>
      <c r="D175">
        <v>0</v>
      </c>
      <c r="E175">
        <v>0</v>
      </c>
      <c r="F175" t="s">
        <v>169</v>
      </c>
      <c r="H175">
        <v>5.59</v>
      </c>
      <c r="I175">
        <v>5.58</v>
      </c>
      <c r="J175">
        <v>5.58</v>
      </c>
      <c r="K175">
        <v>5.57</v>
      </c>
      <c r="L175">
        <v>5.46</v>
      </c>
      <c r="M175">
        <v>5.4</v>
      </c>
      <c r="N175">
        <v>5.4</v>
      </c>
      <c r="O175">
        <v>5.41</v>
      </c>
      <c r="X175" s="1">
        <f t="shared" si="17"/>
        <v>5.58</v>
      </c>
      <c r="Y175" s="1">
        <f t="shared" si="18"/>
        <v>5.4174999999999995</v>
      </c>
      <c r="Z175">
        <f t="shared" si="16"/>
        <v>1.3241691265245736E-5</v>
      </c>
    </row>
    <row r="176" spans="1:26" x14ac:dyDescent="0.25">
      <c r="A176" t="s">
        <v>181</v>
      </c>
      <c r="B176">
        <v>125</v>
      </c>
      <c r="C176" t="s">
        <v>383</v>
      </c>
      <c r="D176">
        <v>0</v>
      </c>
      <c r="E176">
        <v>0</v>
      </c>
      <c r="F176" t="s">
        <v>169</v>
      </c>
      <c r="H176">
        <v>5.61</v>
      </c>
      <c r="I176">
        <v>5.6</v>
      </c>
      <c r="J176">
        <v>5.59</v>
      </c>
      <c r="K176">
        <v>5.61</v>
      </c>
      <c r="L176">
        <v>5.5</v>
      </c>
      <c r="M176">
        <v>5.46</v>
      </c>
      <c r="N176">
        <v>5.49</v>
      </c>
      <c r="O176">
        <v>5.47</v>
      </c>
      <c r="X176" s="1">
        <f t="shared" si="17"/>
        <v>5.6025</v>
      </c>
      <c r="Y176" s="1">
        <f t="shared" si="18"/>
        <v>5.48</v>
      </c>
      <c r="Z176">
        <f t="shared" si="16"/>
        <v>9.9821980307236437E-6</v>
      </c>
    </row>
    <row r="177" spans="1:26" x14ac:dyDescent="0.25">
      <c r="A177" t="s">
        <v>182</v>
      </c>
      <c r="B177">
        <v>125</v>
      </c>
      <c r="C177" t="s">
        <v>383</v>
      </c>
      <c r="D177">
        <v>0</v>
      </c>
      <c r="E177">
        <v>0</v>
      </c>
      <c r="F177" t="s">
        <v>169</v>
      </c>
      <c r="H177">
        <v>5.56</v>
      </c>
      <c r="I177">
        <v>5.56</v>
      </c>
      <c r="J177">
        <v>5.56</v>
      </c>
      <c r="K177">
        <v>5.57</v>
      </c>
      <c r="L177">
        <v>5.43</v>
      </c>
      <c r="M177">
        <v>5.4</v>
      </c>
      <c r="N177">
        <v>5.39</v>
      </c>
      <c r="O177">
        <v>5.38</v>
      </c>
      <c r="X177" s="1">
        <f t="shared" si="17"/>
        <v>5.5625</v>
      </c>
      <c r="Y177" s="1">
        <f t="shared" si="18"/>
        <v>5.3999999999999995</v>
      </c>
      <c r="Z177">
        <f t="shared" si="16"/>
        <v>1.3241691265245736E-5</v>
      </c>
    </row>
    <row r="178" spans="1:26" x14ac:dyDescent="0.25">
      <c r="A178" t="s">
        <v>183</v>
      </c>
      <c r="B178">
        <v>125</v>
      </c>
      <c r="C178" t="s">
        <v>383</v>
      </c>
      <c r="D178">
        <v>0</v>
      </c>
      <c r="E178">
        <v>0</v>
      </c>
      <c r="F178" t="s">
        <v>169</v>
      </c>
      <c r="H178">
        <v>5.62</v>
      </c>
      <c r="I178">
        <v>5.59</v>
      </c>
      <c r="J178">
        <v>5.6</v>
      </c>
      <c r="K178">
        <v>5.58</v>
      </c>
      <c r="L178">
        <v>5.51</v>
      </c>
      <c r="M178">
        <v>5.49</v>
      </c>
      <c r="N178">
        <v>5.45</v>
      </c>
      <c r="O178">
        <v>5.42</v>
      </c>
      <c r="X178" s="1">
        <f t="shared" si="17"/>
        <v>5.5975000000000001</v>
      </c>
      <c r="Y178" s="1">
        <f t="shared" si="18"/>
        <v>5.4674999999999994</v>
      </c>
      <c r="Z178">
        <f t="shared" si="16"/>
        <v>1.0593353012196618E-5</v>
      </c>
    </row>
    <row r="179" spans="1:26" x14ac:dyDescent="0.25">
      <c r="A179" t="s">
        <v>184</v>
      </c>
      <c r="B179">
        <v>125</v>
      </c>
      <c r="C179" t="s">
        <v>383</v>
      </c>
      <c r="D179">
        <v>0</v>
      </c>
      <c r="E179">
        <v>0</v>
      </c>
      <c r="F179" t="s">
        <v>169</v>
      </c>
      <c r="H179">
        <v>5.56</v>
      </c>
      <c r="I179">
        <v>5.56</v>
      </c>
      <c r="J179">
        <v>5.54</v>
      </c>
      <c r="K179">
        <v>5.54</v>
      </c>
      <c r="P179">
        <v>5.54</v>
      </c>
      <c r="Q179">
        <v>5.51</v>
      </c>
      <c r="R179">
        <v>5.5</v>
      </c>
      <c r="S179">
        <v>5.48</v>
      </c>
      <c r="T179">
        <v>5.16</v>
      </c>
      <c r="U179">
        <v>5.15</v>
      </c>
      <c r="V179">
        <v>5.16</v>
      </c>
      <c r="W179">
        <v>5.16</v>
      </c>
      <c r="X179" s="1">
        <f t="shared" ref="X179:X210" si="19">AVERAGE(P179:S179)</f>
        <v>5.5075000000000003</v>
      </c>
      <c r="Y179" s="1">
        <f t="shared" ref="Y179:Y210" si="20">AVERAGE(T179:W179)</f>
        <v>5.1575000000000006</v>
      </c>
      <c r="Z179">
        <f t="shared" si="16"/>
        <v>2.8520565802067617E-5</v>
      </c>
    </row>
    <row r="180" spans="1:26" x14ac:dyDescent="0.25">
      <c r="A180" t="s">
        <v>185</v>
      </c>
      <c r="B180">
        <v>125</v>
      </c>
      <c r="C180" t="s">
        <v>383</v>
      </c>
      <c r="D180">
        <v>0</v>
      </c>
      <c r="E180">
        <v>0</v>
      </c>
      <c r="F180" t="s">
        <v>169</v>
      </c>
      <c r="H180">
        <v>5.77</v>
      </c>
      <c r="I180">
        <v>5.74</v>
      </c>
      <c r="J180">
        <v>5.75</v>
      </c>
      <c r="K180">
        <v>5.72</v>
      </c>
      <c r="P180">
        <v>5.75</v>
      </c>
      <c r="Q180">
        <v>5.72</v>
      </c>
      <c r="R180">
        <v>5.69</v>
      </c>
      <c r="S180">
        <v>5.68</v>
      </c>
      <c r="T180">
        <v>5.42</v>
      </c>
      <c r="U180">
        <v>5.42</v>
      </c>
      <c r="V180">
        <v>5.39</v>
      </c>
      <c r="W180">
        <v>5.39</v>
      </c>
      <c r="X180" s="1">
        <f t="shared" si="19"/>
        <v>5.71</v>
      </c>
      <c r="Y180" s="1">
        <f t="shared" si="20"/>
        <v>5.4050000000000002</v>
      </c>
      <c r="Z180">
        <f t="shared" si="16"/>
        <v>2.4853635913230355E-5</v>
      </c>
    </row>
    <row r="181" spans="1:26" x14ac:dyDescent="0.25">
      <c r="A181" t="s">
        <v>186</v>
      </c>
      <c r="B181">
        <v>125</v>
      </c>
      <c r="C181" t="s">
        <v>383</v>
      </c>
      <c r="D181">
        <v>0</v>
      </c>
      <c r="E181">
        <v>0</v>
      </c>
      <c r="F181" t="s">
        <v>169</v>
      </c>
      <c r="H181">
        <v>5.65</v>
      </c>
      <c r="I181">
        <v>5.6</v>
      </c>
      <c r="J181">
        <v>5.62</v>
      </c>
      <c r="K181">
        <v>5.62</v>
      </c>
      <c r="P181">
        <v>5.64</v>
      </c>
      <c r="Q181">
        <v>5.62</v>
      </c>
      <c r="R181">
        <v>5.61</v>
      </c>
      <c r="S181">
        <v>5.62</v>
      </c>
      <c r="T181">
        <v>5.3</v>
      </c>
      <c r="U181">
        <v>5.3</v>
      </c>
      <c r="V181">
        <v>5.26</v>
      </c>
      <c r="W181">
        <v>5.27</v>
      </c>
      <c r="X181" s="1">
        <f t="shared" si="19"/>
        <v>5.6225000000000005</v>
      </c>
      <c r="Y181" s="1">
        <f t="shared" si="20"/>
        <v>5.2824999999999998</v>
      </c>
      <c r="Z181">
        <f t="shared" si="16"/>
        <v>2.7705692493437203E-5</v>
      </c>
    </row>
    <row r="182" spans="1:26" x14ac:dyDescent="0.25">
      <c r="A182" t="s">
        <v>187</v>
      </c>
      <c r="B182">
        <v>125</v>
      </c>
      <c r="C182" t="s">
        <v>383</v>
      </c>
      <c r="D182">
        <v>0</v>
      </c>
      <c r="E182">
        <v>0</v>
      </c>
      <c r="F182" t="s">
        <v>169</v>
      </c>
      <c r="H182">
        <v>5.51</v>
      </c>
      <c r="I182">
        <v>5.53</v>
      </c>
      <c r="J182">
        <v>5.52</v>
      </c>
      <c r="K182">
        <v>5.51</v>
      </c>
      <c r="P182">
        <v>5.54</v>
      </c>
      <c r="Q182">
        <v>5.51</v>
      </c>
      <c r="R182">
        <v>5.49</v>
      </c>
      <c r="S182">
        <v>5.51</v>
      </c>
      <c r="T182">
        <v>5.18</v>
      </c>
      <c r="U182">
        <v>5.16</v>
      </c>
      <c r="V182">
        <v>5.16</v>
      </c>
      <c r="W182">
        <v>5.14</v>
      </c>
      <c r="X182" s="1">
        <f t="shared" si="19"/>
        <v>5.5124999999999993</v>
      </c>
      <c r="Y182" s="1">
        <f t="shared" si="20"/>
        <v>5.16</v>
      </c>
      <c r="Z182">
        <f t="shared" si="16"/>
        <v>2.8724284129225201E-5</v>
      </c>
    </row>
    <row r="183" spans="1:26" x14ac:dyDescent="0.25">
      <c r="A183" t="s">
        <v>188</v>
      </c>
      <c r="B183">
        <v>125</v>
      </c>
      <c r="C183" t="s">
        <v>383</v>
      </c>
      <c r="D183">
        <v>0</v>
      </c>
      <c r="E183">
        <v>0</v>
      </c>
      <c r="F183" t="s">
        <v>169</v>
      </c>
      <c r="H183">
        <v>5.66</v>
      </c>
      <c r="I183">
        <v>5.63</v>
      </c>
      <c r="J183">
        <v>5.64</v>
      </c>
      <c r="K183">
        <v>5.64</v>
      </c>
      <c r="P183">
        <v>5.65</v>
      </c>
      <c r="Q183">
        <v>5.64</v>
      </c>
      <c r="R183">
        <v>5.62</v>
      </c>
      <c r="S183">
        <v>5.63</v>
      </c>
      <c r="T183">
        <v>5.28</v>
      </c>
      <c r="U183">
        <v>5.26</v>
      </c>
      <c r="V183">
        <v>5.23</v>
      </c>
      <c r="W183">
        <v>5.27</v>
      </c>
      <c r="X183" s="1">
        <f t="shared" si="19"/>
        <v>5.6349999999999998</v>
      </c>
      <c r="Y183" s="1">
        <f t="shared" si="20"/>
        <v>5.26</v>
      </c>
      <c r="Z183">
        <f t="shared" si="16"/>
        <v>3.0557749073643905E-5</v>
      </c>
    </row>
    <row r="184" spans="1:26" x14ac:dyDescent="0.25">
      <c r="A184" t="s">
        <v>189</v>
      </c>
      <c r="B184">
        <v>125</v>
      </c>
      <c r="C184" t="s">
        <v>383</v>
      </c>
      <c r="D184">
        <v>0</v>
      </c>
      <c r="E184">
        <v>0</v>
      </c>
      <c r="F184" t="s">
        <v>169</v>
      </c>
      <c r="H184">
        <v>5.56</v>
      </c>
      <c r="I184">
        <v>5.55</v>
      </c>
      <c r="J184">
        <v>5.56</v>
      </c>
      <c r="K184">
        <v>5.56</v>
      </c>
      <c r="P184">
        <v>5.59</v>
      </c>
      <c r="Q184">
        <v>5.57</v>
      </c>
      <c r="R184">
        <v>5.52</v>
      </c>
      <c r="S184">
        <v>5.49</v>
      </c>
      <c r="T184">
        <v>4.92</v>
      </c>
      <c r="U184">
        <v>4.9000000000000004</v>
      </c>
      <c r="V184">
        <v>4.91</v>
      </c>
      <c r="W184">
        <v>4.9000000000000004</v>
      </c>
      <c r="X184" s="1">
        <f t="shared" si="19"/>
        <v>5.5425000000000004</v>
      </c>
      <c r="Y184" s="1">
        <f t="shared" si="20"/>
        <v>4.9075000000000006</v>
      </c>
      <c r="Z184">
        <f t="shared" si="16"/>
        <v>5.1744455098036999E-5</v>
      </c>
    </row>
    <row r="185" spans="1:26" x14ac:dyDescent="0.25">
      <c r="A185" t="s">
        <v>190</v>
      </c>
      <c r="B185">
        <v>125</v>
      </c>
      <c r="C185" t="s">
        <v>383</v>
      </c>
      <c r="D185">
        <v>0</v>
      </c>
      <c r="E185">
        <v>0</v>
      </c>
      <c r="F185" t="s">
        <v>169</v>
      </c>
      <c r="H185">
        <v>5.62</v>
      </c>
      <c r="I185">
        <v>5.62</v>
      </c>
      <c r="J185">
        <v>5.64</v>
      </c>
      <c r="K185">
        <v>5.65</v>
      </c>
      <c r="P185">
        <v>5.64</v>
      </c>
      <c r="Q185">
        <v>5.6</v>
      </c>
      <c r="R185">
        <v>5.62</v>
      </c>
      <c r="S185">
        <v>5.61</v>
      </c>
      <c r="T185">
        <v>5.03</v>
      </c>
      <c r="U185">
        <v>5.04</v>
      </c>
      <c r="V185">
        <v>5.03</v>
      </c>
      <c r="W185">
        <v>5.0199999999999996</v>
      </c>
      <c r="X185" s="1">
        <f t="shared" si="19"/>
        <v>5.6174999999999997</v>
      </c>
      <c r="Y185" s="1">
        <f t="shared" si="20"/>
        <v>5.03</v>
      </c>
      <c r="Z185">
        <f t="shared" si="16"/>
        <v>4.7873806882042078E-5</v>
      </c>
    </row>
    <row r="186" spans="1:26" x14ac:dyDescent="0.25">
      <c r="A186" t="s">
        <v>191</v>
      </c>
      <c r="B186">
        <v>125</v>
      </c>
      <c r="C186" t="s">
        <v>383</v>
      </c>
      <c r="D186">
        <v>0</v>
      </c>
      <c r="E186">
        <v>0</v>
      </c>
      <c r="F186" t="s">
        <v>169</v>
      </c>
      <c r="H186">
        <v>5.58</v>
      </c>
      <c r="I186">
        <v>5.57</v>
      </c>
      <c r="J186">
        <v>5.56</v>
      </c>
      <c r="K186">
        <v>5.55</v>
      </c>
      <c r="P186">
        <v>5.57</v>
      </c>
      <c r="Q186">
        <v>5.53</v>
      </c>
      <c r="R186">
        <v>5.54</v>
      </c>
      <c r="S186">
        <v>5.53</v>
      </c>
      <c r="T186">
        <v>4.91</v>
      </c>
      <c r="U186">
        <v>4.91</v>
      </c>
      <c r="V186">
        <v>4.88</v>
      </c>
      <c r="W186">
        <v>4.84</v>
      </c>
      <c r="X186" s="1">
        <f t="shared" si="19"/>
        <v>5.5425000000000004</v>
      </c>
      <c r="Y186" s="1">
        <f t="shared" si="20"/>
        <v>4.8849999999999998</v>
      </c>
      <c r="Z186">
        <f t="shared" si="16"/>
        <v>5.3577920042455699E-5</v>
      </c>
    </row>
    <row r="187" spans="1:26" x14ac:dyDescent="0.25">
      <c r="A187" t="s">
        <v>192</v>
      </c>
      <c r="B187">
        <v>125</v>
      </c>
      <c r="C187" t="s">
        <v>383</v>
      </c>
      <c r="D187">
        <v>0</v>
      </c>
      <c r="E187">
        <v>0</v>
      </c>
      <c r="F187" t="s">
        <v>169</v>
      </c>
      <c r="H187">
        <v>5.62</v>
      </c>
      <c r="I187">
        <v>5.58</v>
      </c>
      <c r="J187">
        <v>5.59</v>
      </c>
      <c r="K187">
        <v>5.57</v>
      </c>
      <c r="P187">
        <v>5.62</v>
      </c>
      <c r="Q187">
        <v>5.58</v>
      </c>
      <c r="R187">
        <v>5.57</v>
      </c>
      <c r="S187">
        <v>5.59</v>
      </c>
      <c r="T187">
        <v>4.91</v>
      </c>
      <c r="U187">
        <v>4.8899999999999997</v>
      </c>
      <c r="V187">
        <v>4.8600000000000003</v>
      </c>
      <c r="W187">
        <v>4.8499999999999996</v>
      </c>
      <c r="X187" s="1">
        <f t="shared" si="19"/>
        <v>5.59</v>
      </c>
      <c r="Y187" s="1">
        <f t="shared" si="20"/>
        <v>4.8774999999999995</v>
      </c>
      <c r="Z187">
        <f t="shared" si="16"/>
        <v>5.805972323992345E-5</v>
      </c>
    </row>
    <row r="188" spans="1:26" x14ac:dyDescent="0.25">
      <c r="A188" t="s">
        <v>193</v>
      </c>
      <c r="B188">
        <v>125</v>
      </c>
      <c r="C188" t="s">
        <v>383</v>
      </c>
      <c r="D188">
        <v>0</v>
      </c>
      <c r="E188">
        <v>0</v>
      </c>
      <c r="F188" t="s">
        <v>169</v>
      </c>
      <c r="H188">
        <v>5.64</v>
      </c>
      <c r="I188">
        <v>5.63</v>
      </c>
      <c r="J188">
        <v>5.62</v>
      </c>
      <c r="K188">
        <v>5.66</v>
      </c>
      <c r="P188">
        <v>5.68</v>
      </c>
      <c r="Q188">
        <v>5.64</v>
      </c>
      <c r="R188">
        <v>5.6</v>
      </c>
      <c r="S188">
        <v>5.62</v>
      </c>
      <c r="T188">
        <v>5.0199999999999996</v>
      </c>
      <c r="U188">
        <v>5</v>
      </c>
      <c r="V188">
        <v>4.99</v>
      </c>
      <c r="W188">
        <v>4.99</v>
      </c>
      <c r="X188" s="1">
        <f t="shared" si="19"/>
        <v>5.6350000000000007</v>
      </c>
      <c r="Y188" s="1">
        <f t="shared" si="20"/>
        <v>5</v>
      </c>
      <c r="Z188">
        <f t="shared" si="16"/>
        <v>5.1744455098037073E-5</v>
      </c>
    </row>
    <row r="189" spans="1:26" x14ac:dyDescent="0.25">
      <c r="A189" t="s">
        <v>194</v>
      </c>
      <c r="B189">
        <v>125</v>
      </c>
      <c r="C189" t="s">
        <v>383</v>
      </c>
      <c r="D189">
        <v>0</v>
      </c>
      <c r="E189">
        <v>0</v>
      </c>
      <c r="F189" t="s">
        <v>169</v>
      </c>
      <c r="H189">
        <v>5.63</v>
      </c>
      <c r="I189">
        <v>5.6</v>
      </c>
      <c r="J189">
        <v>5.59</v>
      </c>
      <c r="K189">
        <v>5.59</v>
      </c>
      <c r="P189">
        <v>5.65</v>
      </c>
      <c r="Q189">
        <v>5.61</v>
      </c>
      <c r="R189">
        <v>5.62</v>
      </c>
      <c r="S189">
        <v>5.6</v>
      </c>
      <c r="T189">
        <v>5.4</v>
      </c>
      <c r="U189">
        <v>5.4</v>
      </c>
      <c r="V189">
        <v>5.38</v>
      </c>
      <c r="W189">
        <v>5.36</v>
      </c>
      <c r="X189" s="1">
        <f t="shared" si="19"/>
        <v>5.620000000000001</v>
      </c>
      <c r="Y189" s="1">
        <f t="shared" si="20"/>
        <v>5.3849999999999998</v>
      </c>
      <c r="Z189">
        <f t="shared" si="16"/>
        <v>1.9149522752816948E-5</v>
      </c>
    </row>
    <row r="190" spans="1:26" x14ac:dyDescent="0.25">
      <c r="A190" t="s">
        <v>195</v>
      </c>
      <c r="B190">
        <v>125</v>
      </c>
      <c r="C190" t="s">
        <v>383</v>
      </c>
      <c r="D190">
        <v>0</v>
      </c>
      <c r="E190">
        <v>0</v>
      </c>
      <c r="F190" t="s">
        <v>169</v>
      </c>
      <c r="H190">
        <v>5.77</v>
      </c>
      <c r="I190">
        <v>5.75</v>
      </c>
      <c r="J190">
        <v>5.74</v>
      </c>
      <c r="K190">
        <v>5.74</v>
      </c>
      <c r="P190">
        <v>5.77</v>
      </c>
      <c r="Q190">
        <v>5.77</v>
      </c>
      <c r="R190">
        <v>5.76</v>
      </c>
      <c r="S190">
        <v>5.73</v>
      </c>
      <c r="T190">
        <v>5.46</v>
      </c>
      <c r="U190">
        <v>5.43</v>
      </c>
      <c r="V190">
        <v>5.44</v>
      </c>
      <c r="W190">
        <v>5.46</v>
      </c>
      <c r="X190" s="1">
        <f t="shared" si="19"/>
        <v>5.7574999999999994</v>
      </c>
      <c r="Y190" s="1">
        <f t="shared" si="20"/>
        <v>5.4475000000000007</v>
      </c>
      <c r="Z190">
        <f t="shared" si="16"/>
        <v>2.5261072567545527E-5</v>
      </c>
    </row>
    <row r="191" spans="1:26" x14ac:dyDescent="0.25">
      <c r="A191" t="s">
        <v>196</v>
      </c>
      <c r="B191">
        <v>125</v>
      </c>
      <c r="C191" t="s">
        <v>383</v>
      </c>
      <c r="D191">
        <v>0</v>
      </c>
      <c r="E191">
        <v>0</v>
      </c>
      <c r="F191" t="s">
        <v>169</v>
      </c>
      <c r="H191">
        <v>5.68</v>
      </c>
      <c r="I191">
        <v>5.66</v>
      </c>
      <c r="J191">
        <v>5.63</v>
      </c>
      <c r="K191">
        <v>5.64</v>
      </c>
      <c r="P191">
        <v>5.75</v>
      </c>
      <c r="Q191">
        <v>5.71</v>
      </c>
      <c r="R191">
        <v>5.72</v>
      </c>
      <c r="S191">
        <v>5.73</v>
      </c>
      <c r="T191">
        <v>5.5</v>
      </c>
      <c r="U191">
        <v>5.48</v>
      </c>
      <c r="V191">
        <v>5.48</v>
      </c>
      <c r="W191">
        <v>5.46</v>
      </c>
      <c r="X191" s="1">
        <f t="shared" si="19"/>
        <v>5.7275</v>
      </c>
      <c r="Y191" s="1">
        <f t="shared" si="20"/>
        <v>5.48</v>
      </c>
      <c r="Z191">
        <f t="shared" si="16"/>
        <v>2.0168114388604946E-5</v>
      </c>
    </row>
    <row r="192" spans="1:26" x14ac:dyDescent="0.25">
      <c r="A192" t="s">
        <v>197</v>
      </c>
      <c r="B192">
        <v>125</v>
      </c>
      <c r="C192" t="s">
        <v>383</v>
      </c>
      <c r="D192">
        <v>0</v>
      </c>
      <c r="E192">
        <v>0</v>
      </c>
      <c r="F192" t="s">
        <v>169</v>
      </c>
      <c r="H192">
        <v>5.52</v>
      </c>
      <c r="I192">
        <v>5.47</v>
      </c>
      <c r="J192">
        <v>5.44</v>
      </c>
      <c r="K192">
        <v>5.44</v>
      </c>
      <c r="P192">
        <v>5.48</v>
      </c>
      <c r="Q192">
        <v>5.44</v>
      </c>
      <c r="R192">
        <v>5.42</v>
      </c>
      <c r="S192">
        <v>5.42</v>
      </c>
      <c r="T192">
        <v>5.26</v>
      </c>
      <c r="U192">
        <v>5.19</v>
      </c>
      <c r="V192">
        <v>5.19</v>
      </c>
      <c r="W192">
        <v>5.21</v>
      </c>
      <c r="X192" s="1">
        <f t="shared" si="19"/>
        <v>5.4400000000000013</v>
      </c>
      <c r="Y192" s="1">
        <f t="shared" si="20"/>
        <v>5.2125000000000004</v>
      </c>
      <c r="Z192">
        <f t="shared" si="16"/>
        <v>1.8538367771344046E-5</v>
      </c>
    </row>
    <row r="193" spans="1:26" x14ac:dyDescent="0.25">
      <c r="A193" t="s">
        <v>198</v>
      </c>
      <c r="B193">
        <v>125</v>
      </c>
      <c r="C193" t="s">
        <v>383</v>
      </c>
      <c r="D193">
        <v>0</v>
      </c>
      <c r="E193">
        <v>0</v>
      </c>
      <c r="F193" t="s">
        <v>169</v>
      </c>
      <c r="H193">
        <v>5.62</v>
      </c>
      <c r="I193">
        <v>5.62</v>
      </c>
      <c r="J193">
        <v>5.6</v>
      </c>
      <c r="K193">
        <v>5.62</v>
      </c>
      <c r="P193">
        <v>5.63</v>
      </c>
      <c r="Q193">
        <v>5.6</v>
      </c>
      <c r="R193">
        <v>5.62</v>
      </c>
      <c r="S193">
        <v>5.62</v>
      </c>
      <c r="T193">
        <v>5.4</v>
      </c>
      <c r="U193">
        <v>5.43</v>
      </c>
      <c r="V193">
        <v>5.41</v>
      </c>
      <c r="W193">
        <v>5.41</v>
      </c>
      <c r="X193" s="1">
        <f t="shared" si="19"/>
        <v>5.6175000000000006</v>
      </c>
      <c r="Y193" s="1">
        <f t="shared" si="20"/>
        <v>5.4125000000000005</v>
      </c>
      <c r="Z193">
        <f t="shared" si="16"/>
        <v>1.6704902826925343E-5</v>
      </c>
    </row>
    <row r="194" spans="1:26" x14ac:dyDescent="0.25">
      <c r="A194" t="s">
        <v>199</v>
      </c>
      <c r="B194">
        <v>125</v>
      </c>
      <c r="C194" t="s">
        <v>383</v>
      </c>
      <c r="D194">
        <v>0</v>
      </c>
      <c r="E194">
        <v>0</v>
      </c>
      <c r="F194" t="s">
        <v>169</v>
      </c>
      <c r="H194">
        <v>5.57</v>
      </c>
      <c r="I194">
        <v>5.52</v>
      </c>
      <c r="J194">
        <v>5.51</v>
      </c>
      <c r="K194">
        <v>5.51</v>
      </c>
      <c r="P194">
        <v>5.52</v>
      </c>
      <c r="Q194">
        <v>5.5</v>
      </c>
      <c r="R194">
        <v>5.51</v>
      </c>
      <c r="S194">
        <v>5.52</v>
      </c>
      <c r="T194">
        <v>5.22</v>
      </c>
      <c r="U194">
        <v>5.19</v>
      </c>
      <c r="V194">
        <v>5.19</v>
      </c>
      <c r="W194">
        <v>5.18</v>
      </c>
      <c r="X194" s="1">
        <f t="shared" si="19"/>
        <v>5.5125000000000002</v>
      </c>
      <c r="Y194" s="1">
        <f t="shared" si="20"/>
        <v>5.1950000000000003</v>
      </c>
      <c r="Z194">
        <f t="shared" si="16"/>
        <v>2.5872227549018499E-5</v>
      </c>
    </row>
    <row r="195" spans="1:26" x14ac:dyDescent="0.25">
      <c r="A195" t="s">
        <v>200</v>
      </c>
      <c r="B195">
        <v>125</v>
      </c>
      <c r="C195" t="s">
        <v>383</v>
      </c>
      <c r="D195">
        <v>0</v>
      </c>
      <c r="E195">
        <v>0</v>
      </c>
      <c r="F195" t="s">
        <v>169</v>
      </c>
      <c r="H195">
        <v>5.62</v>
      </c>
      <c r="I195">
        <v>5.61</v>
      </c>
      <c r="J195">
        <v>5.6</v>
      </c>
      <c r="K195">
        <v>5.61</v>
      </c>
      <c r="P195">
        <v>5.63</v>
      </c>
      <c r="Q195">
        <v>5.62</v>
      </c>
      <c r="R195">
        <v>5.59</v>
      </c>
      <c r="S195">
        <v>5.6</v>
      </c>
      <c r="T195">
        <v>5.31</v>
      </c>
      <c r="U195">
        <v>5.33</v>
      </c>
      <c r="V195">
        <v>5.3</v>
      </c>
      <c r="W195">
        <v>5.29</v>
      </c>
      <c r="X195" s="1">
        <f t="shared" si="19"/>
        <v>5.6099999999999994</v>
      </c>
      <c r="Y195" s="1">
        <f t="shared" si="20"/>
        <v>5.3075000000000001</v>
      </c>
      <c r="Z195">
        <f t="shared" ref="Z195:Z258" si="21">IFERROR((X195-Y195)/(PI()*((B195/2)^2)),"na")</f>
        <v>2.4649917586072697E-5</v>
      </c>
    </row>
    <row r="196" spans="1:26" x14ac:dyDescent="0.25">
      <c r="A196" t="s">
        <v>201</v>
      </c>
      <c r="B196">
        <v>125</v>
      </c>
      <c r="C196" t="s">
        <v>383</v>
      </c>
      <c r="D196">
        <v>0</v>
      </c>
      <c r="E196">
        <v>0</v>
      </c>
      <c r="F196" t="s">
        <v>169</v>
      </c>
      <c r="H196">
        <v>5.59</v>
      </c>
      <c r="I196">
        <v>5.56</v>
      </c>
      <c r="J196">
        <v>5.57</v>
      </c>
      <c r="K196">
        <v>5.57</v>
      </c>
      <c r="P196">
        <v>5.6</v>
      </c>
      <c r="Q196">
        <v>5.56</v>
      </c>
      <c r="R196">
        <v>5.57</v>
      </c>
      <c r="S196">
        <v>5.56</v>
      </c>
      <c r="T196">
        <v>5.31</v>
      </c>
      <c r="U196">
        <v>5.32</v>
      </c>
      <c r="V196">
        <v>5.32</v>
      </c>
      <c r="W196">
        <v>5.3</v>
      </c>
      <c r="X196" s="1">
        <f t="shared" si="19"/>
        <v>5.5724999999999998</v>
      </c>
      <c r="Y196" s="1">
        <f t="shared" si="20"/>
        <v>5.3125</v>
      </c>
      <c r="Z196">
        <f t="shared" si="21"/>
        <v>2.118670602439309E-5</v>
      </c>
    </row>
    <row r="197" spans="1:26" x14ac:dyDescent="0.25">
      <c r="A197" t="s">
        <v>202</v>
      </c>
      <c r="B197">
        <v>125</v>
      </c>
      <c r="C197" t="s">
        <v>383</v>
      </c>
      <c r="D197">
        <v>0</v>
      </c>
      <c r="E197">
        <v>0</v>
      </c>
      <c r="F197" t="s">
        <v>169</v>
      </c>
      <c r="H197">
        <v>5.59</v>
      </c>
      <c r="I197">
        <v>5.58</v>
      </c>
      <c r="J197">
        <v>5.57</v>
      </c>
      <c r="K197">
        <v>5.56</v>
      </c>
      <c r="P197">
        <v>5.56</v>
      </c>
      <c r="Q197">
        <v>5.56</v>
      </c>
      <c r="R197">
        <v>5.52</v>
      </c>
      <c r="S197">
        <v>5.53</v>
      </c>
      <c r="T197">
        <v>5.25</v>
      </c>
      <c r="U197">
        <v>5.25</v>
      </c>
      <c r="V197">
        <v>5.25</v>
      </c>
      <c r="W197">
        <v>5.24</v>
      </c>
      <c r="X197" s="1">
        <f t="shared" si="19"/>
        <v>5.5425000000000004</v>
      </c>
      <c r="Y197" s="1">
        <f t="shared" si="20"/>
        <v>5.2475000000000005</v>
      </c>
      <c r="Z197">
        <f t="shared" si="21"/>
        <v>2.4038762604599867E-5</v>
      </c>
    </row>
    <row r="198" spans="1:26" x14ac:dyDescent="0.25">
      <c r="A198" t="s">
        <v>203</v>
      </c>
      <c r="B198">
        <v>125</v>
      </c>
      <c r="C198" t="s">
        <v>383</v>
      </c>
      <c r="D198">
        <v>0</v>
      </c>
      <c r="E198">
        <v>0</v>
      </c>
      <c r="F198" t="s">
        <v>169</v>
      </c>
      <c r="H198">
        <v>5.57</v>
      </c>
      <c r="I198">
        <v>5.54</v>
      </c>
      <c r="J198">
        <v>5.55</v>
      </c>
      <c r="K198">
        <v>5.57</v>
      </c>
      <c r="P198">
        <v>5.58</v>
      </c>
      <c r="Q198">
        <v>5.57</v>
      </c>
      <c r="R198">
        <v>5.56</v>
      </c>
      <c r="S198">
        <v>5.52</v>
      </c>
      <c r="T198">
        <v>5.3</v>
      </c>
      <c r="U198">
        <v>5.29</v>
      </c>
      <c r="V198">
        <v>5.25</v>
      </c>
      <c r="W198">
        <v>5.27</v>
      </c>
      <c r="X198" s="1">
        <f t="shared" si="19"/>
        <v>5.5575000000000001</v>
      </c>
      <c r="Y198" s="1">
        <f t="shared" si="20"/>
        <v>5.2774999999999999</v>
      </c>
      <c r="Z198">
        <f t="shared" si="21"/>
        <v>2.2816452641654139E-5</v>
      </c>
    </row>
    <row r="199" spans="1:26" x14ac:dyDescent="0.25">
      <c r="A199" t="s">
        <v>204</v>
      </c>
      <c r="B199">
        <v>125</v>
      </c>
      <c r="C199" t="s">
        <v>383</v>
      </c>
      <c r="D199">
        <v>0</v>
      </c>
      <c r="E199">
        <v>0</v>
      </c>
      <c r="F199" t="s">
        <v>169</v>
      </c>
      <c r="H199">
        <v>5.56</v>
      </c>
      <c r="I199">
        <v>5.54</v>
      </c>
      <c r="J199">
        <v>5.52</v>
      </c>
      <c r="K199">
        <v>5.53</v>
      </c>
      <c r="P199">
        <v>5.56</v>
      </c>
      <c r="Q199">
        <v>5.54</v>
      </c>
      <c r="R199">
        <v>5.49</v>
      </c>
      <c r="S199">
        <v>5.5</v>
      </c>
      <c r="T199">
        <v>5.39</v>
      </c>
      <c r="U199">
        <v>5.33</v>
      </c>
      <c r="V199">
        <v>5.33</v>
      </c>
      <c r="W199">
        <v>5.32</v>
      </c>
      <c r="X199" s="1">
        <f t="shared" si="19"/>
        <v>5.5225</v>
      </c>
      <c r="Y199" s="1">
        <f t="shared" si="20"/>
        <v>5.3424999999999994</v>
      </c>
      <c r="Z199">
        <f t="shared" si="21"/>
        <v>1.4667719555349124E-5</v>
      </c>
    </row>
    <row r="200" spans="1:26" x14ac:dyDescent="0.25">
      <c r="A200" t="s">
        <v>205</v>
      </c>
      <c r="B200">
        <v>125</v>
      </c>
      <c r="C200" t="s">
        <v>383</v>
      </c>
      <c r="D200">
        <v>0</v>
      </c>
      <c r="E200">
        <v>0</v>
      </c>
      <c r="F200" t="s">
        <v>169</v>
      </c>
      <c r="H200">
        <v>5.62</v>
      </c>
      <c r="I200">
        <v>5.59</v>
      </c>
      <c r="J200">
        <v>5.58</v>
      </c>
      <c r="K200">
        <v>5.59</v>
      </c>
      <c r="P200">
        <v>5.61</v>
      </c>
      <c r="Q200">
        <v>5.57</v>
      </c>
      <c r="R200">
        <v>5.56</v>
      </c>
      <c r="S200">
        <v>5.58</v>
      </c>
      <c r="T200">
        <v>5.49</v>
      </c>
      <c r="U200">
        <v>5.45</v>
      </c>
      <c r="V200">
        <v>5.44</v>
      </c>
      <c r="W200">
        <v>5.44</v>
      </c>
      <c r="X200" s="1">
        <f t="shared" si="19"/>
        <v>5.58</v>
      </c>
      <c r="Y200" s="1">
        <f t="shared" si="20"/>
        <v>5.455000000000001</v>
      </c>
      <c r="Z200">
        <f t="shared" si="21"/>
        <v>1.0185916357881229E-5</v>
      </c>
    </row>
    <row r="201" spans="1:26" x14ac:dyDescent="0.25">
      <c r="A201" t="s">
        <v>206</v>
      </c>
      <c r="B201">
        <v>125</v>
      </c>
      <c r="C201" t="s">
        <v>383</v>
      </c>
      <c r="D201">
        <v>0</v>
      </c>
      <c r="E201">
        <v>0</v>
      </c>
      <c r="F201" t="s">
        <v>169</v>
      </c>
      <c r="H201">
        <v>5.62</v>
      </c>
      <c r="I201">
        <v>5.59</v>
      </c>
      <c r="J201">
        <v>5.61</v>
      </c>
      <c r="K201">
        <v>5.62</v>
      </c>
      <c r="P201">
        <v>5.61</v>
      </c>
      <c r="Q201">
        <v>5.58</v>
      </c>
      <c r="R201">
        <v>5.58</v>
      </c>
      <c r="S201">
        <v>5.58</v>
      </c>
      <c r="T201">
        <v>5.45</v>
      </c>
      <c r="U201">
        <v>5.45</v>
      </c>
      <c r="V201">
        <v>5.46</v>
      </c>
      <c r="W201">
        <v>5.44</v>
      </c>
      <c r="X201" s="1">
        <f t="shared" si="19"/>
        <v>5.5875000000000004</v>
      </c>
      <c r="Y201" s="1">
        <f t="shared" si="20"/>
        <v>5.45</v>
      </c>
      <c r="Z201">
        <f t="shared" si="21"/>
        <v>1.1204507993669446E-5</v>
      </c>
    </row>
    <row r="202" spans="1:26" x14ac:dyDescent="0.25">
      <c r="A202" t="s">
        <v>207</v>
      </c>
      <c r="B202">
        <v>125</v>
      </c>
      <c r="C202" t="s">
        <v>383</v>
      </c>
      <c r="D202">
        <v>0</v>
      </c>
      <c r="E202">
        <v>0</v>
      </c>
      <c r="F202" t="s">
        <v>169</v>
      </c>
      <c r="H202">
        <v>5.61</v>
      </c>
      <c r="I202">
        <v>5.59</v>
      </c>
      <c r="J202">
        <v>5.58</v>
      </c>
      <c r="K202">
        <v>5.59</v>
      </c>
      <c r="P202">
        <v>5.64</v>
      </c>
      <c r="Q202">
        <v>5.61</v>
      </c>
      <c r="R202">
        <v>5.63</v>
      </c>
      <c r="S202">
        <v>5.6</v>
      </c>
      <c r="T202">
        <v>5.45</v>
      </c>
      <c r="U202">
        <v>5.42</v>
      </c>
      <c r="V202">
        <v>5.43</v>
      </c>
      <c r="W202">
        <v>5.43</v>
      </c>
      <c r="X202" s="1">
        <f t="shared" si="19"/>
        <v>5.6199999999999992</v>
      </c>
      <c r="Y202" s="1">
        <f t="shared" si="20"/>
        <v>5.4325000000000001</v>
      </c>
      <c r="Z202">
        <f t="shared" si="21"/>
        <v>1.5278874536821881E-5</v>
      </c>
    </row>
    <row r="203" spans="1:26" x14ac:dyDescent="0.25">
      <c r="A203" t="s">
        <v>208</v>
      </c>
      <c r="B203">
        <v>125</v>
      </c>
      <c r="C203" t="s">
        <v>383</v>
      </c>
      <c r="D203">
        <v>0</v>
      </c>
      <c r="E203">
        <v>0</v>
      </c>
      <c r="F203" t="s">
        <v>168</v>
      </c>
      <c r="H203">
        <v>5.29</v>
      </c>
      <c r="I203">
        <v>5.27</v>
      </c>
      <c r="J203">
        <v>5.28</v>
      </c>
      <c r="K203">
        <v>5.24</v>
      </c>
      <c r="P203">
        <v>5.28</v>
      </c>
      <c r="Q203">
        <v>5.27</v>
      </c>
      <c r="R203">
        <v>5.27</v>
      </c>
      <c r="S203">
        <v>5.25</v>
      </c>
      <c r="T203">
        <v>5.15</v>
      </c>
      <c r="U203">
        <v>5.12</v>
      </c>
      <c r="V203">
        <v>5.12</v>
      </c>
      <c r="W203">
        <v>5.0599999999999996</v>
      </c>
      <c r="X203" s="1">
        <f t="shared" si="19"/>
        <v>5.2675000000000001</v>
      </c>
      <c r="Y203" s="1">
        <f t="shared" si="20"/>
        <v>5.1124999999999998</v>
      </c>
      <c r="Z203">
        <f t="shared" si="21"/>
        <v>1.2630536283772835E-5</v>
      </c>
    </row>
    <row r="204" spans="1:26" x14ac:dyDescent="0.25">
      <c r="A204" t="s">
        <v>209</v>
      </c>
      <c r="B204">
        <v>125</v>
      </c>
      <c r="C204" t="s">
        <v>383</v>
      </c>
      <c r="D204">
        <v>0</v>
      </c>
      <c r="E204">
        <v>0</v>
      </c>
      <c r="F204" t="s">
        <v>168</v>
      </c>
      <c r="H204">
        <v>5.21</v>
      </c>
      <c r="I204">
        <v>5.24</v>
      </c>
      <c r="J204">
        <v>5.23</v>
      </c>
      <c r="K204">
        <v>5.22</v>
      </c>
      <c r="P204">
        <v>5.25</v>
      </c>
      <c r="Q204">
        <v>5.25</v>
      </c>
      <c r="R204">
        <v>5.24</v>
      </c>
      <c r="S204">
        <v>5.24</v>
      </c>
      <c r="T204">
        <v>5.04</v>
      </c>
      <c r="U204">
        <v>5.03</v>
      </c>
      <c r="V204">
        <v>5.0199999999999996</v>
      </c>
      <c r="W204">
        <v>5.01</v>
      </c>
      <c r="X204" s="1">
        <f t="shared" si="19"/>
        <v>5.2450000000000001</v>
      </c>
      <c r="Y204" s="1">
        <f t="shared" si="20"/>
        <v>5.0250000000000004</v>
      </c>
      <c r="Z204">
        <f t="shared" si="21"/>
        <v>1.7927212789871071E-5</v>
      </c>
    </row>
    <row r="205" spans="1:26" x14ac:dyDescent="0.25">
      <c r="A205" t="s">
        <v>210</v>
      </c>
      <c r="B205">
        <v>125</v>
      </c>
      <c r="C205" t="s">
        <v>383</v>
      </c>
      <c r="D205">
        <v>0</v>
      </c>
      <c r="E205">
        <v>0</v>
      </c>
      <c r="F205" t="s">
        <v>168</v>
      </c>
      <c r="H205">
        <v>5.3</v>
      </c>
      <c r="I205">
        <v>5.26</v>
      </c>
      <c r="J205">
        <v>5.26</v>
      </c>
      <c r="K205">
        <v>5.24</v>
      </c>
      <c r="P205">
        <v>5.33</v>
      </c>
      <c r="Q205">
        <v>5.26</v>
      </c>
      <c r="R205">
        <v>5.28</v>
      </c>
      <c r="S205">
        <v>5.25</v>
      </c>
      <c r="T205">
        <v>5.2</v>
      </c>
      <c r="U205">
        <v>5.19</v>
      </c>
      <c r="V205">
        <v>5.17</v>
      </c>
      <c r="W205">
        <v>5.18</v>
      </c>
      <c r="X205" s="1">
        <f t="shared" si="19"/>
        <v>5.28</v>
      </c>
      <c r="Y205" s="1">
        <f t="shared" si="20"/>
        <v>5.1850000000000005</v>
      </c>
      <c r="Z205">
        <f t="shared" si="21"/>
        <v>7.74129643198977E-6</v>
      </c>
    </row>
    <row r="206" spans="1:26" x14ac:dyDescent="0.25">
      <c r="A206" t="s">
        <v>211</v>
      </c>
      <c r="B206">
        <v>125</v>
      </c>
      <c r="C206" t="s">
        <v>383</v>
      </c>
      <c r="D206">
        <v>0</v>
      </c>
      <c r="E206">
        <v>0</v>
      </c>
      <c r="F206" t="s">
        <v>169</v>
      </c>
      <c r="H206">
        <v>5.53</v>
      </c>
      <c r="I206">
        <v>5.52</v>
      </c>
      <c r="J206">
        <v>5.51</v>
      </c>
      <c r="K206">
        <v>5.54</v>
      </c>
      <c r="P206">
        <v>5.55</v>
      </c>
      <c r="Q206">
        <v>5.53</v>
      </c>
      <c r="R206">
        <v>5.5</v>
      </c>
      <c r="S206">
        <v>5.49</v>
      </c>
      <c r="T206">
        <v>5.42</v>
      </c>
      <c r="U206">
        <v>5.38</v>
      </c>
      <c r="V206">
        <v>5.4</v>
      </c>
      <c r="W206">
        <v>5.39</v>
      </c>
      <c r="X206" s="1">
        <f t="shared" si="19"/>
        <v>5.5175000000000001</v>
      </c>
      <c r="Y206" s="1">
        <f t="shared" si="20"/>
        <v>5.3975000000000009</v>
      </c>
      <c r="Z206">
        <f t="shared" si="21"/>
        <v>9.7784797035659868E-6</v>
      </c>
    </row>
    <row r="207" spans="1:26" x14ac:dyDescent="0.25">
      <c r="A207" t="s">
        <v>212</v>
      </c>
      <c r="B207">
        <v>125</v>
      </c>
      <c r="C207" t="s">
        <v>383</v>
      </c>
      <c r="D207">
        <v>0</v>
      </c>
      <c r="E207">
        <v>0</v>
      </c>
      <c r="F207" t="s">
        <v>169</v>
      </c>
      <c r="H207">
        <v>5.63</v>
      </c>
      <c r="I207">
        <v>5.62</v>
      </c>
      <c r="J207">
        <v>5.59</v>
      </c>
      <c r="K207">
        <v>5.59</v>
      </c>
      <c r="P207">
        <v>5.63</v>
      </c>
      <c r="Q207">
        <v>5.57</v>
      </c>
      <c r="R207">
        <v>5.58</v>
      </c>
      <c r="S207">
        <v>5.6</v>
      </c>
      <c r="T207">
        <v>5.52</v>
      </c>
      <c r="U207">
        <v>5.48</v>
      </c>
      <c r="V207">
        <v>5.46</v>
      </c>
      <c r="W207">
        <v>5.46</v>
      </c>
      <c r="X207" s="1">
        <f t="shared" si="19"/>
        <v>5.5950000000000006</v>
      </c>
      <c r="Y207" s="1">
        <f t="shared" si="20"/>
        <v>5.48</v>
      </c>
      <c r="Z207">
        <f t="shared" si="21"/>
        <v>9.3710430492508153E-6</v>
      </c>
    </row>
    <row r="208" spans="1:26" x14ac:dyDescent="0.25">
      <c r="A208" t="s">
        <v>213</v>
      </c>
      <c r="B208">
        <v>125</v>
      </c>
      <c r="C208" t="s">
        <v>383</v>
      </c>
      <c r="D208">
        <v>0</v>
      </c>
      <c r="E208">
        <v>0</v>
      </c>
      <c r="F208" t="s">
        <v>169</v>
      </c>
      <c r="H208">
        <v>5.51</v>
      </c>
      <c r="I208">
        <v>5.49</v>
      </c>
      <c r="J208">
        <v>5.5</v>
      </c>
      <c r="K208">
        <v>5.52</v>
      </c>
      <c r="P208">
        <v>5.51</v>
      </c>
      <c r="Q208">
        <v>5.49</v>
      </c>
      <c r="R208">
        <v>5.52</v>
      </c>
      <c r="S208">
        <v>5.49</v>
      </c>
      <c r="T208">
        <v>5.36</v>
      </c>
      <c r="U208">
        <v>5.35</v>
      </c>
      <c r="V208">
        <v>5.36</v>
      </c>
      <c r="W208">
        <v>5.3</v>
      </c>
      <c r="X208" s="1">
        <f t="shared" si="19"/>
        <v>5.5024999999999995</v>
      </c>
      <c r="Y208" s="1">
        <f t="shared" si="20"/>
        <v>5.3425000000000002</v>
      </c>
      <c r="Z208">
        <f t="shared" si="21"/>
        <v>1.3037972938088006E-5</v>
      </c>
    </row>
    <row r="209" spans="1:26" x14ac:dyDescent="0.25">
      <c r="A209" t="s">
        <v>214</v>
      </c>
      <c r="B209">
        <v>125</v>
      </c>
      <c r="C209" t="s">
        <v>383</v>
      </c>
      <c r="D209">
        <v>0</v>
      </c>
      <c r="E209">
        <v>0</v>
      </c>
      <c r="F209" t="s">
        <v>169</v>
      </c>
      <c r="H209">
        <v>5.56</v>
      </c>
      <c r="I209">
        <v>5.52</v>
      </c>
      <c r="J209">
        <v>5.5</v>
      </c>
      <c r="K209">
        <v>5.48</v>
      </c>
      <c r="P209">
        <v>5.57</v>
      </c>
      <c r="Q209">
        <v>5.52</v>
      </c>
      <c r="R209">
        <v>5.5</v>
      </c>
      <c r="S209">
        <v>5.54</v>
      </c>
      <c r="T209">
        <v>5.28</v>
      </c>
      <c r="U209">
        <v>5.24</v>
      </c>
      <c r="V209">
        <v>5.24</v>
      </c>
      <c r="W209">
        <v>5.28</v>
      </c>
      <c r="X209" s="1">
        <f t="shared" si="19"/>
        <v>5.5324999999999998</v>
      </c>
      <c r="Y209" s="1">
        <f t="shared" si="20"/>
        <v>5.26</v>
      </c>
      <c r="Z209">
        <f t="shared" si="21"/>
        <v>2.2205297660181237E-5</v>
      </c>
    </row>
    <row r="210" spans="1:26" x14ac:dyDescent="0.25">
      <c r="A210" t="s">
        <v>215</v>
      </c>
      <c r="B210">
        <v>125</v>
      </c>
      <c r="C210" t="s">
        <v>383</v>
      </c>
      <c r="D210">
        <v>0</v>
      </c>
      <c r="E210">
        <v>0</v>
      </c>
      <c r="F210" t="s">
        <v>169</v>
      </c>
      <c r="H210">
        <v>5.52</v>
      </c>
      <c r="I210">
        <v>5.49</v>
      </c>
      <c r="J210">
        <v>5.49</v>
      </c>
      <c r="K210">
        <v>5.51</v>
      </c>
      <c r="P210">
        <v>5.54</v>
      </c>
      <c r="Q210">
        <v>5.52</v>
      </c>
      <c r="R210">
        <v>5.48</v>
      </c>
      <c r="S210">
        <v>5.5</v>
      </c>
      <c r="T210">
        <v>5.14</v>
      </c>
      <c r="U210">
        <v>5.1100000000000003</v>
      </c>
      <c r="V210">
        <v>5.12</v>
      </c>
      <c r="W210">
        <v>5.1100000000000003</v>
      </c>
      <c r="X210" s="1">
        <f t="shared" si="19"/>
        <v>5.51</v>
      </c>
      <c r="Y210" s="1">
        <f t="shared" si="20"/>
        <v>5.12</v>
      </c>
      <c r="Z210">
        <f t="shared" si="21"/>
        <v>3.178005903658964E-5</v>
      </c>
    </row>
    <row r="211" spans="1:26" x14ac:dyDescent="0.25">
      <c r="A211" t="s">
        <v>216</v>
      </c>
      <c r="B211">
        <v>125</v>
      </c>
      <c r="C211" t="s">
        <v>383</v>
      </c>
      <c r="D211">
        <v>0</v>
      </c>
      <c r="E211">
        <v>0</v>
      </c>
      <c r="F211" t="s">
        <v>169</v>
      </c>
      <c r="H211">
        <v>5.47</v>
      </c>
      <c r="I211">
        <v>5.43</v>
      </c>
      <c r="J211">
        <v>5.44</v>
      </c>
      <c r="K211">
        <v>5.47</v>
      </c>
      <c r="P211">
        <v>5.49</v>
      </c>
      <c r="Q211">
        <v>5.49</v>
      </c>
      <c r="R211">
        <v>5.48</v>
      </c>
      <c r="S211">
        <v>5.45</v>
      </c>
      <c r="T211">
        <v>5.17</v>
      </c>
      <c r="U211">
        <v>5.16</v>
      </c>
      <c r="V211">
        <v>5.14</v>
      </c>
      <c r="W211">
        <v>5.14</v>
      </c>
      <c r="X211" s="1">
        <f t="shared" ref="X211:X247" si="22">AVERAGE(P211:S211)</f>
        <v>5.4775</v>
      </c>
      <c r="Y211" s="1">
        <f t="shared" ref="Y211:Y247" si="23">AVERAGE(T211:W211)</f>
        <v>5.1524999999999999</v>
      </c>
      <c r="Z211">
        <f t="shared" si="21"/>
        <v>2.6483382530491401E-5</v>
      </c>
    </row>
    <row r="212" spans="1:26" x14ac:dyDescent="0.25">
      <c r="A212" t="s">
        <v>217</v>
      </c>
      <c r="B212">
        <v>125</v>
      </c>
      <c r="C212" t="s">
        <v>383</v>
      </c>
      <c r="D212">
        <v>0</v>
      </c>
      <c r="E212">
        <v>0</v>
      </c>
      <c r="F212" t="s">
        <v>169</v>
      </c>
      <c r="H212">
        <v>5.68</v>
      </c>
      <c r="I212">
        <v>5.68</v>
      </c>
      <c r="J212">
        <v>5.64</v>
      </c>
      <c r="K212">
        <v>5.62</v>
      </c>
      <c r="P212">
        <v>5.7</v>
      </c>
      <c r="Q212">
        <v>5.65</v>
      </c>
      <c r="R212">
        <v>5.68</v>
      </c>
      <c r="S212">
        <v>5.68</v>
      </c>
      <c r="T212">
        <v>5.33</v>
      </c>
      <c r="U212">
        <v>5.29</v>
      </c>
      <c r="V212">
        <v>5.31</v>
      </c>
      <c r="W212">
        <v>5.33</v>
      </c>
      <c r="X212" s="1">
        <f t="shared" si="22"/>
        <v>5.6775000000000002</v>
      </c>
      <c r="Y212" s="1">
        <f t="shared" si="23"/>
        <v>5.3149999999999995</v>
      </c>
      <c r="Z212">
        <f t="shared" si="21"/>
        <v>2.9539157437855836E-5</v>
      </c>
    </row>
    <row r="213" spans="1:26" x14ac:dyDescent="0.25">
      <c r="A213" t="s">
        <v>218</v>
      </c>
      <c r="B213">
        <v>125</v>
      </c>
      <c r="C213" t="s">
        <v>383</v>
      </c>
      <c r="D213">
        <v>0</v>
      </c>
      <c r="E213">
        <v>0</v>
      </c>
      <c r="F213" t="s">
        <v>169</v>
      </c>
      <c r="H213">
        <v>5.59</v>
      </c>
      <c r="I213">
        <v>5.53</v>
      </c>
      <c r="J213">
        <v>5.54</v>
      </c>
      <c r="K213">
        <v>5.56</v>
      </c>
      <c r="P213">
        <v>5.59</v>
      </c>
      <c r="Q213">
        <v>5.56</v>
      </c>
      <c r="R213">
        <v>5.52</v>
      </c>
      <c r="S213">
        <v>5.51</v>
      </c>
      <c r="T213">
        <v>5.34</v>
      </c>
      <c r="U213">
        <v>5.32</v>
      </c>
      <c r="V213">
        <v>5.28</v>
      </c>
      <c r="W213">
        <v>5.27</v>
      </c>
      <c r="X213" s="1">
        <f t="shared" si="22"/>
        <v>5.5449999999999999</v>
      </c>
      <c r="Y213" s="1">
        <f t="shared" si="23"/>
        <v>5.3025000000000002</v>
      </c>
      <c r="Z213">
        <f t="shared" si="21"/>
        <v>1.9760677734289703E-5</v>
      </c>
    </row>
    <row r="214" spans="1:26" x14ac:dyDescent="0.25">
      <c r="A214" t="s">
        <v>219</v>
      </c>
      <c r="B214">
        <v>125</v>
      </c>
      <c r="C214" t="s">
        <v>383</v>
      </c>
      <c r="D214">
        <v>0</v>
      </c>
      <c r="E214">
        <v>0</v>
      </c>
      <c r="F214" t="s">
        <v>169</v>
      </c>
      <c r="H214">
        <v>5.56</v>
      </c>
      <c r="I214">
        <v>5.53</v>
      </c>
      <c r="J214">
        <v>5.52</v>
      </c>
      <c r="K214">
        <v>5.53</v>
      </c>
      <c r="P214">
        <v>5.54</v>
      </c>
      <c r="Q214">
        <v>5.51</v>
      </c>
      <c r="R214">
        <v>5.52</v>
      </c>
      <c r="S214">
        <v>5.52</v>
      </c>
      <c r="T214">
        <v>5.24</v>
      </c>
      <c r="U214">
        <v>5.22</v>
      </c>
      <c r="V214">
        <v>5.17</v>
      </c>
      <c r="W214">
        <v>5.18</v>
      </c>
      <c r="X214" s="1">
        <f t="shared" si="22"/>
        <v>5.5225</v>
      </c>
      <c r="Y214" s="1">
        <f t="shared" si="23"/>
        <v>5.2025000000000006</v>
      </c>
      <c r="Z214">
        <f t="shared" si="21"/>
        <v>2.6075945876176083E-5</v>
      </c>
    </row>
    <row r="215" spans="1:26" x14ac:dyDescent="0.25">
      <c r="A215" t="s">
        <v>220</v>
      </c>
      <c r="B215">
        <v>125</v>
      </c>
      <c r="C215" t="s">
        <v>383</v>
      </c>
      <c r="D215">
        <v>0</v>
      </c>
      <c r="E215">
        <v>0</v>
      </c>
      <c r="F215" t="s">
        <v>169</v>
      </c>
      <c r="H215">
        <v>5.7</v>
      </c>
      <c r="I215">
        <v>5.7</v>
      </c>
      <c r="J215">
        <v>5.65</v>
      </c>
      <c r="K215">
        <v>5.64</v>
      </c>
      <c r="P215">
        <v>5.66</v>
      </c>
      <c r="Q215">
        <v>5.65</v>
      </c>
      <c r="R215">
        <v>5.64</v>
      </c>
      <c r="S215">
        <v>5.68</v>
      </c>
      <c r="T215">
        <v>5.4</v>
      </c>
      <c r="U215">
        <v>5.37</v>
      </c>
      <c r="V215">
        <v>5.38</v>
      </c>
      <c r="W215">
        <v>5.39</v>
      </c>
      <c r="X215" s="1">
        <f t="shared" si="22"/>
        <v>5.6574999999999998</v>
      </c>
      <c r="Y215" s="1">
        <f t="shared" si="23"/>
        <v>5.3849999999999998</v>
      </c>
      <c r="Z215">
        <f t="shared" si="21"/>
        <v>2.2205297660181237E-5</v>
      </c>
    </row>
    <row r="216" spans="1:26" x14ac:dyDescent="0.25">
      <c r="A216" t="s">
        <v>221</v>
      </c>
      <c r="B216">
        <v>125</v>
      </c>
      <c r="C216" t="s">
        <v>383</v>
      </c>
      <c r="D216">
        <v>0</v>
      </c>
      <c r="E216">
        <v>0</v>
      </c>
      <c r="F216" t="s">
        <v>169</v>
      </c>
      <c r="H216">
        <v>5.48</v>
      </c>
      <c r="I216">
        <v>5.47</v>
      </c>
      <c r="J216">
        <v>5.46</v>
      </c>
      <c r="K216">
        <v>5.49</v>
      </c>
      <c r="P216">
        <v>5.48</v>
      </c>
      <c r="Q216">
        <v>5.48</v>
      </c>
      <c r="R216">
        <v>5.47</v>
      </c>
      <c r="S216">
        <v>5.47</v>
      </c>
      <c r="T216">
        <v>5.27</v>
      </c>
      <c r="U216">
        <v>5.25</v>
      </c>
      <c r="V216">
        <v>5.25</v>
      </c>
      <c r="W216">
        <v>5.27</v>
      </c>
      <c r="X216" s="1">
        <f t="shared" si="22"/>
        <v>5.4749999999999996</v>
      </c>
      <c r="Y216" s="1">
        <f t="shared" si="23"/>
        <v>5.26</v>
      </c>
      <c r="Z216">
        <f t="shared" si="21"/>
        <v>1.7519776135555828E-5</v>
      </c>
    </row>
    <row r="217" spans="1:26" x14ac:dyDescent="0.25">
      <c r="A217" t="s">
        <v>222</v>
      </c>
      <c r="B217">
        <v>125</v>
      </c>
      <c r="C217" t="s">
        <v>383</v>
      </c>
      <c r="D217">
        <v>0</v>
      </c>
      <c r="E217">
        <v>0</v>
      </c>
      <c r="F217" t="s">
        <v>169</v>
      </c>
      <c r="H217">
        <v>5.56</v>
      </c>
      <c r="I217">
        <v>5.54</v>
      </c>
      <c r="J217">
        <v>5.55</v>
      </c>
      <c r="K217">
        <v>5.53</v>
      </c>
      <c r="P217">
        <v>5.55</v>
      </c>
      <c r="Q217">
        <v>5.54</v>
      </c>
      <c r="R217">
        <v>5.52</v>
      </c>
      <c r="S217">
        <v>5.52</v>
      </c>
      <c r="T217">
        <v>5.36</v>
      </c>
      <c r="U217">
        <v>5.34</v>
      </c>
      <c r="V217">
        <v>5.34</v>
      </c>
      <c r="W217">
        <v>5.34</v>
      </c>
      <c r="X217" s="1">
        <f t="shared" si="22"/>
        <v>5.5324999999999998</v>
      </c>
      <c r="Y217" s="1">
        <f t="shared" si="23"/>
        <v>5.3449999999999998</v>
      </c>
      <c r="Z217">
        <f t="shared" si="21"/>
        <v>1.5278874536821953E-5</v>
      </c>
    </row>
    <row r="218" spans="1:26" x14ac:dyDescent="0.25">
      <c r="A218" t="s">
        <v>223</v>
      </c>
      <c r="B218">
        <v>125</v>
      </c>
      <c r="C218" t="s">
        <v>383</v>
      </c>
      <c r="D218">
        <v>0</v>
      </c>
      <c r="E218">
        <v>0</v>
      </c>
      <c r="F218" t="s">
        <v>169</v>
      </c>
      <c r="H218">
        <v>5.64</v>
      </c>
      <c r="I218">
        <v>5.64</v>
      </c>
      <c r="J218">
        <v>5.62</v>
      </c>
      <c r="K218">
        <v>5.62</v>
      </c>
      <c r="P218">
        <v>5.65</v>
      </c>
      <c r="Q218">
        <v>5.61</v>
      </c>
      <c r="R218">
        <v>5.62</v>
      </c>
      <c r="S218">
        <v>5.62</v>
      </c>
      <c r="T218">
        <v>5.43</v>
      </c>
      <c r="U218">
        <v>5.44</v>
      </c>
      <c r="V218">
        <v>5.43</v>
      </c>
      <c r="W218">
        <v>5.42</v>
      </c>
      <c r="X218" s="1">
        <f t="shared" si="22"/>
        <v>5.6250000000000009</v>
      </c>
      <c r="Y218" s="1">
        <f t="shared" si="23"/>
        <v>5.43</v>
      </c>
      <c r="Z218">
        <f t="shared" si="21"/>
        <v>1.5890029518294928E-5</v>
      </c>
    </row>
    <row r="219" spans="1:26" x14ac:dyDescent="0.25">
      <c r="A219" t="s">
        <v>224</v>
      </c>
      <c r="B219">
        <v>125</v>
      </c>
      <c r="C219" t="s">
        <v>383</v>
      </c>
      <c r="D219">
        <v>0</v>
      </c>
      <c r="E219">
        <v>0</v>
      </c>
      <c r="F219" t="s">
        <v>169</v>
      </c>
      <c r="H219">
        <v>5.6</v>
      </c>
      <c r="I219">
        <v>5.56</v>
      </c>
      <c r="J219">
        <v>5.53</v>
      </c>
      <c r="K219">
        <v>5.56</v>
      </c>
      <c r="P219">
        <v>5.58</v>
      </c>
      <c r="Q219">
        <v>5.55</v>
      </c>
      <c r="R219">
        <v>5.56</v>
      </c>
      <c r="S219">
        <v>5.58</v>
      </c>
      <c r="T219">
        <v>5.23</v>
      </c>
      <c r="U219">
        <v>5.19</v>
      </c>
      <c r="V219">
        <v>5.21</v>
      </c>
      <c r="W219">
        <v>5.22</v>
      </c>
      <c r="X219" s="1">
        <f t="shared" si="22"/>
        <v>5.567499999999999</v>
      </c>
      <c r="Y219" s="1">
        <f t="shared" si="23"/>
        <v>5.2125000000000004</v>
      </c>
      <c r="Z219">
        <f t="shared" si="21"/>
        <v>2.8928002456382789E-5</v>
      </c>
    </row>
    <row r="220" spans="1:26" x14ac:dyDescent="0.25">
      <c r="A220" t="s">
        <v>225</v>
      </c>
      <c r="B220">
        <v>125</v>
      </c>
      <c r="C220" t="s">
        <v>383</v>
      </c>
      <c r="D220">
        <v>0</v>
      </c>
      <c r="E220">
        <v>0</v>
      </c>
      <c r="F220" t="s">
        <v>1221</v>
      </c>
      <c r="H220">
        <v>6.52</v>
      </c>
      <c r="I220">
        <v>6.52</v>
      </c>
      <c r="J220">
        <v>6.53</v>
      </c>
      <c r="K220">
        <v>6.53</v>
      </c>
      <c r="P220">
        <v>6.52</v>
      </c>
      <c r="Q220">
        <v>6.52</v>
      </c>
      <c r="R220">
        <v>6.59</v>
      </c>
      <c r="S220">
        <v>6.45</v>
      </c>
      <c r="T220">
        <v>6.11</v>
      </c>
      <c r="U220">
        <v>6.1</v>
      </c>
      <c r="V220">
        <v>6.08</v>
      </c>
      <c r="W220">
        <v>6.05</v>
      </c>
      <c r="X220" s="1">
        <f t="shared" si="22"/>
        <v>6.52</v>
      </c>
      <c r="Y220" s="1">
        <f t="shared" si="23"/>
        <v>6.085</v>
      </c>
      <c r="Z220">
        <f t="shared" si="21"/>
        <v>3.5446988925426899E-5</v>
      </c>
    </row>
    <row r="221" spans="1:26" x14ac:dyDescent="0.25">
      <c r="A221" t="s">
        <v>226</v>
      </c>
      <c r="B221">
        <v>125</v>
      </c>
      <c r="C221" t="s">
        <v>383</v>
      </c>
      <c r="D221">
        <v>0</v>
      </c>
      <c r="E221">
        <v>0</v>
      </c>
      <c r="F221" t="s">
        <v>1221</v>
      </c>
      <c r="H221">
        <v>6.45</v>
      </c>
      <c r="I221">
        <v>6.46</v>
      </c>
      <c r="J221">
        <v>6.44</v>
      </c>
      <c r="K221">
        <v>6.45</v>
      </c>
      <c r="P221">
        <v>6.48</v>
      </c>
      <c r="Q221">
        <v>6.42</v>
      </c>
      <c r="R221">
        <v>6.41</v>
      </c>
      <c r="S221">
        <v>6.42</v>
      </c>
      <c r="T221">
        <v>6.12</v>
      </c>
      <c r="U221">
        <v>6.12</v>
      </c>
      <c r="V221">
        <v>6.11</v>
      </c>
      <c r="W221">
        <v>6.11</v>
      </c>
      <c r="X221" s="1">
        <f t="shared" si="22"/>
        <v>6.432500000000001</v>
      </c>
      <c r="Y221" s="1">
        <f t="shared" si="23"/>
        <v>6.1150000000000002</v>
      </c>
      <c r="Z221">
        <f t="shared" si="21"/>
        <v>2.587222754901857E-5</v>
      </c>
    </row>
    <row r="222" spans="1:26" x14ac:dyDescent="0.25">
      <c r="A222" t="s">
        <v>227</v>
      </c>
      <c r="B222">
        <v>125</v>
      </c>
      <c r="C222" t="s">
        <v>383</v>
      </c>
      <c r="D222">
        <v>0</v>
      </c>
      <c r="E222">
        <v>0</v>
      </c>
      <c r="F222" t="s">
        <v>1221</v>
      </c>
      <c r="H222">
        <v>6.55</v>
      </c>
      <c r="I222">
        <v>6.52</v>
      </c>
      <c r="J222">
        <v>6.51</v>
      </c>
      <c r="K222">
        <v>6.52</v>
      </c>
      <c r="P222">
        <v>6.56</v>
      </c>
      <c r="Q222">
        <v>6.53</v>
      </c>
      <c r="R222">
        <v>6.54</v>
      </c>
      <c r="S222">
        <v>6.52</v>
      </c>
      <c r="T222">
        <v>6.27</v>
      </c>
      <c r="U222">
        <v>6.26</v>
      </c>
      <c r="V222">
        <v>6.25</v>
      </c>
      <c r="W222">
        <v>6.24</v>
      </c>
      <c r="X222" s="1">
        <f t="shared" si="22"/>
        <v>6.5374999999999996</v>
      </c>
      <c r="Y222" s="1">
        <f t="shared" si="23"/>
        <v>6.2550000000000008</v>
      </c>
      <c r="Z222">
        <f t="shared" si="21"/>
        <v>2.3020170968811652E-5</v>
      </c>
    </row>
    <row r="223" spans="1:26" x14ac:dyDescent="0.25">
      <c r="A223" t="s">
        <v>228</v>
      </c>
      <c r="B223">
        <v>125</v>
      </c>
      <c r="C223" t="s">
        <v>383</v>
      </c>
      <c r="D223">
        <v>0</v>
      </c>
      <c r="E223">
        <v>0</v>
      </c>
      <c r="F223" t="s">
        <v>1221</v>
      </c>
      <c r="H223">
        <v>6.56</v>
      </c>
      <c r="I223">
        <v>6.57</v>
      </c>
      <c r="J223">
        <v>6.54</v>
      </c>
      <c r="K223">
        <v>6.55</v>
      </c>
      <c r="P223">
        <v>6.56</v>
      </c>
      <c r="Q223">
        <v>6.5</v>
      </c>
      <c r="R223">
        <v>6.54</v>
      </c>
      <c r="S223">
        <v>6.52</v>
      </c>
      <c r="T223">
        <v>6.28</v>
      </c>
      <c r="U223">
        <v>6.28</v>
      </c>
      <c r="V223">
        <v>6.26</v>
      </c>
      <c r="W223">
        <v>6.26</v>
      </c>
      <c r="X223" s="1">
        <f t="shared" si="22"/>
        <v>6.5299999999999994</v>
      </c>
      <c r="Y223" s="1">
        <f t="shared" si="23"/>
        <v>6.27</v>
      </c>
      <c r="Z223">
        <f t="shared" si="21"/>
        <v>2.118670602439309E-5</v>
      </c>
    </row>
    <row r="224" spans="1:26" x14ac:dyDescent="0.25">
      <c r="A224" t="s">
        <v>229</v>
      </c>
      <c r="B224">
        <v>125</v>
      </c>
      <c r="C224" t="s">
        <v>383</v>
      </c>
      <c r="D224">
        <v>0</v>
      </c>
      <c r="E224">
        <v>0</v>
      </c>
      <c r="F224" t="s">
        <v>1221</v>
      </c>
      <c r="H224">
        <v>6.4</v>
      </c>
      <c r="I224">
        <v>6.4</v>
      </c>
      <c r="J224">
        <v>6.38</v>
      </c>
      <c r="K224">
        <v>6.36</v>
      </c>
      <c r="P224">
        <v>6.39</v>
      </c>
      <c r="Q224">
        <v>6.38</v>
      </c>
      <c r="R224">
        <v>6.36</v>
      </c>
      <c r="S224">
        <v>6.39</v>
      </c>
      <c r="T224">
        <v>6.27</v>
      </c>
      <c r="U224">
        <v>6.23</v>
      </c>
      <c r="V224">
        <v>6.26</v>
      </c>
      <c r="W224">
        <v>6.23</v>
      </c>
      <c r="X224" s="1">
        <f t="shared" si="22"/>
        <v>6.38</v>
      </c>
      <c r="Y224" s="1">
        <f t="shared" si="23"/>
        <v>6.2474999999999996</v>
      </c>
      <c r="Z224">
        <f t="shared" si="21"/>
        <v>1.0797071339354204E-5</v>
      </c>
    </row>
    <row r="225" spans="1:26" x14ac:dyDescent="0.25">
      <c r="A225" t="s">
        <v>230</v>
      </c>
      <c r="B225">
        <v>125</v>
      </c>
      <c r="C225" t="s">
        <v>383</v>
      </c>
      <c r="D225">
        <v>0</v>
      </c>
      <c r="E225">
        <v>0</v>
      </c>
      <c r="F225" t="s">
        <v>1221</v>
      </c>
      <c r="H225">
        <v>6.65</v>
      </c>
      <c r="I225">
        <v>6.61</v>
      </c>
      <c r="J225">
        <v>6.6</v>
      </c>
      <c r="K225">
        <v>6.6</v>
      </c>
      <c r="P225">
        <v>6.63</v>
      </c>
      <c r="Q225">
        <v>6.61</v>
      </c>
      <c r="R225">
        <v>6.62</v>
      </c>
      <c r="S225">
        <v>6.61</v>
      </c>
      <c r="T225">
        <v>6.48</v>
      </c>
      <c r="U225">
        <v>6.45</v>
      </c>
      <c r="V225">
        <v>6.47</v>
      </c>
      <c r="W225">
        <v>6.45</v>
      </c>
      <c r="X225" s="1">
        <f t="shared" si="22"/>
        <v>6.6174999999999997</v>
      </c>
      <c r="Y225" s="1">
        <f t="shared" si="23"/>
        <v>6.4624999999999995</v>
      </c>
      <c r="Z225">
        <f t="shared" si="21"/>
        <v>1.2630536283772835E-5</v>
      </c>
    </row>
    <row r="226" spans="1:26" x14ac:dyDescent="0.25">
      <c r="A226" t="s">
        <v>231</v>
      </c>
      <c r="B226">
        <v>125</v>
      </c>
      <c r="C226" t="s">
        <v>383</v>
      </c>
      <c r="D226">
        <v>0</v>
      </c>
      <c r="E226">
        <v>0</v>
      </c>
      <c r="F226" t="s">
        <v>1221</v>
      </c>
      <c r="H226">
        <v>6.5</v>
      </c>
      <c r="I226">
        <v>6.51</v>
      </c>
      <c r="J226">
        <v>6.46</v>
      </c>
      <c r="K226">
        <v>6.46</v>
      </c>
      <c r="P226">
        <v>6.52</v>
      </c>
      <c r="Q226">
        <v>6.51</v>
      </c>
      <c r="R226">
        <v>6.49</v>
      </c>
      <c r="S226">
        <v>6.47</v>
      </c>
      <c r="T226">
        <v>6.38</v>
      </c>
      <c r="U226">
        <v>6.35</v>
      </c>
      <c r="V226">
        <v>6.31</v>
      </c>
      <c r="W226">
        <v>6.33</v>
      </c>
      <c r="X226" s="1">
        <f t="shared" si="22"/>
        <v>6.4974999999999996</v>
      </c>
      <c r="Y226" s="1">
        <f t="shared" si="23"/>
        <v>6.3424999999999994</v>
      </c>
      <c r="Z226">
        <f t="shared" si="21"/>
        <v>1.2630536283772835E-5</v>
      </c>
    </row>
    <row r="227" spans="1:26" x14ac:dyDescent="0.25">
      <c r="A227" t="s">
        <v>232</v>
      </c>
      <c r="B227">
        <v>125</v>
      </c>
      <c r="C227" t="s">
        <v>383</v>
      </c>
      <c r="D227">
        <v>0</v>
      </c>
      <c r="E227">
        <v>0</v>
      </c>
      <c r="F227" t="s">
        <v>1221</v>
      </c>
      <c r="H227">
        <v>6.57</v>
      </c>
      <c r="I227">
        <v>6.54</v>
      </c>
      <c r="J227">
        <v>6.55</v>
      </c>
      <c r="K227">
        <v>6.56</v>
      </c>
      <c r="P227">
        <v>6.53</v>
      </c>
      <c r="Q227">
        <v>6.56</v>
      </c>
      <c r="R227">
        <v>6.53</v>
      </c>
      <c r="S227">
        <v>6.53</v>
      </c>
      <c r="T227">
        <v>6.45</v>
      </c>
      <c r="U227">
        <v>6.42</v>
      </c>
      <c r="V227">
        <v>6.4</v>
      </c>
      <c r="W227">
        <v>6.42</v>
      </c>
      <c r="X227" s="1">
        <f t="shared" si="22"/>
        <v>6.5375000000000005</v>
      </c>
      <c r="Y227" s="1">
        <f t="shared" si="23"/>
        <v>6.4225000000000012</v>
      </c>
      <c r="Z227">
        <f t="shared" si="21"/>
        <v>9.3710430492507424E-6</v>
      </c>
    </row>
    <row r="228" spans="1:26" x14ac:dyDescent="0.25">
      <c r="A228" t="s">
        <v>233</v>
      </c>
      <c r="B228">
        <v>125</v>
      </c>
      <c r="C228" t="s">
        <v>383</v>
      </c>
      <c r="D228">
        <v>0</v>
      </c>
      <c r="E228">
        <v>0</v>
      </c>
      <c r="F228" t="s">
        <v>1221</v>
      </c>
      <c r="H228">
        <v>6.66</v>
      </c>
      <c r="I228">
        <v>6.61</v>
      </c>
      <c r="J228">
        <v>6.59</v>
      </c>
      <c r="K228">
        <v>6.58</v>
      </c>
      <c r="P228">
        <v>6.69</v>
      </c>
      <c r="Q228">
        <v>6.68</v>
      </c>
      <c r="R228">
        <v>6.68</v>
      </c>
      <c r="S228">
        <v>6.66</v>
      </c>
      <c r="T228">
        <v>6.57</v>
      </c>
      <c r="U228">
        <v>6.57</v>
      </c>
      <c r="V228">
        <v>6.54</v>
      </c>
      <c r="W228">
        <v>6.55</v>
      </c>
      <c r="X228" s="1">
        <f t="shared" si="22"/>
        <v>6.6775000000000002</v>
      </c>
      <c r="Y228" s="1">
        <f t="shared" si="23"/>
        <v>6.5575000000000001</v>
      </c>
      <c r="Z228">
        <f t="shared" si="21"/>
        <v>9.7784797035660596E-6</v>
      </c>
    </row>
    <row r="229" spans="1:26" x14ac:dyDescent="0.25">
      <c r="A229" t="s">
        <v>234</v>
      </c>
      <c r="B229">
        <v>125</v>
      </c>
      <c r="C229" t="s">
        <v>383</v>
      </c>
      <c r="D229">
        <v>0</v>
      </c>
      <c r="E229">
        <v>0</v>
      </c>
      <c r="F229" t="s">
        <v>1221</v>
      </c>
      <c r="H229">
        <v>6.49</v>
      </c>
      <c r="I229">
        <v>6.46</v>
      </c>
      <c r="J229">
        <v>6.46</v>
      </c>
      <c r="K229">
        <v>6.45</v>
      </c>
      <c r="P229">
        <v>6.48</v>
      </c>
      <c r="Q229">
        <v>6.43</v>
      </c>
      <c r="R229">
        <v>6.42</v>
      </c>
      <c r="S229">
        <v>6.46</v>
      </c>
      <c r="T229">
        <v>6.39</v>
      </c>
      <c r="U229">
        <v>6.37</v>
      </c>
      <c r="V229">
        <v>6.38</v>
      </c>
      <c r="W229">
        <v>6.35</v>
      </c>
      <c r="X229" s="1">
        <f t="shared" si="22"/>
        <v>6.4474999999999998</v>
      </c>
      <c r="Y229" s="1">
        <f t="shared" si="23"/>
        <v>6.3725000000000005</v>
      </c>
      <c r="Z229">
        <f t="shared" si="21"/>
        <v>6.1115498147287231E-6</v>
      </c>
    </row>
    <row r="230" spans="1:26" x14ac:dyDescent="0.25">
      <c r="A230" t="s">
        <v>235</v>
      </c>
      <c r="B230">
        <v>125</v>
      </c>
      <c r="C230" t="s">
        <v>383</v>
      </c>
      <c r="D230">
        <v>0</v>
      </c>
      <c r="E230">
        <v>0</v>
      </c>
      <c r="F230" t="s">
        <v>1221</v>
      </c>
      <c r="H230">
        <v>6.4</v>
      </c>
      <c r="I230">
        <v>6.39</v>
      </c>
      <c r="J230">
        <v>6.39</v>
      </c>
      <c r="K230">
        <v>6.4</v>
      </c>
      <c r="P230">
        <v>6.41</v>
      </c>
      <c r="Q230">
        <v>6.39</v>
      </c>
      <c r="R230">
        <v>6.37</v>
      </c>
      <c r="S230">
        <v>6.35</v>
      </c>
      <c r="T230">
        <v>6.33</v>
      </c>
      <c r="U230">
        <v>6.33</v>
      </c>
      <c r="V230">
        <v>6.29</v>
      </c>
      <c r="W230">
        <v>6.29</v>
      </c>
      <c r="X230" s="1">
        <f t="shared" si="22"/>
        <v>6.3800000000000008</v>
      </c>
      <c r="Y230" s="1">
        <f t="shared" si="23"/>
        <v>6.31</v>
      </c>
      <c r="Z230">
        <f t="shared" si="21"/>
        <v>5.7041131604136244E-6</v>
      </c>
    </row>
    <row r="231" spans="1:26" x14ac:dyDescent="0.25">
      <c r="A231" t="s">
        <v>236</v>
      </c>
      <c r="B231">
        <v>125</v>
      </c>
      <c r="C231" t="s">
        <v>383</v>
      </c>
      <c r="D231">
        <v>0</v>
      </c>
      <c r="E231">
        <v>0</v>
      </c>
      <c r="F231" t="s">
        <v>1221</v>
      </c>
      <c r="H231">
        <v>6.38</v>
      </c>
      <c r="I231">
        <v>6.37</v>
      </c>
      <c r="J231">
        <v>6.37</v>
      </c>
      <c r="K231">
        <v>6.39</v>
      </c>
      <c r="P231">
        <v>6.41</v>
      </c>
      <c r="Q231">
        <v>6.38</v>
      </c>
      <c r="R231">
        <v>6.34</v>
      </c>
      <c r="S231">
        <v>6.37</v>
      </c>
      <c r="T231">
        <v>6.29</v>
      </c>
      <c r="U231">
        <v>6.28</v>
      </c>
      <c r="V231">
        <v>6.28</v>
      </c>
      <c r="W231">
        <v>6.29</v>
      </c>
      <c r="X231" s="1">
        <f t="shared" si="22"/>
        <v>6.375</v>
      </c>
      <c r="Y231" s="1">
        <f t="shared" si="23"/>
        <v>6.2850000000000001</v>
      </c>
      <c r="Z231">
        <f t="shared" si="21"/>
        <v>7.3338597776745257E-6</v>
      </c>
    </row>
    <row r="232" spans="1:26" x14ac:dyDescent="0.25">
      <c r="A232" t="s">
        <v>237</v>
      </c>
      <c r="B232">
        <v>125</v>
      </c>
      <c r="C232" t="s">
        <v>383</v>
      </c>
      <c r="D232">
        <v>0</v>
      </c>
      <c r="E232">
        <v>0</v>
      </c>
      <c r="F232" t="s">
        <v>1221</v>
      </c>
      <c r="H232">
        <v>6.5</v>
      </c>
      <c r="I232">
        <v>6.45</v>
      </c>
      <c r="J232">
        <v>6.46</v>
      </c>
      <c r="K232">
        <v>6.49</v>
      </c>
      <c r="P232">
        <v>6.48</v>
      </c>
      <c r="Q232">
        <v>6.44</v>
      </c>
      <c r="R232">
        <v>6.46</v>
      </c>
      <c r="S232">
        <v>6.47</v>
      </c>
      <c r="T232">
        <v>6.36</v>
      </c>
      <c r="U232">
        <v>6.33</v>
      </c>
      <c r="V232">
        <v>6.31</v>
      </c>
      <c r="W232">
        <v>6.32</v>
      </c>
      <c r="X232" s="1">
        <f t="shared" si="22"/>
        <v>6.4625000000000004</v>
      </c>
      <c r="Y232" s="1">
        <f t="shared" si="23"/>
        <v>6.33</v>
      </c>
      <c r="Z232">
        <f t="shared" si="21"/>
        <v>1.0797071339354204E-5</v>
      </c>
    </row>
    <row r="233" spans="1:26" x14ac:dyDescent="0.25">
      <c r="A233" t="s">
        <v>238</v>
      </c>
      <c r="B233">
        <v>125</v>
      </c>
      <c r="C233" t="s">
        <v>383</v>
      </c>
      <c r="D233">
        <v>0</v>
      </c>
      <c r="E233">
        <v>0</v>
      </c>
      <c r="F233" t="s">
        <v>1221</v>
      </c>
      <c r="H233">
        <v>6.56</v>
      </c>
      <c r="I233">
        <v>6.58</v>
      </c>
      <c r="J233">
        <v>6.55</v>
      </c>
      <c r="K233">
        <v>6.53</v>
      </c>
      <c r="P233">
        <v>6.56</v>
      </c>
      <c r="Q233">
        <v>6.54</v>
      </c>
      <c r="R233">
        <v>6.54</v>
      </c>
      <c r="S233">
        <v>6.52</v>
      </c>
      <c r="T233">
        <v>6.45</v>
      </c>
      <c r="U233">
        <v>6.45</v>
      </c>
      <c r="V233">
        <v>6.45</v>
      </c>
      <c r="W233">
        <v>6.45</v>
      </c>
      <c r="X233" s="1">
        <f t="shared" si="22"/>
        <v>6.54</v>
      </c>
      <c r="Y233" s="1">
        <f t="shared" si="23"/>
        <v>6.45</v>
      </c>
      <c r="Z233">
        <f t="shared" si="21"/>
        <v>7.3338597776745257E-6</v>
      </c>
    </row>
    <row r="234" spans="1:26" x14ac:dyDescent="0.25">
      <c r="A234" t="s">
        <v>239</v>
      </c>
      <c r="B234">
        <v>125</v>
      </c>
      <c r="C234" t="s">
        <v>383</v>
      </c>
      <c r="D234">
        <v>0</v>
      </c>
      <c r="E234">
        <v>0</v>
      </c>
      <c r="F234" t="s">
        <v>1221</v>
      </c>
      <c r="H234">
        <v>6.49</v>
      </c>
      <c r="I234">
        <v>6.49</v>
      </c>
      <c r="J234">
        <v>6.49</v>
      </c>
      <c r="K234">
        <v>6.49</v>
      </c>
      <c r="P234">
        <v>6.45</v>
      </c>
      <c r="Q234">
        <v>6.45</v>
      </c>
      <c r="R234">
        <v>6.44</v>
      </c>
      <c r="S234">
        <v>6.42</v>
      </c>
      <c r="T234">
        <v>6.2</v>
      </c>
      <c r="U234">
        <v>6.15</v>
      </c>
      <c r="V234">
        <v>6.11</v>
      </c>
      <c r="W234">
        <v>6.11</v>
      </c>
      <c r="X234" s="1">
        <f t="shared" si="22"/>
        <v>6.4399999999999995</v>
      </c>
      <c r="Y234" s="1">
        <f t="shared" si="23"/>
        <v>6.1425000000000001</v>
      </c>
      <c r="Z234">
        <f t="shared" si="21"/>
        <v>2.4242480931757454E-5</v>
      </c>
    </row>
    <row r="235" spans="1:26" x14ac:dyDescent="0.25">
      <c r="A235" t="s">
        <v>240</v>
      </c>
      <c r="B235">
        <v>125</v>
      </c>
      <c r="C235" t="s">
        <v>383</v>
      </c>
      <c r="D235">
        <v>0</v>
      </c>
      <c r="E235">
        <v>0</v>
      </c>
      <c r="F235" t="s">
        <v>1221</v>
      </c>
      <c r="H235">
        <v>6.55</v>
      </c>
      <c r="I235">
        <v>6.55</v>
      </c>
      <c r="J235">
        <v>6.53</v>
      </c>
      <c r="K235">
        <v>6.54</v>
      </c>
      <c r="P235">
        <v>6.58</v>
      </c>
      <c r="Q235">
        <v>6.58</v>
      </c>
      <c r="R235">
        <v>6.57</v>
      </c>
      <c r="S235">
        <v>6.55</v>
      </c>
      <c r="T235">
        <v>6.36</v>
      </c>
      <c r="U235">
        <v>6.36</v>
      </c>
      <c r="V235">
        <v>6.35</v>
      </c>
      <c r="W235">
        <v>6.35</v>
      </c>
      <c r="X235" s="1">
        <f t="shared" si="22"/>
        <v>6.57</v>
      </c>
      <c r="Y235" s="1">
        <f t="shared" si="23"/>
        <v>6.3550000000000004</v>
      </c>
      <c r="Z235">
        <f t="shared" si="21"/>
        <v>1.7519776135555828E-5</v>
      </c>
    </row>
    <row r="236" spans="1:26" x14ac:dyDescent="0.25">
      <c r="A236" t="s">
        <v>241</v>
      </c>
      <c r="B236">
        <v>125</v>
      </c>
      <c r="C236" t="s">
        <v>383</v>
      </c>
      <c r="D236">
        <v>0</v>
      </c>
      <c r="E236">
        <v>0</v>
      </c>
      <c r="F236" t="s">
        <v>1221</v>
      </c>
      <c r="H236">
        <v>6.53</v>
      </c>
      <c r="I236">
        <v>6.51</v>
      </c>
      <c r="J236">
        <v>6.49</v>
      </c>
      <c r="K236">
        <v>6.52</v>
      </c>
      <c r="P236">
        <v>6.55</v>
      </c>
      <c r="Q236">
        <v>6.49</v>
      </c>
      <c r="R236">
        <v>6.51</v>
      </c>
      <c r="S236">
        <v>6.51</v>
      </c>
      <c r="T236">
        <v>6.33</v>
      </c>
      <c r="U236">
        <v>6.35</v>
      </c>
      <c r="V236">
        <v>6.31</v>
      </c>
      <c r="W236">
        <v>6.3</v>
      </c>
      <c r="X236" s="1">
        <f t="shared" si="22"/>
        <v>6.5149999999999988</v>
      </c>
      <c r="Y236" s="1">
        <f t="shared" si="23"/>
        <v>6.3224999999999998</v>
      </c>
      <c r="Z236">
        <f t="shared" si="21"/>
        <v>1.5686311191137124E-5</v>
      </c>
    </row>
    <row r="237" spans="1:26" x14ac:dyDescent="0.25">
      <c r="A237" t="s">
        <v>242</v>
      </c>
      <c r="B237">
        <v>125</v>
      </c>
      <c r="C237" t="s">
        <v>383</v>
      </c>
      <c r="D237">
        <v>0</v>
      </c>
      <c r="E237">
        <v>0</v>
      </c>
      <c r="F237" t="s">
        <v>1221</v>
      </c>
      <c r="H237">
        <v>6.49</v>
      </c>
      <c r="I237">
        <v>6.45</v>
      </c>
      <c r="J237">
        <v>6.43</v>
      </c>
      <c r="K237">
        <v>6.42</v>
      </c>
      <c r="P237">
        <v>6.49</v>
      </c>
      <c r="Q237">
        <v>6.48</v>
      </c>
      <c r="R237">
        <v>6.46</v>
      </c>
      <c r="S237">
        <v>6.45</v>
      </c>
      <c r="T237">
        <v>6.22</v>
      </c>
      <c r="U237">
        <v>6.22</v>
      </c>
      <c r="V237">
        <v>6.19</v>
      </c>
      <c r="W237">
        <v>6.19</v>
      </c>
      <c r="X237" s="1">
        <f t="shared" si="22"/>
        <v>6.47</v>
      </c>
      <c r="Y237" s="1">
        <f t="shared" si="23"/>
        <v>6.2050000000000001</v>
      </c>
      <c r="Z237">
        <f t="shared" si="21"/>
        <v>2.1594142678708336E-5</v>
      </c>
    </row>
    <row r="238" spans="1:26" x14ac:dyDescent="0.25">
      <c r="A238" t="s">
        <v>243</v>
      </c>
      <c r="B238">
        <v>125</v>
      </c>
      <c r="C238" t="s">
        <v>383</v>
      </c>
      <c r="D238">
        <v>0</v>
      </c>
      <c r="E238">
        <v>0</v>
      </c>
      <c r="F238" t="s">
        <v>1221</v>
      </c>
      <c r="H238">
        <v>6.6</v>
      </c>
      <c r="I238">
        <v>6.59</v>
      </c>
      <c r="J238">
        <v>6.58</v>
      </c>
      <c r="K238">
        <v>6.59</v>
      </c>
      <c r="P238">
        <v>6.61</v>
      </c>
      <c r="Q238">
        <v>6.56</v>
      </c>
      <c r="R238">
        <v>6.56</v>
      </c>
      <c r="S238">
        <v>6.58</v>
      </c>
      <c r="T238">
        <v>6.34</v>
      </c>
      <c r="U238">
        <v>6.35</v>
      </c>
      <c r="V238">
        <v>6.34</v>
      </c>
      <c r="W238">
        <v>6.34</v>
      </c>
      <c r="X238" s="1">
        <f t="shared" si="22"/>
        <v>6.5775000000000006</v>
      </c>
      <c r="Y238" s="1">
        <f t="shared" si="23"/>
        <v>6.3425000000000002</v>
      </c>
      <c r="Z238">
        <f t="shared" si="21"/>
        <v>1.9149522752816873E-5</v>
      </c>
    </row>
    <row r="239" spans="1:26" x14ac:dyDescent="0.25">
      <c r="A239" t="s">
        <v>244</v>
      </c>
      <c r="B239">
        <v>125</v>
      </c>
      <c r="C239" t="s">
        <v>383</v>
      </c>
      <c r="D239">
        <v>0</v>
      </c>
      <c r="E239">
        <v>0</v>
      </c>
      <c r="F239" t="s">
        <v>1221</v>
      </c>
      <c r="H239">
        <v>6.57</v>
      </c>
      <c r="P239">
        <v>6.55</v>
      </c>
      <c r="Q239">
        <v>6.53</v>
      </c>
      <c r="R239">
        <v>6.51</v>
      </c>
      <c r="S239">
        <v>6.5</v>
      </c>
      <c r="T239">
        <v>6.46</v>
      </c>
      <c r="U239">
        <v>6.46</v>
      </c>
      <c r="V239">
        <v>6.45</v>
      </c>
      <c r="W239">
        <v>6.45</v>
      </c>
      <c r="X239" s="1">
        <f t="shared" si="22"/>
        <v>6.5225</v>
      </c>
      <c r="Y239" s="1">
        <f t="shared" si="23"/>
        <v>6.4550000000000001</v>
      </c>
      <c r="Z239">
        <f t="shared" si="21"/>
        <v>5.5003948332558947E-6</v>
      </c>
    </row>
    <row r="240" spans="1:26" x14ac:dyDescent="0.25">
      <c r="A240" t="s">
        <v>245</v>
      </c>
      <c r="B240">
        <v>125</v>
      </c>
      <c r="C240" t="s">
        <v>383</v>
      </c>
      <c r="D240">
        <v>0</v>
      </c>
      <c r="E240">
        <v>0</v>
      </c>
      <c r="F240" t="s">
        <v>1221</v>
      </c>
      <c r="H240">
        <v>6.55</v>
      </c>
      <c r="P240">
        <v>6.59</v>
      </c>
      <c r="Q240">
        <v>6.56</v>
      </c>
      <c r="R240">
        <v>6.53</v>
      </c>
      <c r="S240">
        <v>6.52</v>
      </c>
      <c r="T240">
        <v>6.49</v>
      </c>
      <c r="U240">
        <v>6.49</v>
      </c>
      <c r="V240">
        <v>6.48</v>
      </c>
      <c r="W240">
        <v>6.47</v>
      </c>
      <c r="X240" s="1">
        <f t="shared" si="22"/>
        <v>6.55</v>
      </c>
      <c r="Y240" s="1">
        <f t="shared" si="23"/>
        <v>6.4824999999999999</v>
      </c>
      <c r="Z240">
        <f t="shared" si="21"/>
        <v>5.5003948332558947E-6</v>
      </c>
    </row>
    <row r="241" spans="1:26" x14ac:dyDescent="0.25">
      <c r="A241" t="s">
        <v>246</v>
      </c>
      <c r="B241">
        <v>125</v>
      </c>
      <c r="C241" t="s">
        <v>383</v>
      </c>
      <c r="D241">
        <v>0</v>
      </c>
      <c r="E241">
        <v>0</v>
      </c>
      <c r="F241" t="s">
        <v>1221</v>
      </c>
      <c r="H241">
        <v>6.48</v>
      </c>
      <c r="P241">
        <v>6.49</v>
      </c>
      <c r="Q241">
        <v>6.49</v>
      </c>
      <c r="R241">
        <v>6.46</v>
      </c>
      <c r="S241">
        <v>6.45</v>
      </c>
      <c r="T241">
        <v>6.38</v>
      </c>
      <c r="U241">
        <v>6.38</v>
      </c>
      <c r="V241">
        <v>6.37</v>
      </c>
      <c r="W241">
        <v>6.37</v>
      </c>
      <c r="X241" s="1">
        <f t="shared" si="22"/>
        <v>6.4725000000000001</v>
      </c>
      <c r="Y241" s="1">
        <f t="shared" si="23"/>
        <v>6.375</v>
      </c>
      <c r="Z241">
        <f t="shared" si="21"/>
        <v>7.945014759147427E-6</v>
      </c>
    </row>
    <row r="242" spans="1:26" x14ac:dyDescent="0.25">
      <c r="A242" t="s">
        <v>247</v>
      </c>
      <c r="B242">
        <v>125</v>
      </c>
      <c r="C242" t="s">
        <v>383</v>
      </c>
      <c r="D242">
        <v>0</v>
      </c>
      <c r="E242">
        <v>0</v>
      </c>
      <c r="F242" t="s">
        <v>1221</v>
      </c>
      <c r="H242">
        <v>6.52</v>
      </c>
      <c r="P242">
        <v>6.54</v>
      </c>
      <c r="Q242">
        <v>6.52</v>
      </c>
      <c r="R242">
        <v>6.54</v>
      </c>
      <c r="S242">
        <v>6.5</v>
      </c>
      <c r="T242">
        <v>6.42</v>
      </c>
      <c r="U242">
        <v>6.39</v>
      </c>
      <c r="V242">
        <v>6.37</v>
      </c>
      <c r="W242">
        <v>6.38</v>
      </c>
      <c r="X242" s="1">
        <f t="shared" si="22"/>
        <v>6.5249999999999995</v>
      </c>
      <c r="Y242" s="1">
        <f t="shared" si="23"/>
        <v>6.39</v>
      </c>
      <c r="Z242">
        <f t="shared" si="21"/>
        <v>1.1000789666511789E-5</v>
      </c>
    </row>
    <row r="243" spans="1:26" x14ac:dyDescent="0.25">
      <c r="A243" t="s">
        <v>248</v>
      </c>
      <c r="B243">
        <v>125</v>
      </c>
      <c r="C243" t="s">
        <v>383</v>
      </c>
      <c r="D243">
        <v>0</v>
      </c>
      <c r="E243">
        <v>0</v>
      </c>
      <c r="F243" t="s">
        <v>1221</v>
      </c>
      <c r="H243">
        <v>6.55</v>
      </c>
      <c r="P243">
        <v>6.54</v>
      </c>
      <c r="Q243">
        <v>6.52</v>
      </c>
      <c r="R243">
        <v>6.53</v>
      </c>
      <c r="S243">
        <v>6.51</v>
      </c>
      <c r="T243">
        <v>6.45</v>
      </c>
      <c r="U243">
        <v>6.45</v>
      </c>
      <c r="V243">
        <v>6.44</v>
      </c>
      <c r="W243">
        <v>6.56</v>
      </c>
      <c r="X243" s="1">
        <f t="shared" si="22"/>
        <v>6.5250000000000004</v>
      </c>
      <c r="Y243" s="1">
        <f t="shared" si="23"/>
        <v>6.4749999999999996</v>
      </c>
      <c r="Z243">
        <f t="shared" si="21"/>
        <v>4.0743665431525792E-6</v>
      </c>
    </row>
    <row r="244" spans="1:26" x14ac:dyDescent="0.25">
      <c r="A244" t="s">
        <v>249</v>
      </c>
      <c r="B244">
        <v>125</v>
      </c>
      <c r="C244" t="s">
        <v>383</v>
      </c>
      <c r="D244">
        <v>0</v>
      </c>
      <c r="E244">
        <v>0</v>
      </c>
      <c r="F244" t="s">
        <v>1221</v>
      </c>
      <c r="G244" t="s">
        <v>709</v>
      </c>
      <c r="H244">
        <v>6.46</v>
      </c>
      <c r="P244">
        <v>6.41</v>
      </c>
      <c r="Q244">
        <v>6.42</v>
      </c>
      <c r="R244">
        <v>6.4</v>
      </c>
      <c r="S244">
        <v>6.37</v>
      </c>
      <c r="T244">
        <v>6.3</v>
      </c>
      <c r="U244">
        <v>6.27</v>
      </c>
      <c r="V244">
        <v>6.26</v>
      </c>
      <c r="W244">
        <v>6.28</v>
      </c>
      <c r="X244" s="1">
        <f t="shared" si="22"/>
        <v>6.4</v>
      </c>
      <c r="Y244" s="1">
        <f t="shared" si="23"/>
        <v>6.2774999999999999</v>
      </c>
      <c r="Z244">
        <f t="shared" si="21"/>
        <v>9.9821980307237166E-6</v>
      </c>
    </row>
    <row r="245" spans="1:26" x14ac:dyDescent="0.25">
      <c r="A245" t="s">
        <v>250</v>
      </c>
      <c r="B245">
        <v>125</v>
      </c>
      <c r="C245" t="s">
        <v>383</v>
      </c>
      <c r="D245">
        <v>0</v>
      </c>
      <c r="E245">
        <v>0</v>
      </c>
      <c r="F245" t="s">
        <v>1221</v>
      </c>
      <c r="G245" t="s">
        <v>709</v>
      </c>
      <c r="H245">
        <v>6.36</v>
      </c>
      <c r="P245">
        <v>6.35</v>
      </c>
      <c r="Q245">
        <v>6.33</v>
      </c>
      <c r="R245">
        <v>6.33</v>
      </c>
      <c r="S245">
        <v>6.31</v>
      </c>
      <c r="T245">
        <v>6.24</v>
      </c>
      <c r="U245">
        <v>6.23</v>
      </c>
      <c r="V245">
        <v>6.23</v>
      </c>
      <c r="W245">
        <v>6.23</v>
      </c>
      <c r="X245" s="1">
        <f t="shared" si="22"/>
        <v>6.3299999999999992</v>
      </c>
      <c r="Y245" s="1">
        <f t="shared" si="23"/>
        <v>6.2325000000000008</v>
      </c>
      <c r="Z245">
        <f t="shared" si="21"/>
        <v>7.945014759147283E-6</v>
      </c>
    </row>
    <row r="246" spans="1:26" x14ac:dyDescent="0.25">
      <c r="A246" t="s">
        <v>251</v>
      </c>
      <c r="B246">
        <v>125</v>
      </c>
      <c r="C246" t="s">
        <v>383</v>
      </c>
      <c r="D246">
        <v>0</v>
      </c>
      <c r="E246">
        <v>0</v>
      </c>
      <c r="F246" t="s">
        <v>1221</v>
      </c>
      <c r="G246" t="s">
        <v>709</v>
      </c>
      <c r="H246">
        <v>6.39</v>
      </c>
      <c r="P246">
        <v>6.39</v>
      </c>
      <c r="Q246">
        <v>6.39</v>
      </c>
      <c r="R246">
        <v>6.37</v>
      </c>
      <c r="S246">
        <v>6.38</v>
      </c>
      <c r="T246">
        <v>6.27</v>
      </c>
      <c r="U246">
        <v>6.25</v>
      </c>
      <c r="V246">
        <v>6.23</v>
      </c>
      <c r="W246">
        <v>6.25</v>
      </c>
      <c r="X246" s="1">
        <f t="shared" si="22"/>
        <v>6.3824999999999994</v>
      </c>
      <c r="Y246" s="1">
        <f t="shared" si="23"/>
        <v>6.25</v>
      </c>
      <c r="Z246">
        <f t="shared" si="21"/>
        <v>1.0797071339354131E-5</v>
      </c>
    </row>
    <row r="247" spans="1:26" x14ac:dyDescent="0.25">
      <c r="A247" t="s">
        <v>252</v>
      </c>
      <c r="B247">
        <v>125</v>
      </c>
      <c r="C247" t="s">
        <v>383</v>
      </c>
      <c r="D247">
        <v>0</v>
      </c>
      <c r="E247">
        <v>0</v>
      </c>
      <c r="F247" t="s">
        <v>1221</v>
      </c>
      <c r="G247" t="s">
        <v>709</v>
      </c>
      <c r="H247">
        <v>6.58</v>
      </c>
      <c r="P247">
        <v>6.55</v>
      </c>
      <c r="Q247">
        <v>6.53</v>
      </c>
      <c r="R247">
        <v>6.52</v>
      </c>
      <c r="S247">
        <v>6.54</v>
      </c>
      <c r="T247">
        <v>6.45</v>
      </c>
      <c r="U247">
        <v>6.4</v>
      </c>
      <c r="V247">
        <v>6.39</v>
      </c>
      <c r="W247">
        <v>6.42</v>
      </c>
      <c r="X247" s="1">
        <f t="shared" si="22"/>
        <v>6.5350000000000001</v>
      </c>
      <c r="Y247" s="1">
        <f t="shared" si="23"/>
        <v>6.4150000000000009</v>
      </c>
      <c r="Z247">
        <f t="shared" si="21"/>
        <v>9.7784797035659868E-6</v>
      </c>
    </row>
    <row r="248" spans="1:26" x14ac:dyDescent="0.25">
      <c r="A248" t="s">
        <v>253</v>
      </c>
      <c r="B248">
        <v>125</v>
      </c>
      <c r="C248" t="s">
        <v>383</v>
      </c>
      <c r="D248">
        <v>0</v>
      </c>
      <c r="E248">
        <v>0</v>
      </c>
      <c r="F248" t="s">
        <v>1221</v>
      </c>
      <c r="G248" t="s">
        <v>709</v>
      </c>
      <c r="H248">
        <v>6.46</v>
      </c>
      <c r="I248">
        <v>6.44</v>
      </c>
      <c r="J248">
        <v>6.45</v>
      </c>
      <c r="K248">
        <v>6.42</v>
      </c>
      <c r="L248">
        <v>6.36</v>
      </c>
      <c r="M248">
        <v>6.32</v>
      </c>
      <c r="N248">
        <v>6.31</v>
      </c>
      <c r="O248">
        <v>6.32</v>
      </c>
      <c r="X248" s="1">
        <f t="shared" ref="X248:X311" si="24">AVERAGE(H248:K248)</f>
        <v>6.4425000000000008</v>
      </c>
      <c r="Y248" s="1">
        <f t="shared" ref="Y248:Y311" si="25">AVERAGE(L248:O248)</f>
        <v>6.3274999999999997</v>
      </c>
      <c r="Z248">
        <f t="shared" si="21"/>
        <v>9.3710430492508881E-6</v>
      </c>
    </row>
    <row r="249" spans="1:26" x14ac:dyDescent="0.25">
      <c r="A249" t="s">
        <v>254</v>
      </c>
      <c r="B249">
        <v>125</v>
      </c>
      <c r="C249" t="s">
        <v>383</v>
      </c>
      <c r="D249">
        <v>0</v>
      </c>
      <c r="E249">
        <v>0</v>
      </c>
      <c r="F249" t="s">
        <v>1221</v>
      </c>
      <c r="G249" t="s">
        <v>709</v>
      </c>
      <c r="H249">
        <v>6.42</v>
      </c>
      <c r="I249">
        <v>6.43</v>
      </c>
      <c r="J249">
        <v>6.44</v>
      </c>
      <c r="K249">
        <v>6.37</v>
      </c>
      <c r="L249">
        <v>6.2</v>
      </c>
      <c r="M249">
        <v>6.18</v>
      </c>
      <c r="N249">
        <v>6.18</v>
      </c>
      <c r="O249">
        <v>6.19</v>
      </c>
      <c r="X249" s="1">
        <f t="shared" si="24"/>
        <v>6.415</v>
      </c>
      <c r="Y249" s="1">
        <f t="shared" si="25"/>
        <v>6.1875</v>
      </c>
      <c r="Z249">
        <f t="shared" si="21"/>
        <v>1.8538367771343972E-5</v>
      </c>
    </row>
    <row r="250" spans="1:26" x14ac:dyDescent="0.25">
      <c r="A250" t="s">
        <v>255</v>
      </c>
      <c r="B250">
        <v>125</v>
      </c>
      <c r="C250" t="s">
        <v>383</v>
      </c>
      <c r="D250">
        <v>0</v>
      </c>
      <c r="E250">
        <v>0</v>
      </c>
      <c r="F250" t="s">
        <v>1221</v>
      </c>
      <c r="G250" t="s">
        <v>709</v>
      </c>
      <c r="H250">
        <v>6.56</v>
      </c>
      <c r="I250">
        <v>6.53</v>
      </c>
      <c r="J250">
        <v>6.55</v>
      </c>
      <c r="K250">
        <v>6.5</v>
      </c>
      <c r="L250">
        <v>6.28</v>
      </c>
      <c r="M250">
        <v>6.25</v>
      </c>
      <c r="N250">
        <v>6.23</v>
      </c>
      <c r="O250">
        <v>6.23</v>
      </c>
      <c r="X250" s="1">
        <f t="shared" si="24"/>
        <v>6.5350000000000001</v>
      </c>
      <c r="Y250" s="1">
        <f t="shared" si="25"/>
        <v>6.2475000000000005</v>
      </c>
      <c r="Z250">
        <f t="shared" si="21"/>
        <v>2.3427607623126965E-5</v>
      </c>
    </row>
    <row r="251" spans="1:26" x14ac:dyDescent="0.25">
      <c r="A251" t="s">
        <v>256</v>
      </c>
      <c r="B251">
        <v>125</v>
      </c>
      <c r="C251" t="s">
        <v>383</v>
      </c>
      <c r="D251">
        <v>0</v>
      </c>
      <c r="E251">
        <v>0</v>
      </c>
      <c r="F251" t="s">
        <v>1221</v>
      </c>
      <c r="G251" t="s">
        <v>709</v>
      </c>
      <c r="H251">
        <v>6.49</v>
      </c>
      <c r="I251">
        <v>6.46</v>
      </c>
      <c r="J251">
        <v>6.45</v>
      </c>
      <c r="K251">
        <v>6.44</v>
      </c>
      <c r="L251">
        <v>6.22</v>
      </c>
      <c r="M251">
        <v>6.18</v>
      </c>
      <c r="N251">
        <v>6.17</v>
      </c>
      <c r="O251">
        <v>6.16</v>
      </c>
      <c r="X251" s="1">
        <f t="shared" si="24"/>
        <v>6.46</v>
      </c>
      <c r="Y251" s="1">
        <f t="shared" si="25"/>
        <v>6.1825000000000001</v>
      </c>
      <c r="Z251">
        <f t="shared" si="21"/>
        <v>2.261273431449648E-5</v>
      </c>
    </row>
    <row r="252" spans="1:26" x14ac:dyDescent="0.25">
      <c r="A252" t="s">
        <v>257</v>
      </c>
      <c r="B252">
        <v>125</v>
      </c>
      <c r="C252" t="s">
        <v>383</v>
      </c>
      <c r="D252">
        <v>0</v>
      </c>
      <c r="E252">
        <v>0</v>
      </c>
      <c r="F252" t="s">
        <v>1221</v>
      </c>
      <c r="G252" t="s">
        <v>709</v>
      </c>
      <c r="H252">
        <v>6.49</v>
      </c>
      <c r="I252">
        <v>6.42</v>
      </c>
      <c r="J252">
        <v>6.44</v>
      </c>
      <c r="K252">
        <v>6.41</v>
      </c>
      <c r="L252">
        <v>6.23</v>
      </c>
      <c r="M252">
        <v>6.21</v>
      </c>
      <c r="N252">
        <v>6.2</v>
      </c>
      <c r="O252">
        <v>6.19</v>
      </c>
      <c r="X252" s="1">
        <f t="shared" si="24"/>
        <v>6.44</v>
      </c>
      <c r="Y252" s="1">
        <f t="shared" si="25"/>
        <v>6.2075000000000005</v>
      </c>
      <c r="Z252">
        <f t="shared" si="21"/>
        <v>1.8945804425659218E-5</v>
      </c>
    </row>
    <row r="253" spans="1:26" x14ac:dyDescent="0.25">
      <c r="A253" t="s">
        <v>258</v>
      </c>
      <c r="B253">
        <v>125</v>
      </c>
      <c r="C253" t="s">
        <v>383</v>
      </c>
      <c r="D253">
        <v>0</v>
      </c>
      <c r="E253">
        <v>0</v>
      </c>
      <c r="F253" t="s">
        <v>1221</v>
      </c>
      <c r="G253" t="s">
        <v>709</v>
      </c>
      <c r="H253">
        <v>6.59</v>
      </c>
      <c r="I253">
        <v>6.58</v>
      </c>
      <c r="J253">
        <v>6.57</v>
      </c>
      <c r="K253">
        <v>6.56</v>
      </c>
      <c r="L253">
        <v>6.29</v>
      </c>
      <c r="M253">
        <v>6.25</v>
      </c>
      <c r="N253">
        <v>6.25</v>
      </c>
      <c r="O253">
        <v>6.27</v>
      </c>
      <c r="X253" s="1">
        <f t="shared" si="24"/>
        <v>6.5750000000000002</v>
      </c>
      <c r="Y253" s="1">
        <f t="shared" si="25"/>
        <v>6.2649999999999997</v>
      </c>
      <c r="Z253">
        <f t="shared" si="21"/>
        <v>2.5261072567545669E-5</v>
      </c>
    </row>
    <row r="254" spans="1:26" x14ac:dyDescent="0.25">
      <c r="A254" t="s">
        <v>259</v>
      </c>
      <c r="B254">
        <v>125</v>
      </c>
      <c r="C254" t="s">
        <v>383</v>
      </c>
      <c r="D254">
        <v>0</v>
      </c>
      <c r="E254">
        <v>0</v>
      </c>
      <c r="F254" t="s">
        <v>1221</v>
      </c>
      <c r="G254" t="s">
        <v>709</v>
      </c>
      <c r="H254">
        <v>6.53</v>
      </c>
      <c r="I254">
        <v>6.52</v>
      </c>
      <c r="J254">
        <v>6.54</v>
      </c>
      <c r="K254">
        <v>6.5</v>
      </c>
      <c r="L254">
        <v>6.4</v>
      </c>
      <c r="M254">
        <v>6.36</v>
      </c>
      <c r="N254">
        <v>6.35</v>
      </c>
      <c r="O254">
        <v>6.33</v>
      </c>
      <c r="X254" s="1">
        <f t="shared" si="24"/>
        <v>6.5225</v>
      </c>
      <c r="Y254" s="1">
        <f t="shared" si="25"/>
        <v>6.3599999999999994</v>
      </c>
      <c r="Z254">
        <f t="shared" si="21"/>
        <v>1.3241691265245736E-5</v>
      </c>
    </row>
    <row r="255" spans="1:26" x14ac:dyDescent="0.25">
      <c r="A255" t="s">
        <v>260</v>
      </c>
      <c r="B255">
        <v>125</v>
      </c>
      <c r="C255" t="s">
        <v>383</v>
      </c>
      <c r="D255">
        <v>0</v>
      </c>
      <c r="E255">
        <v>0</v>
      </c>
      <c r="F255" t="s">
        <v>1221</v>
      </c>
      <c r="G255" t="s">
        <v>709</v>
      </c>
      <c r="H255">
        <v>6.43</v>
      </c>
      <c r="I255">
        <v>6.42</v>
      </c>
      <c r="J255">
        <v>6.43</v>
      </c>
      <c r="K255">
        <v>6.41</v>
      </c>
      <c r="L255">
        <v>6.32</v>
      </c>
      <c r="M255">
        <v>6.32</v>
      </c>
      <c r="N255">
        <v>6.27</v>
      </c>
      <c r="O255">
        <v>6.25</v>
      </c>
      <c r="X255" s="1">
        <f t="shared" si="24"/>
        <v>6.4225000000000003</v>
      </c>
      <c r="Y255" s="1">
        <f t="shared" si="25"/>
        <v>6.29</v>
      </c>
      <c r="Z255">
        <f t="shared" si="21"/>
        <v>1.0797071339354204E-5</v>
      </c>
    </row>
    <row r="256" spans="1:26" x14ac:dyDescent="0.25">
      <c r="A256" t="s">
        <v>261</v>
      </c>
      <c r="B256">
        <v>125</v>
      </c>
      <c r="C256" t="s">
        <v>383</v>
      </c>
      <c r="D256">
        <v>0</v>
      </c>
      <c r="E256">
        <v>0</v>
      </c>
      <c r="F256" t="s">
        <v>1221</v>
      </c>
      <c r="G256" t="s">
        <v>709</v>
      </c>
      <c r="H256">
        <v>6.62</v>
      </c>
      <c r="I256">
        <v>6.62</v>
      </c>
      <c r="J256">
        <v>6.62</v>
      </c>
      <c r="K256">
        <v>6.62</v>
      </c>
      <c r="L256">
        <v>6.52</v>
      </c>
      <c r="M256">
        <v>6.51</v>
      </c>
      <c r="N256">
        <v>6.48</v>
      </c>
      <c r="O256">
        <v>6.52</v>
      </c>
      <c r="X256" s="1">
        <f t="shared" si="24"/>
        <v>6.62</v>
      </c>
      <c r="Y256" s="1">
        <f t="shared" si="25"/>
        <v>6.5074999999999994</v>
      </c>
      <c r="Z256">
        <f t="shared" si="21"/>
        <v>9.1673247220932295E-6</v>
      </c>
    </row>
    <row r="257" spans="1:26" x14ac:dyDescent="0.25">
      <c r="A257" t="s">
        <v>262</v>
      </c>
      <c r="B257">
        <v>125</v>
      </c>
      <c r="C257" t="s">
        <v>383</v>
      </c>
      <c r="D257">
        <v>0</v>
      </c>
      <c r="E257">
        <v>0</v>
      </c>
      <c r="F257" t="s">
        <v>1221</v>
      </c>
      <c r="G257" t="s">
        <v>709</v>
      </c>
      <c r="H257">
        <v>6.57</v>
      </c>
      <c r="I257">
        <v>6.56</v>
      </c>
      <c r="J257">
        <v>6.56</v>
      </c>
      <c r="K257">
        <v>6.56</v>
      </c>
      <c r="L257">
        <v>6.41</v>
      </c>
      <c r="M257">
        <v>6.4</v>
      </c>
      <c r="N257">
        <v>6.41</v>
      </c>
      <c r="O257">
        <v>6.38</v>
      </c>
      <c r="X257" s="1">
        <f t="shared" si="24"/>
        <v>6.5624999999999991</v>
      </c>
      <c r="Y257" s="1">
        <f t="shared" si="25"/>
        <v>6.3999999999999995</v>
      </c>
      <c r="Z257">
        <f t="shared" si="21"/>
        <v>1.3241691265245665E-5</v>
      </c>
    </row>
    <row r="258" spans="1:26" x14ac:dyDescent="0.25">
      <c r="A258" t="s">
        <v>263</v>
      </c>
      <c r="B258">
        <v>125</v>
      </c>
      <c r="C258" t="s">
        <v>383</v>
      </c>
      <c r="D258">
        <v>0</v>
      </c>
      <c r="E258">
        <v>0</v>
      </c>
      <c r="F258" t="s">
        <v>1221</v>
      </c>
      <c r="G258" t="s">
        <v>709</v>
      </c>
      <c r="H258">
        <v>6.37</v>
      </c>
      <c r="I258">
        <v>6.36</v>
      </c>
      <c r="J258">
        <v>6.34</v>
      </c>
      <c r="K258">
        <v>6.35</v>
      </c>
      <c r="L258">
        <v>6.28</v>
      </c>
      <c r="M258">
        <v>6.23</v>
      </c>
      <c r="N258">
        <v>6.2</v>
      </c>
      <c r="O258">
        <v>6.2</v>
      </c>
      <c r="X258" s="1">
        <f t="shared" si="24"/>
        <v>6.3550000000000004</v>
      </c>
      <c r="Y258" s="1">
        <f t="shared" si="25"/>
        <v>6.2275</v>
      </c>
      <c r="Z258">
        <f t="shared" si="21"/>
        <v>1.0389634685038961E-5</v>
      </c>
    </row>
    <row r="259" spans="1:26" x14ac:dyDescent="0.25">
      <c r="A259" t="s">
        <v>264</v>
      </c>
      <c r="B259">
        <v>125</v>
      </c>
      <c r="C259" t="s">
        <v>383</v>
      </c>
      <c r="D259">
        <v>0</v>
      </c>
      <c r="E259">
        <v>0</v>
      </c>
      <c r="F259" t="s">
        <v>1221</v>
      </c>
      <c r="G259" t="s">
        <v>709</v>
      </c>
      <c r="H259">
        <v>6.43</v>
      </c>
      <c r="I259">
        <v>6.38</v>
      </c>
      <c r="J259">
        <v>6.37</v>
      </c>
      <c r="K259">
        <v>6.36</v>
      </c>
      <c r="L259">
        <v>6.28</v>
      </c>
      <c r="M259">
        <v>6.26</v>
      </c>
      <c r="N259">
        <v>6.26</v>
      </c>
      <c r="O259">
        <v>6.25</v>
      </c>
      <c r="X259" s="1">
        <f t="shared" si="24"/>
        <v>6.3849999999999998</v>
      </c>
      <c r="Y259" s="1">
        <f t="shared" si="25"/>
        <v>6.2624999999999993</v>
      </c>
      <c r="Z259">
        <f t="shared" ref="Z259:Z322" si="26">IFERROR((X259-Y259)/(PI()*((B259/2)^2)),"na")</f>
        <v>9.9821980307237166E-6</v>
      </c>
    </row>
    <row r="260" spans="1:26" x14ac:dyDescent="0.25">
      <c r="A260" t="s">
        <v>265</v>
      </c>
      <c r="B260">
        <v>125</v>
      </c>
      <c r="C260" t="s">
        <v>383</v>
      </c>
      <c r="D260">
        <v>0</v>
      </c>
      <c r="E260">
        <v>0</v>
      </c>
      <c r="F260" t="s">
        <v>1221</v>
      </c>
      <c r="G260" t="s">
        <v>709</v>
      </c>
      <c r="H260">
        <v>6.3</v>
      </c>
      <c r="I260">
        <v>6.29</v>
      </c>
      <c r="J260">
        <v>6.27</v>
      </c>
      <c r="K260">
        <v>6.26</v>
      </c>
      <c r="L260">
        <v>6.2</v>
      </c>
      <c r="M260">
        <v>6.21</v>
      </c>
      <c r="N260">
        <v>6.2</v>
      </c>
      <c r="O260">
        <v>6.2</v>
      </c>
      <c r="X260" s="1">
        <f t="shared" si="24"/>
        <v>6.2799999999999994</v>
      </c>
      <c r="Y260" s="1">
        <f t="shared" si="25"/>
        <v>6.2024999999999997</v>
      </c>
      <c r="Z260">
        <f t="shared" si="26"/>
        <v>6.3152681418863817E-6</v>
      </c>
    </row>
    <row r="261" spans="1:26" x14ac:dyDescent="0.25">
      <c r="A261" t="s">
        <v>266</v>
      </c>
      <c r="B261">
        <v>125</v>
      </c>
      <c r="C261" t="s">
        <v>383</v>
      </c>
      <c r="D261">
        <v>0</v>
      </c>
      <c r="E261">
        <v>0</v>
      </c>
      <c r="F261" t="s">
        <v>1221</v>
      </c>
      <c r="G261" t="s">
        <v>709</v>
      </c>
      <c r="H261">
        <v>6.57</v>
      </c>
      <c r="I261">
        <v>6.57</v>
      </c>
      <c r="J261">
        <v>6.53</v>
      </c>
      <c r="K261">
        <v>6.52</v>
      </c>
      <c r="L261">
        <v>6.36</v>
      </c>
      <c r="M261">
        <v>6.36</v>
      </c>
      <c r="N261">
        <v>6.36</v>
      </c>
      <c r="O261">
        <v>6.33</v>
      </c>
      <c r="X261" s="1">
        <f t="shared" si="24"/>
        <v>6.5475000000000003</v>
      </c>
      <c r="Y261" s="1">
        <f t="shared" si="25"/>
        <v>6.3525000000000009</v>
      </c>
      <c r="Z261">
        <f t="shared" si="26"/>
        <v>1.5890029518294783E-5</v>
      </c>
    </row>
    <row r="262" spans="1:26" x14ac:dyDescent="0.25">
      <c r="A262" t="s">
        <v>267</v>
      </c>
      <c r="B262">
        <v>125</v>
      </c>
      <c r="C262" t="s">
        <v>383</v>
      </c>
      <c r="D262">
        <v>0</v>
      </c>
      <c r="E262">
        <v>0</v>
      </c>
      <c r="F262" t="s">
        <v>1221</v>
      </c>
      <c r="G262" t="s">
        <v>709</v>
      </c>
      <c r="H262">
        <v>6.49</v>
      </c>
      <c r="I262">
        <v>6.48</v>
      </c>
      <c r="J262">
        <v>6.46</v>
      </c>
      <c r="K262">
        <v>6.49</v>
      </c>
      <c r="L262">
        <v>6.39</v>
      </c>
      <c r="M262">
        <v>6.38</v>
      </c>
      <c r="N262">
        <v>6.38</v>
      </c>
      <c r="O262">
        <v>6.4</v>
      </c>
      <c r="X262" s="1">
        <f t="shared" si="24"/>
        <v>6.48</v>
      </c>
      <c r="Y262" s="1">
        <f t="shared" si="25"/>
        <v>6.3874999999999993</v>
      </c>
      <c r="Z262">
        <f t="shared" si="26"/>
        <v>7.5375781048322563E-6</v>
      </c>
    </row>
    <row r="263" spans="1:26" x14ac:dyDescent="0.25">
      <c r="A263" t="s">
        <v>268</v>
      </c>
      <c r="B263">
        <v>125</v>
      </c>
      <c r="C263" t="s">
        <v>383</v>
      </c>
      <c r="D263">
        <v>0</v>
      </c>
      <c r="E263">
        <v>0</v>
      </c>
      <c r="F263" t="s">
        <v>1221</v>
      </c>
      <c r="G263" t="s">
        <v>709</v>
      </c>
      <c r="H263">
        <v>6.31</v>
      </c>
      <c r="I263">
        <v>6.26</v>
      </c>
      <c r="J263">
        <v>6.3</v>
      </c>
      <c r="K263">
        <v>6.31</v>
      </c>
      <c r="L263">
        <v>6.23</v>
      </c>
      <c r="M263">
        <v>6.25</v>
      </c>
      <c r="N263">
        <v>6.2</v>
      </c>
      <c r="O263">
        <v>6.2</v>
      </c>
      <c r="X263" s="1">
        <f t="shared" si="24"/>
        <v>6.2949999999999999</v>
      </c>
      <c r="Y263" s="1">
        <f t="shared" si="25"/>
        <v>6.22</v>
      </c>
      <c r="Z263">
        <f t="shared" si="26"/>
        <v>6.111549814728796E-6</v>
      </c>
    </row>
    <row r="264" spans="1:26" x14ac:dyDescent="0.25">
      <c r="A264" t="s">
        <v>269</v>
      </c>
      <c r="B264">
        <v>125</v>
      </c>
      <c r="C264" t="s">
        <v>383</v>
      </c>
      <c r="D264">
        <v>0</v>
      </c>
      <c r="E264">
        <v>0</v>
      </c>
      <c r="F264" t="s">
        <v>1221</v>
      </c>
      <c r="G264" t="s">
        <v>709</v>
      </c>
      <c r="H264">
        <v>6.38</v>
      </c>
      <c r="I264">
        <v>6.37</v>
      </c>
      <c r="J264">
        <v>6.36</v>
      </c>
      <c r="K264">
        <v>6.36</v>
      </c>
      <c r="L264">
        <v>6.18</v>
      </c>
      <c r="M264">
        <v>6.17</v>
      </c>
      <c r="N264">
        <v>6.17</v>
      </c>
      <c r="O264">
        <v>6.17</v>
      </c>
      <c r="X264" s="1">
        <f t="shared" si="24"/>
        <v>6.3674999999999997</v>
      </c>
      <c r="Y264" s="1">
        <f t="shared" si="25"/>
        <v>6.1724999999999994</v>
      </c>
      <c r="Z264">
        <f t="shared" si="26"/>
        <v>1.5890029518294854E-5</v>
      </c>
    </row>
    <row r="265" spans="1:26" x14ac:dyDescent="0.25">
      <c r="A265" t="s">
        <v>270</v>
      </c>
      <c r="B265">
        <v>125</v>
      </c>
      <c r="C265" t="s">
        <v>383</v>
      </c>
      <c r="D265">
        <v>0</v>
      </c>
      <c r="E265">
        <v>0</v>
      </c>
      <c r="F265" t="s">
        <v>1221</v>
      </c>
      <c r="G265" t="s">
        <v>709</v>
      </c>
      <c r="H265">
        <v>6.48</v>
      </c>
      <c r="I265">
        <v>6.47</v>
      </c>
      <c r="J265">
        <v>6.44</v>
      </c>
      <c r="K265">
        <v>6.45</v>
      </c>
      <c r="L265">
        <v>6.28</v>
      </c>
      <c r="M265">
        <v>6.23</v>
      </c>
      <c r="N265">
        <v>6.21</v>
      </c>
      <c r="O265">
        <v>6.28</v>
      </c>
      <c r="X265" s="1">
        <f t="shared" si="24"/>
        <v>6.46</v>
      </c>
      <c r="Y265" s="1">
        <f t="shared" si="25"/>
        <v>6.2500000000000009</v>
      </c>
      <c r="Z265">
        <f t="shared" si="26"/>
        <v>1.7112339481240511E-5</v>
      </c>
    </row>
    <row r="266" spans="1:26" x14ac:dyDescent="0.25">
      <c r="A266" t="s">
        <v>271</v>
      </c>
      <c r="B266">
        <v>125</v>
      </c>
      <c r="C266" t="s">
        <v>383</v>
      </c>
      <c r="D266">
        <v>0</v>
      </c>
      <c r="E266">
        <v>0</v>
      </c>
      <c r="F266" t="s">
        <v>1221</v>
      </c>
      <c r="G266" t="s">
        <v>709</v>
      </c>
      <c r="H266">
        <v>6.54</v>
      </c>
      <c r="I266">
        <v>6.53</v>
      </c>
      <c r="J266">
        <v>6.52</v>
      </c>
      <c r="K266">
        <v>6.53</v>
      </c>
      <c r="L266">
        <v>6.34</v>
      </c>
      <c r="M266">
        <v>6.33</v>
      </c>
      <c r="N266">
        <v>6.33</v>
      </c>
      <c r="O266">
        <v>6.3</v>
      </c>
      <c r="X266" s="1">
        <f t="shared" si="24"/>
        <v>6.53</v>
      </c>
      <c r="Y266" s="1">
        <f t="shared" si="25"/>
        <v>6.3250000000000002</v>
      </c>
      <c r="Z266">
        <f t="shared" si="26"/>
        <v>1.6704902826925343E-5</v>
      </c>
    </row>
    <row r="267" spans="1:26" x14ac:dyDescent="0.25">
      <c r="A267" t="s">
        <v>272</v>
      </c>
      <c r="B267">
        <v>125</v>
      </c>
      <c r="C267" t="s">
        <v>383</v>
      </c>
      <c r="D267">
        <v>0</v>
      </c>
      <c r="E267">
        <v>0</v>
      </c>
      <c r="F267" t="s">
        <v>1221</v>
      </c>
      <c r="G267" t="s">
        <v>709</v>
      </c>
      <c r="H267">
        <v>6.48</v>
      </c>
      <c r="I267">
        <v>6.49</v>
      </c>
      <c r="J267">
        <v>6.47</v>
      </c>
      <c r="K267">
        <v>6.48</v>
      </c>
      <c r="L267">
        <v>6.22</v>
      </c>
      <c r="M267">
        <v>6.19</v>
      </c>
      <c r="N267">
        <v>6.22</v>
      </c>
      <c r="O267">
        <v>6.19</v>
      </c>
      <c r="X267" s="1">
        <f t="shared" si="24"/>
        <v>6.48</v>
      </c>
      <c r="Y267" s="1">
        <f t="shared" si="25"/>
        <v>6.2050000000000001</v>
      </c>
      <c r="Z267">
        <f t="shared" si="26"/>
        <v>2.2409015987338893E-5</v>
      </c>
    </row>
    <row r="268" spans="1:26" x14ac:dyDescent="0.25">
      <c r="A268" t="s">
        <v>273</v>
      </c>
      <c r="B268">
        <v>125</v>
      </c>
      <c r="C268" t="s">
        <v>383</v>
      </c>
      <c r="D268">
        <v>0</v>
      </c>
      <c r="E268">
        <v>0</v>
      </c>
      <c r="F268" t="s">
        <v>1221</v>
      </c>
      <c r="G268" t="s">
        <v>709</v>
      </c>
      <c r="H268">
        <v>6.45</v>
      </c>
      <c r="I268">
        <v>6.4</v>
      </c>
      <c r="J268">
        <v>6.39</v>
      </c>
      <c r="K268">
        <v>6.41</v>
      </c>
      <c r="L268">
        <v>6.24</v>
      </c>
      <c r="M268">
        <v>6.22</v>
      </c>
      <c r="N268">
        <v>6.22</v>
      </c>
      <c r="O268">
        <v>6.23</v>
      </c>
      <c r="X268" s="1">
        <f t="shared" si="24"/>
        <v>6.4125000000000005</v>
      </c>
      <c r="Y268" s="1">
        <f t="shared" si="25"/>
        <v>6.2275</v>
      </c>
      <c r="Z268">
        <f t="shared" si="26"/>
        <v>1.5075156209664369E-5</v>
      </c>
    </row>
    <row r="269" spans="1:26" x14ac:dyDescent="0.25">
      <c r="A269" t="s">
        <v>274</v>
      </c>
      <c r="B269">
        <v>125</v>
      </c>
      <c r="C269" t="s">
        <v>383</v>
      </c>
      <c r="D269">
        <v>0</v>
      </c>
      <c r="E269">
        <v>0</v>
      </c>
      <c r="F269" t="s">
        <v>1221</v>
      </c>
      <c r="G269" t="s">
        <v>709</v>
      </c>
      <c r="H269">
        <v>6.29</v>
      </c>
      <c r="I269">
        <v>6.22</v>
      </c>
      <c r="J269">
        <v>6.24</v>
      </c>
      <c r="K269">
        <v>6.24</v>
      </c>
      <c r="L269">
        <v>6.14</v>
      </c>
      <c r="M269">
        <v>6.13</v>
      </c>
      <c r="N269">
        <v>6.1</v>
      </c>
      <c r="O269">
        <v>6.1</v>
      </c>
      <c r="X269" s="1">
        <f t="shared" si="24"/>
        <v>6.2475000000000005</v>
      </c>
      <c r="Y269" s="1">
        <f t="shared" si="25"/>
        <v>6.1174999999999997</v>
      </c>
      <c r="Z269">
        <f t="shared" si="26"/>
        <v>1.0593353012196618E-5</v>
      </c>
    </row>
    <row r="270" spans="1:26" x14ac:dyDescent="0.25">
      <c r="A270" t="s">
        <v>275</v>
      </c>
      <c r="B270">
        <v>125</v>
      </c>
      <c r="C270" t="s">
        <v>383</v>
      </c>
      <c r="D270">
        <v>0</v>
      </c>
      <c r="E270">
        <v>0</v>
      </c>
      <c r="F270" t="s">
        <v>1221</v>
      </c>
      <c r="G270" t="s">
        <v>709</v>
      </c>
      <c r="H270">
        <v>6.39</v>
      </c>
      <c r="I270">
        <v>6.35</v>
      </c>
      <c r="J270">
        <v>6.33</v>
      </c>
      <c r="K270">
        <v>6.33</v>
      </c>
      <c r="L270">
        <v>6.12</v>
      </c>
      <c r="M270">
        <v>6.08</v>
      </c>
      <c r="N270">
        <v>6.09</v>
      </c>
      <c r="O270">
        <v>6.08</v>
      </c>
      <c r="X270" s="1">
        <f t="shared" si="24"/>
        <v>6.35</v>
      </c>
      <c r="Y270" s="1">
        <f t="shared" si="25"/>
        <v>6.0924999999999994</v>
      </c>
      <c r="Z270">
        <f t="shared" si="26"/>
        <v>2.0982987697235506E-5</v>
      </c>
    </row>
    <row r="271" spans="1:26" x14ac:dyDescent="0.25">
      <c r="A271" t="s">
        <v>276</v>
      </c>
      <c r="B271">
        <v>125</v>
      </c>
      <c r="C271" t="s">
        <v>383</v>
      </c>
      <c r="D271">
        <v>0</v>
      </c>
      <c r="E271">
        <v>0</v>
      </c>
      <c r="F271" t="s">
        <v>1221</v>
      </c>
      <c r="G271" t="s">
        <v>709</v>
      </c>
      <c r="H271">
        <v>6.42</v>
      </c>
      <c r="I271">
        <v>6.41</v>
      </c>
      <c r="J271">
        <v>6.4</v>
      </c>
      <c r="K271">
        <v>6.41</v>
      </c>
      <c r="L271">
        <v>6.19</v>
      </c>
      <c r="M271">
        <v>6.17</v>
      </c>
      <c r="N271">
        <v>6.19</v>
      </c>
      <c r="O271">
        <v>6.17</v>
      </c>
      <c r="X271" s="1">
        <f t="shared" si="24"/>
        <v>6.41</v>
      </c>
      <c r="Y271" s="1">
        <f t="shared" si="25"/>
        <v>6.18</v>
      </c>
      <c r="Z271">
        <f t="shared" si="26"/>
        <v>1.8742086098501631E-5</v>
      </c>
    </row>
    <row r="272" spans="1:26" x14ac:dyDescent="0.25">
      <c r="A272" t="s">
        <v>277</v>
      </c>
      <c r="B272">
        <v>125</v>
      </c>
      <c r="C272" t="s">
        <v>383</v>
      </c>
      <c r="D272">
        <v>0</v>
      </c>
      <c r="E272">
        <v>0</v>
      </c>
      <c r="F272" t="s">
        <v>1221</v>
      </c>
      <c r="G272" t="s">
        <v>709</v>
      </c>
      <c r="H272">
        <v>6.35</v>
      </c>
      <c r="I272">
        <v>6.36</v>
      </c>
      <c r="J272">
        <v>6.35</v>
      </c>
      <c r="K272">
        <v>6.35</v>
      </c>
      <c r="L272">
        <v>6.2</v>
      </c>
      <c r="M272">
        <v>6.16</v>
      </c>
      <c r="N272">
        <v>6.16</v>
      </c>
      <c r="O272">
        <v>6.17</v>
      </c>
      <c r="X272" s="1">
        <f t="shared" si="24"/>
        <v>6.3525000000000009</v>
      </c>
      <c r="Y272" s="1">
        <f t="shared" si="25"/>
        <v>6.1724999999999994</v>
      </c>
      <c r="Z272">
        <f t="shared" si="26"/>
        <v>1.4667719555349197E-5</v>
      </c>
    </row>
    <row r="273" spans="1:26" x14ac:dyDescent="0.25">
      <c r="A273" t="s">
        <v>278</v>
      </c>
      <c r="B273">
        <v>125</v>
      </c>
      <c r="C273" t="s">
        <v>383</v>
      </c>
      <c r="D273">
        <v>0</v>
      </c>
      <c r="E273">
        <v>0</v>
      </c>
      <c r="F273" t="s">
        <v>1221</v>
      </c>
      <c r="G273" t="s">
        <v>709</v>
      </c>
      <c r="H273">
        <v>6.36</v>
      </c>
      <c r="I273">
        <v>6.36</v>
      </c>
      <c r="J273">
        <v>6.36</v>
      </c>
      <c r="K273">
        <v>6.32</v>
      </c>
      <c r="L273">
        <v>6.16</v>
      </c>
      <c r="M273">
        <v>6.13</v>
      </c>
      <c r="N273">
        <v>6.1</v>
      </c>
      <c r="O273">
        <v>6.13</v>
      </c>
      <c r="X273" s="1">
        <f t="shared" si="24"/>
        <v>6.3500000000000005</v>
      </c>
      <c r="Y273" s="1">
        <f t="shared" si="25"/>
        <v>6.13</v>
      </c>
      <c r="Z273">
        <f t="shared" si="26"/>
        <v>1.7927212789871145E-5</v>
      </c>
    </row>
    <row r="274" spans="1:26" x14ac:dyDescent="0.25">
      <c r="A274" t="s">
        <v>279</v>
      </c>
      <c r="B274">
        <v>125</v>
      </c>
      <c r="C274" t="s">
        <v>383</v>
      </c>
      <c r="D274">
        <v>0</v>
      </c>
      <c r="E274">
        <v>0</v>
      </c>
      <c r="F274" t="s">
        <v>1221</v>
      </c>
      <c r="G274" t="s">
        <v>709</v>
      </c>
      <c r="H274">
        <v>6.29</v>
      </c>
      <c r="I274">
        <v>6.26</v>
      </c>
      <c r="J274">
        <v>6.26</v>
      </c>
      <c r="K274">
        <v>6.27</v>
      </c>
      <c r="L274">
        <v>6.01</v>
      </c>
      <c r="M274">
        <v>6</v>
      </c>
      <c r="N274">
        <v>5.96</v>
      </c>
      <c r="O274">
        <v>5.98</v>
      </c>
      <c r="X274" s="1">
        <f t="shared" si="24"/>
        <v>6.2700000000000005</v>
      </c>
      <c r="Y274" s="1">
        <f t="shared" si="25"/>
        <v>5.9874999999999998</v>
      </c>
      <c r="Z274">
        <f t="shared" si="26"/>
        <v>2.3020170968811794E-5</v>
      </c>
    </row>
    <row r="275" spans="1:26" x14ac:dyDescent="0.25">
      <c r="A275" t="s">
        <v>280</v>
      </c>
      <c r="B275">
        <v>125</v>
      </c>
      <c r="C275" t="s">
        <v>383</v>
      </c>
      <c r="D275">
        <v>0</v>
      </c>
      <c r="E275">
        <v>0</v>
      </c>
      <c r="F275" t="s">
        <v>1221</v>
      </c>
      <c r="G275" t="s">
        <v>709</v>
      </c>
      <c r="H275">
        <v>6.39</v>
      </c>
      <c r="I275">
        <v>6.38</v>
      </c>
      <c r="J275">
        <v>6.34</v>
      </c>
      <c r="K275">
        <v>6.36</v>
      </c>
      <c r="L275">
        <v>6.09</v>
      </c>
      <c r="M275">
        <v>6.1</v>
      </c>
      <c r="N275">
        <v>6.09</v>
      </c>
      <c r="O275">
        <v>6.03</v>
      </c>
      <c r="X275" s="1">
        <f t="shared" si="24"/>
        <v>6.3674999999999997</v>
      </c>
      <c r="Y275" s="1">
        <f t="shared" si="25"/>
        <v>6.0775000000000006</v>
      </c>
      <c r="Z275">
        <f t="shared" si="26"/>
        <v>2.3631325950284553E-5</v>
      </c>
    </row>
    <row r="276" spans="1:26" x14ac:dyDescent="0.25">
      <c r="A276" t="s">
        <v>281</v>
      </c>
      <c r="B276">
        <v>125</v>
      </c>
      <c r="C276" t="s">
        <v>383</v>
      </c>
      <c r="D276">
        <v>0</v>
      </c>
      <c r="E276">
        <v>0</v>
      </c>
      <c r="F276" t="s">
        <v>1221</v>
      </c>
      <c r="G276" t="s">
        <v>709</v>
      </c>
      <c r="H276">
        <v>6.47</v>
      </c>
      <c r="I276">
        <v>6.47</v>
      </c>
      <c r="J276">
        <v>6.47</v>
      </c>
      <c r="K276">
        <v>6.45</v>
      </c>
      <c r="L276">
        <v>6.32</v>
      </c>
      <c r="M276">
        <v>6.3</v>
      </c>
      <c r="N276">
        <v>6.3</v>
      </c>
      <c r="O276">
        <v>6.29</v>
      </c>
      <c r="X276" s="1">
        <f t="shared" si="24"/>
        <v>6.4649999999999999</v>
      </c>
      <c r="Y276" s="1">
        <f t="shared" si="25"/>
        <v>6.3025000000000002</v>
      </c>
      <c r="Z276">
        <f t="shared" si="26"/>
        <v>1.3241691265245665E-5</v>
      </c>
    </row>
    <row r="277" spans="1:26" x14ac:dyDescent="0.25">
      <c r="A277" t="s">
        <v>282</v>
      </c>
      <c r="B277">
        <v>125</v>
      </c>
      <c r="C277" t="s">
        <v>383</v>
      </c>
      <c r="D277">
        <v>0</v>
      </c>
      <c r="E277">
        <v>0</v>
      </c>
      <c r="F277" t="s">
        <v>1221</v>
      </c>
      <c r="G277" t="s">
        <v>709</v>
      </c>
      <c r="H277">
        <v>6.37</v>
      </c>
      <c r="I277">
        <v>6.39</v>
      </c>
      <c r="J277">
        <v>6.34</v>
      </c>
      <c r="K277">
        <v>6.33</v>
      </c>
      <c r="L277">
        <v>6.21</v>
      </c>
      <c r="M277">
        <v>6.17</v>
      </c>
      <c r="N277">
        <v>6.17</v>
      </c>
      <c r="O277">
        <v>6.17</v>
      </c>
      <c r="X277" s="1">
        <f t="shared" si="24"/>
        <v>6.3574999999999999</v>
      </c>
      <c r="Y277" s="1">
        <f t="shared" si="25"/>
        <v>6.18</v>
      </c>
      <c r="Z277">
        <f t="shared" si="26"/>
        <v>1.4464001228191467E-5</v>
      </c>
    </row>
    <row r="278" spans="1:26" x14ac:dyDescent="0.25">
      <c r="A278" t="s">
        <v>283</v>
      </c>
      <c r="B278">
        <v>125</v>
      </c>
      <c r="C278" t="s">
        <v>383</v>
      </c>
      <c r="D278">
        <v>0</v>
      </c>
      <c r="E278">
        <v>0</v>
      </c>
      <c r="F278" t="s">
        <v>1221</v>
      </c>
      <c r="G278" t="s">
        <v>709</v>
      </c>
      <c r="H278">
        <v>6.36</v>
      </c>
      <c r="I278">
        <v>6.36</v>
      </c>
      <c r="J278">
        <v>6.32</v>
      </c>
      <c r="K278">
        <v>6.31</v>
      </c>
      <c r="L278">
        <v>6.17</v>
      </c>
      <c r="M278">
        <v>6.15</v>
      </c>
      <c r="N278">
        <v>6.14</v>
      </c>
      <c r="O278">
        <v>6.13</v>
      </c>
      <c r="X278" s="1">
        <f t="shared" si="24"/>
        <v>6.3374999999999995</v>
      </c>
      <c r="Y278" s="1">
        <f t="shared" si="25"/>
        <v>6.1475</v>
      </c>
      <c r="Z278">
        <f t="shared" si="26"/>
        <v>1.548259286397954E-5</v>
      </c>
    </row>
    <row r="279" spans="1:26" x14ac:dyDescent="0.25">
      <c r="A279" t="s">
        <v>284</v>
      </c>
      <c r="B279">
        <v>125</v>
      </c>
      <c r="C279" t="s">
        <v>383</v>
      </c>
      <c r="D279">
        <v>0</v>
      </c>
      <c r="E279">
        <v>0</v>
      </c>
      <c r="F279" t="s">
        <v>1221</v>
      </c>
      <c r="G279" t="s">
        <v>709</v>
      </c>
      <c r="H279">
        <v>6.28</v>
      </c>
      <c r="I279">
        <v>6.27</v>
      </c>
      <c r="J279">
        <v>6.26</v>
      </c>
      <c r="K279">
        <v>6.24</v>
      </c>
      <c r="L279">
        <v>5.85</v>
      </c>
      <c r="M279">
        <v>5.86</v>
      </c>
      <c r="N279">
        <v>5.85</v>
      </c>
      <c r="O279">
        <v>5.8</v>
      </c>
      <c r="X279" s="1">
        <f t="shared" si="24"/>
        <v>6.2625000000000011</v>
      </c>
      <c r="Y279" s="1">
        <f t="shared" si="25"/>
        <v>5.8400000000000007</v>
      </c>
      <c r="Z279">
        <f t="shared" si="26"/>
        <v>3.4428397289638826E-5</v>
      </c>
    </row>
    <row r="280" spans="1:26" x14ac:dyDescent="0.25">
      <c r="A280" t="s">
        <v>285</v>
      </c>
      <c r="B280">
        <v>125</v>
      </c>
      <c r="C280" t="s">
        <v>383</v>
      </c>
      <c r="D280">
        <v>0</v>
      </c>
      <c r="E280">
        <v>0</v>
      </c>
      <c r="F280" t="s">
        <v>1221</v>
      </c>
      <c r="G280" t="s">
        <v>709</v>
      </c>
      <c r="H280">
        <v>6.23</v>
      </c>
      <c r="I280">
        <v>6.23</v>
      </c>
      <c r="J280">
        <v>6.17</v>
      </c>
      <c r="K280">
        <v>6.19</v>
      </c>
      <c r="L280">
        <v>5.8</v>
      </c>
      <c r="M280">
        <v>5.75</v>
      </c>
      <c r="N280">
        <v>5.78</v>
      </c>
      <c r="O280">
        <v>5.77</v>
      </c>
      <c r="X280" s="1">
        <f t="shared" si="24"/>
        <v>6.205000000000001</v>
      </c>
      <c r="Y280" s="1">
        <f t="shared" si="25"/>
        <v>5.7750000000000004</v>
      </c>
      <c r="Z280">
        <f t="shared" si="26"/>
        <v>3.5039552271111731E-5</v>
      </c>
    </row>
    <row r="281" spans="1:26" x14ac:dyDescent="0.25">
      <c r="A281" t="s">
        <v>286</v>
      </c>
      <c r="B281">
        <v>125</v>
      </c>
      <c r="C281" t="s">
        <v>383</v>
      </c>
      <c r="D281">
        <v>0</v>
      </c>
      <c r="E281">
        <v>0</v>
      </c>
      <c r="F281" t="s">
        <v>1221</v>
      </c>
      <c r="G281" t="s">
        <v>709</v>
      </c>
      <c r="H281">
        <v>6.21</v>
      </c>
      <c r="I281">
        <v>6.17</v>
      </c>
      <c r="J281">
        <v>6.17</v>
      </c>
      <c r="K281">
        <v>6.17</v>
      </c>
      <c r="L281">
        <v>5.78</v>
      </c>
      <c r="M281">
        <v>5.78</v>
      </c>
      <c r="N281">
        <v>5.77</v>
      </c>
      <c r="O281">
        <v>5.78</v>
      </c>
      <c r="X281" s="1">
        <f t="shared" si="24"/>
        <v>6.18</v>
      </c>
      <c r="Y281" s="1">
        <f t="shared" si="25"/>
        <v>5.7774999999999999</v>
      </c>
      <c r="Z281">
        <f t="shared" si="26"/>
        <v>3.2798650672377781E-5</v>
      </c>
    </row>
    <row r="282" spans="1:26" x14ac:dyDescent="0.25">
      <c r="A282" t="s">
        <v>287</v>
      </c>
      <c r="B282">
        <v>125</v>
      </c>
      <c r="C282" t="s">
        <v>383</v>
      </c>
      <c r="D282">
        <v>0</v>
      </c>
      <c r="E282">
        <v>0</v>
      </c>
      <c r="F282" t="s">
        <v>1221</v>
      </c>
      <c r="G282" t="s">
        <v>709</v>
      </c>
      <c r="H282">
        <v>6.42</v>
      </c>
      <c r="I282">
        <v>6.42</v>
      </c>
      <c r="J282">
        <v>6.38</v>
      </c>
      <c r="K282">
        <v>6.37</v>
      </c>
      <c r="L282">
        <v>6</v>
      </c>
      <c r="M282">
        <v>5.97</v>
      </c>
      <c r="N282">
        <v>5.96</v>
      </c>
      <c r="O282">
        <v>5.98</v>
      </c>
      <c r="X282" s="1">
        <f t="shared" si="24"/>
        <v>6.3975</v>
      </c>
      <c r="Y282" s="1">
        <f t="shared" si="25"/>
        <v>5.9775</v>
      </c>
      <c r="Z282">
        <f t="shared" si="26"/>
        <v>3.4224678962481171E-5</v>
      </c>
    </row>
    <row r="283" spans="1:26" x14ac:dyDescent="0.25">
      <c r="A283" t="s">
        <v>288</v>
      </c>
      <c r="B283">
        <v>125</v>
      </c>
      <c r="C283" t="s">
        <v>383</v>
      </c>
      <c r="D283">
        <v>0</v>
      </c>
      <c r="E283">
        <v>0</v>
      </c>
      <c r="F283" t="s">
        <v>1221</v>
      </c>
      <c r="G283" t="s">
        <v>709</v>
      </c>
      <c r="H283">
        <v>6.33</v>
      </c>
      <c r="I283">
        <v>6.31</v>
      </c>
      <c r="J283">
        <v>6.28</v>
      </c>
      <c r="K283">
        <v>6.3</v>
      </c>
      <c r="L283">
        <v>5.94</v>
      </c>
      <c r="M283">
        <v>5.93</v>
      </c>
      <c r="N283">
        <v>5.92</v>
      </c>
      <c r="O283">
        <v>5.92</v>
      </c>
      <c r="X283" s="1">
        <f t="shared" si="24"/>
        <v>6.3050000000000006</v>
      </c>
      <c r="Y283" s="1">
        <f t="shared" si="25"/>
        <v>5.9275000000000002</v>
      </c>
      <c r="Z283">
        <f t="shared" si="26"/>
        <v>3.0761467400801567E-5</v>
      </c>
    </row>
    <row r="284" spans="1:26" x14ac:dyDescent="0.25">
      <c r="A284" t="s">
        <v>289</v>
      </c>
      <c r="B284">
        <v>125</v>
      </c>
      <c r="C284" t="s">
        <v>383</v>
      </c>
      <c r="D284">
        <v>0</v>
      </c>
      <c r="E284">
        <v>0</v>
      </c>
      <c r="F284" t="s">
        <v>1221</v>
      </c>
      <c r="G284" t="s">
        <v>709</v>
      </c>
      <c r="H284">
        <v>6.44</v>
      </c>
      <c r="I284">
        <v>6.4</v>
      </c>
      <c r="J284">
        <v>6.4</v>
      </c>
      <c r="K284">
        <v>6.42</v>
      </c>
      <c r="L284">
        <v>6.19</v>
      </c>
      <c r="M284">
        <v>6.17</v>
      </c>
      <c r="N284">
        <v>6.11</v>
      </c>
      <c r="O284">
        <v>6.13</v>
      </c>
      <c r="X284" s="1">
        <f t="shared" si="24"/>
        <v>6.4150000000000009</v>
      </c>
      <c r="Y284" s="1">
        <f t="shared" si="25"/>
        <v>6.1499999999999995</v>
      </c>
      <c r="Z284">
        <f t="shared" si="26"/>
        <v>2.1594142678708478E-5</v>
      </c>
    </row>
    <row r="285" spans="1:26" x14ac:dyDescent="0.25">
      <c r="A285" t="s">
        <v>290</v>
      </c>
      <c r="B285">
        <v>125</v>
      </c>
      <c r="C285" t="s">
        <v>383</v>
      </c>
      <c r="D285">
        <v>0</v>
      </c>
      <c r="E285">
        <v>0</v>
      </c>
      <c r="F285" t="s">
        <v>1221</v>
      </c>
      <c r="G285" t="s">
        <v>709</v>
      </c>
      <c r="H285">
        <v>6.43</v>
      </c>
      <c r="I285">
        <v>6.41</v>
      </c>
      <c r="J285">
        <v>6.42</v>
      </c>
      <c r="K285">
        <v>6.39</v>
      </c>
      <c r="L285">
        <v>6.04</v>
      </c>
      <c r="M285">
        <v>6.04</v>
      </c>
      <c r="N285">
        <v>6</v>
      </c>
      <c r="O285">
        <v>6</v>
      </c>
      <c r="X285" s="1">
        <f t="shared" si="24"/>
        <v>6.4124999999999996</v>
      </c>
      <c r="Y285" s="1">
        <f t="shared" si="25"/>
        <v>6.02</v>
      </c>
      <c r="Z285">
        <f t="shared" si="26"/>
        <v>3.1983777363747295E-5</v>
      </c>
    </row>
    <row r="286" spans="1:26" x14ac:dyDescent="0.25">
      <c r="A286" t="s">
        <v>291</v>
      </c>
      <c r="B286">
        <v>125</v>
      </c>
      <c r="C286" t="s">
        <v>383</v>
      </c>
      <c r="D286">
        <v>0</v>
      </c>
      <c r="E286">
        <v>0</v>
      </c>
      <c r="F286" t="s">
        <v>1221</v>
      </c>
      <c r="G286" t="s">
        <v>709</v>
      </c>
      <c r="H286">
        <v>6.39</v>
      </c>
      <c r="I286">
        <v>6.39</v>
      </c>
      <c r="J286">
        <v>6.39</v>
      </c>
      <c r="K286">
        <v>6.37</v>
      </c>
      <c r="L286">
        <v>6.01</v>
      </c>
      <c r="M286">
        <v>5.96</v>
      </c>
      <c r="N286">
        <v>6</v>
      </c>
      <c r="O286">
        <v>5.97</v>
      </c>
      <c r="X286" s="1">
        <f t="shared" si="24"/>
        <v>6.3849999999999998</v>
      </c>
      <c r="Y286" s="1">
        <f t="shared" si="25"/>
        <v>5.9849999999999994</v>
      </c>
      <c r="Z286">
        <f t="shared" si="26"/>
        <v>3.2594932345220193E-5</v>
      </c>
    </row>
    <row r="287" spans="1:26" x14ac:dyDescent="0.25">
      <c r="A287" t="s">
        <v>292</v>
      </c>
      <c r="B287">
        <v>125</v>
      </c>
      <c r="C287" t="s">
        <v>383</v>
      </c>
      <c r="D287">
        <v>0</v>
      </c>
      <c r="E287">
        <v>0</v>
      </c>
      <c r="F287" t="s">
        <v>1221</v>
      </c>
      <c r="G287" t="s">
        <v>709</v>
      </c>
      <c r="H287">
        <v>6.42</v>
      </c>
      <c r="I287">
        <v>6.42</v>
      </c>
      <c r="J287">
        <v>6.41</v>
      </c>
      <c r="K287">
        <v>6.39</v>
      </c>
      <c r="L287">
        <v>6.04</v>
      </c>
      <c r="M287">
        <v>6.01</v>
      </c>
      <c r="N287">
        <v>6.01</v>
      </c>
      <c r="O287">
        <v>6.01</v>
      </c>
      <c r="X287" s="1">
        <f t="shared" si="24"/>
        <v>6.41</v>
      </c>
      <c r="Y287" s="1">
        <f t="shared" si="25"/>
        <v>6.0175000000000001</v>
      </c>
      <c r="Z287">
        <f t="shared" si="26"/>
        <v>3.1983777363747295E-5</v>
      </c>
    </row>
    <row r="288" spans="1:26" x14ac:dyDescent="0.25">
      <c r="A288" t="s">
        <v>293</v>
      </c>
      <c r="B288">
        <v>125</v>
      </c>
      <c r="C288" t="s">
        <v>383</v>
      </c>
      <c r="D288">
        <v>0</v>
      </c>
      <c r="E288">
        <v>0</v>
      </c>
      <c r="F288" t="s">
        <v>1221</v>
      </c>
      <c r="G288" t="s">
        <v>710</v>
      </c>
      <c r="H288">
        <v>6.4</v>
      </c>
      <c r="I288">
        <v>6.36</v>
      </c>
      <c r="J288">
        <v>6.36</v>
      </c>
      <c r="K288">
        <v>6.37</v>
      </c>
      <c r="L288">
        <v>5.98</v>
      </c>
      <c r="M288">
        <v>5.97</v>
      </c>
      <c r="N288">
        <v>5.97</v>
      </c>
      <c r="O288">
        <v>5.93</v>
      </c>
      <c r="X288" s="1">
        <f t="shared" si="24"/>
        <v>6.3725000000000005</v>
      </c>
      <c r="Y288" s="1">
        <f t="shared" si="25"/>
        <v>5.9624999999999995</v>
      </c>
      <c r="Z288">
        <f t="shared" si="26"/>
        <v>3.3409805653850753E-5</v>
      </c>
    </row>
    <row r="289" spans="1:26" x14ac:dyDescent="0.25">
      <c r="A289" t="s">
        <v>294</v>
      </c>
      <c r="B289">
        <v>110</v>
      </c>
      <c r="C289" t="s">
        <v>714</v>
      </c>
      <c r="D289">
        <v>0</v>
      </c>
      <c r="E289">
        <v>1</v>
      </c>
      <c r="F289" t="s">
        <v>168</v>
      </c>
      <c r="H289">
        <v>4.1500000000000004</v>
      </c>
      <c r="I289">
        <v>4.0999999999999996</v>
      </c>
      <c r="J289">
        <v>4.0999999999999996</v>
      </c>
      <c r="K289">
        <v>4.0999999999999996</v>
      </c>
      <c r="L289">
        <v>3.82</v>
      </c>
      <c r="M289">
        <v>3.81</v>
      </c>
      <c r="N289">
        <v>3.83</v>
      </c>
      <c r="O289">
        <v>3.79</v>
      </c>
      <c r="X289" s="1">
        <f t="shared" si="24"/>
        <v>4.1124999999999998</v>
      </c>
      <c r="Y289" s="1">
        <f t="shared" si="25"/>
        <v>3.8125</v>
      </c>
      <c r="Z289">
        <f t="shared" si="26"/>
        <v>3.156792259673955E-5</v>
      </c>
    </row>
    <row r="290" spans="1:26" x14ac:dyDescent="0.25">
      <c r="A290" t="s">
        <v>295</v>
      </c>
      <c r="B290">
        <v>110</v>
      </c>
      <c r="C290" t="s">
        <v>714</v>
      </c>
      <c r="D290">
        <v>0</v>
      </c>
      <c r="E290">
        <v>1</v>
      </c>
      <c r="F290" t="s">
        <v>168</v>
      </c>
      <c r="H290">
        <v>4.12</v>
      </c>
      <c r="I290">
        <v>4.13</v>
      </c>
      <c r="J290">
        <v>4.1500000000000004</v>
      </c>
      <c r="K290">
        <v>4.13</v>
      </c>
      <c r="L290">
        <v>3.84</v>
      </c>
      <c r="M290">
        <v>3.82</v>
      </c>
      <c r="N290">
        <v>3.83</v>
      </c>
      <c r="O290">
        <v>3.81</v>
      </c>
      <c r="X290" s="1">
        <f t="shared" si="24"/>
        <v>4.1325000000000003</v>
      </c>
      <c r="Y290" s="1">
        <f t="shared" si="25"/>
        <v>3.8250000000000002</v>
      </c>
      <c r="Z290">
        <f t="shared" si="26"/>
        <v>3.2357120661658069E-5</v>
      </c>
    </row>
    <row r="291" spans="1:26" x14ac:dyDescent="0.25">
      <c r="A291" t="s">
        <v>296</v>
      </c>
      <c r="B291">
        <v>110</v>
      </c>
      <c r="C291" t="s">
        <v>714</v>
      </c>
      <c r="D291">
        <v>0</v>
      </c>
      <c r="E291">
        <v>1</v>
      </c>
      <c r="F291" t="s">
        <v>168</v>
      </c>
      <c r="H291">
        <v>4.1399999999999997</v>
      </c>
      <c r="I291">
        <v>4.12</v>
      </c>
      <c r="J291">
        <v>4.13</v>
      </c>
      <c r="K291">
        <v>4.1399999999999997</v>
      </c>
      <c r="L291">
        <v>3.81</v>
      </c>
      <c r="M291">
        <v>3.78</v>
      </c>
      <c r="N291">
        <v>3.81</v>
      </c>
      <c r="O291">
        <v>3.79</v>
      </c>
      <c r="X291" s="1">
        <f t="shared" si="24"/>
        <v>4.1325000000000003</v>
      </c>
      <c r="Y291" s="1">
        <f t="shared" si="25"/>
        <v>3.7975000000000003</v>
      </c>
      <c r="Z291">
        <f t="shared" si="26"/>
        <v>3.5250846899692515E-5</v>
      </c>
    </row>
    <row r="292" spans="1:26" x14ac:dyDescent="0.25">
      <c r="A292" t="s">
        <v>297</v>
      </c>
      <c r="B292">
        <v>110</v>
      </c>
      <c r="C292" t="s">
        <v>714</v>
      </c>
      <c r="D292">
        <v>0</v>
      </c>
      <c r="E292">
        <v>1</v>
      </c>
      <c r="F292" t="s">
        <v>168</v>
      </c>
      <c r="H292">
        <v>4.21</v>
      </c>
      <c r="I292">
        <v>4.21</v>
      </c>
      <c r="J292">
        <v>4.1500000000000004</v>
      </c>
      <c r="K292">
        <v>4.17</v>
      </c>
      <c r="L292">
        <v>3.9</v>
      </c>
      <c r="M292">
        <v>3.88</v>
      </c>
      <c r="N292">
        <v>3.88</v>
      </c>
      <c r="O292">
        <v>3.9</v>
      </c>
      <c r="X292" s="1">
        <f t="shared" si="24"/>
        <v>4.1850000000000005</v>
      </c>
      <c r="Y292" s="1">
        <f t="shared" si="25"/>
        <v>3.89</v>
      </c>
      <c r="Z292">
        <f t="shared" si="26"/>
        <v>3.1041790553460615E-5</v>
      </c>
    </row>
    <row r="293" spans="1:26" x14ac:dyDescent="0.25">
      <c r="A293" t="s">
        <v>298</v>
      </c>
      <c r="B293">
        <v>110</v>
      </c>
      <c r="C293" t="s">
        <v>714</v>
      </c>
      <c r="D293">
        <v>0</v>
      </c>
      <c r="E293">
        <v>1</v>
      </c>
      <c r="F293" t="s">
        <v>168</v>
      </c>
      <c r="H293">
        <v>4.21</v>
      </c>
      <c r="I293">
        <v>4.17</v>
      </c>
      <c r="J293">
        <v>4.1900000000000004</v>
      </c>
      <c r="K293">
        <v>4.1900000000000004</v>
      </c>
      <c r="L293">
        <v>3.87</v>
      </c>
      <c r="M293">
        <v>3.85</v>
      </c>
      <c r="N293">
        <v>3.87</v>
      </c>
      <c r="O293">
        <v>3.86</v>
      </c>
      <c r="X293" s="1">
        <f t="shared" si="24"/>
        <v>4.1900000000000004</v>
      </c>
      <c r="Y293" s="1">
        <f t="shared" si="25"/>
        <v>3.8624999999999998</v>
      </c>
      <c r="Z293">
        <f t="shared" si="26"/>
        <v>3.446164883477409E-5</v>
      </c>
    </row>
    <row r="294" spans="1:26" x14ac:dyDescent="0.25">
      <c r="A294" t="s">
        <v>299</v>
      </c>
      <c r="B294">
        <v>110</v>
      </c>
      <c r="C294" t="s">
        <v>714</v>
      </c>
      <c r="D294">
        <v>0</v>
      </c>
      <c r="E294">
        <v>1</v>
      </c>
      <c r="F294" t="s">
        <v>168</v>
      </c>
      <c r="H294">
        <v>4.1399999999999997</v>
      </c>
      <c r="I294">
        <v>4.13</v>
      </c>
      <c r="J294">
        <v>4.0999999999999996</v>
      </c>
      <c r="K294">
        <v>4.0999999999999996</v>
      </c>
      <c r="L294">
        <v>3.94</v>
      </c>
      <c r="M294">
        <v>3.9</v>
      </c>
      <c r="N294">
        <v>3.93</v>
      </c>
      <c r="O294">
        <v>3.89</v>
      </c>
      <c r="X294" s="1">
        <f t="shared" si="24"/>
        <v>4.1174999999999997</v>
      </c>
      <c r="Y294" s="1">
        <f t="shared" si="25"/>
        <v>3.915</v>
      </c>
      <c r="Z294">
        <f t="shared" si="26"/>
        <v>2.1308347752799176E-5</v>
      </c>
    </row>
    <row r="295" spans="1:26" x14ac:dyDescent="0.25">
      <c r="A295" t="s">
        <v>300</v>
      </c>
      <c r="B295">
        <v>110</v>
      </c>
      <c r="C295" t="s">
        <v>714</v>
      </c>
      <c r="D295">
        <v>0</v>
      </c>
      <c r="E295">
        <v>1</v>
      </c>
      <c r="F295" t="s">
        <v>168</v>
      </c>
      <c r="H295">
        <v>4.25</v>
      </c>
      <c r="I295">
        <v>4.21</v>
      </c>
      <c r="J295">
        <v>4.22</v>
      </c>
      <c r="K295">
        <v>4.22</v>
      </c>
      <c r="L295">
        <v>4.09</v>
      </c>
      <c r="M295">
        <v>4.07</v>
      </c>
      <c r="N295">
        <v>4.05</v>
      </c>
      <c r="O295">
        <v>4.04</v>
      </c>
      <c r="X295" s="1">
        <f t="shared" si="24"/>
        <v>4.2249999999999996</v>
      </c>
      <c r="Y295" s="1">
        <f t="shared" si="25"/>
        <v>4.0625</v>
      </c>
      <c r="Z295">
        <f t="shared" si="26"/>
        <v>1.7099291406567229E-5</v>
      </c>
    </row>
    <row r="296" spans="1:26" x14ac:dyDescent="0.25">
      <c r="A296" t="s">
        <v>301</v>
      </c>
      <c r="B296">
        <v>110</v>
      </c>
      <c r="C296" t="s">
        <v>714</v>
      </c>
      <c r="D296">
        <v>0</v>
      </c>
      <c r="E296">
        <v>1</v>
      </c>
      <c r="F296" t="s">
        <v>168</v>
      </c>
      <c r="H296">
        <v>4.09</v>
      </c>
      <c r="I296">
        <v>4.07</v>
      </c>
      <c r="J296">
        <v>4.09</v>
      </c>
      <c r="K296">
        <v>4.09</v>
      </c>
      <c r="L296">
        <v>3.88</v>
      </c>
      <c r="M296">
        <v>3.87</v>
      </c>
      <c r="N296">
        <v>3.84</v>
      </c>
      <c r="O296">
        <v>3.88</v>
      </c>
      <c r="X296" s="1">
        <f t="shared" si="24"/>
        <v>4.085</v>
      </c>
      <c r="Y296" s="1">
        <f t="shared" si="25"/>
        <v>3.8674999999999997</v>
      </c>
      <c r="Z296">
        <f t="shared" si="26"/>
        <v>2.2886743882636215E-5</v>
      </c>
    </row>
    <row r="297" spans="1:26" x14ac:dyDescent="0.25">
      <c r="A297" t="s">
        <v>302</v>
      </c>
      <c r="B297">
        <v>110</v>
      </c>
      <c r="C297" t="s">
        <v>714</v>
      </c>
      <c r="D297">
        <v>0</v>
      </c>
      <c r="E297">
        <v>1</v>
      </c>
      <c r="F297" t="s">
        <v>169</v>
      </c>
      <c r="H297">
        <v>4.3499999999999996</v>
      </c>
      <c r="I297">
        <v>4.3600000000000003</v>
      </c>
      <c r="J297">
        <v>4.3499999999999996</v>
      </c>
      <c r="K297">
        <v>4.37</v>
      </c>
      <c r="L297">
        <v>4.12</v>
      </c>
      <c r="M297">
        <v>4.09</v>
      </c>
      <c r="N297">
        <v>4.07</v>
      </c>
      <c r="O297">
        <v>4.0999999999999996</v>
      </c>
      <c r="X297" s="1">
        <f t="shared" si="24"/>
        <v>4.3574999999999999</v>
      </c>
      <c r="Y297" s="1">
        <f t="shared" si="25"/>
        <v>4.0950000000000006</v>
      </c>
      <c r="Z297">
        <f t="shared" si="26"/>
        <v>2.7621932272147049E-5</v>
      </c>
    </row>
    <row r="298" spans="1:26" x14ac:dyDescent="0.25">
      <c r="A298" t="s">
        <v>303</v>
      </c>
      <c r="B298">
        <v>110</v>
      </c>
      <c r="C298" t="s">
        <v>714</v>
      </c>
      <c r="D298">
        <v>0</v>
      </c>
      <c r="E298">
        <v>1</v>
      </c>
      <c r="F298" t="s">
        <v>168</v>
      </c>
      <c r="H298">
        <v>4.1100000000000003</v>
      </c>
      <c r="I298">
        <v>4.07</v>
      </c>
      <c r="J298">
        <v>4.08</v>
      </c>
      <c r="K298">
        <v>4.1100000000000003</v>
      </c>
      <c r="L298">
        <v>3.87</v>
      </c>
      <c r="M298">
        <v>3.84</v>
      </c>
      <c r="N298">
        <v>3.86</v>
      </c>
      <c r="O298">
        <v>3.86</v>
      </c>
      <c r="X298" s="1">
        <f t="shared" si="24"/>
        <v>4.0925000000000002</v>
      </c>
      <c r="Y298" s="1">
        <f t="shared" si="25"/>
        <v>3.8574999999999999</v>
      </c>
      <c r="Z298">
        <f t="shared" si="26"/>
        <v>2.4728206034112695E-5</v>
      </c>
    </row>
    <row r="299" spans="1:26" x14ac:dyDescent="0.25">
      <c r="A299" t="s">
        <v>304</v>
      </c>
      <c r="B299">
        <v>110</v>
      </c>
      <c r="C299" t="s">
        <v>714</v>
      </c>
      <c r="D299">
        <v>0</v>
      </c>
      <c r="E299">
        <v>1</v>
      </c>
      <c r="F299" t="s">
        <v>168</v>
      </c>
      <c r="H299">
        <v>4.1500000000000004</v>
      </c>
      <c r="I299">
        <v>4.1399999999999997</v>
      </c>
      <c r="J299">
        <v>4.1399999999999997</v>
      </c>
      <c r="K299">
        <v>4.1100000000000003</v>
      </c>
      <c r="L299">
        <v>3.81</v>
      </c>
      <c r="M299">
        <v>3.8</v>
      </c>
      <c r="N299">
        <v>3.8</v>
      </c>
      <c r="O299">
        <v>3.84</v>
      </c>
      <c r="X299" s="1">
        <f t="shared" si="24"/>
        <v>4.1349999999999998</v>
      </c>
      <c r="Y299" s="1">
        <f t="shared" si="25"/>
        <v>3.8125</v>
      </c>
      <c r="Z299">
        <f t="shared" si="26"/>
        <v>3.3935516791495014E-5</v>
      </c>
    </row>
    <row r="300" spans="1:26" x14ac:dyDescent="0.25">
      <c r="A300" t="s">
        <v>305</v>
      </c>
      <c r="B300">
        <v>110</v>
      </c>
      <c r="C300" t="s">
        <v>714</v>
      </c>
      <c r="D300">
        <v>0</v>
      </c>
      <c r="E300">
        <v>1</v>
      </c>
      <c r="F300" t="s">
        <v>168</v>
      </c>
      <c r="H300">
        <v>4.2</v>
      </c>
      <c r="I300">
        <v>4.1900000000000004</v>
      </c>
      <c r="J300">
        <v>4.21</v>
      </c>
      <c r="K300">
        <v>4.18</v>
      </c>
      <c r="L300">
        <v>3.82</v>
      </c>
      <c r="M300">
        <v>3.81</v>
      </c>
      <c r="N300">
        <v>3.82</v>
      </c>
      <c r="O300">
        <v>3.82</v>
      </c>
      <c r="X300" s="1">
        <f t="shared" si="24"/>
        <v>4.1950000000000003</v>
      </c>
      <c r="Y300" s="1">
        <f t="shared" si="25"/>
        <v>3.8174999999999999</v>
      </c>
      <c r="Z300">
        <f t="shared" si="26"/>
        <v>3.9722969267564001E-5</v>
      </c>
    </row>
    <row r="301" spans="1:26" x14ac:dyDescent="0.25">
      <c r="A301" t="s">
        <v>306</v>
      </c>
      <c r="B301">
        <v>110</v>
      </c>
      <c r="C301" t="s">
        <v>714</v>
      </c>
      <c r="D301">
        <v>0</v>
      </c>
      <c r="E301">
        <v>1</v>
      </c>
      <c r="F301" t="s">
        <v>168</v>
      </c>
      <c r="H301">
        <v>4.18</v>
      </c>
      <c r="I301">
        <v>4.13</v>
      </c>
      <c r="J301">
        <v>4.1500000000000004</v>
      </c>
      <c r="K301">
        <v>4.1500000000000004</v>
      </c>
      <c r="L301">
        <v>3.8</v>
      </c>
      <c r="M301">
        <v>3.78</v>
      </c>
      <c r="N301">
        <v>3.78</v>
      </c>
      <c r="O301">
        <v>3.8</v>
      </c>
      <c r="X301" s="1">
        <f t="shared" si="24"/>
        <v>4.1524999999999999</v>
      </c>
      <c r="Y301" s="1">
        <f t="shared" si="25"/>
        <v>3.79</v>
      </c>
      <c r="Z301">
        <f t="shared" si="26"/>
        <v>3.8144573137726961E-5</v>
      </c>
    </row>
    <row r="302" spans="1:26" x14ac:dyDescent="0.25">
      <c r="A302" t="s">
        <v>307</v>
      </c>
      <c r="B302">
        <v>110</v>
      </c>
      <c r="C302" t="s">
        <v>714</v>
      </c>
      <c r="D302">
        <v>0</v>
      </c>
      <c r="E302">
        <v>1</v>
      </c>
      <c r="F302" t="s">
        <v>168</v>
      </c>
      <c r="H302">
        <v>4.17</v>
      </c>
      <c r="I302">
        <v>4.1500000000000004</v>
      </c>
      <c r="J302">
        <v>4.1399999999999997</v>
      </c>
      <c r="K302">
        <v>4.1500000000000004</v>
      </c>
      <c r="L302">
        <v>3.82</v>
      </c>
      <c r="M302">
        <v>3.8</v>
      </c>
      <c r="N302">
        <v>3.83</v>
      </c>
      <c r="O302">
        <v>3.83</v>
      </c>
      <c r="X302" s="1">
        <f t="shared" si="24"/>
        <v>4.1524999999999999</v>
      </c>
      <c r="Y302" s="1">
        <f t="shared" si="25"/>
        <v>3.82</v>
      </c>
      <c r="Z302">
        <f t="shared" si="26"/>
        <v>3.4987780878053024E-5</v>
      </c>
    </row>
    <row r="303" spans="1:26" x14ac:dyDescent="0.25">
      <c r="A303" t="s">
        <v>308</v>
      </c>
      <c r="B303">
        <v>110</v>
      </c>
      <c r="C303" t="s">
        <v>714</v>
      </c>
      <c r="D303">
        <v>0</v>
      </c>
      <c r="E303">
        <v>1</v>
      </c>
      <c r="F303" t="s">
        <v>168</v>
      </c>
      <c r="H303">
        <v>4.1399999999999997</v>
      </c>
      <c r="I303">
        <v>4.1100000000000003</v>
      </c>
      <c r="J303">
        <v>4.12</v>
      </c>
      <c r="K303">
        <v>4.0999999999999996</v>
      </c>
      <c r="L303">
        <v>3.76</v>
      </c>
      <c r="M303">
        <v>3.73</v>
      </c>
      <c r="N303">
        <v>3.76</v>
      </c>
      <c r="O303">
        <v>3.74</v>
      </c>
      <c r="X303" s="1">
        <f t="shared" si="24"/>
        <v>4.1174999999999997</v>
      </c>
      <c r="Y303" s="1">
        <f t="shared" si="25"/>
        <v>3.7475000000000001</v>
      </c>
      <c r="Z303">
        <f t="shared" si="26"/>
        <v>3.8933771202645433E-5</v>
      </c>
    </row>
    <row r="304" spans="1:26" x14ac:dyDescent="0.25">
      <c r="A304" t="s">
        <v>309</v>
      </c>
      <c r="B304">
        <v>110</v>
      </c>
      <c r="C304" t="s">
        <v>714</v>
      </c>
      <c r="D304">
        <v>0</v>
      </c>
      <c r="E304">
        <v>1</v>
      </c>
      <c r="F304" t="s">
        <v>168</v>
      </c>
      <c r="H304">
        <v>4.21</v>
      </c>
      <c r="I304">
        <v>4.18</v>
      </c>
      <c r="J304">
        <v>4.18</v>
      </c>
      <c r="K304">
        <v>4.2</v>
      </c>
      <c r="L304">
        <v>3.81</v>
      </c>
      <c r="M304">
        <v>3.78</v>
      </c>
      <c r="N304">
        <v>3.81</v>
      </c>
      <c r="O304">
        <v>3.84</v>
      </c>
      <c r="X304" s="1">
        <f t="shared" si="24"/>
        <v>4.1924999999999999</v>
      </c>
      <c r="Y304" s="1">
        <f t="shared" si="25"/>
        <v>3.81</v>
      </c>
      <c r="Z304">
        <f t="shared" si="26"/>
        <v>4.0249101310842935E-5</v>
      </c>
    </row>
    <row r="305" spans="1:26" x14ac:dyDescent="0.25">
      <c r="A305" t="s">
        <v>310</v>
      </c>
      <c r="B305">
        <v>110</v>
      </c>
      <c r="C305" t="s">
        <v>714</v>
      </c>
      <c r="D305">
        <v>0</v>
      </c>
      <c r="E305">
        <v>1</v>
      </c>
      <c r="F305" t="s">
        <v>169</v>
      </c>
      <c r="H305">
        <v>4.34</v>
      </c>
      <c r="I305">
        <v>4.32</v>
      </c>
      <c r="J305">
        <v>4.29</v>
      </c>
      <c r="K305">
        <v>4.32</v>
      </c>
      <c r="L305">
        <v>3.99</v>
      </c>
      <c r="M305">
        <v>3.95</v>
      </c>
      <c r="N305">
        <v>3.98</v>
      </c>
      <c r="O305">
        <v>3.95</v>
      </c>
      <c r="X305" s="1">
        <f t="shared" si="24"/>
        <v>4.3174999999999999</v>
      </c>
      <c r="Y305" s="1">
        <f t="shared" si="25"/>
        <v>3.9675000000000002</v>
      </c>
      <c r="Z305">
        <f t="shared" si="26"/>
        <v>3.682924302952946E-5</v>
      </c>
    </row>
    <row r="306" spans="1:26" x14ac:dyDescent="0.25">
      <c r="A306" t="s">
        <v>311</v>
      </c>
      <c r="B306">
        <v>110</v>
      </c>
      <c r="C306" t="s">
        <v>714</v>
      </c>
      <c r="D306">
        <v>0</v>
      </c>
      <c r="E306">
        <v>1</v>
      </c>
      <c r="F306" t="s">
        <v>168</v>
      </c>
      <c r="H306">
        <v>4.1900000000000004</v>
      </c>
      <c r="I306">
        <v>4.16</v>
      </c>
      <c r="J306">
        <v>4.17</v>
      </c>
      <c r="K306">
        <v>4.18</v>
      </c>
      <c r="L306">
        <v>3.86</v>
      </c>
      <c r="M306">
        <v>3.84</v>
      </c>
      <c r="N306">
        <v>3.84</v>
      </c>
      <c r="O306">
        <v>3.83</v>
      </c>
      <c r="X306" s="1">
        <f t="shared" si="24"/>
        <v>4.1750000000000007</v>
      </c>
      <c r="Y306" s="1">
        <f t="shared" si="25"/>
        <v>3.8424999999999998</v>
      </c>
      <c r="Z306">
        <f t="shared" si="26"/>
        <v>3.4987780878053119E-5</v>
      </c>
    </row>
    <row r="307" spans="1:26" x14ac:dyDescent="0.25">
      <c r="A307" t="s">
        <v>312</v>
      </c>
      <c r="B307">
        <v>110</v>
      </c>
      <c r="C307" t="s">
        <v>714</v>
      </c>
      <c r="D307">
        <v>0</v>
      </c>
      <c r="E307">
        <v>1</v>
      </c>
      <c r="F307" t="s">
        <v>168</v>
      </c>
      <c r="H307">
        <v>4.1399999999999997</v>
      </c>
      <c r="I307">
        <v>4.12</v>
      </c>
      <c r="J307">
        <v>4.13</v>
      </c>
      <c r="K307">
        <v>4.13</v>
      </c>
      <c r="L307">
        <v>3.88</v>
      </c>
      <c r="M307">
        <v>3.85</v>
      </c>
      <c r="N307">
        <v>3.84</v>
      </c>
      <c r="O307">
        <v>3.88</v>
      </c>
      <c r="X307" s="1">
        <f t="shared" si="24"/>
        <v>4.13</v>
      </c>
      <c r="Y307" s="1">
        <f t="shared" si="25"/>
        <v>3.8624999999999998</v>
      </c>
      <c r="Z307">
        <f t="shared" si="26"/>
        <v>2.8148064315426122E-5</v>
      </c>
    </row>
    <row r="308" spans="1:26" x14ac:dyDescent="0.25">
      <c r="A308" t="s">
        <v>313</v>
      </c>
      <c r="B308">
        <v>110</v>
      </c>
      <c r="C308" t="s">
        <v>714</v>
      </c>
      <c r="D308">
        <v>0</v>
      </c>
      <c r="E308">
        <v>1</v>
      </c>
      <c r="F308" t="s">
        <v>168</v>
      </c>
      <c r="H308">
        <v>4.2300000000000004</v>
      </c>
      <c r="I308">
        <v>4.24</v>
      </c>
      <c r="J308">
        <v>4.25</v>
      </c>
      <c r="K308">
        <v>4.2</v>
      </c>
      <c r="L308">
        <v>3.98</v>
      </c>
      <c r="M308">
        <v>3.96</v>
      </c>
      <c r="N308">
        <v>3.96</v>
      </c>
      <c r="O308">
        <v>3.96</v>
      </c>
      <c r="X308" s="1">
        <f t="shared" si="24"/>
        <v>4.2300000000000004</v>
      </c>
      <c r="Y308" s="1">
        <f t="shared" si="25"/>
        <v>3.9649999999999999</v>
      </c>
      <c r="Z308">
        <f t="shared" si="26"/>
        <v>2.7884998293786679E-5</v>
      </c>
    </row>
    <row r="309" spans="1:26" x14ac:dyDescent="0.25">
      <c r="A309" t="s">
        <v>314</v>
      </c>
      <c r="B309">
        <v>110</v>
      </c>
      <c r="C309" t="s">
        <v>714</v>
      </c>
      <c r="D309">
        <v>0</v>
      </c>
      <c r="E309">
        <v>1</v>
      </c>
      <c r="F309" t="s">
        <v>168</v>
      </c>
      <c r="H309">
        <v>4.17</v>
      </c>
      <c r="I309">
        <v>4.16</v>
      </c>
      <c r="J309">
        <v>4.17</v>
      </c>
      <c r="K309">
        <v>4.16</v>
      </c>
      <c r="L309">
        <v>3.9</v>
      </c>
      <c r="M309">
        <v>3.88</v>
      </c>
      <c r="N309">
        <v>3.9</v>
      </c>
      <c r="O309">
        <v>3.87</v>
      </c>
      <c r="X309" s="1">
        <f t="shared" si="24"/>
        <v>4.165</v>
      </c>
      <c r="Y309" s="1">
        <f t="shared" si="25"/>
        <v>3.8875000000000002</v>
      </c>
      <c r="Z309">
        <f t="shared" si="26"/>
        <v>2.9200328401984085E-5</v>
      </c>
    </row>
    <row r="310" spans="1:26" x14ac:dyDescent="0.25">
      <c r="A310" t="s">
        <v>315</v>
      </c>
      <c r="B310">
        <v>110</v>
      </c>
      <c r="C310" t="s">
        <v>714</v>
      </c>
      <c r="D310">
        <v>0</v>
      </c>
      <c r="E310">
        <v>1</v>
      </c>
      <c r="F310" t="s">
        <v>168</v>
      </c>
      <c r="H310">
        <v>4.2</v>
      </c>
      <c r="I310">
        <v>4.2</v>
      </c>
      <c r="J310">
        <v>4.1500000000000004</v>
      </c>
      <c r="K310">
        <v>4.17</v>
      </c>
      <c r="L310">
        <v>3.96</v>
      </c>
      <c r="M310">
        <v>3.94</v>
      </c>
      <c r="N310">
        <v>3.94</v>
      </c>
      <c r="O310">
        <v>3.94</v>
      </c>
      <c r="X310" s="1">
        <f t="shared" si="24"/>
        <v>4.18</v>
      </c>
      <c r="Y310" s="1">
        <f t="shared" si="25"/>
        <v>3.9449999999999998</v>
      </c>
      <c r="Z310">
        <f t="shared" si="26"/>
        <v>2.4728206034112651E-5</v>
      </c>
    </row>
    <row r="311" spans="1:26" x14ac:dyDescent="0.25">
      <c r="A311" t="s">
        <v>316</v>
      </c>
      <c r="B311">
        <v>110</v>
      </c>
      <c r="C311" t="s">
        <v>714</v>
      </c>
      <c r="D311">
        <v>0</v>
      </c>
      <c r="E311">
        <v>1</v>
      </c>
      <c r="F311" t="s">
        <v>168</v>
      </c>
      <c r="H311">
        <v>4.2</v>
      </c>
      <c r="I311">
        <v>4.1900000000000004</v>
      </c>
      <c r="J311">
        <v>4.1900000000000004</v>
      </c>
      <c r="K311">
        <v>4.17</v>
      </c>
      <c r="L311">
        <v>3.94</v>
      </c>
      <c r="M311">
        <v>3.94</v>
      </c>
      <c r="N311">
        <v>3.93</v>
      </c>
      <c r="O311">
        <v>3.94</v>
      </c>
      <c r="X311" s="1">
        <f t="shared" si="24"/>
        <v>4.1875</v>
      </c>
      <c r="Y311" s="1">
        <f t="shared" si="25"/>
        <v>3.9375</v>
      </c>
      <c r="Z311">
        <f t="shared" si="26"/>
        <v>2.6306602163949639E-5</v>
      </c>
    </row>
    <row r="312" spans="1:26" x14ac:dyDescent="0.25">
      <c r="A312" t="s">
        <v>317</v>
      </c>
      <c r="B312">
        <v>110</v>
      </c>
      <c r="C312" t="s">
        <v>714</v>
      </c>
      <c r="D312">
        <v>0</v>
      </c>
      <c r="E312">
        <v>1</v>
      </c>
      <c r="F312" t="s">
        <v>168</v>
      </c>
      <c r="H312">
        <v>4.2699999999999996</v>
      </c>
      <c r="I312">
        <v>4.24</v>
      </c>
      <c r="J312">
        <v>4.2300000000000004</v>
      </c>
      <c r="K312">
        <v>4.2300000000000004</v>
      </c>
      <c r="L312">
        <v>3.95</v>
      </c>
      <c r="M312">
        <v>3.97</v>
      </c>
      <c r="N312">
        <v>3.96</v>
      </c>
      <c r="O312">
        <v>3.96</v>
      </c>
      <c r="X312" s="1">
        <f t="shared" ref="X312:X375" si="27">AVERAGE(H312:K312)</f>
        <v>4.2424999999999997</v>
      </c>
      <c r="Y312" s="1">
        <f t="shared" ref="Y312:Y375" si="28">AVERAGE(L312:O312)</f>
        <v>3.96</v>
      </c>
      <c r="Z312">
        <f t="shared" si="26"/>
        <v>2.9726460445263067E-5</v>
      </c>
    </row>
    <row r="313" spans="1:26" x14ac:dyDescent="0.25">
      <c r="A313" t="s">
        <v>318</v>
      </c>
      <c r="B313">
        <v>110</v>
      </c>
      <c r="C313" t="s">
        <v>714</v>
      </c>
      <c r="D313">
        <v>0</v>
      </c>
      <c r="E313">
        <v>1</v>
      </c>
      <c r="F313" t="s">
        <v>168</v>
      </c>
      <c r="H313">
        <v>4.2</v>
      </c>
      <c r="I313">
        <v>4.18</v>
      </c>
      <c r="J313">
        <v>4.17</v>
      </c>
      <c r="K313">
        <v>4.18</v>
      </c>
      <c r="L313">
        <v>3.97</v>
      </c>
      <c r="M313">
        <v>3.97</v>
      </c>
      <c r="N313">
        <v>3.97</v>
      </c>
      <c r="O313">
        <v>3.96</v>
      </c>
      <c r="X313" s="1">
        <f t="shared" si="27"/>
        <v>4.1824999999999992</v>
      </c>
      <c r="Y313" s="1">
        <f t="shared" si="28"/>
        <v>3.9675000000000002</v>
      </c>
      <c r="Z313">
        <f t="shared" si="26"/>
        <v>2.2623677860996582E-5</v>
      </c>
    </row>
    <row r="314" spans="1:26" x14ac:dyDescent="0.25">
      <c r="A314" t="s">
        <v>319</v>
      </c>
      <c r="B314">
        <v>110</v>
      </c>
      <c r="C314" t="s">
        <v>714</v>
      </c>
      <c r="D314">
        <v>0</v>
      </c>
      <c r="E314">
        <v>1</v>
      </c>
      <c r="F314" t="s">
        <v>168</v>
      </c>
      <c r="H314">
        <v>4.1100000000000003</v>
      </c>
      <c r="I314">
        <v>4.07</v>
      </c>
      <c r="J314">
        <v>4.0999999999999996</v>
      </c>
      <c r="K314">
        <v>4.1100000000000003</v>
      </c>
      <c r="L314">
        <v>3.86</v>
      </c>
      <c r="M314">
        <v>3.9</v>
      </c>
      <c r="N314">
        <v>3.88</v>
      </c>
      <c r="O314">
        <v>3.91</v>
      </c>
      <c r="X314" s="1">
        <f t="shared" si="27"/>
        <v>4.0975000000000001</v>
      </c>
      <c r="Y314" s="1">
        <f t="shared" si="28"/>
        <v>3.8875000000000002</v>
      </c>
      <c r="Z314">
        <f t="shared" si="26"/>
        <v>2.2097545817717696E-5</v>
      </c>
    </row>
    <row r="315" spans="1:26" x14ac:dyDescent="0.25">
      <c r="A315" t="s">
        <v>320</v>
      </c>
      <c r="B315">
        <v>110</v>
      </c>
      <c r="C315" t="s">
        <v>714</v>
      </c>
      <c r="D315">
        <v>0</v>
      </c>
      <c r="E315">
        <v>1</v>
      </c>
      <c r="F315" t="s">
        <v>168</v>
      </c>
      <c r="H315">
        <v>4.18</v>
      </c>
      <c r="I315">
        <v>4.16</v>
      </c>
      <c r="J315">
        <v>4.1900000000000004</v>
      </c>
      <c r="K315">
        <v>4.18</v>
      </c>
      <c r="L315">
        <v>4</v>
      </c>
      <c r="M315">
        <v>4</v>
      </c>
      <c r="N315">
        <v>3.98</v>
      </c>
      <c r="O315">
        <v>4.01</v>
      </c>
      <c r="X315" s="1">
        <f t="shared" si="27"/>
        <v>4.1775000000000002</v>
      </c>
      <c r="Y315" s="1">
        <f t="shared" si="28"/>
        <v>3.9975000000000001</v>
      </c>
      <c r="Z315">
        <f t="shared" si="26"/>
        <v>1.8940753558043759E-5</v>
      </c>
    </row>
    <row r="316" spans="1:26" x14ac:dyDescent="0.25">
      <c r="A316" t="s">
        <v>321</v>
      </c>
      <c r="B316">
        <v>110</v>
      </c>
      <c r="C316" t="s">
        <v>714</v>
      </c>
      <c r="D316">
        <v>0</v>
      </c>
      <c r="E316">
        <v>1</v>
      </c>
      <c r="F316" t="s">
        <v>168</v>
      </c>
      <c r="H316">
        <v>4.2699999999999996</v>
      </c>
      <c r="I316">
        <v>4.26</v>
      </c>
      <c r="J316">
        <v>4.29</v>
      </c>
      <c r="K316">
        <v>4.2300000000000004</v>
      </c>
      <c r="L316">
        <v>4.0599999999999996</v>
      </c>
      <c r="M316">
        <v>4.05</v>
      </c>
      <c r="N316">
        <v>4.0599999999999996</v>
      </c>
      <c r="O316">
        <v>4.05</v>
      </c>
      <c r="X316" s="1">
        <f t="shared" si="27"/>
        <v>4.2625000000000002</v>
      </c>
      <c r="Y316" s="1">
        <f t="shared" si="28"/>
        <v>4.0549999999999997</v>
      </c>
      <c r="Z316">
        <f t="shared" si="26"/>
        <v>2.1834479796078252E-5</v>
      </c>
    </row>
    <row r="317" spans="1:26" x14ac:dyDescent="0.25">
      <c r="A317" t="s">
        <v>322</v>
      </c>
      <c r="B317">
        <v>110</v>
      </c>
      <c r="C317" t="s">
        <v>714</v>
      </c>
      <c r="D317">
        <v>0</v>
      </c>
      <c r="E317">
        <v>1</v>
      </c>
      <c r="F317" t="s">
        <v>168</v>
      </c>
      <c r="H317">
        <v>4.0999999999999996</v>
      </c>
      <c r="I317">
        <v>4.07</v>
      </c>
      <c r="J317">
        <v>4.07</v>
      </c>
      <c r="K317">
        <v>4.05</v>
      </c>
      <c r="L317">
        <v>3.89</v>
      </c>
      <c r="M317">
        <v>3.87</v>
      </c>
      <c r="N317">
        <v>3.87</v>
      </c>
      <c r="O317">
        <v>3.84</v>
      </c>
      <c r="X317" s="1">
        <f t="shared" si="27"/>
        <v>4.0724999999999998</v>
      </c>
      <c r="Y317" s="1">
        <f t="shared" si="28"/>
        <v>3.8674999999999997</v>
      </c>
      <c r="Z317">
        <f t="shared" si="26"/>
        <v>2.1571413774438714E-5</v>
      </c>
    </row>
    <row r="318" spans="1:26" x14ac:dyDescent="0.25">
      <c r="A318" t="s">
        <v>323</v>
      </c>
      <c r="B318">
        <v>125</v>
      </c>
      <c r="C318" t="s">
        <v>383</v>
      </c>
      <c r="D318">
        <v>0</v>
      </c>
      <c r="E318">
        <v>1</v>
      </c>
      <c r="F318" t="s">
        <v>168</v>
      </c>
      <c r="H318">
        <v>5.3</v>
      </c>
      <c r="I318">
        <v>5.26</v>
      </c>
      <c r="J318">
        <v>5.26</v>
      </c>
      <c r="K318">
        <v>5.25</v>
      </c>
      <c r="L318">
        <v>5.09</v>
      </c>
      <c r="M318">
        <v>5.0999999999999996</v>
      </c>
      <c r="N318">
        <v>5.09</v>
      </c>
      <c r="O318">
        <v>5.0599999999999996</v>
      </c>
      <c r="X318" s="1">
        <f t="shared" si="27"/>
        <v>5.2675000000000001</v>
      </c>
      <c r="Y318" s="1">
        <f t="shared" si="28"/>
        <v>5.085</v>
      </c>
      <c r="Z318">
        <f t="shared" si="26"/>
        <v>1.487143788250671E-5</v>
      </c>
    </row>
    <row r="319" spans="1:26" x14ac:dyDescent="0.25">
      <c r="A319" t="s">
        <v>324</v>
      </c>
      <c r="B319">
        <v>125</v>
      </c>
      <c r="C319" t="s">
        <v>383</v>
      </c>
      <c r="D319">
        <v>0</v>
      </c>
      <c r="E319">
        <v>1</v>
      </c>
      <c r="F319" t="s">
        <v>168</v>
      </c>
      <c r="H319">
        <v>5.35</v>
      </c>
      <c r="I319">
        <v>5.32</v>
      </c>
      <c r="J319">
        <v>5.33</v>
      </c>
      <c r="K319">
        <v>5.33</v>
      </c>
      <c r="L319">
        <v>5.13</v>
      </c>
      <c r="M319">
        <v>5.1100000000000003</v>
      </c>
      <c r="N319">
        <v>5.1100000000000003</v>
      </c>
      <c r="O319">
        <v>5.13</v>
      </c>
      <c r="X319" s="1">
        <f t="shared" si="27"/>
        <v>5.3324999999999996</v>
      </c>
      <c r="Y319" s="1">
        <f t="shared" si="28"/>
        <v>5.12</v>
      </c>
      <c r="Z319">
        <f t="shared" si="26"/>
        <v>1.7316057808398169E-5</v>
      </c>
    </row>
    <row r="320" spans="1:26" x14ac:dyDescent="0.25">
      <c r="A320" t="s">
        <v>325</v>
      </c>
      <c r="B320">
        <v>125</v>
      </c>
      <c r="C320" t="s">
        <v>383</v>
      </c>
      <c r="D320">
        <v>0</v>
      </c>
      <c r="E320">
        <v>1</v>
      </c>
      <c r="F320" t="s">
        <v>168</v>
      </c>
      <c r="H320">
        <v>5.19</v>
      </c>
      <c r="I320">
        <v>5.21</v>
      </c>
      <c r="J320">
        <v>5.15</v>
      </c>
      <c r="K320">
        <v>5.19</v>
      </c>
      <c r="L320">
        <v>4.9800000000000004</v>
      </c>
      <c r="M320">
        <v>5</v>
      </c>
      <c r="N320">
        <v>4.95</v>
      </c>
      <c r="O320">
        <v>4.97</v>
      </c>
      <c r="X320" s="1">
        <f t="shared" si="27"/>
        <v>5.1850000000000005</v>
      </c>
      <c r="Y320" s="1">
        <f t="shared" si="28"/>
        <v>4.9749999999999996</v>
      </c>
      <c r="Z320">
        <f t="shared" si="26"/>
        <v>1.7112339481240656E-5</v>
      </c>
    </row>
    <row r="321" spans="1:26" x14ac:dyDescent="0.25">
      <c r="A321" t="s">
        <v>326</v>
      </c>
      <c r="B321">
        <v>125</v>
      </c>
      <c r="C321" t="s">
        <v>383</v>
      </c>
      <c r="D321">
        <v>0</v>
      </c>
      <c r="E321">
        <v>1</v>
      </c>
      <c r="F321" t="s">
        <v>168</v>
      </c>
      <c r="H321">
        <v>5.29</v>
      </c>
      <c r="I321">
        <v>5.26</v>
      </c>
      <c r="J321">
        <v>5.27</v>
      </c>
      <c r="K321">
        <v>5.26</v>
      </c>
      <c r="L321">
        <v>5.12</v>
      </c>
      <c r="M321">
        <v>5.09</v>
      </c>
      <c r="N321">
        <v>5.13</v>
      </c>
      <c r="O321">
        <v>5.12</v>
      </c>
      <c r="X321" s="1">
        <f t="shared" si="27"/>
        <v>5.27</v>
      </c>
      <c r="Y321" s="1">
        <f t="shared" si="28"/>
        <v>5.1150000000000002</v>
      </c>
      <c r="Z321">
        <f t="shared" si="26"/>
        <v>1.2630536283772763E-5</v>
      </c>
    </row>
    <row r="322" spans="1:26" x14ac:dyDescent="0.25">
      <c r="A322" t="s">
        <v>327</v>
      </c>
      <c r="B322">
        <v>125</v>
      </c>
      <c r="C322" t="s">
        <v>383</v>
      </c>
      <c r="D322">
        <v>0</v>
      </c>
      <c r="E322">
        <v>1</v>
      </c>
      <c r="F322" t="s">
        <v>168</v>
      </c>
      <c r="H322">
        <v>5.38</v>
      </c>
      <c r="I322">
        <v>5.33</v>
      </c>
      <c r="J322">
        <v>5.35</v>
      </c>
      <c r="K322">
        <v>5.35</v>
      </c>
      <c r="L322">
        <v>5.18</v>
      </c>
      <c r="M322">
        <v>5.17</v>
      </c>
      <c r="N322">
        <v>5.15</v>
      </c>
      <c r="O322">
        <v>5.18</v>
      </c>
      <c r="X322" s="1">
        <f t="shared" si="27"/>
        <v>5.3525000000000009</v>
      </c>
      <c r="Y322" s="1">
        <f t="shared" si="28"/>
        <v>5.17</v>
      </c>
      <c r="Z322">
        <f t="shared" si="26"/>
        <v>1.4871437882506783E-5</v>
      </c>
    </row>
    <row r="323" spans="1:26" x14ac:dyDescent="0.25">
      <c r="A323" t="s">
        <v>328</v>
      </c>
      <c r="B323">
        <v>125</v>
      </c>
      <c r="C323" t="s">
        <v>383</v>
      </c>
      <c r="D323">
        <v>0</v>
      </c>
      <c r="E323">
        <v>1</v>
      </c>
      <c r="F323" t="s">
        <v>168</v>
      </c>
      <c r="H323">
        <v>5.25</v>
      </c>
      <c r="I323">
        <v>5.23</v>
      </c>
      <c r="J323">
        <v>5.22</v>
      </c>
      <c r="K323">
        <v>5.25</v>
      </c>
      <c r="L323">
        <v>5.0599999999999996</v>
      </c>
      <c r="M323">
        <v>5.0599999999999996</v>
      </c>
      <c r="N323">
        <v>5.05</v>
      </c>
      <c r="O323">
        <v>5.0599999999999996</v>
      </c>
      <c r="X323" s="1">
        <f t="shared" si="27"/>
        <v>5.2374999999999998</v>
      </c>
      <c r="Y323" s="1">
        <f t="shared" si="28"/>
        <v>5.0574999999999992</v>
      </c>
      <c r="Z323">
        <f t="shared" ref="Z323:Z386" si="29">IFERROR((X323-Y323)/(PI()*((B323/2)^2)),"na")</f>
        <v>1.4667719555349124E-5</v>
      </c>
    </row>
    <row r="324" spans="1:26" x14ac:dyDescent="0.25">
      <c r="A324" t="s">
        <v>329</v>
      </c>
      <c r="B324">
        <v>125</v>
      </c>
      <c r="C324" t="s">
        <v>383</v>
      </c>
      <c r="D324">
        <v>0</v>
      </c>
      <c r="E324">
        <v>1</v>
      </c>
      <c r="F324" t="s">
        <v>168</v>
      </c>
      <c r="H324">
        <v>5.2</v>
      </c>
      <c r="I324">
        <v>5.19</v>
      </c>
      <c r="J324">
        <v>5.21</v>
      </c>
      <c r="K324">
        <v>5.2</v>
      </c>
      <c r="L324">
        <v>4.93</v>
      </c>
      <c r="M324">
        <v>4.92</v>
      </c>
      <c r="N324">
        <v>4.92</v>
      </c>
      <c r="O324">
        <v>4.95</v>
      </c>
      <c r="X324" s="1">
        <f t="shared" si="27"/>
        <v>5.2</v>
      </c>
      <c r="Y324" s="1">
        <f t="shared" si="28"/>
        <v>4.93</v>
      </c>
      <c r="Z324">
        <f t="shared" si="29"/>
        <v>2.200157933302365E-5</v>
      </c>
    </row>
    <row r="325" spans="1:26" x14ac:dyDescent="0.25">
      <c r="A325" t="s">
        <v>330</v>
      </c>
      <c r="B325">
        <v>125</v>
      </c>
      <c r="C325" t="s">
        <v>383</v>
      </c>
      <c r="D325">
        <v>0</v>
      </c>
      <c r="E325">
        <v>1</v>
      </c>
      <c r="F325" t="s">
        <v>168</v>
      </c>
      <c r="H325">
        <v>5.19</v>
      </c>
      <c r="I325">
        <v>5.2</v>
      </c>
      <c r="J325">
        <v>5.19</v>
      </c>
      <c r="K325">
        <v>5.19</v>
      </c>
      <c r="L325">
        <v>4.93</v>
      </c>
      <c r="M325">
        <v>4.91</v>
      </c>
      <c r="N325">
        <v>4.91</v>
      </c>
      <c r="O325">
        <v>4.9000000000000004</v>
      </c>
      <c r="X325" s="1">
        <f t="shared" si="27"/>
        <v>5.1925000000000008</v>
      </c>
      <c r="Y325" s="1">
        <f t="shared" si="28"/>
        <v>4.9124999999999996</v>
      </c>
      <c r="Z325">
        <f t="shared" si="29"/>
        <v>2.281645264165421E-5</v>
      </c>
    </row>
    <row r="326" spans="1:26" x14ac:dyDescent="0.25">
      <c r="A326" t="s">
        <v>331</v>
      </c>
      <c r="B326">
        <v>125</v>
      </c>
      <c r="C326" t="s">
        <v>383</v>
      </c>
      <c r="D326">
        <v>0</v>
      </c>
      <c r="E326">
        <v>1</v>
      </c>
      <c r="F326" t="s">
        <v>168</v>
      </c>
      <c r="H326">
        <v>5.2</v>
      </c>
      <c r="I326">
        <v>5.18</v>
      </c>
      <c r="J326">
        <v>5.2</v>
      </c>
      <c r="K326">
        <v>5.2</v>
      </c>
      <c r="L326">
        <v>4.95</v>
      </c>
      <c r="M326">
        <v>4.9400000000000004</v>
      </c>
      <c r="N326">
        <v>4.95</v>
      </c>
      <c r="O326">
        <v>4.96</v>
      </c>
      <c r="X326" s="1">
        <f t="shared" si="27"/>
        <v>5.1949999999999994</v>
      </c>
      <c r="Y326" s="1">
        <f t="shared" si="28"/>
        <v>4.95</v>
      </c>
      <c r="Z326">
        <f t="shared" si="29"/>
        <v>1.9964396061447287E-5</v>
      </c>
    </row>
    <row r="327" spans="1:26" x14ac:dyDescent="0.25">
      <c r="A327" t="s">
        <v>332</v>
      </c>
      <c r="B327">
        <v>125</v>
      </c>
      <c r="C327" t="s">
        <v>383</v>
      </c>
      <c r="D327">
        <v>0</v>
      </c>
      <c r="E327">
        <v>1</v>
      </c>
      <c r="F327" t="s">
        <v>168</v>
      </c>
      <c r="H327">
        <v>5.21</v>
      </c>
      <c r="I327">
        <v>5.21</v>
      </c>
      <c r="J327">
        <v>5.19</v>
      </c>
      <c r="K327">
        <v>5.17</v>
      </c>
      <c r="L327">
        <v>4.91</v>
      </c>
      <c r="M327">
        <v>4.92</v>
      </c>
      <c r="N327">
        <v>4.9000000000000004</v>
      </c>
      <c r="O327">
        <v>4.9000000000000004</v>
      </c>
      <c r="X327" s="1">
        <f t="shared" si="27"/>
        <v>5.1950000000000003</v>
      </c>
      <c r="Y327" s="1">
        <f t="shared" si="28"/>
        <v>4.9075000000000006</v>
      </c>
      <c r="Z327">
        <f t="shared" si="29"/>
        <v>2.3427607623126965E-5</v>
      </c>
    </row>
    <row r="328" spans="1:26" x14ac:dyDescent="0.25">
      <c r="A328" t="s">
        <v>333</v>
      </c>
      <c r="B328">
        <v>125</v>
      </c>
      <c r="C328" t="s">
        <v>383</v>
      </c>
      <c r="D328">
        <v>0</v>
      </c>
      <c r="E328">
        <v>1</v>
      </c>
      <c r="F328" t="s">
        <v>168</v>
      </c>
      <c r="H328">
        <v>5.38</v>
      </c>
      <c r="I328">
        <v>5.4</v>
      </c>
      <c r="J328">
        <v>5.4</v>
      </c>
      <c r="K328">
        <v>5.38</v>
      </c>
      <c r="L328">
        <v>5.15</v>
      </c>
      <c r="M328">
        <v>5.12</v>
      </c>
      <c r="N328">
        <v>5.15</v>
      </c>
      <c r="O328">
        <v>5.15</v>
      </c>
      <c r="X328" s="1">
        <f t="shared" si="27"/>
        <v>5.39</v>
      </c>
      <c r="Y328" s="1">
        <f t="shared" si="28"/>
        <v>5.1425000000000001</v>
      </c>
      <c r="Z328">
        <f t="shared" si="29"/>
        <v>2.0168114388604946E-5</v>
      </c>
    </row>
    <row r="329" spans="1:26" x14ac:dyDescent="0.25">
      <c r="A329" t="s">
        <v>334</v>
      </c>
      <c r="B329">
        <v>125</v>
      </c>
      <c r="C329" t="s">
        <v>383</v>
      </c>
      <c r="D329">
        <v>0</v>
      </c>
      <c r="E329">
        <v>1</v>
      </c>
      <c r="F329" t="s">
        <v>168</v>
      </c>
      <c r="H329">
        <v>5.26</v>
      </c>
      <c r="I329">
        <v>5.23</v>
      </c>
      <c r="J329">
        <v>5.23</v>
      </c>
      <c r="K329">
        <v>5.26</v>
      </c>
      <c r="L329">
        <v>4.9400000000000004</v>
      </c>
      <c r="M329">
        <v>4.93</v>
      </c>
      <c r="N329">
        <v>4.92</v>
      </c>
      <c r="O329">
        <v>4.93</v>
      </c>
      <c r="X329" s="1">
        <f t="shared" si="27"/>
        <v>5.2450000000000001</v>
      </c>
      <c r="Y329" s="1">
        <f t="shared" si="28"/>
        <v>4.93</v>
      </c>
      <c r="Z329">
        <f t="shared" si="29"/>
        <v>2.5668509221860912E-5</v>
      </c>
    </row>
    <row r="330" spans="1:26" x14ac:dyDescent="0.25">
      <c r="A330" t="s">
        <v>335</v>
      </c>
      <c r="B330">
        <v>125</v>
      </c>
      <c r="C330" t="s">
        <v>383</v>
      </c>
      <c r="D330">
        <v>0</v>
      </c>
      <c r="E330">
        <v>1</v>
      </c>
      <c r="F330" t="s">
        <v>168</v>
      </c>
      <c r="H330">
        <v>5.26</v>
      </c>
      <c r="I330">
        <v>5.26</v>
      </c>
      <c r="J330">
        <v>5.26</v>
      </c>
      <c r="K330">
        <v>5.29</v>
      </c>
      <c r="L330">
        <v>4.99</v>
      </c>
      <c r="M330">
        <v>4.99</v>
      </c>
      <c r="N330">
        <v>4.99</v>
      </c>
      <c r="O330">
        <v>4.9800000000000004</v>
      </c>
      <c r="X330" s="1">
        <f t="shared" si="27"/>
        <v>5.2675000000000001</v>
      </c>
      <c r="Y330" s="1">
        <f t="shared" si="28"/>
        <v>4.9875000000000007</v>
      </c>
      <c r="Z330">
        <f t="shared" si="29"/>
        <v>2.2816452641654064E-5</v>
      </c>
    </row>
    <row r="331" spans="1:26" x14ac:dyDescent="0.25">
      <c r="A331" t="s">
        <v>336</v>
      </c>
      <c r="B331">
        <v>125</v>
      </c>
      <c r="C331" t="s">
        <v>383</v>
      </c>
      <c r="D331">
        <v>0</v>
      </c>
      <c r="E331">
        <v>1</v>
      </c>
      <c r="F331" t="s">
        <v>168</v>
      </c>
      <c r="H331">
        <v>5.19</v>
      </c>
      <c r="I331">
        <v>5.18</v>
      </c>
      <c r="J331">
        <v>5.19</v>
      </c>
      <c r="K331">
        <v>5.18</v>
      </c>
      <c r="L331">
        <v>4.93</v>
      </c>
      <c r="M331">
        <v>4.9400000000000004</v>
      </c>
      <c r="N331">
        <v>4.93</v>
      </c>
      <c r="O331">
        <v>4.93</v>
      </c>
      <c r="X331" s="1">
        <f t="shared" si="27"/>
        <v>5.1850000000000005</v>
      </c>
      <c r="Y331" s="1">
        <f t="shared" si="28"/>
        <v>4.9325000000000001</v>
      </c>
      <c r="Z331">
        <f t="shared" si="29"/>
        <v>2.0575551042920263E-5</v>
      </c>
    </row>
    <row r="332" spans="1:26" x14ac:dyDescent="0.25">
      <c r="A332" t="s">
        <v>337</v>
      </c>
      <c r="B332">
        <v>125</v>
      </c>
      <c r="C332" t="s">
        <v>383</v>
      </c>
      <c r="D332">
        <v>0</v>
      </c>
      <c r="E332">
        <v>1</v>
      </c>
      <c r="F332" t="s">
        <v>168</v>
      </c>
      <c r="H332">
        <v>5.25</v>
      </c>
      <c r="I332">
        <v>5.25</v>
      </c>
      <c r="J332">
        <v>5.2</v>
      </c>
      <c r="K332">
        <v>5.25</v>
      </c>
      <c r="L332">
        <v>4.96</v>
      </c>
      <c r="M332">
        <v>4.95</v>
      </c>
      <c r="N332">
        <v>4.9400000000000004</v>
      </c>
      <c r="O332">
        <v>4.92</v>
      </c>
      <c r="X332" s="1">
        <f t="shared" si="27"/>
        <v>5.2374999999999998</v>
      </c>
      <c r="Y332" s="1">
        <f t="shared" si="28"/>
        <v>4.9425000000000008</v>
      </c>
      <c r="Z332">
        <f t="shared" si="29"/>
        <v>2.4038762604599795E-5</v>
      </c>
    </row>
    <row r="333" spans="1:26" x14ac:dyDescent="0.25">
      <c r="A333" t="s">
        <v>338</v>
      </c>
      <c r="B333">
        <v>125</v>
      </c>
      <c r="C333" t="s">
        <v>383</v>
      </c>
      <c r="D333">
        <v>0</v>
      </c>
      <c r="E333">
        <v>1</v>
      </c>
      <c r="F333" t="s">
        <v>168</v>
      </c>
      <c r="H333">
        <v>5.28</v>
      </c>
      <c r="I333">
        <v>5.3</v>
      </c>
      <c r="J333">
        <v>5.25</v>
      </c>
      <c r="K333">
        <v>5.25</v>
      </c>
      <c r="L333">
        <v>5.0199999999999996</v>
      </c>
      <c r="M333">
        <v>5.0199999999999996</v>
      </c>
      <c r="N333">
        <v>5.01</v>
      </c>
      <c r="O333">
        <v>4.99</v>
      </c>
      <c r="X333" s="1">
        <f t="shared" si="27"/>
        <v>5.27</v>
      </c>
      <c r="Y333" s="1">
        <f t="shared" si="28"/>
        <v>5.01</v>
      </c>
      <c r="Z333">
        <f t="shared" si="29"/>
        <v>2.118670602439309E-5</v>
      </c>
    </row>
    <row r="334" spans="1:26" x14ac:dyDescent="0.25">
      <c r="A334" t="s">
        <v>339</v>
      </c>
      <c r="B334">
        <v>125</v>
      </c>
      <c r="C334" t="s">
        <v>383</v>
      </c>
      <c r="D334">
        <v>0</v>
      </c>
      <c r="E334">
        <v>1</v>
      </c>
      <c r="F334" t="s">
        <v>168</v>
      </c>
      <c r="H334">
        <v>5.29</v>
      </c>
      <c r="I334">
        <v>5.28</v>
      </c>
      <c r="J334">
        <v>5.28</v>
      </c>
      <c r="K334">
        <v>5.27</v>
      </c>
      <c r="L334">
        <v>5.05</v>
      </c>
      <c r="M334">
        <v>5.03</v>
      </c>
      <c r="N334">
        <v>5.03</v>
      </c>
      <c r="O334">
        <v>5.05</v>
      </c>
      <c r="X334" s="1">
        <f t="shared" si="27"/>
        <v>5.28</v>
      </c>
      <c r="Y334" s="1">
        <f t="shared" si="28"/>
        <v>5.04</v>
      </c>
      <c r="Z334">
        <f t="shared" si="29"/>
        <v>1.9556959407132119E-5</v>
      </c>
    </row>
    <row r="335" spans="1:26" x14ac:dyDescent="0.25">
      <c r="A335" t="s">
        <v>340</v>
      </c>
      <c r="B335">
        <v>125</v>
      </c>
      <c r="C335" t="s">
        <v>383</v>
      </c>
      <c r="D335">
        <v>0</v>
      </c>
      <c r="E335">
        <v>1</v>
      </c>
      <c r="F335" t="s">
        <v>169</v>
      </c>
      <c r="H335">
        <v>5.46</v>
      </c>
      <c r="I335">
        <v>5.47</v>
      </c>
      <c r="J335">
        <v>5.44</v>
      </c>
      <c r="K335">
        <v>5.45</v>
      </c>
      <c r="L335">
        <v>5.18</v>
      </c>
      <c r="M335">
        <v>5.16</v>
      </c>
      <c r="N335">
        <v>5.23</v>
      </c>
      <c r="O335">
        <v>5.18</v>
      </c>
      <c r="X335" s="1">
        <f t="shared" si="27"/>
        <v>5.4550000000000001</v>
      </c>
      <c r="Y335" s="1">
        <f t="shared" si="28"/>
        <v>5.1875</v>
      </c>
      <c r="Z335">
        <f t="shared" si="29"/>
        <v>2.1797861005865991E-5</v>
      </c>
    </row>
    <row r="336" spans="1:26" x14ac:dyDescent="0.25">
      <c r="A336" t="s">
        <v>341</v>
      </c>
      <c r="B336">
        <v>125</v>
      </c>
      <c r="C336" t="s">
        <v>383</v>
      </c>
      <c r="D336">
        <v>0</v>
      </c>
      <c r="E336">
        <v>1</v>
      </c>
      <c r="F336" t="s">
        <v>169</v>
      </c>
      <c r="H336">
        <v>5.42</v>
      </c>
      <c r="I336">
        <v>5.39</v>
      </c>
      <c r="J336">
        <v>5.47</v>
      </c>
      <c r="K336">
        <v>5.41</v>
      </c>
      <c r="L336">
        <v>5.15</v>
      </c>
      <c r="M336">
        <v>5.15</v>
      </c>
      <c r="N336">
        <v>5.0999999999999996</v>
      </c>
      <c r="O336">
        <v>5.1100000000000003</v>
      </c>
      <c r="X336" s="1">
        <f t="shared" si="27"/>
        <v>5.4224999999999994</v>
      </c>
      <c r="Y336" s="1">
        <f t="shared" si="28"/>
        <v>5.1275000000000004</v>
      </c>
      <c r="Z336">
        <f t="shared" si="29"/>
        <v>2.4038762604599795E-5</v>
      </c>
    </row>
    <row r="337" spans="1:26" x14ac:dyDescent="0.25">
      <c r="A337" t="s">
        <v>342</v>
      </c>
      <c r="B337">
        <v>125</v>
      </c>
      <c r="C337" t="s">
        <v>383</v>
      </c>
      <c r="D337">
        <v>0</v>
      </c>
      <c r="E337">
        <v>1</v>
      </c>
      <c r="F337" t="s">
        <v>169</v>
      </c>
      <c r="H337">
        <v>5.52</v>
      </c>
      <c r="I337">
        <v>5.51</v>
      </c>
      <c r="J337">
        <v>5.48</v>
      </c>
      <c r="K337">
        <v>5.48</v>
      </c>
      <c r="L337">
        <v>5.23</v>
      </c>
      <c r="M337">
        <v>5.19</v>
      </c>
      <c r="N337">
        <v>5.2</v>
      </c>
      <c r="O337">
        <v>5.2</v>
      </c>
      <c r="X337" s="1">
        <f t="shared" si="27"/>
        <v>5.4974999999999996</v>
      </c>
      <c r="Y337" s="1">
        <f t="shared" si="28"/>
        <v>5.2050000000000001</v>
      </c>
      <c r="Z337">
        <f t="shared" si="29"/>
        <v>2.3835044277442208E-5</v>
      </c>
    </row>
    <row r="338" spans="1:26" x14ac:dyDescent="0.25">
      <c r="A338" t="s">
        <v>343</v>
      </c>
      <c r="B338">
        <v>125</v>
      </c>
      <c r="C338" t="s">
        <v>383</v>
      </c>
      <c r="D338">
        <v>0</v>
      </c>
      <c r="E338">
        <v>1</v>
      </c>
      <c r="F338" t="s">
        <v>168</v>
      </c>
      <c r="H338">
        <v>5.37</v>
      </c>
      <c r="I338">
        <v>5.35</v>
      </c>
      <c r="J338">
        <v>5.37</v>
      </c>
      <c r="K338">
        <v>5.35</v>
      </c>
      <c r="L338">
        <v>5.08</v>
      </c>
      <c r="M338">
        <v>5.07</v>
      </c>
      <c r="N338">
        <v>5.0599999999999996</v>
      </c>
      <c r="O338">
        <v>5.8</v>
      </c>
      <c r="X338" s="1">
        <f t="shared" si="27"/>
        <v>5.3599999999999994</v>
      </c>
      <c r="Y338" s="1">
        <f t="shared" si="28"/>
        <v>5.2525000000000004</v>
      </c>
      <c r="Z338">
        <f t="shared" si="29"/>
        <v>8.7598880677778412E-6</v>
      </c>
    </row>
    <row r="339" spans="1:26" x14ac:dyDescent="0.25">
      <c r="A339" t="s">
        <v>344</v>
      </c>
      <c r="B339">
        <v>125</v>
      </c>
      <c r="C339" t="s">
        <v>383</v>
      </c>
      <c r="D339">
        <v>0</v>
      </c>
      <c r="E339">
        <v>1</v>
      </c>
      <c r="F339" t="s">
        <v>168</v>
      </c>
      <c r="H339">
        <v>5.16</v>
      </c>
      <c r="I339">
        <v>5.13</v>
      </c>
      <c r="J339">
        <v>5.17</v>
      </c>
      <c r="K339">
        <v>5.16</v>
      </c>
      <c r="L339">
        <v>4.8899999999999997</v>
      </c>
      <c r="M339">
        <v>4.88</v>
      </c>
      <c r="N339">
        <v>4.87</v>
      </c>
      <c r="O339">
        <v>4.8499999999999996</v>
      </c>
      <c r="X339" s="1">
        <f t="shared" si="27"/>
        <v>5.1549999999999994</v>
      </c>
      <c r="Y339" s="1">
        <f t="shared" si="28"/>
        <v>4.8725000000000005</v>
      </c>
      <c r="Z339">
        <f t="shared" si="29"/>
        <v>2.3020170968811652E-5</v>
      </c>
    </row>
    <row r="340" spans="1:26" x14ac:dyDescent="0.25">
      <c r="A340" t="s">
        <v>345</v>
      </c>
      <c r="B340">
        <v>125</v>
      </c>
      <c r="C340" t="s">
        <v>383</v>
      </c>
      <c r="D340">
        <v>0</v>
      </c>
      <c r="E340">
        <v>1</v>
      </c>
      <c r="F340" t="s">
        <v>168</v>
      </c>
      <c r="H340">
        <v>5.16</v>
      </c>
      <c r="I340">
        <v>5.16</v>
      </c>
      <c r="J340">
        <v>5.17</v>
      </c>
      <c r="K340">
        <v>5.19</v>
      </c>
      <c r="L340">
        <v>4.9400000000000004</v>
      </c>
      <c r="M340">
        <v>4.91</v>
      </c>
      <c r="N340">
        <v>4.92</v>
      </c>
      <c r="O340">
        <v>4.93</v>
      </c>
      <c r="X340" s="1">
        <f t="shared" si="27"/>
        <v>5.17</v>
      </c>
      <c r="Y340" s="1">
        <f t="shared" si="28"/>
        <v>4.9250000000000007</v>
      </c>
      <c r="Z340">
        <f t="shared" si="29"/>
        <v>1.9964396061447287E-5</v>
      </c>
    </row>
    <row r="341" spans="1:26" x14ac:dyDescent="0.25">
      <c r="A341" t="s">
        <v>346</v>
      </c>
      <c r="B341">
        <v>125</v>
      </c>
      <c r="C341" t="s">
        <v>383</v>
      </c>
      <c r="D341">
        <v>0</v>
      </c>
      <c r="E341">
        <v>1</v>
      </c>
      <c r="F341" t="s">
        <v>168</v>
      </c>
      <c r="H341">
        <v>5.32</v>
      </c>
      <c r="I341">
        <v>5.27</v>
      </c>
      <c r="J341">
        <v>5.3</v>
      </c>
      <c r="K341">
        <v>5.32</v>
      </c>
      <c r="L341">
        <v>5.01</v>
      </c>
      <c r="M341">
        <v>5.01</v>
      </c>
      <c r="N341">
        <v>5.0199999999999996</v>
      </c>
      <c r="O341">
        <v>5</v>
      </c>
      <c r="X341" s="1">
        <f t="shared" si="27"/>
        <v>5.3025000000000002</v>
      </c>
      <c r="Y341" s="1">
        <f t="shared" si="28"/>
        <v>5.01</v>
      </c>
      <c r="Z341">
        <f t="shared" si="29"/>
        <v>2.3835044277442283E-5</v>
      </c>
    </row>
    <row r="342" spans="1:26" x14ac:dyDescent="0.25">
      <c r="A342" t="s">
        <v>347</v>
      </c>
      <c r="B342">
        <v>125</v>
      </c>
      <c r="C342" t="s">
        <v>383</v>
      </c>
      <c r="D342">
        <v>0</v>
      </c>
      <c r="E342">
        <v>1</v>
      </c>
      <c r="F342" t="s">
        <v>168</v>
      </c>
      <c r="H342">
        <v>5.3</v>
      </c>
      <c r="I342">
        <v>5.29</v>
      </c>
      <c r="J342">
        <v>5.3</v>
      </c>
      <c r="K342">
        <v>5.31</v>
      </c>
      <c r="L342">
        <v>5.05</v>
      </c>
      <c r="M342">
        <v>5</v>
      </c>
      <c r="N342">
        <v>5.05</v>
      </c>
      <c r="O342">
        <v>5.04</v>
      </c>
      <c r="X342" s="1">
        <f t="shared" si="27"/>
        <v>5.3</v>
      </c>
      <c r="Y342" s="1">
        <f t="shared" si="28"/>
        <v>5.0350000000000001</v>
      </c>
      <c r="Z342">
        <f t="shared" si="29"/>
        <v>2.1594142678708336E-5</v>
      </c>
    </row>
    <row r="343" spans="1:26" x14ac:dyDescent="0.25">
      <c r="A343" t="s">
        <v>348</v>
      </c>
      <c r="B343">
        <v>125</v>
      </c>
      <c r="C343" t="s">
        <v>383</v>
      </c>
      <c r="D343">
        <v>0</v>
      </c>
      <c r="E343">
        <v>1</v>
      </c>
      <c r="F343" t="s">
        <v>168</v>
      </c>
      <c r="H343">
        <v>5.23</v>
      </c>
      <c r="I343">
        <v>5.21</v>
      </c>
      <c r="J343">
        <v>5.22</v>
      </c>
      <c r="K343">
        <v>5.22</v>
      </c>
      <c r="L343">
        <v>4.95</v>
      </c>
      <c r="M343">
        <v>4.9400000000000004</v>
      </c>
      <c r="N343">
        <v>4.93</v>
      </c>
      <c r="O343">
        <v>4.96</v>
      </c>
      <c r="X343" s="1">
        <f t="shared" si="27"/>
        <v>5.22</v>
      </c>
      <c r="Y343" s="1">
        <f t="shared" si="28"/>
        <v>4.9450000000000003</v>
      </c>
      <c r="Z343">
        <f t="shared" si="29"/>
        <v>2.2409015987338821E-5</v>
      </c>
    </row>
    <row r="344" spans="1:26" x14ac:dyDescent="0.25">
      <c r="A344" t="s">
        <v>349</v>
      </c>
      <c r="B344">
        <v>125</v>
      </c>
      <c r="C344" t="s">
        <v>383</v>
      </c>
      <c r="D344">
        <v>0</v>
      </c>
      <c r="E344">
        <v>1</v>
      </c>
      <c r="F344" t="s">
        <v>168</v>
      </c>
      <c r="H344">
        <v>5.23</v>
      </c>
      <c r="I344">
        <v>5.22</v>
      </c>
      <c r="J344">
        <v>5.23</v>
      </c>
      <c r="K344">
        <v>5.21</v>
      </c>
      <c r="L344">
        <v>4.79</v>
      </c>
      <c r="M344">
        <v>4.78</v>
      </c>
      <c r="N344">
        <v>4.74</v>
      </c>
      <c r="O344">
        <v>4.76</v>
      </c>
      <c r="X344" s="1">
        <f t="shared" si="27"/>
        <v>5.2225000000000001</v>
      </c>
      <c r="Y344" s="1">
        <f t="shared" si="28"/>
        <v>4.7675000000000001</v>
      </c>
      <c r="Z344">
        <f t="shared" si="29"/>
        <v>3.7076735542687944E-5</v>
      </c>
    </row>
    <row r="345" spans="1:26" x14ac:dyDescent="0.25">
      <c r="A345" t="s">
        <v>350</v>
      </c>
      <c r="B345">
        <v>125</v>
      </c>
      <c r="C345" t="s">
        <v>383</v>
      </c>
      <c r="D345">
        <v>0</v>
      </c>
      <c r="E345">
        <v>1</v>
      </c>
      <c r="F345" t="s">
        <v>168</v>
      </c>
      <c r="H345">
        <v>5.25</v>
      </c>
      <c r="I345">
        <v>5.21</v>
      </c>
      <c r="J345">
        <v>5.25</v>
      </c>
      <c r="K345">
        <v>5.26</v>
      </c>
      <c r="L345">
        <v>4.8</v>
      </c>
      <c r="M345">
        <v>4.8</v>
      </c>
      <c r="N345">
        <v>4.8099999999999996</v>
      </c>
      <c r="O345">
        <v>4.8</v>
      </c>
      <c r="X345" s="1">
        <f t="shared" si="27"/>
        <v>5.2424999999999997</v>
      </c>
      <c r="Y345" s="1">
        <f t="shared" si="28"/>
        <v>4.8025000000000002</v>
      </c>
      <c r="Z345">
        <f t="shared" si="29"/>
        <v>3.5854425579742141E-5</v>
      </c>
    </row>
    <row r="346" spans="1:26" x14ac:dyDescent="0.25">
      <c r="A346" t="s">
        <v>351</v>
      </c>
      <c r="B346">
        <v>125</v>
      </c>
      <c r="C346" t="s">
        <v>383</v>
      </c>
      <c r="D346">
        <v>0</v>
      </c>
      <c r="E346">
        <v>1</v>
      </c>
      <c r="F346" t="s">
        <v>168</v>
      </c>
      <c r="H346">
        <v>5.18</v>
      </c>
      <c r="I346">
        <v>5.17</v>
      </c>
      <c r="J346">
        <v>5.17</v>
      </c>
      <c r="K346">
        <v>5.14</v>
      </c>
      <c r="L346">
        <v>4.7</v>
      </c>
      <c r="M346">
        <v>4.67</v>
      </c>
      <c r="N346">
        <v>4.71</v>
      </c>
      <c r="O346">
        <v>4.2</v>
      </c>
      <c r="X346" s="1">
        <f t="shared" si="27"/>
        <v>5.165</v>
      </c>
      <c r="Y346" s="1">
        <f t="shared" si="28"/>
        <v>4.57</v>
      </c>
      <c r="Z346">
        <f t="shared" si="29"/>
        <v>4.8484961863514976E-5</v>
      </c>
    </row>
    <row r="347" spans="1:26" x14ac:dyDescent="0.25">
      <c r="A347" t="s">
        <v>352</v>
      </c>
      <c r="B347">
        <v>125</v>
      </c>
      <c r="C347" t="s">
        <v>383</v>
      </c>
      <c r="D347">
        <v>0</v>
      </c>
      <c r="E347">
        <v>1</v>
      </c>
      <c r="F347" t="s">
        <v>168</v>
      </c>
      <c r="H347">
        <v>5.25</v>
      </c>
      <c r="I347">
        <v>5.21</v>
      </c>
      <c r="J347">
        <v>5.21</v>
      </c>
      <c r="K347">
        <v>5.26</v>
      </c>
      <c r="L347">
        <v>4.7699999999999996</v>
      </c>
      <c r="M347">
        <v>4.78</v>
      </c>
      <c r="N347">
        <v>4.78</v>
      </c>
      <c r="O347">
        <v>4.79</v>
      </c>
      <c r="X347" s="1">
        <f t="shared" si="27"/>
        <v>5.2324999999999999</v>
      </c>
      <c r="Y347" s="1">
        <f t="shared" si="28"/>
        <v>4.78</v>
      </c>
      <c r="Z347">
        <f t="shared" si="29"/>
        <v>3.6873017215530289E-5</v>
      </c>
    </row>
    <row r="348" spans="1:26" x14ac:dyDescent="0.25">
      <c r="A348" t="s">
        <v>353</v>
      </c>
      <c r="B348">
        <v>125</v>
      </c>
      <c r="C348" t="s">
        <v>383</v>
      </c>
      <c r="D348">
        <v>0</v>
      </c>
      <c r="E348">
        <v>1</v>
      </c>
      <c r="F348" t="s">
        <v>168</v>
      </c>
      <c r="H348">
        <v>5.31</v>
      </c>
      <c r="I348">
        <v>5.31</v>
      </c>
      <c r="J348">
        <v>5.3</v>
      </c>
      <c r="K348">
        <v>5.32</v>
      </c>
      <c r="L348">
        <v>5.0199999999999996</v>
      </c>
      <c r="M348">
        <v>5</v>
      </c>
      <c r="N348">
        <v>5.01</v>
      </c>
      <c r="O348">
        <v>5.03</v>
      </c>
      <c r="X348" s="1">
        <f t="shared" si="27"/>
        <v>5.31</v>
      </c>
      <c r="Y348" s="1">
        <f t="shared" si="28"/>
        <v>5.0149999999999997</v>
      </c>
      <c r="Z348">
        <f t="shared" si="29"/>
        <v>2.4038762604599867E-5</v>
      </c>
    </row>
    <row r="349" spans="1:26" x14ac:dyDescent="0.25">
      <c r="A349" t="s">
        <v>354</v>
      </c>
      <c r="B349">
        <v>125</v>
      </c>
      <c r="C349" t="s">
        <v>383</v>
      </c>
      <c r="D349">
        <v>0</v>
      </c>
      <c r="E349">
        <v>1</v>
      </c>
      <c r="F349" t="s">
        <v>168</v>
      </c>
      <c r="H349">
        <v>5.31</v>
      </c>
      <c r="I349">
        <v>5.29</v>
      </c>
      <c r="J349">
        <v>5.32</v>
      </c>
      <c r="K349">
        <v>5.3</v>
      </c>
      <c r="L349">
        <v>5.0599999999999996</v>
      </c>
      <c r="M349">
        <v>5.04</v>
      </c>
      <c r="N349">
        <v>5</v>
      </c>
      <c r="O349">
        <v>5.03</v>
      </c>
      <c r="X349" s="1">
        <f t="shared" si="27"/>
        <v>5.3049999999999997</v>
      </c>
      <c r="Y349" s="1">
        <f t="shared" si="28"/>
        <v>5.0324999999999998</v>
      </c>
      <c r="Z349">
        <f t="shared" si="29"/>
        <v>2.2205297660181237E-5</v>
      </c>
    </row>
    <row r="350" spans="1:26" x14ac:dyDescent="0.25">
      <c r="A350" t="s">
        <v>355</v>
      </c>
      <c r="B350">
        <v>125</v>
      </c>
      <c r="C350" t="s">
        <v>383</v>
      </c>
      <c r="D350">
        <v>0</v>
      </c>
      <c r="E350">
        <v>1</v>
      </c>
      <c r="F350" t="s">
        <v>168</v>
      </c>
      <c r="H350">
        <v>5.21</v>
      </c>
      <c r="I350">
        <v>5.2</v>
      </c>
      <c r="J350">
        <v>5.21</v>
      </c>
      <c r="K350">
        <v>5.2</v>
      </c>
      <c r="L350">
        <v>4.91</v>
      </c>
      <c r="M350">
        <v>4.9000000000000004</v>
      </c>
      <c r="N350">
        <v>4.91</v>
      </c>
      <c r="O350">
        <v>4.91</v>
      </c>
      <c r="X350" s="1">
        <f t="shared" si="27"/>
        <v>5.2050000000000001</v>
      </c>
      <c r="Y350" s="1">
        <f t="shared" si="28"/>
        <v>4.9075000000000006</v>
      </c>
      <c r="Z350">
        <f t="shared" si="29"/>
        <v>2.4242480931757454E-5</v>
      </c>
    </row>
    <row r="351" spans="1:26" x14ac:dyDescent="0.25">
      <c r="A351" t="s">
        <v>356</v>
      </c>
      <c r="B351">
        <v>125</v>
      </c>
      <c r="C351" t="s">
        <v>383</v>
      </c>
      <c r="D351">
        <v>0</v>
      </c>
      <c r="E351">
        <v>1</v>
      </c>
      <c r="F351" t="s">
        <v>168</v>
      </c>
      <c r="H351">
        <v>5.21</v>
      </c>
      <c r="I351">
        <v>5.17</v>
      </c>
      <c r="J351">
        <v>5.2</v>
      </c>
      <c r="K351">
        <v>5.19</v>
      </c>
      <c r="L351">
        <v>4.92</v>
      </c>
      <c r="M351">
        <v>4.87</v>
      </c>
      <c r="N351">
        <v>4.92</v>
      </c>
      <c r="O351">
        <v>4.88</v>
      </c>
      <c r="X351" s="1">
        <f t="shared" si="27"/>
        <v>5.1924999999999999</v>
      </c>
      <c r="Y351" s="1">
        <f t="shared" si="28"/>
        <v>4.8975</v>
      </c>
      <c r="Z351">
        <f t="shared" si="29"/>
        <v>2.4038762604599867E-5</v>
      </c>
    </row>
    <row r="352" spans="1:26" x14ac:dyDescent="0.25">
      <c r="A352" t="s">
        <v>357</v>
      </c>
      <c r="B352">
        <v>125</v>
      </c>
      <c r="C352" t="s">
        <v>383</v>
      </c>
      <c r="D352">
        <v>0</v>
      </c>
      <c r="E352">
        <v>1</v>
      </c>
      <c r="F352" t="s">
        <v>168</v>
      </c>
      <c r="H352">
        <v>5.14</v>
      </c>
      <c r="I352">
        <v>5.09</v>
      </c>
      <c r="J352">
        <v>5.09</v>
      </c>
      <c r="K352">
        <v>5.14</v>
      </c>
      <c r="L352">
        <v>4.83</v>
      </c>
      <c r="M352">
        <v>4.8099999999999996</v>
      </c>
      <c r="N352">
        <v>4.84</v>
      </c>
      <c r="O352">
        <v>4.84</v>
      </c>
      <c r="X352" s="1">
        <f t="shared" si="27"/>
        <v>5.1150000000000002</v>
      </c>
      <c r="Y352" s="1">
        <f t="shared" si="28"/>
        <v>4.83</v>
      </c>
      <c r="Z352">
        <f t="shared" si="29"/>
        <v>2.3223889295969381E-5</v>
      </c>
    </row>
    <row r="353" spans="1:26" x14ac:dyDescent="0.25">
      <c r="A353" t="s">
        <v>358</v>
      </c>
      <c r="B353">
        <v>125</v>
      </c>
      <c r="C353" t="s">
        <v>383</v>
      </c>
      <c r="D353">
        <v>0</v>
      </c>
      <c r="E353">
        <v>1</v>
      </c>
      <c r="F353" t="s">
        <v>168</v>
      </c>
      <c r="H353">
        <v>5.15</v>
      </c>
      <c r="I353">
        <v>5.18</v>
      </c>
      <c r="J353">
        <v>5.18</v>
      </c>
      <c r="K353">
        <v>5.2</v>
      </c>
      <c r="L353">
        <v>5.08</v>
      </c>
      <c r="M353">
        <v>5.0599999999999996</v>
      </c>
      <c r="N353">
        <v>5.04</v>
      </c>
      <c r="O353">
        <v>5.09</v>
      </c>
      <c r="X353" s="1">
        <f t="shared" si="27"/>
        <v>5.1775000000000002</v>
      </c>
      <c r="Y353" s="1">
        <f t="shared" si="28"/>
        <v>5.0674999999999999</v>
      </c>
      <c r="Z353">
        <f t="shared" si="29"/>
        <v>8.9636063949355726E-6</v>
      </c>
    </row>
    <row r="354" spans="1:26" x14ac:dyDescent="0.25">
      <c r="A354" t="s">
        <v>359</v>
      </c>
      <c r="B354">
        <v>125</v>
      </c>
      <c r="C354" t="s">
        <v>383</v>
      </c>
      <c r="D354">
        <v>0</v>
      </c>
      <c r="E354">
        <v>1</v>
      </c>
      <c r="F354" t="s">
        <v>168</v>
      </c>
      <c r="H354">
        <v>5.15</v>
      </c>
      <c r="I354">
        <v>5.1100000000000003</v>
      </c>
      <c r="J354">
        <v>5.13</v>
      </c>
      <c r="K354">
        <v>5.1100000000000003</v>
      </c>
      <c r="L354">
        <v>5</v>
      </c>
      <c r="M354">
        <v>5.01</v>
      </c>
      <c r="N354">
        <v>4.9800000000000004</v>
      </c>
      <c r="O354">
        <v>5.01</v>
      </c>
      <c r="X354" s="1">
        <f t="shared" si="27"/>
        <v>5.125</v>
      </c>
      <c r="Y354" s="1">
        <f t="shared" si="28"/>
        <v>5</v>
      </c>
      <c r="Z354">
        <f t="shared" si="29"/>
        <v>1.0185916357881302E-5</v>
      </c>
    </row>
    <row r="355" spans="1:26" x14ac:dyDescent="0.25">
      <c r="A355" t="s">
        <v>360</v>
      </c>
      <c r="B355">
        <v>125</v>
      </c>
      <c r="C355" t="s">
        <v>383</v>
      </c>
      <c r="D355">
        <v>0</v>
      </c>
      <c r="E355">
        <v>1</v>
      </c>
      <c r="F355" t="s">
        <v>168</v>
      </c>
      <c r="H355">
        <v>5.19</v>
      </c>
      <c r="I355">
        <v>5.16</v>
      </c>
      <c r="J355">
        <v>5.17</v>
      </c>
      <c r="K355">
        <v>5.16</v>
      </c>
      <c r="L355">
        <v>5.09</v>
      </c>
      <c r="M355">
        <v>5.04</v>
      </c>
      <c r="N355">
        <v>5.07</v>
      </c>
      <c r="O355">
        <v>5.0599999999999996</v>
      </c>
      <c r="X355" s="1">
        <f t="shared" si="27"/>
        <v>5.17</v>
      </c>
      <c r="Y355" s="1">
        <f t="shared" si="28"/>
        <v>5.0649999999999995</v>
      </c>
      <c r="Z355">
        <f t="shared" si="29"/>
        <v>8.5561697406203282E-6</v>
      </c>
    </row>
    <row r="356" spans="1:26" x14ac:dyDescent="0.25">
      <c r="A356" t="s">
        <v>361</v>
      </c>
      <c r="B356">
        <v>125</v>
      </c>
      <c r="C356" t="s">
        <v>383</v>
      </c>
      <c r="D356">
        <v>0</v>
      </c>
      <c r="E356">
        <v>1</v>
      </c>
      <c r="F356" t="s">
        <v>168</v>
      </c>
      <c r="H356">
        <v>5.18</v>
      </c>
      <c r="I356">
        <v>5.18</v>
      </c>
      <c r="J356">
        <v>5.18</v>
      </c>
      <c r="K356">
        <v>5.19</v>
      </c>
      <c r="L356">
        <v>5.0599999999999996</v>
      </c>
      <c r="M356">
        <v>5.0199999999999996</v>
      </c>
      <c r="N356">
        <v>5.07</v>
      </c>
      <c r="O356">
        <v>5.03</v>
      </c>
      <c r="X356" s="1">
        <f t="shared" si="27"/>
        <v>5.1825000000000001</v>
      </c>
      <c r="Y356" s="1">
        <f t="shared" si="28"/>
        <v>5.0449999999999999</v>
      </c>
      <c r="Z356">
        <f t="shared" si="29"/>
        <v>1.1204507993669446E-5</v>
      </c>
    </row>
    <row r="357" spans="1:26" x14ac:dyDescent="0.25">
      <c r="A357" t="s">
        <v>362</v>
      </c>
      <c r="B357">
        <v>125</v>
      </c>
      <c r="C357" t="s">
        <v>383</v>
      </c>
      <c r="D357">
        <v>0</v>
      </c>
      <c r="E357">
        <v>1</v>
      </c>
      <c r="F357" t="s">
        <v>168</v>
      </c>
      <c r="H357">
        <v>5.18</v>
      </c>
      <c r="I357">
        <v>5.15</v>
      </c>
      <c r="J357">
        <v>5.19</v>
      </c>
      <c r="K357">
        <v>5.16</v>
      </c>
      <c r="L357">
        <v>5.05</v>
      </c>
      <c r="M357">
        <v>5.04</v>
      </c>
      <c r="N357">
        <v>5.07</v>
      </c>
      <c r="O357">
        <v>5.07</v>
      </c>
      <c r="X357" s="1">
        <f t="shared" si="27"/>
        <v>5.17</v>
      </c>
      <c r="Y357" s="1">
        <f t="shared" si="28"/>
        <v>5.0575000000000001</v>
      </c>
      <c r="Z357">
        <f t="shared" si="29"/>
        <v>9.1673247220931584E-6</v>
      </c>
    </row>
    <row r="358" spans="1:26" x14ac:dyDescent="0.25">
      <c r="A358" t="s">
        <v>363</v>
      </c>
      <c r="B358">
        <v>125</v>
      </c>
      <c r="C358" t="s">
        <v>383</v>
      </c>
      <c r="D358">
        <v>0</v>
      </c>
      <c r="E358">
        <v>1</v>
      </c>
      <c r="F358" t="s">
        <v>168</v>
      </c>
      <c r="G358" t="s">
        <v>166</v>
      </c>
      <c r="H358">
        <v>5.28</v>
      </c>
      <c r="I358">
        <v>5.2560000000000002</v>
      </c>
      <c r="J358">
        <v>5.28</v>
      </c>
      <c r="K358">
        <v>5.25</v>
      </c>
      <c r="L358" t="s">
        <v>698</v>
      </c>
      <c r="M358" t="s">
        <v>698</v>
      </c>
      <c r="N358" t="s">
        <v>698</v>
      </c>
      <c r="O358" t="s">
        <v>698</v>
      </c>
      <c r="X358" s="1">
        <f t="shared" si="27"/>
        <v>5.2665000000000006</v>
      </c>
      <c r="Y358" s="1" t="e">
        <f t="shared" si="28"/>
        <v>#DIV/0!</v>
      </c>
      <c r="Z358" t="str">
        <f t="shared" si="29"/>
        <v>na</v>
      </c>
    </row>
    <row r="359" spans="1:26" x14ac:dyDescent="0.25">
      <c r="A359" t="s">
        <v>364</v>
      </c>
      <c r="B359">
        <v>125</v>
      </c>
      <c r="C359" t="s">
        <v>383</v>
      </c>
      <c r="D359">
        <v>0</v>
      </c>
      <c r="E359">
        <v>1</v>
      </c>
      <c r="F359" t="s">
        <v>170</v>
      </c>
      <c r="H359">
        <v>6.37</v>
      </c>
      <c r="I359">
        <v>6.34</v>
      </c>
      <c r="J359">
        <v>6.37</v>
      </c>
      <c r="K359">
        <v>6.33</v>
      </c>
      <c r="L359">
        <v>6.25</v>
      </c>
      <c r="M359">
        <v>6.24</v>
      </c>
      <c r="N359">
        <v>6.2</v>
      </c>
      <c r="O359">
        <v>6.23</v>
      </c>
      <c r="X359" s="1">
        <f t="shared" si="27"/>
        <v>6.3525000000000009</v>
      </c>
      <c r="Y359" s="1">
        <f t="shared" si="28"/>
        <v>6.23</v>
      </c>
      <c r="Z359">
        <f t="shared" si="29"/>
        <v>9.9821980307237166E-6</v>
      </c>
    </row>
    <row r="360" spans="1:26" x14ac:dyDescent="0.25">
      <c r="A360" t="s">
        <v>365</v>
      </c>
      <c r="B360">
        <v>125</v>
      </c>
      <c r="C360" t="s">
        <v>383</v>
      </c>
      <c r="D360">
        <v>0</v>
      </c>
      <c r="E360">
        <v>1</v>
      </c>
      <c r="F360" t="s">
        <v>170</v>
      </c>
      <c r="H360">
        <v>6.34</v>
      </c>
      <c r="I360">
        <v>6.33</v>
      </c>
      <c r="J360">
        <v>6.32</v>
      </c>
      <c r="K360">
        <v>6.32</v>
      </c>
      <c r="L360">
        <v>6.21</v>
      </c>
      <c r="M360">
        <v>6.18</v>
      </c>
      <c r="N360">
        <v>6.21</v>
      </c>
      <c r="O360">
        <v>6.18</v>
      </c>
      <c r="X360" s="1">
        <f t="shared" si="27"/>
        <v>6.3275000000000006</v>
      </c>
      <c r="Y360" s="1">
        <f t="shared" si="28"/>
        <v>6.1950000000000003</v>
      </c>
      <c r="Z360">
        <f t="shared" si="29"/>
        <v>1.0797071339354204E-5</v>
      </c>
    </row>
    <row r="361" spans="1:26" x14ac:dyDescent="0.25">
      <c r="A361" t="s">
        <v>366</v>
      </c>
      <c r="B361">
        <v>125</v>
      </c>
      <c r="C361" t="s">
        <v>383</v>
      </c>
      <c r="D361">
        <v>0</v>
      </c>
      <c r="E361">
        <v>1</v>
      </c>
      <c r="F361" t="s">
        <v>170</v>
      </c>
      <c r="H361">
        <v>6.41</v>
      </c>
      <c r="I361">
        <v>6.41</v>
      </c>
      <c r="J361">
        <v>6.36</v>
      </c>
      <c r="K361">
        <v>6.39</v>
      </c>
      <c r="L361">
        <v>6.24</v>
      </c>
      <c r="M361">
        <v>6.21</v>
      </c>
      <c r="N361">
        <v>6.23</v>
      </c>
      <c r="O361">
        <v>6.23</v>
      </c>
      <c r="X361" s="1">
        <f t="shared" si="27"/>
        <v>6.3925000000000001</v>
      </c>
      <c r="Y361" s="1">
        <f t="shared" si="28"/>
        <v>6.2275</v>
      </c>
      <c r="Z361">
        <f t="shared" si="29"/>
        <v>1.3445409592403322E-5</v>
      </c>
    </row>
    <row r="362" spans="1:26" x14ac:dyDescent="0.25">
      <c r="A362" t="s">
        <v>367</v>
      </c>
      <c r="B362">
        <v>125</v>
      </c>
      <c r="C362" t="s">
        <v>383</v>
      </c>
      <c r="D362">
        <v>0</v>
      </c>
      <c r="E362">
        <v>1</v>
      </c>
      <c r="F362" t="s">
        <v>170</v>
      </c>
      <c r="H362">
        <v>6.36</v>
      </c>
      <c r="I362">
        <v>6.35</v>
      </c>
      <c r="J362">
        <v>6.34</v>
      </c>
      <c r="K362">
        <v>6.32</v>
      </c>
      <c r="L362">
        <v>6.26</v>
      </c>
      <c r="M362">
        <v>6.25</v>
      </c>
      <c r="N362">
        <v>6.25</v>
      </c>
      <c r="O362">
        <v>6.25</v>
      </c>
      <c r="X362" s="1">
        <f t="shared" si="27"/>
        <v>6.3425000000000002</v>
      </c>
      <c r="Y362" s="1">
        <f t="shared" si="28"/>
        <v>6.2524999999999995</v>
      </c>
      <c r="Z362">
        <f t="shared" si="29"/>
        <v>7.3338597776745985E-6</v>
      </c>
    </row>
    <row r="363" spans="1:26" x14ac:dyDescent="0.25">
      <c r="A363" t="s">
        <v>368</v>
      </c>
      <c r="B363">
        <v>125</v>
      </c>
      <c r="C363" t="s">
        <v>383</v>
      </c>
      <c r="D363">
        <v>0</v>
      </c>
      <c r="E363">
        <v>1</v>
      </c>
      <c r="F363" t="s">
        <v>170</v>
      </c>
      <c r="H363">
        <v>6.28</v>
      </c>
      <c r="I363">
        <v>6.27</v>
      </c>
      <c r="J363">
        <v>6.3</v>
      </c>
      <c r="K363">
        <v>6.28</v>
      </c>
      <c r="L363">
        <v>6.05</v>
      </c>
      <c r="M363">
        <v>6.02</v>
      </c>
      <c r="N363">
        <v>6.03</v>
      </c>
      <c r="O363">
        <v>6.02</v>
      </c>
      <c r="X363" s="1">
        <f t="shared" si="27"/>
        <v>6.2825000000000006</v>
      </c>
      <c r="Y363" s="1">
        <f t="shared" si="28"/>
        <v>6.03</v>
      </c>
      <c r="Z363">
        <f t="shared" si="29"/>
        <v>2.0575551042920263E-5</v>
      </c>
    </row>
    <row r="364" spans="1:26" x14ac:dyDescent="0.25">
      <c r="A364" t="s">
        <v>369</v>
      </c>
      <c r="B364">
        <v>125</v>
      </c>
      <c r="C364" t="s">
        <v>383</v>
      </c>
      <c r="D364">
        <v>0</v>
      </c>
      <c r="E364">
        <v>1</v>
      </c>
      <c r="F364" t="s">
        <v>170</v>
      </c>
      <c r="H364">
        <v>6.4</v>
      </c>
      <c r="I364">
        <v>6.4</v>
      </c>
      <c r="J364">
        <v>6.4</v>
      </c>
      <c r="K364">
        <v>6.4</v>
      </c>
      <c r="L364">
        <v>6.18</v>
      </c>
      <c r="M364">
        <v>6.13</v>
      </c>
      <c r="N364">
        <v>6.11</v>
      </c>
      <c r="O364">
        <v>6.16</v>
      </c>
      <c r="X364" s="1">
        <f t="shared" si="27"/>
        <v>6.4</v>
      </c>
      <c r="Y364" s="1">
        <f t="shared" si="28"/>
        <v>6.1449999999999996</v>
      </c>
      <c r="Z364">
        <f t="shared" si="29"/>
        <v>2.0779269370077922E-5</v>
      </c>
    </row>
    <row r="365" spans="1:26" x14ac:dyDescent="0.25">
      <c r="A365" t="s">
        <v>370</v>
      </c>
      <c r="B365">
        <v>125</v>
      </c>
      <c r="C365" t="s">
        <v>383</v>
      </c>
      <c r="D365">
        <v>0</v>
      </c>
      <c r="E365">
        <v>1</v>
      </c>
      <c r="F365" t="s">
        <v>170</v>
      </c>
      <c r="H365">
        <v>6.4</v>
      </c>
      <c r="I365">
        <v>6.38</v>
      </c>
      <c r="J365">
        <v>6.38</v>
      </c>
      <c r="K365">
        <v>6.39</v>
      </c>
      <c r="L365">
        <v>6.17</v>
      </c>
      <c r="M365">
        <v>6.15</v>
      </c>
      <c r="N365">
        <v>6.17</v>
      </c>
      <c r="O365">
        <v>6.14</v>
      </c>
      <c r="X365" s="1">
        <f t="shared" si="27"/>
        <v>6.3875000000000002</v>
      </c>
      <c r="Y365" s="1">
        <f t="shared" si="28"/>
        <v>6.1575000000000006</v>
      </c>
      <c r="Z365">
        <f t="shared" si="29"/>
        <v>1.8742086098501559E-5</v>
      </c>
    </row>
    <row r="366" spans="1:26" x14ac:dyDescent="0.25">
      <c r="A366" t="s">
        <v>371</v>
      </c>
      <c r="B366">
        <v>125</v>
      </c>
      <c r="C366" t="s">
        <v>383</v>
      </c>
      <c r="D366">
        <v>0</v>
      </c>
      <c r="E366">
        <v>1</v>
      </c>
      <c r="F366" t="s">
        <v>170</v>
      </c>
      <c r="H366">
        <v>6.44</v>
      </c>
      <c r="I366">
        <v>6.41</v>
      </c>
      <c r="J366">
        <v>6.42</v>
      </c>
      <c r="K366">
        <v>6.42</v>
      </c>
      <c r="L366">
        <v>6.27</v>
      </c>
      <c r="M366">
        <v>6.27</v>
      </c>
      <c r="N366">
        <v>6.24</v>
      </c>
      <c r="O366">
        <v>6.26</v>
      </c>
      <c r="X366" s="1">
        <f t="shared" si="27"/>
        <v>6.4225000000000012</v>
      </c>
      <c r="Y366" s="1">
        <f t="shared" si="28"/>
        <v>6.26</v>
      </c>
      <c r="Z366">
        <f t="shared" si="29"/>
        <v>1.3241691265245809E-5</v>
      </c>
    </row>
    <row r="367" spans="1:26" x14ac:dyDescent="0.25">
      <c r="A367" t="s">
        <v>372</v>
      </c>
      <c r="B367">
        <v>125</v>
      </c>
      <c r="C367" t="s">
        <v>383</v>
      </c>
      <c r="D367">
        <v>0</v>
      </c>
      <c r="E367">
        <v>1</v>
      </c>
      <c r="F367" t="s">
        <v>170</v>
      </c>
      <c r="H367">
        <v>6.38</v>
      </c>
      <c r="I367">
        <v>6.37</v>
      </c>
      <c r="J367">
        <v>6.37</v>
      </c>
      <c r="K367">
        <v>6.37</v>
      </c>
      <c r="L367">
        <v>6.14</v>
      </c>
      <c r="M367">
        <v>6.14</v>
      </c>
      <c r="N367">
        <v>6.14</v>
      </c>
      <c r="O367">
        <v>6.11</v>
      </c>
      <c r="X367" s="1">
        <f t="shared" si="27"/>
        <v>6.3725000000000005</v>
      </c>
      <c r="Y367" s="1">
        <f t="shared" si="28"/>
        <v>6.1324999999999994</v>
      </c>
      <c r="Z367">
        <f t="shared" si="29"/>
        <v>1.955695940713219E-5</v>
      </c>
    </row>
    <row r="368" spans="1:26" x14ac:dyDescent="0.25">
      <c r="A368" t="s">
        <v>373</v>
      </c>
      <c r="B368">
        <v>125</v>
      </c>
      <c r="C368" t="s">
        <v>383</v>
      </c>
      <c r="D368">
        <v>0</v>
      </c>
      <c r="E368">
        <v>1</v>
      </c>
      <c r="F368" t="s">
        <v>170</v>
      </c>
      <c r="H368">
        <v>6.37</v>
      </c>
      <c r="I368">
        <v>6.34</v>
      </c>
      <c r="J368">
        <v>6.35</v>
      </c>
      <c r="K368">
        <v>6.35</v>
      </c>
      <c r="L368">
        <v>6.07</v>
      </c>
      <c r="M368">
        <v>6.05</v>
      </c>
      <c r="N368">
        <v>6.04</v>
      </c>
      <c r="O368">
        <v>6.03</v>
      </c>
      <c r="X368" s="1">
        <f t="shared" si="27"/>
        <v>6.3525000000000009</v>
      </c>
      <c r="Y368" s="1">
        <f t="shared" si="28"/>
        <v>6.0475000000000003</v>
      </c>
      <c r="Z368">
        <f t="shared" si="29"/>
        <v>2.4853635913230427E-5</v>
      </c>
    </row>
    <row r="369" spans="1:26" x14ac:dyDescent="0.25">
      <c r="A369" t="s">
        <v>374</v>
      </c>
      <c r="B369">
        <v>125</v>
      </c>
      <c r="C369" t="s">
        <v>383</v>
      </c>
      <c r="D369">
        <v>0</v>
      </c>
      <c r="E369">
        <v>1</v>
      </c>
      <c r="F369" t="s">
        <v>170</v>
      </c>
      <c r="H369">
        <v>6.37</v>
      </c>
      <c r="I369">
        <v>6.37</v>
      </c>
      <c r="J369">
        <v>6.37</v>
      </c>
      <c r="K369">
        <v>6.38</v>
      </c>
      <c r="L369">
        <v>6.04</v>
      </c>
      <c r="M369">
        <v>6.02</v>
      </c>
      <c r="N369">
        <v>6.05</v>
      </c>
      <c r="O369">
        <v>6.03</v>
      </c>
      <c r="X369" s="1">
        <f t="shared" si="27"/>
        <v>6.3724999999999996</v>
      </c>
      <c r="Y369" s="1">
        <f t="shared" si="28"/>
        <v>6.0350000000000001</v>
      </c>
      <c r="Z369">
        <f t="shared" si="29"/>
        <v>2.7501974166279473E-5</v>
      </c>
    </row>
    <row r="370" spans="1:26" x14ac:dyDescent="0.25">
      <c r="A370" t="s">
        <v>375</v>
      </c>
      <c r="B370">
        <v>125</v>
      </c>
      <c r="C370" t="s">
        <v>383</v>
      </c>
      <c r="D370">
        <v>0</v>
      </c>
      <c r="E370">
        <v>1</v>
      </c>
      <c r="F370" t="s">
        <v>170</v>
      </c>
      <c r="H370">
        <v>6.3</v>
      </c>
      <c r="I370">
        <v>6.29</v>
      </c>
      <c r="J370">
        <v>6.29</v>
      </c>
      <c r="K370">
        <v>6.31</v>
      </c>
      <c r="L370">
        <v>6.03</v>
      </c>
      <c r="M370">
        <v>6.02</v>
      </c>
      <c r="N370">
        <v>6.02</v>
      </c>
      <c r="O370">
        <v>6.02</v>
      </c>
      <c r="X370" s="1">
        <f t="shared" si="27"/>
        <v>6.2974999999999994</v>
      </c>
      <c r="Y370" s="1">
        <f t="shared" si="28"/>
        <v>6.0225</v>
      </c>
      <c r="Z370">
        <f t="shared" si="29"/>
        <v>2.2409015987338821E-5</v>
      </c>
    </row>
    <row r="371" spans="1:26" x14ac:dyDescent="0.25">
      <c r="A371" t="s">
        <v>376</v>
      </c>
      <c r="B371">
        <v>125</v>
      </c>
      <c r="C371" t="s">
        <v>383</v>
      </c>
      <c r="D371">
        <v>0</v>
      </c>
      <c r="E371">
        <v>1</v>
      </c>
      <c r="F371" t="s">
        <v>170</v>
      </c>
      <c r="H371">
        <v>6.35</v>
      </c>
      <c r="I371">
        <v>6.32</v>
      </c>
      <c r="J371">
        <v>6.3</v>
      </c>
      <c r="K371">
        <v>6.33</v>
      </c>
      <c r="L371">
        <v>6.06</v>
      </c>
      <c r="M371">
        <v>6.05</v>
      </c>
      <c r="N371">
        <v>6.05</v>
      </c>
      <c r="O371">
        <v>6.05</v>
      </c>
      <c r="X371" s="1">
        <f t="shared" si="27"/>
        <v>6.3249999999999993</v>
      </c>
      <c r="Y371" s="1">
        <f t="shared" si="28"/>
        <v>6.0525000000000002</v>
      </c>
      <c r="Z371">
        <f t="shared" si="29"/>
        <v>2.2205297660181163E-5</v>
      </c>
    </row>
    <row r="372" spans="1:26" x14ac:dyDescent="0.25">
      <c r="A372" t="s">
        <v>377</v>
      </c>
      <c r="B372">
        <v>125</v>
      </c>
      <c r="C372" t="s">
        <v>383</v>
      </c>
      <c r="D372">
        <v>0</v>
      </c>
      <c r="E372">
        <v>1</v>
      </c>
      <c r="F372" t="s">
        <v>170</v>
      </c>
      <c r="H372">
        <v>6.34</v>
      </c>
      <c r="I372">
        <v>6.32</v>
      </c>
      <c r="J372">
        <v>6.3</v>
      </c>
      <c r="K372">
        <v>6.3</v>
      </c>
      <c r="L372">
        <v>6.05</v>
      </c>
      <c r="M372">
        <v>6.05</v>
      </c>
      <c r="N372">
        <v>6.05</v>
      </c>
      <c r="O372">
        <v>6.05</v>
      </c>
      <c r="X372" s="1">
        <f t="shared" si="27"/>
        <v>6.3150000000000004</v>
      </c>
      <c r="Y372" s="1">
        <f t="shared" si="28"/>
        <v>6.05</v>
      </c>
      <c r="Z372">
        <f t="shared" si="29"/>
        <v>2.1594142678708407E-5</v>
      </c>
    </row>
    <row r="373" spans="1:26" x14ac:dyDescent="0.25">
      <c r="A373" t="s">
        <v>378</v>
      </c>
      <c r="B373">
        <v>125</v>
      </c>
      <c r="C373" t="s">
        <v>383</v>
      </c>
      <c r="D373">
        <v>0</v>
      </c>
      <c r="E373">
        <v>1</v>
      </c>
      <c r="F373" t="s">
        <v>170</v>
      </c>
      <c r="H373">
        <v>6.29</v>
      </c>
      <c r="I373">
        <v>6.26</v>
      </c>
      <c r="J373">
        <v>6.27</v>
      </c>
      <c r="K373">
        <v>6.27</v>
      </c>
      <c r="L373">
        <v>5.87</v>
      </c>
      <c r="M373">
        <v>5.85</v>
      </c>
      <c r="N373">
        <v>5.86</v>
      </c>
      <c r="O373">
        <v>5.88</v>
      </c>
      <c r="X373" s="1">
        <f t="shared" si="27"/>
        <v>6.2725</v>
      </c>
      <c r="Y373" s="1">
        <f t="shared" si="28"/>
        <v>5.8649999999999993</v>
      </c>
      <c r="Z373">
        <f t="shared" si="29"/>
        <v>3.3206087326693098E-5</v>
      </c>
    </row>
    <row r="374" spans="1:26" x14ac:dyDescent="0.25">
      <c r="A374" t="s">
        <v>379</v>
      </c>
      <c r="B374">
        <v>125</v>
      </c>
      <c r="C374" t="s">
        <v>383</v>
      </c>
      <c r="D374">
        <v>0</v>
      </c>
      <c r="E374">
        <v>1</v>
      </c>
      <c r="F374" t="s">
        <v>170</v>
      </c>
      <c r="H374">
        <v>6.25</v>
      </c>
      <c r="I374">
        <v>6.21</v>
      </c>
      <c r="J374">
        <v>6.26</v>
      </c>
      <c r="K374">
        <v>6.28</v>
      </c>
      <c r="L374">
        <v>5.89</v>
      </c>
      <c r="M374">
        <v>5.87</v>
      </c>
      <c r="N374">
        <v>5.88</v>
      </c>
      <c r="O374">
        <v>5.91</v>
      </c>
      <c r="X374" s="1">
        <f t="shared" si="27"/>
        <v>6.25</v>
      </c>
      <c r="Y374" s="1">
        <f t="shared" si="28"/>
        <v>5.8875000000000002</v>
      </c>
      <c r="Z374">
        <f t="shared" si="29"/>
        <v>2.9539157437855761E-5</v>
      </c>
    </row>
    <row r="375" spans="1:26" x14ac:dyDescent="0.25">
      <c r="A375" t="s">
        <v>719</v>
      </c>
      <c r="B375">
        <v>125</v>
      </c>
      <c r="C375" t="s">
        <v>383</v>
      </c>
      <c r="D375">
        <v>0</v>
      </c>
      <c r="E375">
        <v>1</v>
      </c>
      <c r="F375" t="s">
        <v>169</v>
      </c>
      <c r="H375">
        <v>5.33</v>
      </c>
      <c r="I375">
        <v>5.33</v>
      </c>
      <c r="J375">
        <v>5.32</v>
      </c>
      <c r="K375">
        <v>5.31</v>
      </c>
      <c r="L375">
        <v>4.92</v>
      </c>
      <c r="M375">
        <v>4.91</v>
      </c>
      <c r="N375">
        <v>4.87</v>
      </c>
      <c r="O375">
        <v>4.91</v>
      </c>
      <c r="X375" s="1">
        <f t="shared" si="27"/>
        <v>5.3224999999999998</v>
      </c>
      <c r="Y375" s="1">
        <f t="shared" si="28"/>
        <v>4.9024999999999999</v>
      </c>
      <c r="Z375">
        <f t="shared" si="29"/>
        <v>3.4224678962481171E-5</v>
      </c>
    </row>
    <row r="376" spans="1:26" x14ac:dyDescent="0.25">
      <c r="A376" t="s">
        <v>720</v>
      </c>
      <c r="B376">
        <v>125</v>
      </c>
      <c r="C376" t="s">
        <v>383</v>
      </c>
      <c r="D376">
        <v>0</v>
      </c>
      <c r="E376">
        <v>1</v>
      </c>
      <c r="F376" t="s">
        <v>169</v>
      </c>
      <c r="H376">
        <v>5.37</v>
      </c>
      <c r="I376">
        <v>5.34</v>
      </c>
      <c r="J376">
        <v>5.33</v>
      </c>
      <c r="K376">
        <v>5.35</v>
      </c>
      <c r="L376">
        <v>4.9000000000000004</v>
      </c>
      <c r="M376">
        <v>4.8600000000000003</v>
      </c>
      <c r="N376">
        <v>4.8899999999999997</v>
      </c>
      <c r="O376">
        <v>4.9000000000000004</v>
      </c>
      <c r="X376" s="1">
        <f t="shared" ref="X376:X439" si="30">AVERAGE(H376:K376)</f>
        <v>5.3475000000000001</v>
      </c>
      <c r="Y376" s="1">
        <f t="shared" ref="Y376:Y439" si="31">AVERAGE(L376:O376)</f>
        <v>4.8875000000000011</v>
      </c>
      <c r="Z376">
        <f t="shared" si="29"/>
        <v>3.7484172197003119E-5</v>
      </c>
    </row>
    <row r="377" spans="1:26" x14ac:dyDescent="0.25">
      <c r="A377" t="s">
        <v>721</v>
      </c>
      <c r="B377">
        <v>125</v>
      </c>
      <c r="C377" t="s">
        <v>383</v>
      </c>
      <c r="D377">
        <v>0</v>
      </c>
      <c r="E377">
        <v>1</v>
      </c>
      <c r="F377" t="s">
        <v>169</v>
      </c>
      <c r="H377">
        <v>5.42</v>
      </c>
      <c r="I377">
        <v>5.44</v>
      </c>
      <c r="J377">
        <v>5.42</v>
      </c>
      <c r="K377">
        <v>5.43</v>
      </c>
      <c r="L377">
        <v>4.9000000000000004</v>
      </c>
      <c r="M377">
        <v>4.8600000000000003</v>
      </c>
      <c r="N377">
        <v>4.8899999999999997</v>
      </c>
      <c r="O377">
        <v>4.8899999999999997</v>
      </c>
      <c r="X377" s="1">
        <f t="shared" si="30"/>
        <v>5.4275000000000002</v>
      </c>
      <c r="Y377" s="1">
        <f t="shared" si="31"/>
        <v>4.8850000000000007</v>
      </c>
      <c r="Z377">
        <f t="shared" si="29"/>
        <v>4.4206876993204813E-5</v>
      </c>
    </row>
    <row r="378" spans="1:26" x14ac:dyDescent="0.25">
      <c r="A378" t="s">
        <v>722</v>
      </c>
      <c r="B378">
        <v>125</v>
      </c>
      <c r="C378" t="s">
        <v>383</v>
      </c>
      <c r="D378">
        <v>0</v>
      </c>
      <c r="E378">
        <v>1</v>
      </c>
      <c r="F378" t="s">
        <v>169</v>
      </c>
      <c r="H378">
        <v>5.37</v>
      </c>
      <c r="I378">
        <v>5.36</v>
      </c>
      <c r="J378">
        <v>5.37</v>
      </c>
      <c r="K378">
        <v>5.38</v>
      </c>
      <c r="L378">
        <v>4.8499999999999996</v>
      </c>
      <c r="M378">
        <v>4.8499999999999996</v>
      </c>
      <c r="N378">
        <v>4.83</v>
      </c>
      <c r="O378">
        <v>4.8499999999999996</v>
      </c>
      <c r="X378" s="1">
        <f t="shared" si="30"/>
        <v>5.37</v>
      </c>
      <c r="Y378" s="1">
        <f t="shared" si="31"/>
        <v>4.8449999999999998</v>
      </c>
      <c r="Z378">
        <f t="shared" si="29"/>
        <v>4.2780848703101497E-5</v>
      </c>
    </row>
    <row r="379" spans="1:26" x14ac:dyDescent="0.25">
      <c r="A379" t="s">
        <v>723</v>
      </c>
      <c r="B379">
        <v>125</v>
      </c>
      <c r="C379" t="s">
        <v>383</v>
      </c>
      <c r="D379">
        <v>0</v>
      </c>
      <c r="E379">
        <v>1</v>
      </c>
      <c r="F379" t="s">
        <v>169</v>
      </c>
      <c r="H379">
        <v>5.45</v>
      </c>
      <c r="I379">
        <v>5.41</v>
      </c>
      <c r="J379">
        <v>5.41</v>
      </c>
      <c r="K379">
        <v>5.46</v>
      </c>
      <c r="L379">
        <v>4.99</v>
      </c>
      <c r="M379">
        <v>4.96</v>
      </c>
      <c r="N379">
        <v>4.9400000000000004</v>
      </c>
      <c r="O379">
        <v>4.97</v>
      </c>
      <c r="X379" s="1">
        <f t="shared" si="30"/>
        <v>5.4325000000000001</v>
      </c>
      <c r="Y379" s="1">
        <f t="shared" si="31"/>
        <v>4.9649999999999999</v>
      </c>
      <c r="Z379">
        <f t="shared" si="29"/>
        <v>3.8095327178476091E-5</v>
      </c>
    </row>
    <row r="380" spans="1:26" x14ac:dyDescent="0.25">
      <c r="A380" t="s">
        <v>724</v>
      </c>
      <c r="B380">
        <v>125</v>
      </c>
      <c r="C380" t="s">
        <v>383</v>
      </c>
      <c r="D380">
        <v>0</v>
      </c>
      <c r="E380">
        <v>1</v>
      </c>
      <c r="F380" t="s">
        <v>169</v>
      </c>
      <c r="H380">
        <v>5.42</v>
      </c>
      <c r="I380">
        <v>5.41</v>
      </c>
      <c r="J380">
        <v>5.43</v>
      </c>
      <c r="K380">
        <v>5.42</v>
      </c>
      <c r="L380">
        <v>4.8099999999999996</v>
      </c>
      <c r="M380">
        <v>4.79</v>
      </c>
      <c r="N380">
        <v>4.79</v>
      </c>
      <c r="O380">
        <v>4.8</v>
      </c>
      <c r="X380" s="1">
        <f t="shared" si="30"/>
        <v>5.42</v>
      </c>
      <c r="Y380" s="1">
        <f t="shared" si="31"/>
        <v>4.7975000000000003</v>
      </c>
      <c r="Z380">
        <f t="shared" si="29"/>
        <v>5.0725863462248851E-5</v>
      </c>
    </row>
    <row r="381" spans="1:26" x14ac:dyDescent="0.25">
      <c r="A381" t="s">
        <v>725</v>
      </c>
      <c r="B381">
        <v>125</v>
      </c>
      <c r="C381" t="s">
        <v>383</v>
      </c>
      <c r="D381">
        <v>0</v>
      </c>
      <c r="E381">
        <v>1</v>
      </c>
      <c r="F381" t="s">
        <v>169</v>
      </c>
      <c r="H381">
        <v>5.44</v>
      </c>
      <c r="I381">
        <v>5.44</v>
      </c>
      <c r="J381">
        <v>5.43</v>
      </c>
      <c r="K381">
        <v>5.43</v>
      </c>
      <c r="L381">
        <v>4.91</v>
      </c>
      <c r="M381">
        <v>4.88</v>
      </c>
      <c r="N381">
        <v>4.88</v>
      </c>
      <c r="O381">
        <v>4.88</v>
      </c>
      <c r="X381" s="1">
        <f t="shared" si="30"/>
        <v>5.4350000000000005</v>
      </c>
      <c r="Y381" s="1">
        <f t="shared" si="31"/>
        <v>4.8874999999999993</v>
      </c>
      <c r="Z381">
        <f t="shared" si="29"/>
        <v>4.4614313647520204E-5</v>
      </c>
    </row>
    <row r="382" spans="1:26" x14ac:dyDescent="0.25">
      <c r="A382" t="s">
        <v>726</v>
      </c>
      <c r="B382">
        <v>125</v>
      </c>
      <c r="C382" t="s">
        <v>383</v>
      </c>
      <c r="D382">
        <v>0</v>
      </c>
      <c r="E382">
        <v>1</v>
      </c>
      <c r="F382" t="s">
        <v>169</v>
      </c>
      <c r="H382">
        <v>5.25</v>
      </c>
      <c r="I382">
        <v>5.21</v>
      </c>
      <c r="J382">
        <v>5.23</v>
      </c>
      <c r="K382">
        <v>5.23</v>
      </c>
      <c r="L382">
        <v>4.67</v>
      </c>
      <c r="M382">
        <v>4.6500000000000004</v>
      </c>
      <c r="N382">
        <v>4.6500000000000004</v>
      </c>
      <c r="O382">
        <v>4.67</v>
      </c>
      <c r="X382" s="1">
        <f t="shared" si="30"/>
        <v>5.23</v>
      </c>
      <c r="Y382" s="1">
        <f t="shared" si="31"/>
        <v>4.66</v>
      </c>
      <c r="Z382">
        <f t="shared" si="29"/>
        <v>4.6447778591938763E-5</v>
      </c>
    </row>
    <row r="383" spans="1:26" x14ac:dyDescent="0.25">
      <c r="A383" t="s">
        <v>727</v>
      </c>
      <c r="B383">
        <v>125</v>
      </c>
      <c r="C383" t="s">
        <v>383</v>
      </c>
      <c r="D383">
        <v>0</v>
      </c>
      <c r="E383">
        <v>1</v>
      </c>
      <c r="F383" t="s">
        <v>169</v>
      </c>
      <c r="H383">
        <v>5.39</v>
      </c>
      <c r="I383">
        <v>5.37</v>
      </c>
      <c r="J383">
        <v>5.38</v>
      </c>
      <c r="K383">
        <v>5.4</v>
      </c>
      <c r="L383">
        <v>4.76</v>
      </c>
      <c r="M383">
        <v>4.7699999999999996</v>
      </c>
      <c r="N383">
        <v>4.75</v>
      </c>
      <c r="O383">
        <v>4.74</v>
      </c>
      <c r="X383" s="1">
        <f t="shared" si="30"/>
        <v>5.3849999999999998</v>
      </c>
      <c r="Y383" s="1">
        <f t="shared" si="31"/>
        <v>4.7549999999999999</v>
      </c>
      <c r="Z383">
        <f t="shared" si="29"/>
        <v>5.1337018443721756E-5</v>
      </c>
    </row>
    <row r="384" spans="1:26" x14ac:dyDescent="0.25">
      <c r="A384" t="s">
        <v>728</v>
      </c>
      <c r="B384">
        <v>125</v>
      </c>
      <c r="C384" t="s">
        <v>383</v>
      </c>
      <c r="D384">
        <v>0</v>
      </c>
      <c r="E384">
        <v>1</v>
      </c>
      <c r="F384" t="s">
        <v>168</v>
      </c>
      <c r="H384">
        <v>5.0999999999999996</v>
      </c>
      <c r="I384">
        <v>5.0599999999999996</v>
      </c>
      <c r="J384">
        <v>5.08</v>
      </c>
      <c r="K384">
        <v>5.07</v>
      </c>
      <c r="L384">
        <v>4.58</v>
      </c>
      <c r="M384">
        <v>4.5599999999999996</v>
      </c>
      <c r="N384">
        <v>4.57</v>
      </c>
      <c r="O384">
        <v>4.58</v>
      </c>
      <c r="X384" s="1">
        <f t="shared" si="30"/>
        <v>5.0775000000000006</v>
      </c>
      <c r="Y384" s="1">
        <f t="shared" si="31"/>
        <v>4.5724999999999998</v>
      </c>
      <c r="Z384">
        <f t="shared" si="29"/>
        <v>4.1151102085840526E-5</v>
      </c>
    </row>
    <row r="385" spans="1:26" x14ac:dyDescent="0.25">
      <c r="A385" t="s">
        <v>729</v>
      </c>
      <c r="B385">
        <v>125</v>
      </c>
      <c r="C385" t="s">
        <v>383</v>
      </c>
      <c r="D385">
        <v>0</v>
      </c>
      <c r="E385">
        <v>1</v>
      </c>
      <c r="F385" t="s">
        <v>168</v>
      </c>
      <c r="H385">
        <v>5.16</v>
      </c>
      <c r="I385">
        <v>5.12</v>
      </c>
      <c r="J385">
        <v>5.15</v>
      </c>
      <c r="K385">
        <v>5.12</v>
      </c>
      <c r="L385">
        <v>4.66</v>
      </c>
      <c r="M385">
        <v>4.6399999999999997</v>
      </c>
      <c r="N385">
        <v>4.6399999999999997</v>
      </c>
      <c r="O385">
        <v>4.6500000000000004</v>
      </c>
      <c r="X385" s="1">
        <f t="shared" si="30"/>
        <v>5.1375000000000002</v>
      </c>
      <c r="Y385" s="1">
        <f t="shared" si="31"/>
        <v>4.6475000000000009</v>
      </c>
      <c r="Z385">
        <f t="shared" si="29"/>
        <v>3.9928792122894649E-5</v>
      </c>
    </row>
    <row r="386" spans="1:26" x14ac:dyDescent="0.25">
      <c r="A386" t="s">
        <v>730</v>
      </c>
      <c r="B386">
        <v>125</v>
      </c>
      <c r="C386" t="s">
        <v>383</v>
      </c>
      <c r="D386">
        <v>0</v>
      </c>
      <c r="E386">
        <v>1</v>
      </c>
      <c r="F386" t="s">
        <v>168</v>
      </c>
      <c r="H386">
        <v>5.15</v>
      </c>
      <c r="I386">
        <v>5.15</v>
      </c>
      <c r="J386">
        <v>5.14</v>
      </c>
      <c r="K386">
        <v>5.15</v>
      </c>
      <c r="L386">
        <v>4.8899999999999997</v>
      </c>
      <c r="M386">
        <v>4.88</v>
      </c>
      <c r="N386">
        <v>4.8600000000000003</v>
      </c>
      <c r="O386">
        <v>4.88</v>
      </c>
      <c r="X386" s="1">
        <f t="shared" si="30"/>
        <v>5.1475000000000009</v>
      </c>
      <c r="Y386" s="1">
        <f t="shared" si="31"/>
        <v>4.8774999999999995</v>
      </c>
      <c r="Z386">
        <f t="shared" si="29"/>
        <v>2.2001579333023724E-5</v>
      </c>
    </row>
    <row r="387" spans="1:26" x14ac:dyDescent="0.25">
      <c r="A387" t="s">
        <v>731</v>
      </c>
      <c r="B387">
        <v>125</v>
      </c>
      <c r="C387" t="s">
        <v>383</v>
      </c>
      <c r="D387">
        <v>0</v>
      </c>
      <c r="E387">
        <v>1</v>
      </c>
      <c r="F387" t="s">
        <v>168</v>
      </c>
      <c r="H387">
        <v>4.99</v>
      </c>
      <c r="I387">
        <v>4.9400000000000004</v>
      </c>
      <c r="J387">
        <v>4.97</v>
      </c>
      <c r="K387">
        <v>4.9400000000000004</v>
      </c>
      <c r="L387">
        <v>4.4800000000000004</v>
      </c>
      <c r="M387">
        <v>4.46</v>
      </c>
      <c r="N387">
        <v>4.5</v>
      </c>
      <c r="O387">
        <v>4.46</v>
      </c>
      <c r="X387" s="1">
        <f t="shared" si="30"/>
        <v>4.96</v>
      </c>
      <c r="Y387" s="1">
        <f t="shared" si="31"/>
        <v>4.4750000000000005</v>
      </c>
      <c r="Z387">
        <f t="shared" ref="Z387:Z450" si="32">IFERROR((X387-Y387)/(PI()*((B387/2)^2)),"na")</f>
        <v>3.9521355468579407E-5</v>
      </c>
    </row>
    <row r="388" spans="1:26" x14ac:dyDescent="0.25">
      <c r="A388" t="s">
        <v>732</v>
      </c>
      <c r="B388">
        <v>125</v>
      </c>
      <c r="C388" t="s">
        <v>383</v>
      </c>
      <c r="D388">
        <v>0</v>
      </c>
      <c r="E388">
        <v>1</v>
      </c>
      <c r="F388" t="s">
        <v>168</v>
      </c>
      <c r="H388">
        <v>5.15</v>
      </c>
      <c r="I388">
        <v>5.09</v>
      </c>
      <c r="J388">
        <v>5.1100000000000003</v>
      </c>
      <c r="K388">
        <v>5.1100000000000003</v>
      </c>
      <c r="L388">
        <v>4.8099999999999996</v>
      </c>
      <c r="M388">
        <v>4.8</v>
      </c>
      <c r="N388">
        <v>4.8</v>
      </c>
      <c r="O388">
        <v>4.79</v>
      </c>
      <c r="X388" s="1">
        <f t="shared" si="30"/>
        <v>5.1150000000000002</v>
      </c>
      <c r="Y388" s="1">
        <f t="shared" si="31"/>
        <v>4.8</v>
      </c>
      <c r="Z388">
        <f t="shared" si="32"/>
        <v>2.5668509221860912E-5</v>
      </c>
    </row>
    <row r="389" spans="1:26" x14ac:dyDescent="0.25">
      <c r="A389" t="s">
        <v>733</v>
      </c>
      <c r="B389">
        <v>125</v>
      </c>
      <c r="C389" t="s">
        <v>383</v>
      </c>
      <c r="D389">
        <v>0</v>
      </c>
      <c r="E389">
        <v>1</v>
      </c>
      <c r="F389" t="s">
        <v>168</v>
      </c>
      <c r="H389">
        <v>5.29</v>
      </c>
      <c r="I389">
        <v>5.26</v>
      </c>
      <c r="J389">
        <v>5.29</v>
      </c>
      <c r="K389">
        <v>5.31</v>
      </c>
      <c r="L389">
        <v>4.99</v>
      </c>
      <c r="M389">
        <v>5</v>
      </c>
      <c r="N389">
        <v>5.0199999999999996</v>
      </c>
      <c r="O389">
        <v>5.01</v>
      </c>
      <c r="X389" s="1">
        <f t="shared" si="30"/>
        <v>5.2874999999999996</v>
      </c>
      <c r="Y389" s="1">
        <f t="shared" si="31"/>
        <v>5.0049999999999999</v>
      </c>
      <c r="Z389">
        <f t="shared" si="32"/>
        <v>2.3020170968811723E-5</v>
      </c>
    </row>
    <row r="390" spans="1:26" x14ac:dyDescent="0.25">
      <c r="A390" t="s">
        <v>734</v>
      </c>
      <c r="B390">
        <v>125</v>
      </c>
      <c r="C390" t="s">
        <v>383</v>
      </c>
      <c r="D390">
        <v>0</v>
      </c>
      <c r="E390">
        <v>1</v>
      </c>
      <c r="F390" t="s">
        <v>168</v>
      </c>
      <c r="H390">
        <v>5.18</v>
      </c>
      <c r="I390">
        <v>5.18</v>
      </c>
      <c r="J390">
        <v>5.17</v>
      </c>
      <c r="K390">
        <v>5.18</v>
      </c>
      <c r="L390">
        <v>4.87</v>
      </c>
      <c r="M390">
        <v>4.88</v>
      </c>
      <c r="N390">
        <v>4.8600000000000003</v>
      </c>
      <c r="O390">
        <v>4.84</v>
      </c>
      <c r="X390" s="1">
        <f t="shared" si="30"/>
        <v>5.1775000000000002</v>
      </c>
      <c r="Y390" s="1">
        <f t="shared" si="31"/>
        <v>4.8624999999999998</v>
      </c>
      <c r="Z390">
        <f t="shared" si="32"/>
        <v>2.5668509221860912E-5</v>
      </c>
    </row>
    <row r="391" spans="1:26" x14ac:dyDescent="0.25">
      <c r="A391" t="s">
        <v>735</v>
      </c>
      <c r="B391">
        <v>125</v>
      </c>
      <c r="C391" t="s">
        <v>383</v>
      </c>
      <c r="D391">
        <v>0</v>
      </c>
      <c r="E391">
        <v>1</v>
      </c>
      <c r="F391" t="s">
        <v>168</v>
      </c>
      <c r="H391">
        <v>5.14</v>
      </c>
      <c r="I391">
        <v>5.14</v>
      </c>
      <c r="J391">
        <v>5.14</v>
      </c>
      <c r="K391">
        <v>5.15</v>
      </c>
      <c r="L391">
        <v>4.88</v>
      </c>
      <c r="M391">
        <v>4.8499999999999996</v>
      </c>
      <c r="N391">
        <v>4.88</v>
      </c>
      <c r="O391">
        <v>4.88</v>
      </c>
      <c r="X391" s="1">
        <f t="shared" si="30"/>
        <v>5.1425000000000001</v>
      </c>
      <c r="Y391" s="1">
        <f t="shared" si="31"/>
        <v>4.8724999999999996</v>
      </c>
      <c r="Z391">
        <f t="shared" si="32"/>
        <v>2.200157933302365E-5</v>
      </c>
    </row>
    <row r="392" spans="1:26" x14ac:dyDescent="0.25">
      <c r="A392" t="s">
        <v>736</v>
      </c>
      <c r="B392">
        <v>125</v>
      </c>
      <c r="C392" t="s">
        <v>383</v>
      </c>
      <c r="D392">
        <v>0</v>
      </c>
      <c r="E392">
        <v>1</v>
      </c>
      <c r="F392" t="s">
        <v>168</v>
      </c>
      <c r="H392">
        <v>5.09</v>
      </c>
      <c r="I392">
        <v>5.07</v>
      </c>
      <c r="J392">
        <v>5.08</v>
      </c>
      <c r="K392">
        <v>5.08</v>
      </c>
      <c r="L392">
        <v>4.72</v>
      </c>
      <c r="M392">
        <v>4.7</v>
      </c>
      <c r="N392">
        <v>4.7</v>
      </c>
      <c r="O392">
        <v>4.6900000000000004</v>
      </c>
      <c r="X392" s="1">
        <f t="shared" si="30"/>
        <v>5.08</v>
      </c>
      <c r="Y392" s="1">
        <f t="shared" si="31"/>
        <v>4.7025000000000006</v>
      </c>
      <c r="Z392">
        <f t="shared" si="32"/>
        <v>3.0761467400801493E-5</v>
      </c>
    </row>
    <row r="393" spans="1:26" x14ac:dyDescent="0.25">
      <c r="A393" t="s">
        <v>737</v>
      </c>
      <c r="B393">
        <v>125</v>
      </c>
      <c r="C393" t="s">
        <v>383</v>
      </c>
      <c r="D393">
        <v>0</v>
      </c>
      <c r="E393">
        <v>1</v>
      </c>
      <c r="F393" t="s">
        <v>168</v>
      </c>
      <c r="H393">
        <v>5.0999999999999996</v>
      </c>
      <c r="I393">
        <v>5.1100000000000003</v>
      </c>
      <c r="J393">
        <v>5.0999999999999996</v>
      </c>
      <c r="K393">
        <v>5.08</v>
      </c>
      <c r="L393">
        <v>4.8600000000000003</v>
      </c>
      <c r="M393">
        <v>4.8099999999999996</v>
      </c>
      <c r="N393">
        <v>4.83</v>
      </c>
      <c r="O393">
        <v>4.8</v>
      </c>
      <c r="X393" s="1">
        <f t="shared" si="30"/>
        <v>5.0975000000000001</v>
      </c>
      <c r="Y393" s="1">
        <f t="shared" si="31"/>
        <v>4.8250000000000002</v>
      </c>
      <c r="Z393">
        <f t="shared" si="32"/>
        <v>2.2205297660181237E-5</v>
      </c>
    </row>
    <row r="394" spans="1:26" x14ac:dyDescent="0.25">
      <c r="A394" t="s">
        <v>738</v>
      </c>
      <c r="B394">
        <v>125</v>
      </c>
      <c r="C394" t="s">
        <v>383</v>
      </c>
      <c r="D394">
        <v>0</v>
      </c>
      <c r="E394">
        <v>1</v>
      </c>
      <c r="F394" t="s">
        <v>168</v>
      </c>
      <c r="H394">
        <v>5.18</v>
      </c>
      <c r="I394">
        <v>5.18</v>
      </c>
      <c r="J394">
        <v>5.19</v>
      </c>
      <c r="K394">
        <v>5.15</v>
      </c>
      <c r="L394">
        <v>4.82</v>
      </c>
      <c r="M394">
        <v>4.83</v>
      </c>
      <c r="N394">
        <v>4.82</v>
      </c>
      <c r="O394">
        <v>4.8</v>
      </c>
      <c r="X394" s="1">
        <f t="shared" si="30"/>
        <v>5.1750000000000007</v>
      </c>
      <c r="Y394" s="1">
        <f t="shared" si="31"/>
        <v>4.8174999999999999</v>
      </c>
      <c r="Z394">
        <f t="shared" si="32"/>
        <v>2.913172078354059E-5</v>
      </c>
    </row>
    <row r="395" spans="1:26" x14ac:dyDescent="0.25">
      <c r="A395" t="s">
        <v>739</v>
      </c>
      <c r="B395">
        <v>125</v>
      </c>
      <c r="C395" t="s">
        <v>383</v>
      </c>
      <c r="D395">
        <v>0</v>
      </c>
      <c r="E395">
        <v>1</v>
      </c>
      <c r="F395" t="s">
        <v>168</v>
      </c>
      <c r="H395">
        <v>5.16</v>
      </c>
      <c r="I395">
        <v>5.15</v>
      </c>
      <c r="J395">
        <v>5.14</v>
      </c>
      <c r="K395">
        <v>5.12</v>
      </c>
      <c r="L395">
        <v>4.67</v>
      </c>
      <c r="M395">
        <v>4.6500000000000004</v>
      </c>
      <c r="N395">
        <v>4.6500000000000004</v>
      </c>
      <c r="O395">
        <v>4.6500000000000004</v>
      </c>
      <c r="X395" s="1">
        <f t="shared" si="30"/>
        <v>5.1425000000000001</v>
      </c>
      <c r="Y395" s="1">
        <f t="shared" si="31"/>
        <v>4.6550000000000002</v>
      </c>
      <c r="Z395">
        <f t="shared" si="32"/>
        <v>3.9725073795737062E-5</v>
      </c>
    </row>
    <row r="396" spans="1:26" x14ac:dyDescent="0.25">
      <c r="A396" t="s">
        <v>740</v>
      </c>
      <c r="B396">
        <v>125</v>
      </c>
      <c r="C396" t="s">
        <v>383</v>
      </c>
      <c r="D396">
        <v>0</v>
      </c>
      <c r="E396">
        <v>1</v>
      </c>
      <c r="F396" t="s">
        <v>168</v>
      </c>
      <c r="H396">
        <v>5.09</v>
      </c>
      <c r="I396">
        <v>5.09</v>
      </c>
      <c r="J396">
        <v>5.07</v>
      </c>
      <c r="K396">
        <v>5.0599999999999996</v>
      </c>
      <c r="L396">
        <v>4.67</v>
      </c>
      <c r="M396">
        <v>4.6500000000000004</v>
      </c>
      <c r="N396">
        <v>4.67</v>
      </c>
      <c r="O396">
        <v>4.6399999999999997</v>
      </c>
      <c r="X396" s="1">
        <f t="shared" si="30"/>
        <v>5.0774999999999997</v>
      </c>
      <c r="Y396" s="1">
        <f t="shared" si="31"/>
        <v>4.6574999999999998</v>
      </c>
      <c r="Z396">
        <f t="shared" si="32"/>
        <v>3.4224678962481171E-5</v>
      </c>
    </row>
    <row r="397" spans="1:26" x14ac:dyDescent="0.25">
      <c r="A397" t="s">
        <v>741</v>
      </c>
      <c r="B397">
        <v>125</v>
      </c>
      <c r="C397" t="s">
        <v>383</v>
      </c>
      <c r="D397">
        <v>0</v>
      </c>
      <c r="E397">
        <v>1</v>
      </c>
      <c r="F397" t="s">
        <v>168</v>
      </c>
      <c r="H397">
        <v>5.17</v>
      </c>
      <c r="I397">
        <v>5.17</v>
      </c>
      <c r="J397">
        <v>5.15</v>
      </c>
      <c r="K397">
        <v>5.15</v>
      </c>
      <c r="L397">
        <v>4.88</v>
      </c>
      <c r="M397">
        <v>4.8899999999999997</v>
      </c>
      <c r="N397">
        <v>4.87</v>
      </c>
      <c r="O397">
        <v>4.8499999999999996</v>
      </c>
      <c r="X397" s="1">
        <f t="shared" si="30"/>
        <v>5.16</v>
      </c>
      <c r="Y397" s="1">
        <f t="shared" si="31"/>
        <v>4.8725000000000005</v>
      </c>
      <c r="Z397">
        <f t="shared" si="32"/>
        <v>2.3427607623126965E-5</v>
      </c>
    </row>
    <row r="398" spans="1:26" x14ac:dyDescent="0.25">
      <c r="A398" t="s">
        <v>742</v>
      </c>
      <c r="B398">
        <v>125</v>
      </c>
      <c r="C398" t="s">
        <v>383</v>
      </c>
      <c r="D398">
        <v>0</v>
      </c>
      <c r="E398">
        <v>1</v>
      </c>
      <c r="F398" t="s">
        <v>168</v>
      </c>
      <c r="H398">
        <v>5.12</v>
      </c>
      <c r="I398">
        <v>5.09</v>
      </c>
      <c r="J398">
        <v>5.1100000000000003</v>
      </c>
      <c r="K398">
        <v>5.08</v>
      </c>
      <c r="L398">
        <v>4.9000000000000004</v>
      </c>
      <c r="M398">
        <v>4.8600000000000003</v>
      </c>
      <c r="N398">
        <v>4.9000000000000004</v>
      </c>
      <c r="O398">
        <v>4.91</v>
      </c>
      <c r="X398" s="1">
        <f t="shared" si="30"/>
        <v>5.0999999999999996</v>
      </c>
      <c r="Y398" s="1">
        <f t="shared" si="31"/>
        <v>4.8925000000000001</v>
      </c>
      <c r="Z398">
        <f t="shared" si="32"/>
        <v>1.6908621154082927E-5</v>
      </c>
    </row>
    <row r="399" spans="1:26" x14ac:dyDescent="0.25">
      <c r="A399" t="s">
        <v>743</v>
      </c>
      <c r="B399">
        <v>125</v>
      </c>
      <c r="C399" t="s">
        <v>383</v>
      </c>
      <c r="D399">
        <v>0</v>
      </c>
      <c r="E399">
        <v>1</v>
      </c>
      <c r="F399" t="s">
        <v>168</v>
      </c>
      <c r="H399">
        <v>5.25</v>
      </c>
      <c r="I399">
        <v>5.24</v>
      </c>
      <c r="J399">
        <v>5.23</v>
      </c>
      <c r="K399">
        <v>5.24</v>
      </c>
      <c r="L399">
        <v>5.07</v>
      </c>
      <c r="M399">
        <v>5.04</v>
      </c>
      <c r="N399">
        <v>5.05</v>
      </c>
      <c r="O399">
        <v>5.0599999999999996</v>
      </c>
      <c r="X399" s="1">
        <f t="shared" si="30"/>
        <v>5.24</v>
      </c>
      <c r="Y399" s="1">
        <f t="shared" si="31"/>
        <v>5.0549999999999997</v>
      </c>
      <c r="Z399">
        <f t="shared" si="32"/>
        <v>1.5075156209664369E-5</v>
      </c>
    </row>
    <row r="400" spans="1:26" x14ac:dyDescent="0.25">
      <c r="A400" t="s">
        <v>744</v>
      </c>
      <c r="B400">
        <v>125</v>
      </c>
      <c r="C400" t="s">
        <v>383</v>
      </c>
      <c r="D400">
        <v>0</v>
      </c>
      <c r="E400">
        <v>1</v>
      </c>
      <c r="F400" t="s">
        <v>168</v>
      </c>
      <c r="H400">
        <v>5.19</v>
      </c>
      <c r="I400">
        <v>5.16</v>
      </c>
      <c r="J400">
        <v>5.16</v>
      </c>
      <c r="K400">
        <v>5.16</v>
      </c>
      <c r="L400">
        <v>4.99</v>
      </c>
      <c r="M400">
        <v>4.97</v>
      </c>
      <c r="N400">
        <v>4.99</v>
      </c>
      <c r="O400">
        <v>4.96</v>
      </c>
      <c r="X400" s="1">
        <f t="shared" si="30"/>
        <v>5.1675000000000004</v>
      </c>
      <c r="Y400" s="1">
        <f t="shared" si="31"/>
        <v>4.9775</v>
      </c>
      <c r="Z400">
        <f t="shared" si="32"/>
        <v>1.5482592863979611E-5</v>
      </c>
    </row>
    <row r="401" spans="1:26" x14ac:dyDescent="0.25">
      <c r="A401" t="s">
        <v>745</v>
      </c>
      <c r="B401">
        <v>125</v>
      </c>
      <c r="C401" t="s">
        <v>383</v>
      </c>
      <c r="D401">
        <v>0</v>
      </c>
      <c r="E401">
        <v>1</v>
      </c>
      <c r="F401" t="s">
        <v>168</v>
      </c>
      <c r="H401">
        <v>5.13</v>
      </c>
      <c r="I401">
        <v>5.14</v>
      </c>
      <c r="J401">
        <v>5.13</v>
      </c>
      <c r="K401">
        <v>5.09</v>
      </c>
      <c r="L401">
        <v>4.96</v>
      </c>
      <c r="M401">
        <v>4.95</v>
      </c>
      <c r="N401">
        <v>4.92</v>
      </c>
      <c r="O401">
        <v>4.92</v>
      </c>
      <c r="X401" s="1">
        <f t="shared" si="30"/>
        <v>5.1224999999999996</v>
      </c>
      <c r="Y401" s="1">
        <f t="shared" si="31"/>
        <v>4.9375</v>
      </c>
      <c r="Z401">
        <f t="shared" si="32"/>
        <v>1.5075156209664296E-5</v>
      </c>
    </row>
    <row r="402" spans="1:26" x14ac:dyDescent="0.25">
      <c r="A402" t="s">
        <v>746</v>
      </c>
      <c r="B402">
        <v>125</v>
      </c>
      <c r="C402" t="s">
        <v>383</v>
      </c>
      <c r="D402">
        <v>0</v>
      </c>
      <c r="E402">
        <v>1</v>
      </c>
      <c r="F402" t="s">
        <v>168</v>
      </c>
      <c r="H402">
        <v>5.09</v>
      </c>
      <c r="I402">
        <v>5.09</v>
      </c>
      <c r="J402">
        <v>5.0599999999999996</v>
      </c>
      <c r="K402">
        <v>5.08</v>
      </c>
      <c r="L402">
        <v>4.91</v>
      </c>
      <c r="M402">
        <v>4.87</v>
      </c>
      <c r="N402">
        <v>4.8899999999999997</v>
      </c>
      <c r="O402">
        <v>4.8899999999999997</v>
      </c>
      <c r="X402" s="1">
        <f t="shared" si="30"/>
        <v>5.08</v>
      </c>
      <c r="Y402" s="1">
        <f t="shared" si="31"/>
        <v>4.8900000000000006</v>
      </c>
      <c r="Z402">
        <f t="shared" si="32"/>
        <v>1.548259286397954E-5</v>
      </c>
    </row>
    <row r="403" spans="1:26" x14ac:dyDescent="0.25">
      <c r="A403" t="s">
        <v>748</v>
      </c>
      <c r="B403">
        <v>125</v>
      </c>
      <c r="C403" t="s">
        <v>383</v>
      </c>
      <c r="D403">
        <v>0</v>
      </c>
      <c r="E403">
        <v>1</v>
      </c>
      <c r="F403" t="s">
        <v>168</v>
      </c>
      <c r="H403">
        <v>5.01</v>
      </c>
      <c r="I403">
        <v>5.0199999999999996</v>
      </c>
      <c r="J403">
        <v>4.99</v>
      </c>
      <c r="K403">
        <v>5.01</v>
      </c>
      <c r="L403">
        <v>4.74</v>
      </c>
      <c r="M403">
        <v>4.7300000000000004</v>
      </c>
      <c r="N403">
        <v>4.67</v>
      </c>
      <c r="O403">
        <v>4.7</v>
      </c>
      <c r="X403" s="1">
        <f t="shared" si="30"/>
        <v>5.0075000000000003</v>
      </c>
      <c r="Y403" s="1">
        <f t="shared" si="31"/>
        <v>4.71</v>
      </c>
      <c r="Z403">
        <f t="shared" si="32"/>
        <v>2.4242480931757525E-5</v>
      </c>
    </row>
    <row r="404" spans="1:26" x14ac:dyDescent="0.25">
      <c r="A404" t="s">
        <v>749</v>
      </c>
      <c r="B404">
        <v>125</v>
      </c>
      <c r="C404" t="s">
        <v>383</v>
      </c>
      <c r="D404">
        <v>0</v>
      </c>
      <c r="E404">
        <v>1</v>
      </c>
      <c r="F404" t="s">
        <v>168</v>
      </c>
      <c r="H404">
        <v>5.13</v>
      </c>
      <c r="I404">
        <v>5.14</v>
      </c>
      <c r="J404">
        <v>5.14</v>
      </c>
      <c r="K404">
        <v>5.15</v>
      </c>
      <c r="L404">
        <v>4.8600000000000003</v>
      </c>
      <c r="M404">
        <v>4.8600000000000003</v>
      </c>
      <c r="N404">
        <v>4.8600000000000003</v>
      </c>
      <c r="O404">
        <v>4.87</v>
      </c>
      <c r="X404" s="1">
        <f t="shared" si="30"/>
        <v>5.1400000000000006</v>
      </c>
      <c r="Y404" s="1">
        <f t="shared" si="31"/>
        <v>4.8625000000000007</v>
      </c>
      <c r="Z404">
        <f t="shared" si="32"/>
        <v>2.261273431449648E-5</v>
      </c>
    </row>
    <row r="405" spans="1:26" x14ac:dyDescent="0.25">
      <c r="A405" t="s">
        <v>750</v>
      </c>
      <c r="B405">
        <v>125</v>
      </c>
      <c r="C405" t="s">
        <v>383</v>
      </c>
      <c r="D405">
        <v>0</v>
      </c>
      <c r="E405">
        <v>1</v>
      </c>
      <c r="F405" t="s">
        <v>168</v>
      </c>
      <c r="H405">
        <v>5.14</v>
      </c>
      <c r="I405">
        <v>5.13</v>
      </c>
      <c r="J405">
        <v>5.1100000000000003</v>
      </c>
      <c r="K405">
        <v>5.15</v>
      </c>
      <c r="L405">
        <v>4.87</v>
      </c>
      <c r="M405">
        <v>4.87</v>
      </c>
      <c r="N405">
        <v>4.8899999999999997</v>
      </c>
      <c r="O405">
        <v>4.8600000000000003</v>
      </c>
      <c r="X405" s="1">
        <f t="shared" si="30"/>
        <v>5.1325000000000003</v>
      </c>
      <c r="Y405" s="1">
        <f t="shared" si="31"/>
        <v>4.8724999999999996</v>
      </c>
      <c r="Z405">
        <f t="shared" si="32"/>
        <v>2.1186706024393165E-5</v>
      </c>
    </row>
    <row r="406" spans="1:26" x14ac:dyDescent="0.25">
      <c r="A406" t="s">
        <v>751</v>
      </c>
      <c r="B406">
        <v>125</v>
      </c>
      <c r="C406" t="s">
        <v>383</v>
      </c>
      <c r="D406">
        <v>0</v>
      </c>
      <c r="E406">
        <v>1</v>
      </c>
      <c r="F406" t="s">
        <v>168</v>
      </c>
      <c r="H406">
        <v>5.14</v>
      </c>
      <c r="I406">
        <v>5.0999999999999996</v>
      </c>
      <c r="J406">
        <v>5.14</v>
      </c>
      <c r="K406">
        <v>5.12</v>
      </c>
      <c r="L406">
        <v>4.8600000000000003</v>
      </c>
      <c r="M406">
        <v>4.83</v>
      </c>
      <c r="N406">
        <v>4.84</v>
      </c>
      <c r="O406">
        <v>4.84</v>
      </c>
      <c r="X406" s="1">
        <f t="shared" si="30"/>
        <v>5.125</v>
      </c>
      <c r="Y406" s="1">
        <f t="shared" si="31"/>
        <v>4.8425000000000002</v>
      </c>
      <c r="Z406">
        <f t="shared" si="32"/>
        <v>2.3020170968811723E-5</v>
      </c>
    </row>
    <row r="407" spans="1:26" x14ac:dyDescent="0.25">
      <c r="A407" t="s">
        <v>747</v>
      </c>
      <c r="B407">
        <v>125</v>
      </c>
      <c r="C407" t="s">
        <v>383</v>
      </c>
      <c r="D407">
        <v>0</v>
      </c>
      <c r="E407">
        <v>1</v>
      </c>
      <c r="F407" t="s">
        <v>168</v>
      </c>
      <c r="H407">
        <v>5.05</v>
      </c>
      <c r="I407">
        <v>5.05</v>
      </c>
      <c r="J407">
        <v>5.0599999999999996</v>
      </c>
      <c r="K407">
        <v>5.04</v>
      </c>
      <c r="L407">
        <v>4.79</v>
      </c>
      <c r="M407">
        <v>4.75</v>
      </c>
      <c r="N407">
        <v>4.8</v>
      </c>
      <c r="O407">
        <v>4.76</v>
      </c>
      <c r="X407" s="1">
        <f t="shared" si="30"/>
        <v>5.05</v>
      </c>
      <c r="Y407" s="1">
        <f t="shared" si="31"/>
        <v>4.7750000000000004</v>
      </c>
      <c r="Z407">
        <f t="shared" si="32"/>
        <v>2.2409015987338821E-5</v>
      </c>
    </row>
    <row r="408" spans="1:26" x14ac:dyDescent="0.25">
      <c r="A408" t="s">
        <v>752</v>
      </c>
      <c r="B408">
        <v>125</v>
      </c>
      <c r="C408" t="s">
        <v>383</v>
      </c>
      <c r="D408">
        <v>0</v>
      </c>
      <c r="E408">
        <v>1</v>
      </c>
      <c r="F408" t="s">
        <v>170</v>
      </c>
      <c r="H408">
        <v>6.21</v>
      </c>
      <c r="I408">
        <v>6.17</v>
      </c>
      <c r="J408">
        <v>6.19</v>
      </c>
      <c r="K408">
        <v>6.21</v>
      </c>
      <c r="L408">
        <v>5.92</v>
      </c>
      <c r="M408">
        <v>5.91</v>
      </c>
      <c r="N408">
        <v>5.92</v>
      </c>
      <c r="O408">
        <v>5.9</v>
      </c>
      <c r="X408" s="1">
        <f t="shared" si="30"/>
        <v>6.1950000000000003</v>
      </c>
      <c r="Y408" s="1">
        <f t="shared" si="31"/>
        <v>5.9124999999999996</v>
      </c>
      <c r="Z408">
        <f t="shared" si="32"/>
        <v>2.3020170968811794E-5</v>
      </c>
    </row>
    <row r="409" spans="1:26" x14ac:dyDescent="0.25">
      <c r="A409" t="s">
        <v>753</v>
      </c>
      <c r="B409">
        <v>125</v>
      </c>
      <c r="C409" t="s">
        <v>383</v>
      </c>
      <c r="D409">
        <v>0</v>
      </c>
      <c r="E409">
        <v>1</v>
      </c>
      <c r="F409" t="s">
        <v>170</v>
      </c>
      <c r="H409">
        <v>6.4</v>
      </c>
      <c r="I409">
        <v>6.38</v>
      </c>
      <c r="J409">
        <v>6.37</v>
      </c>
      <c r="K409">
        <v>6.38</v>
      </c>
      <c r="L409">
        <v>6.11</v>
      </c>
      <c r="M409">
        <v>6.11</v>
      </c>
      <c r="N409">
        <v>6.1</v>
      </c>
      <c r="O409">
        <v>6.12</v>
      </c>
      <c r="X409" s="1">
        <f t="shared" si="30"/>
        <v>6.3825000000000003</v>
      </c>
      <c r="Y409" s="1">
        <f t="shared" si="31"/>
        <v>6.11</v>
      </c>
      <c r="Z409">
        <f t="shared" si="32"/>
        <v>2.2205297660181237E-5</v>
      </c>
    </row>
    <row r="410" spans="1:26" x14ac:dyDescent="0.25">
      <c r="A410" t="s">
        <v>754</v>
      </c>
      <c r="B410">
        <v>125</v>
      </c>
      <c r="C410" t="s">
        <v>383</v>
      </c>
      <c r="D410">
        <v>0</v>
      </c>
      <c r="E410">
        <v>1</v>
      </c>
      <c r="F410" t="s">
        <v>170</v>
      </c>
      <c r="H410">
        <v>6.3</v>
      </c>
      <c r="I410">
        <v>6.3</v>
      </c>
      <c r="J410">
        <v>6.27</v>
      </c>
      <c r="K410">
        <v>6.27</v>
      </c>
      <c r="L410">
        <v>6.01</v>
      </c>
      <c r="M410">
        <v>5.98</v>
      </c>
      <c r="N410">
        <v>5.97</v>
      </c>
      <c r="O410">
        <v>5.97</v>
      </c>
      <c r="X410" s="1">
        <f t="shared" si="30"/>
        <v>6.2849999999999993</v>
      </c>
      <c r="Y410" s="1">
        <f t="shared" si="31"/>
        <v>5.9824999999999999</v>
      </c>
      <c r="Z410">
        <f t="shared" si="32"/>
        <v>2.4649917586072697E-5</v>
      </c>
    </row>
    <row r="411" spans="1:26" x14ac:dyDescent="0.25">
      <c r="A411" t="s">
        <v>755</v>
      </c>
      <c r="B411">
        <v>125</v>
      </c>
      <c r="C411" t="s">
        <v>383</v>
      </c>
      <c r="D411">
        <v>0</v>
      </c>
      <c r="E411">
        <v>1</v>
      </c>
      <c r="F411" t="s">
        <v>170</v>
      </c>
      <c r="G411" t="s">
        <v>166</v>
      </c>
      <c r="H411">
        <v>6.34</v>
      </c>
      <c r="I411">
        <v>6.3</v>
      </c>
      <c r="J411">
        <v>6.32</v>
      </c>
      <c r="K411">
        <v>6.3</v>
      </c>
      <c r="L411" t="s">
        <v>698</v>
      </c>
      <c r="M411" t="s">
        <v>698</v>
      </c>
      <c r="N411" t="s">
        <v>698</v>
      </c>
      <c r="O411" t="s">
        <v>698</v>
      </c>
      <c r="X411" s="1">
        <f t="shared" si="30"/>
        <v>6.3150000000000004</v>
      </c>
      <c r="Y411" s="1" t="e">
        <f t="shared" si="31"/>
        <v>#DIV/0!</v>
      </c>
      <c r="Z411" t="str">
        <f t="shared" si="32"/>
        <v>na</v>
      </c>
    </row>
    <row r="412" spans="1:26" x14ac:dyDescent="0.25">
      <c r="A412" t="s">
        <v>756</v>
      </c>
      <c r="B412">
        <v>125</v>
      </c>
      <c r="C412" t="s">
        <v>383</v>
      </c>
      <c r="D412">
        <v>0</v>
      </c>
      <c r="E412">
        <v>1</v>
      </c>
      <c r="F412" t="s">
        <v>170</v>
      </c>
      <c r="H412">
        <v>6.27</v>
      </c>
      <c r="I412">
        <v>6.23</v>
      </c>
      <c r="J412">
        <v>6.27</v>
      </c>
      <c r="K412">
        <v>6.23</v>
      </c>
      <c r="L412">
        <v>6.01</v>
      </c>
      <c r="M412">
        <v>5.98</v>
      </c>
      <c r="N412">
        <v>5.98</v>
      </c>
      <c r="O412">
        <v>5.96</v>
      </c>
      <c r="X412" s="1">
        <f t="shared" si="30"/>
        <v>6.25</v>
      </c>
      <c r="Y412" s="1">
        <f t="shared" si="31"/>
        <v>5.9824999999999999</v>
      </c>
      <c r="Z412">
        <f t="shared" si="32"/>
        <v>2.1797861005865991E-5</v>
      </c>
    </row>
    <row r="413" spans="1:26" x14ac:dyDescent="0.25">
      <c r="A413" t="s">
        <v>757</v>
      </c>
      <c r="B413">
        <v>125</v>
      </c>
      <c r="C413" t="s">
        <v>383</v>
      </c>
      <c r="D413">
        <v>0</v>
      </c>
      <c r="E413">
        <v>1</v>
      </c>
      <c r="F413" t="s">
        <v>170</v>
      </c>
      <c r="H413">
        <v>6.28</v>
      </c>
      <c r="I413">
        <v>6.28</v>
      </c>
      <c r="J413">
        <v>6.25</v>
      </c>
      <c r="K413">
        <v>6.24</v>
      </c>
      <c r="L413">
        <v>5.95</v>
      </c>
      <c r="M413">
        <v>5.91</v>
      </c>
      <c r="N413">
        <v>5.91</v>
      </c>
      <c r="O413">
        <v>5.9</v>
      </c>
      <c r="X413" s="1">
        <f t="shared" si="30"/>
        <v>6.2625000000000011</v>
      </c>
      <c r="Y413" s="1">
        <f t="shared" si="31"/>
        <v>5.9175000000000004</v>
      </c>
      <c r="Z413">
        <f t="shared" si="32"/>
        <v>2.8113129147752446E-5</v>
      </c>
    </row>
    <row r="414" spans="1:26" x14ac:dyDescent="0.25">
      <c r="A414" t="s">
        <v>758</v>
      </c>
      <c r="B414">
        <v>125</v>
      </c>
      <c r="C414" t="s">
        <v>383</v>
      </c>
      <c r="D414">
        <v>0</v>
      </c>
      <c r="E414">
        <v>1</v>
      </c>
      <c r="F414" t="s">
        <v>170</v>
      </c>
      <c r="H414">
        <v>6.41</v>
      </c>
      <c r="I414">
        <v>6.38</v>
      </c>
      <c r="J414">
        <v>6.38</v>
      </c>
      <c r="K414">
        <v>6.4</v>
      </c>
      <c r="L414">
        <v>6.11</v>
      </c>
      <c r="M414">
        <v>6.08</v>
      </c>
      <c r="N414">
        <v>6.08</v>
      </c>
      <c r="O414">
        <v>6.06</v>
      </c>
      <c r="X414" s="1">
        <f t="shared" si="30"/>
        <v>6.3925000000000001</v>
      </c>
      <c r="Y414" s="1">
        <f t="shared" si="31"/>
        <v>6.0825000000000005</v>
      </c>
      <c r="Z414">
        <f t="shared" si="32"/>
        <v>2.5261072567545598E-5</v>
      </c>
    </row>
    <row r="415" spans="1:26" x14ac:dyDescent="0.25">
      <c r="A415" t="s">
        <v>759</v>
      </c>
      <c r="B415">
        <v>125</v>
      </c>
      <c r="C415" t="s">
        <v>383</v>
      </c>
      <c r="D415">
        <v>0</v>
      </c>
      <c r="E415">
        <v>1</v>
      </c>
      <c r="F415" t="s">
        <v>170</v>
      </c>
      <c r="H415">
        <v>6.27</v>
      </c>
      <c r="I415">
        <v>6.25</v>
      </c>
      <c r="J415">
        <v>6.25</v>
      </c>
      <c r="K415">
        <v>6.28</v>
      </c>
      <c r="L415">
        <v>5.95</v>
      </c>
      <c r="M415">
        <v>5.93</v>
      </c>
      <c r="N415">
        <v>5.91</v>
      </c>
      <c r="O415">
        <v>5.91</v>
      </c>
      <c r="X415" s="1">
        <f t="shared" si="30"/>
        <v>6.2625000000000002</v>
      </c>
      <c r="Y415" s="1">
        <f t="shared" si="31"/>
        <v>5.9249999999999998</v>
      </c>
      <c r="Z415">
        <f t="shared" si="32"/>
        <v>2.7501974166279545E-5</v>
      </c>
    </row>
    <row r="416" spans="1:26" x14ac:dyDescent="0.25">
      <c r="A416" t="s">
        <v>760</v>
      </c>
      <c r="B416">
        <v>125</v>
      </c>
      <c r="C416" t="s">
        <v>383</v>
      </c>
      <c r="D416">
        <v>0</v>
      </c>
      <c r="E416">
        <v>1</v>
      </c>
      <c r="F416" t="s">
        <v>170</v>
      </c>
      <c r="H416">
        <v>6.32</v>
      </c>
      <c r="I416">
        <v>6.29</v>
      </c>
      <c r="J416">
        <v>6.29</v>
      </c>
      <c r="K416">
        <v>6.31</v>
      </c>
      <c r="L416">
        <v>5.95</v>
      </c>
      <c r="M416">
        <v>5.94</v>
      </c>
      <c r="N416">
        <v>5.92</v>
      </c>
      <c r="O416">
        <v>5.92</v>
      </c>
      <c r="X416" s="1">
        <f t="shared" si="30"/>
        <v>6.3024999999999993</v>
      </c>
      <c r="Y416" s="1">
        <f t="shared" si="31"/>
        <v>5.932500000000001</v>
      </c>
      <c r="Z416">
        <f t="shared" si="32"/>
        <v>3.0150312419328517E-5</v>
      </c>
    </row>
    <row r="417" spans="1:26" x14ac:dyDescent="0.25">
      <c r="A417" t="s">
        <v>761</v>
      </c>
      <c r="B417">
        <v>125</v>
      </c>
      <c r="C417" t="s">
        <v>383</v>
      </c>
      <c r="D417">
        <v>0</v>
      </c>
      <c r="E417">
        <v>1</v>
      </c>
      <c r="F417" t="s">
        <v>170</v>
      </c>
      <c r="H417">
        <v>6.36</v>
      </c>
      <c r="I417">
        <v>6.35</v>
      </c>
      <c r="J417">
        <v>6.34</v>
      </c>
      <c r="K417">
        <v>6.37</v>
      </c>
      <c r="L417">
        <v>6.02</v>
      </c>
      <c r="M417">
        <v>5.98</v>
      </c>
      <c r="N417">
        <v>6.02</v>
      </c>
      <c r="O417">
        <v>5.99</v>
      </c>
      <c r="X417" s="1">
        <f t="shared" si="30"/>
        <v>6.3550000000000004</v>
      </c>
      <c r="Y417" s="1">
        <f t="shared" si="31"/>
        <v>6.0024999999999995</v>
      </c>
      <c r="Z417">
        <f t="shared" si="32"/>
        <v>2.8724284129225347E-5</v>
      </c>
    </row>
    <row r="418" spans="1:26" x14ac:dyDescent="0.25">
      <c r="A418" t="s">
        <v>762</v>
      </c>
      <c r="B418">
        <v>125</v>
      </c>
      <c r="C418" t="s">
        <v>383</v>
      </c>
      <c r="D418">
        <v>0</v>
      </c>
      <c r="E418">
        <v>1</v>
      </c>
      <c r="F418" t="s">
        <v>170</v>
      </c>
      <c r="H418">
        <v>6.33</v>
      </c>
      <c r="I418">
        <v>6.3</v>
      </c>
      <c r="J418">
        <v>6.31</v>
      </c>
      <c r="K418">
        <v>6.28</v>
      </c>
      <c r="L418">
        <v>5.98</v>
      </c>
      <c r="M418">
        <v>5.94</v>
      </c>
      <c r="N418">
        <v>5.98</v>
      </c>
      <c r="O418">
        <v>5.96</v>
      </c>
      <c r="X418" s="1">
        <f t="shared" si="30"/>
        <v>6.3049999999999997</v>
      </c>
      <c r="Y418" s="1">
        <f t="shared" si="31"/>
        <v>5.9650000000000007</v>
      </c>
      <c r="Z418">
        <f t="shared" si="32"/>
        <v>2.7705692493437057E-5</v>
      </c>
    </row>
    <row r="419" spans="1:26" x14ac:dyDescent="0.25">
      <c r="A419" t="s">
        <v>763</v>
      </c>
      <c r="B419">
        <v>125</v>
      </c>
      <c r="C419" t="s">
        <v>383</v>
      </c>
      <c r="D419">
        <v>0</v>
      </c>
      <c r="E419">
        <v>1</v>
      </c>
      <c r="F419" t="s">
        <v>170</v>
      </c>
      <c r="H419">
        <v>6.37</v>
      </c>
      <c r="I419">
        <v>6.32</v>
      </c>
      <c r="J419">
        <v>6.32</v>
      </c>
      <c r="K419">
        <v>6.32</v>
      </c>
      <c r="L419">
        <v>5.99</v>
      </c>
      <c r="M419">
        <v>5.94</v>
      </c>
      <c r="N419">
        <v>5.95</v>
      </c>
      <c r="O419">
        <v>5.98</v>
      </c>
      <c r="X419" s="1">
        <f t="shared" si="30"/>
        <v>6.3325000000000005</v>
      </c>
      <c r="Y419" s="1">
        <f t="shared" si="31"/>
        <v>5.9649999999999999</v>
      </c>
      <c r="Z419">
        <f t="shared" si="32"/>
        <v>2.9946594092171079E-5</v>
      </c>
    </row>
    <row r="420" spans="1:26" x14ac:dyDescent="0.25">
      <c r="A420" t="s">
        <v>764</v>
      </c>
      <c r="B420">
        <v>125</v>
      </c>
      <c r="C420" t="s">
        <v>383</v>
      </c>
      <c r="D420">
        <v>0</v>
      </c>
      <c r="E420">
        <v>1</v>
      </c>
      <c r="F420" t="s">
        <v>170</v>
      </c>
      <c r="H420">
        <v>6.43</v>
      </c>
      <c r="I420">
        <v>6.43</v>
      </c>
      <c r="J420">
        <v>6.43</v>
      </c>
      <c r="K420">
        <v>6.4</v>
      </c>
      <c r="L420">
        <v>6.02</v>
      </c>
      <c r="M420">
        <v>6.02</v>
      </c>
      <c r="N420">
        <v>6.01</v>
      </c>
      <c r="O420">
        <v>5.97</v>
      </c>
      <c r="X420" s="1">
        <f t="shared" si="30"/>
        <v>6.4224999999999994</v>
      </c>
      <c r="Y420" s="1">
        <f t="shared" si="31"/>
        <v>6.004999999999999</v>
      </c>
      <c r="Z420">
        <f t="shared" si="32"/>
        <v>3.4020960635323583E-5</v>
      </c>
    </row>
    <row r="421" spans="1:26" x14ac:dyDescent="0.25">
      <c r="A421" t="s">
        <v>765</v>
      </c>
      <c r="B421">
        <v>125</v>
      </c>
      <c r="C421" t="s">
        <v>383</v>
      </c>
      <c r="D421">
        <v>0</v>
      </c>
      <c r="E421">
        <v>1</v>
      </c>
      <c r="F421" t="s">
        <v>170</v>
      </c>
      <c r="H421">
        <v>6.24</v>
      </c>
      <c r="I421">
        <v>6.24</v>
      </c>
      <c r="J421">
        <v>6.21</v>
      </c>
      <c r="K421">
        <v>6.23</v>
      </c>
      <c r="L421">
        <v>5.81</v>
      </c>
      <c r="M421">
        <v>5.8</v>
      </c>
      <c r="N421">
        <v>5.79</v>
      </c>
      <c r="O421">
        <v>5.8</v>
      </c>
      <c r="X421" s="1">
        <f t="shared" si="30"/>
        <v>6.23</v>
      </c>
      <c r="Y421" s="1">
        <f t="shared" si="31"/>
        <v>5.8</v>
      </c>
      <c r="Z421">
        <f t="shared" si="32"/>
        <v>3.5039552271111731E-5</v>
      </c>
    </row>
    <row r="422" spans="1:26" x14ac:dyDescent="0.25">
      <c r="A422" t="s">
        <v>766</v>
      </c>
      <c r="B422">
        <v>125</v>
      </c>
      <c r="C422" t="s">
        <v>383</v>
      </c>
      <c r="D422">
        <v>0</v>
      </c>
      <c r="E422">
        <v>1</v>
      </c>
      <c r="F422" t="s">
        <v>170</v>
      </c>
      <c r="H422">
        <v>6.18</v>
      </c>
      <c r="I422">
        <v>6.17</v>
      </c>
      <c r="J422">
        <v>6.19</v>
      </c>
      <c r="K422">
        <v>6.2</v>
      </c>
      <c r="L422">
        <v>5.9</v>
      </c>
      <c r="M422">
        <v>5.88</v>
      </c>
      <c r="N422">
        <v>5.88</v>
      </c>
      <c r="O422">
        <v>5.89</v>
      </c>
      <c r="X422" s="1">
        <f t="shared" si="30"/>
        <v>6.1849999999999996</v>
      </c>
      <c r="Y422" s="1">
        <f t="shared" si="31"/>
        <v>5.8875000000000002</v>
      </c>
      <c r="Z422">
        <f t="shared" si="32"/>
        <v>2.4242480931757454E-5</v>
      </c>
    </row>
    <row r="423" spans="1:26" x14ac:dyDescent="0.25">
      <c r="A423" t="s">
        <v>767</v>
      </c>
      <c r="B423">
        <v>125</v>
      </c>
      <c r="C423" t="s">
        <v>383</v>
      </c>
      <c r="D423">
        <v>0</v>
      </c>
      <c r="E423">
        <v>1</v>
      </c>
      <c r="F423" t="s">
        <v>170</v>
      </c>
      <c r="H423">
        <v>6.24</v>
      </c>
      <c r="I423">
        <v>6.21</v>
      </c>
      <c r="J423">
        <v>6.21</v>
      </c>
      <c r="K423">
        <v>6.24</v>
      </c>
      <c r="L423">
        <v>5.76</v>
      </c>
      <c r="M423">
        <v>5.74</v>
      </c>
      <c r="N423">
        <v>5.75</v>
      </c>
      <c r="O423">
        <v>5.75</v>
      </c>
      <c r="X423" s="1">
        <f t="shared" si="30"/>
        <v>6.2249999999999996</v>
      </c>
      <c r="Y423" s="1">
        <f t="shared" si="31"/>
        <v>5.75</v>
      </c>
      <c r="Z423">
        <f t="shared" si="32"/>
        <v>3.8706482159948921E-5</v>
      </c>
    </row>
    <row r="424" spans="1:26" x14ac:dyDescent="0.25">
      <c r="A424" t="s">
        <v>768</v>
      </c>
      <c r="B424">
        <v>125</v>
      </c>
      <c r="C424" t="s">
        <v>383</v>
      </c>
      <c r="D424">
        <v>0</v>
      </c>
      <c r="E424">
        <v>3</v>
      </c>
      <c r="F424" t="s">
        <v>169</v>
      </c>
      <c r="H424">
        <v>5.41</v>
      </c>
      <c r="I424">
        <v>5.4</v>
      </c>
      <c r="J424">
        <v>5.41</v>
      </c>
      <c r="K424">
        <v>5.4</v>
      </c>
      <c r="L424">
        <v>5.08</v>
      </c>
      <c r="M424">
        <v>5.0599999999999996</v>
      </c>
      <c r="N424">
        <v>5.08</v>
      </c>
      <c r="O424">
        <v>5.07</v>
      </c>
      <c r="X424" s="1">
        <f t="shared" si="30"/>
        <v>5.4049999999999994</v>
      </c>
      <c r="Y424" s="1">
        <f t="shared" si="31"/>
        <v>5.0724999999999998</v>
      </c>
      <c r="Z424">
        <f t="shared" si="32"/>
        <v>2.7094537511964231E-5</v>
      </c>
    </row>
    <row r="425" spans="1:26" x14ac:dyDescent="0.25">
      <c r="A425" t="s">
        <v>769</v>
      </c>
      <c r="B425">
        <v>125</v>
      </c>
      <c r="C425" t="s">
        <v>383</v>
      </c>
      <c r="D425">
        <v>0</v>
      </c>
      <c r="E425">
        <v>3</v>
      </c>
      <c r="F425" t="s">
        <v>169</v>
      </c>
      <c r="H425">
        <v>5.4</v>
      </c>
      <c r="I425">
        <v>5.4</v>
      </c>
      <c r="J425">
        <v>5.41</v>
      </c>
      <c r="K425">
        <v>5.41</v>
      </c>
      <c r="L425">
        <v>5.05</v>
      </c>
      <c r="M425">
        <v>5.04</v>
      </c>
      <c r="N425">
        <v>5.0199999999999996</v>
      </c>
      <c r="O425">
        <v>5.0599999999999996</v>
      </c>
      <c r="X425" s="1">
        <f t="shared" si="30"/>
        <v>5.4050000000000002</v>
      </c>
      <c r="Y425" s="1">
        <f t="shared" si="31"/>
        <v>5.0424999999999995</v>
      </c>
      <c r="Z425">
        <f t="shared" si="32"/>
        <v>2.9539157437855836E-5</v>
      </c>
    </row>
    <row r="426" spans="1:26" x14ac:dyDescent="0.25">
      <c r="A426" t="s">
        <v>770</v>
      </c>
      <c r="B426">
        <v>125</v>
      </c>
      <c r="C426" t="s">
        <v>383</v>
      </c>
      <c r="D426">
        <v>0</v>
      </c>
      <c r="E426">
        <v>3</v>
      </c>
      <c r="F426" t="s">
        <v>169</v>
      </c>
      <c r="H426">
        <v>5.34</v>
      </c>
      <c r="I426">
        <v>5.33</v>
      </c>
      <c r="J426">
        <v>5.33</v>
      </c>
      <c r="K426">
        <v>5.34</v>
      </c>
      <c r="L426">
        <v>5.0999999999999996</v>
      </c>
      <c r="M426">
        <v>5.09</v>
      </c>
      <c r="N426">
        <v>5.07</v>
      </c>
      <c r="O426">
        <v>5.09</v>
      </c>
      <c r="X426" s="1">
        <f t="shared" si="30"/>
        <v>5.335</v>
      </c>
      <c r="Y426" s="1">
        <f t="shared" si="31"/>
        <v>5.0875000000000004</v>
      </c>
      <c r="Z426">
        <f t="shared" si="32"/>
        <v>2.0168114388604946E-5</v>
      </c>
    </row>
    <row r="427" spans="1:26" x14ac:dyDescent="0.25">
      <c r="A427" t="s">
        <v>771</v>
      </c>
      <c r="B427">
        <v>125</v>
      </c>
      <c r="C427" t="s">
        <v>383</v>
      </c>
      <c r="D427">
        <v>0</v>
      </c>
      <c r="E427">
        <v>3</v>
      </c>
      <c r="F427" t="s">
        <v>169</v>
      </c>
      <c r="H427">
        <v>5.31</v>
      </c>
      <c r="I427">
        <v>5.27</v>
      </c>
      <c r="J427">
        <v>5.3</v>
      </c>
      <c r="K427">
        <v>5.28</v>
      </c>
      <c r="L427">
        <v>4.93</v>
      </c>
      <c r="M427">
        <v>4.91</v>
      </c>
      <c r="N427">
        <v>4.9000000000000004</v>
      </c>
      <c r="O427">
        <v>4.91</v>
      </c>
      <c r="X427" s="1">
        <f t="shared" si="30"/>
        <v>5.29</v>
      </c>
      <c r="Y427" s="1">
        <f t="shared" si="31"/>
        <v>4.9124999999999996</v>
      </c>
      <c r="Z427">
        <f t="shared" si="32"/>
        <v>3.0761467400801567E-5</v>
      </c>
    </row>
    <row r="428" spans="1:26" x14ac:dyDescent="0.25">
      <c r="A428" t="s">
        <v>772</v>
      </c>
      <c r="B428">
        <v>125</v>
      </c>
      <c r="C428" t="s">
        <v>383</v>
      </c>
      <c r="D428">
        <v>0</v>
      </c>
      <c r="E428">
        <v>3</v>
      </c>
      <c r="F428" t="s">
        <v>169</v>
      </c>
      <c r="H428">
        <v>5.34</v>
      </c>
      <c r="I428">
        <v>5.34</v>
      </c>
      <c r="J428">
        <v>5.34</v>
      </c>
      <c r="K428">
        <v>5.36</v>
      </c>
      <c r="L428">
        <v>5</v>
      </c>
      <c r="M428">
        <v>4.9800000000000004</v>
      </c>
      <c r="N428">
        <v>4.99</v>
      </c>
      <c r="O428">
        <v>4.97</v>
      </c>
      <c r="X428" s="1">
        <f t="shared" si="30"/>
        <v>5.3449999999999998</v>
      </c>
      <c r="Y428" s="1">
        <f t="shared" si="31"/>
        <v>4.9850000000000003</v>
      </c>
      <c r="Z428">
        <f t="shared" si="32"/>
        <v>2.9335439110698103E-5</v>
      </c>
    </row>
    <row r="429" spans="1:26" x14ac:dyDescent="0.25">
      <c r="A429" t="s">
        <v>773</v>
      </c>
      <c r="B429">
        <v>125</v>
      </c>
      <c r="C429" t="s">
        <v>383</v>
      </c>
      <c r="D429">
        <v>0</v>
      </c>
      <c r="E429">
        <v>3</v>
      </c>
      <c r="F429" t="s">
        <v>169</v>
      </c>
      <c r="H429">
        <v>5.48</v>
      </c>
      <c r="I429">
        <v>5.47</v>
      </c>
      <c r="J429">
        <v>5.47</v>
      </c>
      <c r="K429">
        <v>5.43</v>
      </c>
      <c r="L429">
        <v>5.12</v>
      </c>
      <c r="M429">
        <v>5.09</v>
      </c>
      <c r="N429">
        <v>5.09</v>
      </c>
      <c r="O429">
        <v>5.0999999999999996</v>
      </c>
      <c r="X429" s="1">
        <f t="shared" si="30"/>
        <v>5.4624999999999995</v>
      </c>
      <c r="Y429" s="1">
        <f t="shared" si="31"/>
        <v>5.0999999999999996</v>
      </c>
      <c r="Z429">
        <f t="shared" si="32"/>
        <v>2.9539157437855761E-5</v>
      </c>
    </row>
    <row r="430" spans="1:26" x14ac:dyDescent="0.25">
      <c r="A430" t="s">
        <v>774</v>
      </c>
      <c r="B430">
        <v>125</v>
      </c>
      <c r="C430" t="s">
        <v>383</v>
      </c>
      <c r="D430">
        <v>0</v>
      </c>
      <c r="E430">
        <v>3</v>
      </c>
      <c r="F430" t="s">
        <v>169</v>
      </c>
      <c r="H430">
        <v>5.44</v>
      </c>
      <c r="I430">
        <v>5.45</v>
      </c>
      <c r="J430">
        <v>5.44</v>
      </c>
      <c r="K430">
        <v>5.45</v>
      </c>
      <c r="L430">
        <v>5.09</v>
      </c>
      <c r="M430">
        <v>5.0599999999999996</v>
      </c>
      <c r="N430">
        <v>5.08</v>
      </c>
      <c r="O430">
        <v>5.09</v>
      </c>
      <c r="X430" s="1">
        <f t="shared" si="30"/>
        <v>5.4450000000000003</v>
      </c>
      <c r="Y430" s="1">
        <f t="shared" si="31"/>
        <v>5.08</v>
      </c>
      <c r="Z430">
        <f t="shared" si="32"/>
        <v>2.974287576501342E-5</v>
      </c>
    </row>
    <row r="431" spans="1:26" x14ac:dyDescent="0.25">
      <c r="A431" t="s">
        <v>775</v>
      </c>
      <c r="B431">
        <v>125</v>
      </c>
      <c r="C431" t="s">
        <v>383</v>
      </c>
      <c r="D431">
        <v>0</v>
      </c>
      <c r="E431">
        <v>3</v>
      </c>
      <c r="F431" t="s">
        <v>169</v>
      </c>
      <c r="H431">
        <v>5.33</v>
      </c>
      <c r="I431">
        <v>5.33</v>
      </c>
      <c r="J431">
        <v>5.32</v>
      </c>
      <c r="K431">
        <v>5.31</v>
      </c>
      <c r="L431">
        <v>5.07</v>
      </c>
      <c r="M431">
        <v>5.08</v>
      </c>
      <c r="N431">
        <v>5.07</v>
      </c>
      <c r="O431">
        <v>5.0599999999999996</v>
      </c>
      <c r="X431" s="1">
        <f t="shared" si="30"/>
        <v>5.3224999999999998</v>
      </c>
      <c r="Y431" s="1">
        <f t="shared" si="31"/>
        <v>5.07</v>
      </c>
      <c r="Z431">
        <f t="shared" si="32"/>
        <v>2.0575551042920189E-5</v>
      </c>
    </row>
    <row r="432" spans="1:26" x14ac:dyDescent="0.25">
      <c r="A432" t="s">
        <v>776</v>
      </c>
      <c r="B432">
        <v>125</v>
      </c>
      <c r="C432" t="s">
        <v>383</v>
      </c>
      <c r="D432">
        <v>0</v>
      </c>
      <c r="E432">
        <v>3</v>
      </c>
      <c r="F432" t="s">
        <v>169</v>
      </c>
      <c r="H432">
        <v>5.37</v>
      </c>
      <c r="I432">
        <v>5.32</v>
      </c>
      <c r="J432">
        <v>5.32</v>
      </c>
      <c r="K432">
        <v>5.32</v>
      </c>
      <c r="L432">
        <v>5.01</v>
      </c>
      <c r="M432">
        <v>4.99</v>
      </c>
      <c r="N432">
        <v>4.97</v>
      </c>
      <c r="O432">
        <v>4.99</v>
      </c>
      <c r="X432" s="1">
        <f t="shared" si="30"/>
        <v>5.3325000000000005</v>
      </c>
      <c r="Y432" s="1">
        <f t="shared" si="31"/>
        <v>4.99</v>
      </c>
      <c r="Z432">
        <f t="shared" si="32"/>
        <v>2.7909410820594787E-5</v>
      </c>
    </row>
    <row r="433" spans="1:26" x14ac:dyDescent="0.25">
      <c r="A433" t="s">
        <v>777</v>
      </c>
      <c r="B433">
        <v>125</v>
      </c>
      <c r="C433" t="s">
        <v>383</v>
      </c>
      <c r="D433">
        <v>0</v>
      </c>
      <c r="E433">
        <v>2</v>
      </c>
      <c r="F433" t="s">
        <v>168</v>
      </c>
      <c r="H433">
        <v>5.08</v>
      </c>
      <c r="I433">
        <v>5.0599999999999996</v>
      </c>
      <c r="J433">
        <v>5.07</v>
      </c>
      <c r="K433">
        <v>5.07</v>
      </c>
      <c r="L433">
        <v>4.9400000000000004</v>
      </c>
      <c r="M433">
        <v>4.9400000000000004</v>
      </c>
      <c r="N433">
        <v>4.91</v>
      </c>
      <c r="O433">
        <v>4.95</v>
      </c>
      <c r="X433" s="1">
        <f t="shared" si="30"/>
        <v>5.07</v>
      </c>
      <c r="Y433" s="1">
        <f t="shared" si="31"/>
        <v>4.9350000000000005</v>
      </c>
      <c r="Z433">
        <f t="shared" si="32"/>
        <v>1.1000789666511789E-5</v>
      </c>
    </row>
    <row r="434" spans="1:26" x14ac:dyDescent="0.25">
      <c r="A434" t="s">
        <v>778</v>
      </c>
      <c r="B434">
        <v>125</v>
      </c>
      <c r="C434" t="s">
        <v>383</v>
      </c>
      <c r="D434">
        <v>0</v>
      </c>
      <c r="E434">
        <v>2</v>
      </c>
      <c r="F434" t="s">
        <v>168</v>
      </c>
      <c r="H434">
        <v>5.31</v>
      </c>
      <c r="I434">
        <v>5.32</v>
      </c>
      <c r="J434">
        <v>5.33</v>
      </c>
      <c r="K434">
        <v>5.29</v>
      </c>
      <c r="L434">
        <v>5.15</v>
      </c>
      <c r="M434">
        <v>5.15</v>
      </c>
      <c r="N434">
        <v>5.13</v>
      </c>
      <c r="O434">
        <v>5.1100000000000003</v>
      </c>
      <c r="X434" s="1">
        <f t="shared" si="30"/>
        <v>5.3125</v>
      </c>
      <c r="Y434" s="1">
        <f t="shared" si="31"/>
        <v>5.1349999999999998</v>
      </c>
      <c r="Z434">
        <f t="shared" si="32"/>
        <v>1.4464001228191467E-5</v>
      </c>
    </row>
    <row r="435" spans="1:26" x14ac:dyDescent="0.25">
      <c r="A435" t="s">
        <v>779</v>
      </c>
      <c r="B435">
        <v>125</v>
      </c>
      <c r="C435" t="s">
        <v>383</v>
      </c>
      <c r="D435">
        <v>0</v>
      </c>
      <c r="E435">
        <v>2</v>
      </c>
      <c r="F435" t="s">
        <v>168</v>
      </c>
      <c r="H435">
        <v>5.25</v>
      </c>
      <c r="I435">
        <v>5.22</v>
      </c>
      <c r="J435">
        <v>5.22</v>
      </c>
      <c r="K435">
        <v>5.23</v>
      </c>
      <c r="L435">
        <v>5.0999999999999996</v>
      </c>
      <c r="M435">
        <v>5.09</v>
      </c>
      <c r="N435">
        <v>5.07</v>
      </c>
      <c r="O435">
        <v>5.09</v>
      </c>
      <c r="X435" s="1">
        <f t="shared" si="30"/>
        <v>5.2299999999999995</v>
      </c>
      <c r="Y435" s="1">
        <f t="shared" si="31"/>
        <v>5.0875000000000004</v>
      </c>
      <c r="Z435">
        <f t="shared" si="32"/>
        <v>1.1611944647984618E-5</v>
      </c>
    </row>
    <row r="436" spans="1:26" x14ac:dyDescent="0.25">
      <c r="A436" t="s">
        <v>780</v>
      </c>
      <c r="B436">
        <v>125</v>
      </c>
      <c r="C436" t="s">
        <v>383</v>
      </c>
      <c r="D436">
        <v>0</v>
      </c>
      <c r="E436">
        <v>2</v>
      </c>
      <c r="F436" t="s">
        <v>168</v>
      </c>
      <c r="H436">
        <v>5.2</v>
      </c>
      <c r="I436">
        <v>5.2</v>
      </c>
      <c r="J436">
        <v>5.21</v>
      </c>
      <c r="K436">
        <v>5.21</v>
      </c>
      <c r="L436">
        <v>5.07</v>
      </c>
      <c r="M436">
        <v>5.0599999999999996</v>
      </c>
      <c r="N436">
        <v>5.0599999999999996</v>
      </c>
      <c r="O436">
        <v>5.05</v>
      </c>
      <c r="X436" s="1">
        <f t="shared" si="30"/>
        <v>5.2050000000000001</v>
      </c>
      <c r="Y436" s="1">
        <f t="shared" si="31"/>
        <v>5.0599999999999996</v>
      </c>
      <c r="Z436">
        <f t="shared" si="32"/>
        <v>1.1815662975142348E-5</v>
      </c>
    </row>
    <row r="437" spans="1:26" x14ac:dyDescent="0.25">
      <c r="A437" t="s">
        <v>781</v>
      </c>
      <c r="B437">
        <v>125</v>
      </c>
      <c r="C437" t="s">
        <v>383</v>
      </c>
      <c r="D437">
        <v>0</v>
      </c>
      <c r="E437">
        <v>2</v>
      </c>
      <c r="F437" t="s">
        <v>168</v>
      </c>
      <c r="H437">
        <v>5.21</v>
      </c>
      <c r="I437">
        <v>5.22</v>
      </c>
      <c r="J437">
        <v>5.17</v>
      </c>
      <c r="K437">
        <v>5.18</v>
      </c>
      <c r="L437">
        <v>5.07</v>
      </c>
      <c r="M437">
        <v>5.08</v>
      </c>
      <c r="N437">
        <v>5.05</v>
      </c>
      <c r="O437">
        <v>5.04</v>
      </c>
      <c r="X437" s="1">
        <f t="shared" si="30"/>
        <v>5.1950000000000003</v>
      </c>
      <c r="Y437" s="1">
        <f t="shared" si="31"/>
        <v>5.0599999999999996</v>
      </c>
      <c r="Z437">
        <f t="shared" si="32"/>
        <v>1.1000789666511862E-5</v>
      </c>
    </row>
    <row r="438" spans="1:26" x14ac:dyDescent="0.25">
      <c r="A438" t="s">
        <v>782</v>
      </c>
      <c r="B438">
        <v>125</v>
      </c>
      <c r="C438" t="s">
        <v>383</v>
      </c>
      <c r="D438">
        <v>0</v>
      </c>
      <c r="E438">
        <v>2</v>
      </c>
      <c r="F438" t="s">
        <v>168</v>
      </c>
      <c r="H438">
        <v>5.07</v>
      </c>
      <c r="I438">
        <v>5.09</v>
      </c>
      <c r="J438">
        <v>5.05</v>
      </c>
      <c r="K438">
        <v>5.07</v>
      </c>
      <c r="L438">
        <v>4.93</v>
      </c>
      <c r="M438">
        <v>4.8899999999999997</v>
      </c>
      <c r="N438">
        <v>4.91</v>
      </c>
      <c r="O438">
        <v>4.91</v>
      </c>
      <c r="X438" s="1">
        <f t="shared" si="30"/>
        <v>5.07</v>
      </c>
      <c r="Y438" s="1">
        <f t="shared" si="31"/>
        <v>4.91</v>
      </c>
      <c r="Z438">
        <f t="shared" si="32"/>
        <v>1.3037972938088079E-5</v>
      </c>
    </row>
    <row r="439" spans="1:26" x14ac:dyDescent="0.25">
      <c r="A439" t="s">
        <v>783</v>
      </c>
      <c r="B439">
        <v>125</v>
      </c>
      <c r="C439" t="s">
        <v>383</v>
      </c>
      <c r="D439">
        <v>0</v>
      </c>
      <c r="E439">
        <v>2</v>
      </c>
      <c r="F439" t="s">
        <v>168</v>
      </c>
      <c r="H439">
        <v>5.15</v>
      </c>
      <c r="I439">
        <v>5.13</v>
      </c>
      <c r="J439">
        <v>5.12</v>
      </c>
      <c r="K439">
        <v>5.13</v>
      </c>
      <c r="L439">
        <v>5.0199999999999996</v>
      </c>
      <c r="M439">
        <v>4.96</v>
      </c>
      <c r="N439">
        <v>4.97</v>
      </c>
      <c r="O439">
        <v>4.95</v>
      </c>
      <c r="X439" s="1">
        <f t="shared" si="30"/>
        <v>5.1325000000000003</v>
      </c>
      <c r="Y439" s="1">
        <f t="shared" si="31"/>
        <v>4.9749999999999996</v>
      </c>
      <c r="Z439">
        <f t="shared" si="32"/>
        <v>1.2834254610930493E-5</v>
      </c>
    </row>
    <row r="440" spans="1:26" x14ac:dyDescent="0.25">
      <c r="A440" t="s">
        <v>784</v>
      </c>
      <c r="B440">
        <v>125</v>
      </c>
      <c r="C440" t="s">
        <v>383</v>
      </c>
      <c r="D440">
        <v>0</v>
      </c>
      <c r="E440">
        <v>2</v>
      </c>
      <c r="F440" t="s">
        <v>168</v>
      </c>
      <c r="H440">
        <v>5.26</v>
      </c>
      <c r="I440">
        <v>5.24</v>
      </c>
      <c r="J440">
        <v>5.24</v>
      </c>
      <c r="K440">
        <v>5.27</v>
      </c>
      <c r="L440">
        <v>5.13</v>
      </c>
      <c r="M440">
        <v>5.08</v>
      </c>
      <c r="N440">
        <v>5.12</v>
      </c>
      <c r="O440">
        <v>5.13</v>
      </c>
      <c r="X440" s="1">
        <f t="shared" ref="X440:X452" si="33">AVERAGE(H440:K440)</f>
        <v>5.2524999999999995</v>
      </c>
      <c r="Y440" s="1">
        <f t="shared" ref="Y440:Y452" si="34">AVERAGE(L440:O440)</f>
        <v>5.1150000000000002</v>
      </c>
      <c r="Z440">
        <f t="shared" si="32"/>
        <v>1.1204507993669375E-5</v>
      </c>
    </row>
    <row r="441" spans="1:26" x14ac:dyDescent="0.25">
      <c r="A441" t="s">
        <v>785</v>
      </c>
      <c r="B441">
        <v>125</v>
      </c>
      <c r="C441" t="s">
        <v>383</v>
      </c>
      <c r="D441">
        <v>0</v>
      </c>
      <c r="E441">
        <v>2</v>
      </c>
      <c r="F441" t="s">
        <v>168</v>
      </c>
      <c r="H441">
        <v>5.12</v>
      </c>
      <c r="I441">
        <v>5.08</v>
      </c>
      <c r="J441">
        <v>5.09</v>
      </c>
      <c r="K441">
        <v>5.0999999999999996</v>
      </c>
      <c r="L441">
        <v>4.97</v>
      </c>
      <c r="M441">
        <v>4.9400000000000004</v>
      </c>
      <c r="N441">
        <v>4.9400000000000004</v>
      </c>
      <c r="O441">
        <v>4.95</v>
      </c>
      <c r="X441" s="1">
        <f t="shared" si="33"/>
        <v>5.0975000000000001</v>
      </c>
      <c r="Y441" s="1">
        <f t="shared" si="34"/>
        <v>4.95</v>
      </c>
      <c r="Z441">
        <f t="shared" si="32"/>
        <v>1.2019381302299933E-5</v>
      </c>
    </row>
    <row r="442" spans="1:26" x14ac:dyDescent="0.25">
      <c r="A442" t="s">
        <v>786</v>
      </c>
      <c r="B442">
        <v>125</v>
      </c>
      <c r="C442" t="s">
        <v>383</v>
      </c>
      <c r="D442">
        <v>0</v>
      </c>
      <c r="E442">
        <v>2</v>
      </c>
      <c r="F442" t="s">
        <v>168</v>
      </c>
      <c r="H442">
        <v>5.25</v>
      </c>
      <c r="I442">
        <v>5.23</v>
      </c>
      <c r="J442">
        <v>5.22</v>
      </c>
      <c r="K442">
        <v>5.24</v>
      </c>
      <c r="L442">
        <v>5.1100000000000003</v>
      </c>
      <c r="M442">
        <v>5.08</v>
      </c>
      <c r="N442">
        <v>5.09</v>
      </c>
      <c r="O442">
        <v>5.0999999999999996</v>
      </c>
      <c r="X442" s="1">
        <f t="shared" si="33"/>
        <v>5.2349999999999994</v>
      </c>
      <c r="Y442" s="1">
        <f t="shared" si="34"/>
        <v>5.0950000000000006</v>
      </c>
      <c r="Z442">
        <f t="shared" si="32"/>
        <v>1.1408226320826961E-5</v>
      </c>
    </row>
    <row r="443" spans="1:26" x14ac:dyDescent="0.25">
      <c r="A443" t="s">
        <v>787</v>
      </c>
      <c r="B443">
        <v>125</v>
      </c>
      <c r="C443" t="s">
        <v>383</v>
      </c>
      <c r="D443">
        <v>0</v>
      </c>
      <c r="E443">
        <v>2</v>
      </c>
      <c r="F443" t="s">
        <v>168</v>
      </c>
      <c r="H443">
        <v>5.18</v>
      </c>
      <c r="I443">
        <v>5.19</v>
      </c>
      <c r="J443">
        <v>5.14</v>
      </c>
      <c r="K443">
        <v>5.15</v>
      </c>
      <c r="L443">
        <v>4.91</v>
      </c>
      <c r="M443">
        <v>4.87</v>
      </c>
      <c r="N443">
        <v>4.87</v>
      </c>
      <c r="O443">
        <v>4.91</v>
      </c>
      <c r="X443" s="1">
        <f t="shared" si="33"/>
        <v>5.1650000000000009</v>
      </c>
      <c r="Y443" s="1">
        <f t="shared" si="34"/>
        <v>4.8900000000000006</v>
      </c>
      <c r="Z443">
        <f t="shared" si="32"/>
        <v>2.2409015987338893E-5</v>
      </c>
    </row>
    <row r="444" spans="1:26" x14ac:dyDescent="0.25">
      <c r="A444" t="s">
        <v>788</v>
      </c>
      <c r="B444">
        <v>125</v>
      </c>
      <c r="C444" t="s">
        <v>383</v>
      </c>
      <c r="D444">
        <v>0</v>
      </c>
      <c r="E444">
        <v>2</v>
      </c>
      <c r="F444" t="s">
        <v>168</v>
      </c>
      <c r="H444">
        <v>5.12</v>
      </c>
      <c r="I444">
        <v>5.0999999999999996</v>
      </c>
      <c r="J444">
        <v>5.0999999999999996</v>
      </c>
      <c r="K444">
        <v>5.09</v>
      </c>
      <c r="L444">
        <v>4.87</v>
      </c>
      <c r="M444">
        <v>4.82</v>
      </c>
      <c r="N444">
        <v>4.83</v>
      </c>
      <c r="O444">
        <v>4.8499999999999996</v>
      </c>
      <c r="X444" s="1">
        <f t="shared" si="33"/>
        <v>5.1024999999999991</v>
      </c>
      <c r="Y444" s="1">
        <f t="shared" si="34"/>
        <v>4.8425000000000002</v>
      </c>
      <c r="Z444">
        <f t="shared" si="32"/>
        <v>2.1186706024393019E-5</v>
      </c>
    </row>
    <row r="445" spans="1:26" x14ac:dyDescent="0.25">
      <c r="A445" t="s">
        <v>789</v>
      </c>
      <c r="B445">
        <v>125</v>
      </c>
      <c r="C445" t="s">
        <v>383</v>
      </c>
      <c r="D445">
        <v>0</v>
      </c>
      <c r="E445">
        <v>2</v>
      </c>
      <c r="F445" t="s">
        <v>168</v>
      </c>
      <c r="H445">
        <v>5.15</v>
      </c>
      <c r="I445">
        <v>5.12</v>
      </c>
      <c r="J445">
        <v>5.14</v>
      </c>
      <c r="K445">
        <v>5.12</v>
      </c>
      <c r="L445">
        <v>4.87</v>
      </c>
      <c r="M445">
        <v>4.8600000000000003</v>
      </c>
      <c r="N445">
        <v>4.8499999999999996</v>
      </c>
      <c r="O445">
        <v>4.84</v>
      </c>
      <c r="X445" s="1">
        <f t="shared" si="33"/>
        <v>5.1325000000000003</v>
      </c>
      <c r="Y445" s="1">
        <f t="shared" si="34"/>
        <v>4.8550000000000004</v>
      </c>
      <c r="Z445">
        <f t="shared" si="32"/>
        <v>2.261273431449648E-5</v>
      </c>
    </row>
    <row r="446" spans="1:26" x14ac:dyDescent="0.25">
      <c r="A446" t="s">
        <v>790</v>
      </c>
      <c r="B446">
        <v>125</v>
      </c>
      <c r="C446" t="s">
        <v>383</v>
      </c>
      <c r="D446">
        <v>0</v>
      </c>
      <c r="E446">
        <v>4</v>
      </c>
      <c r="F446" t="s">
        <v>168</v>
      </c>
      <c r="H446">
        <v>5.17</v>
      </c>
      <c r="I446">
        <v>5.18</v>
      </c>
      <c r="J446">
        <v>5.13</v>
      </c>
      <c r="K446">
        <v>5.16</v>
      </c>
      <c r="L446">
        <v>4.93</v>
      </c>
      <c r="M446">
        <v>4.9000000000000004</v>
      </c>
      <c r="N446">
        <v>4.9000000000000004</v>
      </c>
      <c r="O446">
        <v>4.9000000000000004</v>
      </c>
      <c r="X446" s="1">
        <f t="shared" si="33"/>
        <v>5.16</v>
      </c>
      <c r="Y446" s="1">
        <f t="shared" si="34"/>
        <v>4.9075000000000006</v>
      </c>
      <c r="Z446">
        <f t="shared" si="32"/>
        <v>2.0575551042920189E-5</v>
      </c>
    </row>
    <row r="447" spans="1:26" x14ac:dyDescent="0.25">
      <c r="A447" t="s">
        <v>791</v>
      </c>
      <c r="B447">
        <v>125</v>
      </c>
      <c r="C447" t="s">
        <v>383</v>
      </c>
      <c r="D447">
        <v>0</v>
      </c>
      <c r="E447">
        <v>4</v>
      </c>
      <c r="F447" t="s">
        <v>168</v>
      </c>
      <c r="H447">
        <v>5.15</v>
      </c>
      <c r="I447">
        <v>5.13</v>
      </c>
      <c r="J447">
        <v>5.13</v>
      </c>
      <c r="K447">
        <v>5.12</v>
      </c>
      <c r="L447">
        <v>4.93</v>
      </c>
      <c r="M447">
        <v>4.88</v>
      </c>
      <c r="N447">
        <v>4.91</v>
      </c>
      <c r="O447">
        <v>4.9000000000000004</v>
      </c>
      <c r="X447" s="1">
        <f t="shared" si="33"/>
        <v>5.1325000000000003</v>
      </c>
      <c r="Y447" s="1">
        <f t="shared" si="34"/>
        <v>4.9049999999999994</v>
      </c>
      <c r="Z447">
        <f t="shared" si="32"/>
        <v>1.8538367771344046E-5</v>
      </c>
    </row>
    <row r="448" spans="1:26" x14ac:dyDescent="0.25">
      <c r="A448" t="s">
        <v>792</v>
      </c>
      <c r="B448">
        <v>125</v>
      </c>
      <c r="C448" t="s">
        <v>383</v>
      </c>
      <c r="D448">
        <v>0</v>
      </c>
      <c r="E448">
        <v>4</v>
      </c>
      <c r="F448" t="s">
        <v>168</v>
      </c>
      <c r="H448">
        <v>5.19</v>
      </c>
      <c r="I448">
        <v>5.16</v>
      </c>
      <c r="J448">
        <v>5.17</v>
      </c>
      <c r="K448">
        <v>5.19</v>
      </c>
      <c r="L448">
        <v>5.05</v>
      </c>
      <c r="M448">
        <v>5.03</v>
      </c>
      <c r="N448">
        <v>5.04</v>
      </c>
      <c r="O448">
        <v>5.03</v>
      </c>
      <c r="X448" s="1">
        <f t="shared" si="33"/>
        <v>5.1775000000000002</v>
      </c>
      <c r="Y448" s="1">
        <f t="shared" si="34"/>
        <v>5.0375000000000005</v>
      </c>
      <c r="Z448">
        <f t="shared" si="32"/>
        <v>1.1408226320827032E-5</v>
      </c>
    </row>
    <row r="449" spans="1:26" x14ac:dyDescent="0.25">
      <c r="A449" t="s">
        <v>793</v>
      </c>
      <c r="B449">
        <v>125</v>
      </c>
      <c r="C449" t="s">
        <v>383</v>
      </c>
      <c r="D449">
        <v>0</v>
      </c>
      <c r="E449">
        <v>4</v>
      </c>
      <c r="F449" t="s">
        <v>168</v>
      </c>
      <c r="H449">
        <v>5.29</v>
      </c>
      <c r="I449">
        <v>5.24</v>
      </c>
      <c r="J449">
        <v>5.25</v>
      </c>
      <c r="K449">
        <v>5.27</v>
      </c>
      <c r="L449">
        <v>5.14</v>
      </c>
      <c r="M449">
        <v>5.1100000000000003</v>
      </c>
      <c r="N449">
        <v>5.1100000000000003</v>
      </c>
      <c r="O449">
        <v>5.12</v>
      </c>
      <c r="X449" s="1">
        <f t="shared" si="33"/>
        <v>5.2625000000000002</v>
      </c>
      <c r="Y449" s="1">
        <f t="shared" si="34"/>
        <v>5.12</v>
      </c>
      <c r="Z449">
        <f t="shared" si="32"/>
        <v>1.1611944647984691E-5</v>
      </c>
    </row>
    <row r="450" spans="1:26" x14ac:dyDescent="0.25">
      <c r="A450" t="s">
        <v>794</v>
      </c>
      <c r="B450">
        <v>125</v>
      </c>
      <c r="C450" t="s">
        <v>383</v>
      </c>
      <c r="D450">
        <v>0</v>
      </c>
      <c r="E450">
        <v>3</v>
      </c>
      <c r="F450" t="s">
        <v>168</v>
      </c>
      <c r="H450">
        <v>5.21</v>
      </c>
      <c r="I450">
        <v>5.21</v>
      </c>
      <c r="J450">
        <v>5.21</v>
      </c>
      <c r="K450">
        <v>5.15</v>
      </c>
      <c r="L450">
        <v>5.0199999999999996</v>
      </c>
      <c r="M450">
        <v>5</v>
      </c>
      <c r="N450">
        <v>5.03</v>
      </c>
      <c r="O450">
        <v>5</v>
      </c>
      <c r="X450" s="1">
        <f t="shared" si="33"/>
        <v>5.1950000000000003</v>
      </c>
      <c r="Y450" s="1">
        <f t="shared" si="34"/>
        <v>5.0125000000000002</v>
      </c>
      <c r="Z450">
        <f t="shared" si="32"/>
        <v>1.487143788250671E-5</v>
      </c>
    </row>
    <row r="451" spans="1:26" x14ac:dyDescent="0.25">
      <c r="A451" t="s">
        <v>795</v>
      </c>
      <c r="B451">
        <v>125</v>
      </c>
      <c r="C451" t="s">
        <v>383</v>
      </c>
      <c r="D451">
        <v>0</v>
      </c>
      <c r="E451">
        <v>4</v>
      </c>
      <c r="F451" t="s">
        <v>168</v>
      </c>
      <c r="H451">
        <v>5.19</v>
      </c>
      <c r="I451">
        <v>5.17</v>
      </c>
      <c r="J451">
        <v>5.18</v>
      </c>
      <c r="K451">
        <v>5.18</v>
      </c>
      <c r="L451">
        <v>5.04</v>
      </c>
      <c r="M451">
        <v>5.03</v>
      </c>
      <c r="N451">
        <v>5.0199999999999996</v>
      </c>
      <c r="O451">
        <v>5.0199999999999996</v>
      </c>
      <c r="X451" s="1">
        <f t="shared" si="33"/>
        <v>5.18</v>
      </c>
      <c r="Y451" s="1">
        <f t="shared" si="34"/>
        <v>5.0274999999999999</v>
      </c>
      <c r="Z451">
        <f t="shared" ref="Z451:Z514" si="35">IFERROR((X451-Y451)/(PI()*((B451/2)^2)),"na")</f>
        <v>1.2426817956615178E-5</v>
      </c>
    </row>
    <row r="452" spans="1:26" x14ac:dyDescent="0.25">
      <c r="A452" t="s">
        <v>796</v>
      </c>
      <c r="B452">
        <v>125</v>
      </c>
      <c r="C452" t="s">
        <v>383</v>
      </c>
      <c r="D452">
        <v>0</v>
      </c>
      <c r="E452">
        <v>3</v>
      </c>
      <c r="F452" t="s">
        <v>168</v>
      </c>
      <c r="H452">
        <v>5.24</v>
      </c>
      <c r="I452">
        <v>5.24</v>
      </c>
      <c r="J452">
        <v>5.22</v>
      </c>
      <c r="K452">
        <v>5.22</v>
      </c>
      <c r="L452">
        <v>5.09</v>
      </c>
      <c r="M452">
        <v>5.0599999999999996</v>
      </c>
      <c r="N452">
        <v>5.07</v>
      </c>
      <c r="O452">
        <v>5.1100000000000003</v>
      </c>
      <c r="X452" s="1">
        <f t="shared" si="33"/>
        <v>5.2299999999999995</v>
      </c>
      <c r="Y452" s="1">
        <f t="shared" si="34"/>
        <v>5.0824999999999996</v>
      </c>
      <c r="Z452">
        <f t="shared" si="35"/>
        <v>1.2019381302299933E-5</v>
      </c>
    </row>
    <row r="453" spans="1:26" x14ac:dyDescent="0.25">
      <c r="A453" t="s">
        <v>797</v>
      </c>
      <c r="B453">
        <v>125</v>
      </c>
      <c r="C453" t="s">
        <v>383</v>
      </c>
      <c r="D453">
        <v>0</v>
      </c>
      <c r="E453">
        <v>3</v>
      </c>
      <c r="F453" t="s">
        <v>168</v>
      </c>
      <c r="G453" t="s">
        <v>884</v>
      </c>
      <c r="H453">
        <v>5.24</v>
      </c>
      <c r="I453">
        <v>5.25</v>
      </c>
      <c r="J453">
        <v>5.24</v>
      </c>
      <c r="K453">
        <v>5.23</v>
      </c>
      <c r="P453">
        <v>5.23</v>
      </c>
      <c r="Q453">
        <v>5.22</v>
      </c>
      <c r="R453">
        <v>5.25</v>
      </c>
      <c r="S453">
        <v>5.19</v>
      </c>
      <c r="T453">
        <v>5.13</v>
      </c>
      <c r="U453">
        <v>5.0999999999999996</v>
      </c>
      <c r="V453">
        <v>5.1100000000000003</v>
      </c>
      <c r="W453">
        <v>5.12</v>
      </c>
      <c r="X453" s="1">
        <f>AVERAGE(P453:S453)</f>
        <v>5.2225000000000001</v>
      </c>
      <c r="Y453" s="1">
        <f>AVERAGE(T453:W453)</f>
        <v>5.1150000000000002</v>
      </c>
      <c r="Z453">
        <f t="shared" si="35"/>
        <v>8.759888067777914E-6</v>
      </c>
    </row>
    <row r="454" spans="1:26" x14ac:dyDescent="0.25">
      <c r="A454" t="s">
        <v>798</v>
      </c>
      <c r="B454">
        <v>125</v>
      </c>
      <c r="C454" t="s">
        <v>383</v>
      </c>
      <c r="D454">
        <v>0</v>
      </c>
      <c r="E454">
        <v>4</v>
      </c>
      <c r="F454" t="s">
        <v>168</v>
      </c>
      <c r="G454" t="s">
        <v>884</v>
      </c>
      <c r="H454">
        <v>5.28</v>
      </c>
      <c r="I454">
        <v>5.27</v>
      </c>
      <c r="J454">
        <v>5.26</v>
      </c>
      <c r="K454">
        <v>5.26</v>
      </c>
      <c r="P454">
        <v>5.28</v>
      </c>
      <c r="Q454">
        <v>5.25</v>
      </c>
      <c r="R454">
        <v>5.25</v>
      </c>
      <c r="S454">
        <v>5.23</v>
      </c>
      <c r="T454">
        <v>5.16</v>
      </c>
      <c r="U454">
        <v>5.14</v>
      </c>
      <c r="V454">
        <v>5.12</v>
      </c>
      <c r="W454">
        <v>5.12</v>
      </c>
      <c r="X454" s="1">
        <f t="shared" ref="X454:X457" si="36">AVERAGE(P454:S454)</f>
        <v>5.2525000000000004</v>
      </c>
      <c r="Y454" s="1">
        <f t="shared" ref="Y454:Y457" si="37">AVERAGE(T454:W454)</f>
        <v>5.1350000000000007</v>
      </c>
      <c r="Z454">
        <f t="shared" si="35"/>
        <v>9.574761376408401E-6</v>
      </c>
    </row>
    <row r="455" spans="1:26" x14ac:dyDescent="0.25">
      <c r="A455" t="s">
        <v>799</v>
      </c>
      <c r="B455">
        <v>125</v>
      </c>
      <c r="C455" t="s">
        <v>383</v>
      </c>
      <c r="D455">
        <v>0</v>
      </c>
      <c r="E455">
        <v>4</v>
      </c>
      <c r="F455" t="s">
        <v>168</v>
      </c>
      <c r="G455" t="s">
        <v>884</v>
      </c>
      <c r="H455">
        <v>5.23</v>
      </c>
      <c r="I455">
        <v>5.25</v>
      </c>
      <c r="J455">
        <v>5.23</v>
      </c>
      <c r="K455">
        <v>5.23</v>
      </c>
      <c r="P455">
        <v>5.26</v>
      </c>
      <c r="Q455">
        <v>5.25</v>
      </c>
      <c r="R455">
        <v>5.24</v>
      </c>
      <c r="S455">
        <v>5.24</v>
      </c>
      <c r="T455">
        <v>5.15</v>
      </c>
      <c r="U455">
        <v>5.14</v>
      </c>
      <c r="V455">
        <v>5.14</v>
      </c>
      <c r="W455">
        <v>5.1100000000000003</v>
      </c>
      <c r="X455" s="1">
        <f t="shared" si="36"/>
        <v>5.2475000000000005</v>
      </c>
      <c r="Y455" s="1">
        <f t="shared" si="37"/>
        <v>5.1349999999999998</v>
      </c>
      <c r="Z455">
        <f t="shared" si="35"/>
        <v>9.1673247220932295E-6</v>
      </c>
    </row>
    <row r="456" spans="1:26" x14ac:dyDescent="0.25">
      <c r="A456" t="s">
        <v>800</v>
      </c>
      <c r="B456">
        <v>125</v>
      </c>
      <c r="C456" t="s">
        <v>383</v>
      </c>
      <c r="D456">
        <v>0</v>
      </c>
      <c r="E456">
        <v>3</v>
      </c>
      <c r="F456" t="s">
        <v>168</v>
      </c>
      <c r="G456" t="s">
        <v>884</v>
      </c>
      <c r="H456">
        <v>5.0999999999999996</v>
      </c>
      <c r="I456">
        <v>5.09</v>
      </c>
      <c r="J456">
        <v>5.07</v>
      </c>
      <c r="K456">
        <v>5.1100000000000003</v>
      </c>
      <c r="P456">
        <v>5.09</v>
      </c>
      <c r="Q456">
        <v>5.09</v>
      </c>
      <c r="R456">
        <v>5.12</v>
      </c>
      <c r="S456">
        <v>5.09</v>
      </c>
      <c r="T456">
        <v>4.99</v>
      </c>
      <c r="U456">
        <v>4.97</v>
      </c>
      <c r="V456">
        <v>5</v>
      </c>
      <c r="W456">
        <v>4.99</v>
      </c>
      <c r="X456" s="1">
        <f t="shared" si="36"/>
        <v>5.0975000000000001</v>
      </c>
      <c r="Y456" s="1">
        <f t="shared" si="37"/>
        <v>4.9875000000000007</v>
      </c>
      <c r="Z456">
        <f t="shared" si="35"/>
        <v>8.9636063949354998E-6</v>
      </c>
    </row>
    <row r="457" spans="1:26" x14ac:dyDescent="0.25">
      <c r="A457" t="s">
        <v>801</v>
      </c>
      <c r="B457">
        <v>125</v>
      </c>
      <c r="C457" t="s">
        <v>383</v>
      </c>
      <c r="D457">
        <v>0</v>
      </c>
      <c r="E457">
        <v>4</v>
      </c>
      <c r="F457" t="s">
        <v>168</v>
      </c>
      <c r="G457" t="s">
        <v>884</v>
      </c>
      <c r="H457">
        <v>5.09</v>
      </c>
      <c r="I457">
        <v>5.09</v>
      </c>
      <c r="J457">
        <v>5.0999999999999996</v>
      </c>
      <c r="K457">
        <v>5.08</v>
      </c>
      <c r="P457">
        <v>5.12</v>
      </c>
      <c r="Q457">
        <v>5.12</v>
      </c>
      <c r="R457">
        <v>5.12</v>
      </c>
      <c r="S457">
        <v>5.09</v>
      </c>
      <c r="T457">
        <v>5</v>
      </c>
      <c r="U457">
        <v>4.96</v>
      </c>
      <c r="V457">
        <v>4.9800000000000004</v>
      </c>
      <c r="W457">
        <v>4.97</v>
      </c>
      <c r="X457" s="1">
        <f t="shared" si="36"/>
        <v>5.1124999999999998</v>
      </c>
      <c r="Y457" s="1">
        <f t="shared" si="37"/>
        <v>4.9775</v>
      </c>
      <c r="Z457">
        <f t="shared" si="35"/>
        <v>1.1000789666511789E-5</v>
      </c>
    </row>
    <row r="458" spans="1:26" x14ac:dyDescent="0.25">
      <c r="A458" t="s">
        <v>829</v>
      </c>
      <c r="B458">
        <v>125</v>
      </c>
      <c r="C458" t="s">
        <v>383</v>
      </c>
      <c r="D458">
        <v>0</v>
      </c>
      <c r="E458">
        <v>1</v>
      </c>
      <c r="F458" t="s">
        <v>170</v>
      </c>
      <c r="H458">
        <v>6.22</v>
      </c>
      <c r="I458">
        <v>6.18</v>
      </c>
      <c r="J458">
        <v>6.21</v>
      </c>
      <c r="K458">
        <v>6.21</v>
      </c>
      <c r="L458">
        <v>6.05</v>
      </c>
      <c r="M458">
        <v>6.03</v>
      </c>
      <c r="N458">
        <v>6.01</v>
      </c>
      <c r="O458">
        <v>6.06</v>
      </c>
      <c r="X458" s="1">
        <f t="shared" ref="X458:X507" si="38">AVERAGE(H458:K458)</f>
        <v>6.2050000000000001</v>
      </c>
      <c r="Y458" s="1">
        <f t="shared" ref="Y458:Y507" si="39">AVERAGE(L458:O458)</f>
        <v>6.0374999999999996</v>
      </c>
      <c r="Z458">
        <f t="shared" si="35"/>
        <v>1.364912791956098E-5</v>
      </c>
    </row>
    <row r="459" spans="1:26" x14ac:dyDescent="0.25">
      <c r="A459" t="s">
        <v>830</v>
      </c>
      <c r="B459">
        <v>125</v>
      </c>
      <c r="C459" t="s">
        <v>383</v>
      </c>
      <c r="D459">
        <v>0</v>
      </c>
      <c r="E459">
        <v>1</v>
      </c>
      <c r="F459" t="s">
        <v>170</v>
      </c>
      <c r="H459">
        <v>6.43</v>
      </c>
      <c r="I459">
        <v>6.42</v>
      </c>
      <c r="J459">
        <v>6.43</v>
      </c>
      <c r="K459">
        <v>6.41</v>
      </c>
      <c r="L459">
        <v>6.29</v>
      </c>
      <c r="M459">
        <v>6.25</v>
      </c>
      <c r="N459">
        <v>6.27</v>
      </c>
      <c r="O459">
        <v>6.3</v>
      </c>
      <c r="X459" s="1">
        <f t="shared" si="38"/>
        <v>6.4225000000000003</v>
      </c>
      <c r="Y459" s="1">
        <f t="shared" si="39"/>
        <v>6.2774999999999999</v>
      </c>
      <c r="Z459">
        <f t="shared" si="35"/>
        <v>1.1815662975142348E-5</v>
      </c>
    </row>
    <row r="460" spans="1:26" x14ac:dyDescent="0.25">
      <c r="A460" t="s">
        <v>831</v>
      </c>
      <c r="B460">
        <v>125</v>
      </c>
      <c r="C460" t="s">
        <v>383</v>
      </c>
      <c r="D460">
        <v>0</v>
      </c>
      <c r="E460">
        <v>1</v>
      </c>
      <c r="F460" t="s">
        <v>170</v>
      </c>
      <c r="H460">
        <v>6.32</v>
      </c>
      <c r="I460">
        <v>6.29</v>
      </c>
      <c r="J460">
        <v>6.31</v>
      </c>
      <c r="K460">
        <v>6.3</v>
      </c>
      <c r="L460">
        <v>6.15</v>
      </c>
      <c r="M460">
        <v>6.16</v>
      </c>
      <c r="N460">
        <v>6.13</v>
      </c>
      <c r="O460">
        <v>6.13</v>
      </c>
      <c r="X460" s="1">
        <f t="shared" si="38"/>
        <v>6.3049999999999997</v>
      </c>
      <c r="Y460" s="1">
        <f t="shared" si="39"/>
        <v>6.1425000000000001</v>
      </c>
      <c r="Z460">
        <f t="shared" si="35"/>
        <v>1.3241691265245665E-5</v>
      </c>
    </row>
    <row r="461" spans="1:26" x14ac:dyDescent="0.25">
      <c r="A461" t="s">
        <v>832</v>
      </c>
      <c r="B461">
        <v>125</v>
      </c>
      <c r="C461" t="s">
        <v>383</v>
      </c>
      <c r="D461">
        <v>0</v>
      </c>
      <c r="E461">
        <v>1</v>
      </c>
      <c r="F461" t="s">
        <v>170</v>
      </c>
      <c r="H461">
        <v>6.31</v>
      </c>
      <c r="I461">
        <v>6.26</v>
      </c>
      <c r="J461">
        <v>6.29</v>
      </c>
      <c r="K461">
        <v>6.31</v>
      </c>
      <c r="L461">
        <v>6.12</v>
      </c>
      <c r="M461">
        <v>6.09</v>
      </c>
      <c r="N461">
        <v>6.12</v>
      </c>
      <c r="O461">
        <v>6.1</v>
      </c>
      <c r="X461" s="1">
        <f t="shared" si="38"/>
        <v>6.2924999999999995</v>
      </c>
      <c r="Y461" s="1">
        <f t="shared" si="39"/>
        <v>6.1074999999999999</v>
      </c>
      <c r="Z461">
        <f t="shared" si="35"/>
        <v>1.5075156209664296E-5</v>
      </c>
    </row>
    <row r="462" spans="1:26" x14ac:dyDescent="0.25">
      <c r="A462" t="s">
        <v>833</v>
      </c>
      <c r="B462">
        <v>125</v>
      </c>
      <c r="C462" t="s">
        <v>383</v>
      </c>
      <c r="D462">
        <v>0</v>
      </c>
      <c r="E462">
        <v>1</v>
      </c>
      <c r="F462" t="s">
        <v>170</v>
      </c>
      <c r="H462">
        <v>6.2</v>
      </c>
      <c r="I462">
        <v>6.17</v>
      </c>
      <c r="J462">
        <v>6.17</v>
      </c>
      <c r="K462">
        <v>6.18</v>
      </c>
      <c r="L462">
        <v>6.02</v>
      </c>
      <c r="M462">
        <v>6</v>
      </c>
      <c r="N462">
        <v>6.03</v>
      </c>
      <c r="O462">
        <v>6.02</v>
      </c>
      <c r="X462" s="1">
        <f t="shared" si="38"/>
        <v>6.18</v>
      </c>
      <c r="Y462" s="1">
        <f t="shared" si="39"/>
        <v>6.0175000000000001</v>
      </c>
      <c r="Z462">
        <f t="shared" si="35"/>
        <v>1.3241691265245665E-5</v>
      </c>
    </row>
    <row r="463" spans="1:26" x14ac:dyDescent="0.25">
      <c r="A463" t="s">
        <v>834</v>
      </c>
      <c r="B463">
        <v>125</v>
      </c>
      <c r="C463" t="s">
        <v>383</v>
      </c>
      <c r="D463">
        <v>0</v>
      </c>
      <c r="E463">
        <v>1</v>
      </c>
      <c r="F463" t="s">
        <v>170</v>
      </c>
      <c r="H463">
        <v>6.34</v>
      </c>
      <c r="I463">
        <v>6.32</v>
      </c>
      <c r="J463">
        <v>6.3</v>
      </c>
      <c r="K463">
        <v>6.3</v>
      </c>
      <c r="L463">
        <v>6.19</v>
      </c>
      <c r="M463">
        <v>6.17</v>
      </c>
      <c r="N463">
        <v>6.19</v>
      </c>
      <c r="O463">
        <v>6.18</v>
      </c>
      <c r="X463" s="1">
        <f t="shared" si="38"/>
        <v>6.3150000000000004</v>
      </c>
      <c r="Y463" s="1">
        <f t="shared" si="39"/>
        <v>6.1825000000000001</v>
      </c>
      <c r="Z463">
        <f t="shared" si="35"/>
        <v>1.0797071339354204E-5</v>
      </c>
    </row>
    <row r="464" spans="1:26" x14ac:dyDescent="0.25">
      <c r="A464" t="s">
        <v>835</v>
      </c>
      <c r="B464">
        <v>125</v>
      </c>
      <c r="C464" t="s">
        <v>383</v>
      </c>
      <c r="D464">
        <v>0</v>
      </c>
      <c r="E464">
        <v>1</v>
      </c>
      <c r="F464" t="s">
        <v>170</v>
      </c>
      <c r="H464">
        <v>6.43</v>
      </c>
      <c r="I464">
        <v>6.42</v>
      </c>
      <c r="J464">
        <v>6.42</v>
      </c>
      <c r="K464">
        <v>6.41</v>
      </c>
      <c r="L464">
        <v>6.31</v>
      </c>
      <c r="M464">
        <v>6.28</v>
      </c>
      <c r="N464">
        <v>6.29</v>
      </c>
      <c r="O464">
        <v>6.3</v>
      </c>
      <c r="X464" s="1">
        <f t="shared" si="38"/>
        <v>6.42</v>
      </c>
      <c r="Y464" s="1">
        <f t="shared" si="39"/>
        <v>6.2949999999999999</v>
      </c>
      <c r="Z464">
        <f t="shared" si="35"/>
        <v>1.0185916357881302E-5</v>
      </c>
    </row>
    <row r="465" spans="1:26" x14ac:dyDescent="0.25">
      <c r="A465" t="s">
        <v>836</v>
      </c>
      <c r="B465">
        <v>125</v>
      </c>
      <c r="C465" t="s">
        <v>383</v>
      </c>
      <c r="D465">
        <v>0</v>
      </c>
      <c r="E465">
        <v>1</v>
      </c>
      <c r="F465" t="s">
        <v>170</v>
      </c>
      <c r="H465">
        <v>6.33</v>
      </c>
      <c r="I465">
        <v>6.3</v>
      </c>
      <c r="J465">
        <v>6.31</v>
      </c>
      <c r="K465">
        <v>6.33</v>
      </c>
      <c r="L465">
        <v>6.18</v>
      </c>
      <c r="M465">
        <v>6.17</v>
      </c>
      <c r="N465">
        <v>6.17</v>
      </c>
      <c r="O465">
        <v>6.14</v>
      </c>
      <c r="X465" s="1">
        <f t="shared" si="38"/>
        <v>6.317499999999999</v>
      </c>
      <c r="Y465" s="1">
        <f t="shared" si="39"/>
        <v>6.165</v>
      </c>
      <c r="Z465">
        <f t="shared" si="35"/>
        <v>1.2426817956615105E-5</v>
      </c>
    </row>
    <row r="466" spans="1:26" x14ac:dyDescent="0.25">
      <c r="A466" t="s">
        <v>837</v>
      </c>
      <c r="B466">
        <v>125</v>
      </c>
      <c r="C466" t="s">
        <v>383</v>
      </c>
      <c r="D466">
        <v>0</v>
      </c>
      <c r="E466">
        <v>1</v>
      </c>
      <c r="F466" t="s">
        <v>170</v>
      </c>
      <c r="H466">
        <v>6.3</v>
      </c>
      <c r="I466">
        <v>6.27</v>
      </c>
      <c r="J466">
        <v>6.3</v>
      </c>
      <c r="K466">
        <v>6.29</v>
      </c>
      <c r="L466">
        <v>6.18</v>
      </c>
      <c r="M466">
        <v>6.18</v>
      </c>
      <c r="N466">
        <v>6.15</v>
      </c>
      <c r="O466">
        <v>6.16</v>
      </c>
      <c r="X466" s="1">
        <f t="shared" si="38"/>
        <v>6.29</v>
      </c>
      <c r="Y466" s="1">
        <f t="shared" si="39"/>
        <v>6.1674999999999995</v>
      </c>
      <c r="Z466">
        <f t="shared" si="35"/>
        <v>9.9821980307237166E-6</v>
      </c>
    </row>
    <row r="467" spans="1:26" x14ac:dyDescent="0.25">
      <c r="A467" t="s">
        <v>838</v>
      </c>
      <c r="B467">
        <v>125</v>
      </c>
      <c r="C467" t="s">
        <v>383</v>
      </c>
      <c r="D467">
        <v>0</v>
      </c>
      <c r="E467">
        <v>1</v>
      </c>
      <c r="F467" t="s">
        <v>170</v>
      </c>
      <c r="H467">
        <v>6.36</v>
      </c>
      <c r="I467">
        <v>6.32</v>
      </c>
      <c r="J467">
        <v>6.32</v>
      </c>
      <c r="K467">
        <v>6.31</v>
      </c>
      <c r="L467">
        <v>6.21</v>
      </c>
      <c r="M467">
        <v>6.21</v>
      </c>
      <c r="N467">
        <v>6.19</v>
      </c>
      <c r="O467">
        <v>6.18</v>
      </c>
      <c r="X467" s="1">
        <f t="shared" si="38"/>
        <v>6.3274999999999997</v>
      </c>
      <c r="Y467" s="1">
        <f t="shared" si="39"/>
        <v>6.1974999999999998</v>
      </c>
      <c r="Z467">
        <f t="shared" si="35"/>
        <v>1.0593353012196545E-5</v>
      </c>
    </row>
    <row r="468" spans="1:26" x14ac:dyDescent="0.25">
      <c r="A468" t="s">
        <v>839</v>
      </c>
      <c r="B468">
        <v>125</v>
      </c>
      <c r="C468" t="s">
        <v>383</v>
      </c>
      <c r="D468">
        <v>0</v>
      </c>
      <c r="E468">
        <v>1</v>
      </c>
      <c r="F468" t="s">
        <v>170</v>
      </c>
      <c r="H468">
        <v>6.31</v>
      </c>
      <c r="I468">
        <v>6.27</v>
      </c>
      <c r="J468">
        <v>6.3</v>
      </c>
      <c r="K468">
        <v>6.3</v>
      </c>
      <c r="L468">
        <v>6.22</v>
      </c>
      <c r="M468">
        <v>6.17</v>
      </c>
      <c r="N468">
        <v>6.21</v>
      </c>
      <c r="O468">
        <v>6.18</v>
      </c>
      <c r="X468" s="1">
        <f t="shared" si="38"/>
        <v>6.2949999999999999</v>
      </c>
      <c r="Y468" s="1">
        <f t="shared" si="39"/>
        <v>6.1950000000000003</v>
      </c>
      <c r="Z468">
        <f t="shared" si="35"/>
        <v>8.1487330863050127E-6</v>
      </c>
    </row>
    <row r="469" spans="1:26" x14ac:dyDescent="0.25">
      <c r="A469" t="s">
        <v>840</v>
      </c>
      <c r="B469">
        <v>125</v>
      </c>
      <c r="C469" t="s">
        <v>383</v>
      </c>
      <c r="D469">
        <v>0</v>
      </c>
      <c r="E469">
        <v>1</v>
      </c>
      <c r="F469" t="s">
        <v>170</v>
      </c>
      <c r="H469">
        <v>6.34</v>
      </c>
      <c r="I469">
        <v>6.33</v>
      </c>
      <c r="J469">
        <v>6.32</v>
      </c>
      <c r="K469">
        <v>6.31</v>
      </c>
      <c r="L469">
        <v>6.24</v>
      </c>
      <c r="M469">
        <v>6.22</v>
      </c>
      <c r="N469">
        <v>6.22</v>
      </c>
      <c r="O469">
        <v>6.22</v>
      </c>
      <c r="X469" s="1">
        <f t="shared" si="38"/>
        <v>6.3250000000000002</v>
      </c>
      <c r="Y469" s="1">
        <f t="shared" si="39"/>
        <v>6.2249999999999996</v>
      </c>
      <c r="Z469">
        <f t="shared" si="35"/>
        <v>8.1487330863050856E-6</v>
      </c>
    </row>
    <row r="470" spans="1:26" x14ac:dyDescent="0.25">
      <c r="A470" t="s">
        <v>841</v>
      </c>
      <c r="B470">
        <v>125</v>
      </c>
      <c r="C470" t="s">
        <v>383</v>
      </c>
      <c r="D470">
        <v>0</v>
      </c>
      <c r="E470">
        <v>1</v>
      </c>
      <c r="F470" t="s">
        <v>170</v>
      </c>
      <c r="H470">
        <v>6.36</v>
      </c>
      <c r="I470">
        <v>6.34</v>
      </c>
      <c r="J470">
        <v>6.32</v>
      </c>
      <c r="K470">
        <v>6.3</v>
      </c>
      <c r="L470">
        <v>6.23</v>
      </c>
      <c r="M470">
        <v>6.21</v>
      </c>
      <c r="N470">
        <v>6.21</v>
      </c>
      <c r="O470">
        <v>6.22</v>
      </c>
      <c r="X470" s="1">
        <f t="shared" si="38"/>
        <v>6.33</v>
      </c>
      <c r="Y470" s="1">
        <f t="shared" si="39"/>
        <v>6.2175000000000002</v>
      </c>
      <c r="Z470">
        <f t="shared" si="35"/>
        <v>9.1673247220931584E-6</v>
      </c>
    </row>
    <row r="471" spans="1:26" x14ac:dyDescent="0.25">
      <c r="A471" t="s">
        <v>842</v>
      </c>
      <c r="B471">
        <v>125</v>
      </c>
      <c r="C471" t="s">
        <v>383</v>
      </c>
      <c r="D471">
        <v>0</v>
      </c>
      <c r="E471">
        <v>1</v>
      </c>
      <c r="F471" t="s">
        <v>170</v>
      </c>
      <c r="H471">
        <v>6.35</v>
      </c>
      <c r="I471">
        <v>6.34</v>
      </c>
      <c r="J471">
        <v>6.33</v>
      </c>
      <c r="K471">
        <v>6.32</v>
      </c>
      <c r="L471">
        <v>6.25</v>
      </c>
      <c r="M471">
        <v>6.24</v>
      </c>
      <c r="N471">
        <v>6.23</v>
      </c>
      <c r="O471">
        <v>6.24</v>
      </c>
      <c r="X471" s="1">
        <f t="shared" si="38"/>
        <v>6.335</v>
      </c>
      <c r="Y471" s="1">
        <f t="shared" si="39"/>
        <v>6.24</v>
      </c>
      <c r="Z471">
        <f t="shared" si="35"/>
        <v>7.74129643198977E-6</v>
      </c>
    </row>
    <row r="472" spans="1:26" x14ac:dyDescent="0.25">
      <c r="A472" t="s">
        <v>843</v>
      </c>
      <c r="B472">
        <v>125</v>
      </c>
      <c r="C472" t="s">
        <v>383</v>
      </c>
      <c r="D472">
        <v>0</v>
      </c>
      <c r="E472">
        <v>1</v>
      </c>
      <c r="F472" t="s">
        <v>170</v>
      </c>
      <c r="H472">
        <v>6.24</v>
      </c>
      <c r="I472">
        <v>6.22</v>
      </c>
      <c r="J472">
        <v>6.24</v>
      </c>
      <c r="K472">
        <v>6.27</v>
      </c>
      <c r="L472">
        <v>6.19</v>
      </c>
      <c r="M472">
        <v>6.14</v>
      </c>
      <c r="N472">
        <v>6.15</v>
      </c>
      <c r="O472">
        <v>6.18</v>
      </c>
      <c r="X472" s="1">
        <f t="shared" si="38"/>
        <v>6.2425000000000006</v>
      </c>
      <c r="Y472" s="1">
        <f t="shared" si="39"/>
        <v>6.165</v>
      </c>
      <c r="Z472">
        <f t="shared" si="35"/>
        <v>6.3152681418864537E-6</v>
      </c>
    </row>
    <row r="473" spans="1:26" x14ac:dyDescent="0.25">
      <c r="A473" t="s">
        <v>844</v>
      </c>
      <c r="B473">
        <v>125</v>
      </c>
      <c r="C473" t="s">
        <v>383</v>
      </c>
      <c r="D473">
        <v>0</v>
      </c>
      <c r="E473">
        <v>1</v>
      </c>
      <c r="F473" t="s">
        <v>170</v>
      </c>
      <c r="H473">
        <v>6.32</v>
      </c>
      <c r="I473">
        <v>6.32</v>
      </c>
      <c r="J473">
        <v>6.28</v>
      </c>
      <c r="K473">
        <v>6.32</v>
      </c>
      <c r="L473">
        <v>6.14</v>
      </c>
      <c r="M473">
        <v>6.11</v>
      </c>
      <c r="N473">
        <v>6.11</v>
      </c>
      <c r="O473">
        <v>6.11</v>
      </c>
      <c r="X473" s="1">
        <f t="shared" si="38"/>
        <v>6.3100000000000005</v>
      </c>
      <c r="Y473" s="1">
        <f t="shared" si="39"/>
        <v>6.1174999999999997</v>
      </c>
      <c r="Z473">
        <f t="shared" si="35"/>
        <v>1.568631119113727E-5</v>
      </c>
    </row>
    <row r="474" spans="1:26" x14ac:dyDescent="0.25">
      <c r="A474" t="s">
        <v>845</v>
      </c>
      <c r="B474">
        <v>125</v>
      </c>
      <c r="C474" t="s">
        <v>383</v>
      </c>
      <c r="D474">
        <v>0</v>
      </c>
      <c r="E474">
        <v>1</v>
      </c>
      <c r="F474" t="s">
        <v>170</v>
      </c>
      <c r="H474">
        <v>6.45</v>
      </c>
      <c r="I474">
        <v>6.4</v>
      </c>
      <c r="J474">
        <v>6.45</v>
      </c>
      <c r="K474">
        <v>6.43</v>
      </c>
      <c r="L474">
        <v>6.27</v>
      </c>
      <c r="M474">
        <v>6.21</v>
      </c>
      <c r="N474">
        <v>6.27</v>
      </c>
      <c r="O474">
        <v>6.24</v>
      </c>
      <c r="X474" s="1">
        <f t="shared" si="38"/>
        <v>6.4325000000000001</v>
      </c>
      <c r="Y474" s="1">
        <f t="shared" si="39"/>
        <v>6.2475000000000005</v>
      </c>
      <c r="Z474">
        <f t="shared" si="35"/>
        <v>1.5075156209664296E-5</v>
      </c>
    </row>
    <row r="475" spans="1:26" x14ac:dyDescent="0.25">
      <c r="A475" t="s">
        <v>846</v>
      </c>
      <c r="B475">
        <v>125</v>
      </c>
      <c r="C475" t="s">
        <v>383</v>
      </c>
      <c r="D475">
        <v>0</v>
      </c>
      <c r="E475">
        <v>1</v>
      </c>
      <c r="F475" t="s">
        <v>170</v>
      </c>
      <c r="H475">
        <v>6.31</v>
      </c>
      <c r="I475">
        <v>6.26</v>
      </c>
      <c r="J475">
        <v>6.27</v>
      </c>
      <c r="K475">
        <v>6.29</v>
      </c>
      <c r="L475">
        <v>6.11</v>
      </c>
      <c r="M475">
        <v>6.08</v>
      </c>
      <c r="N475">
        <v>6.1</v>
      </c>
      <c r="O475">
        <v>6.08</v>
      </c>
      <c r="X475" s="1">
        <f t="shared" si="38"/>
        <v>6.2824999999999998</v>
      </c>
      <c r="Y475" s="1">
        <f t="shared" si="39"/>
        <v>6.0924999999999994</v>
      </c>
      <c r="Z475">
        <f t="shared" si="35"/>
        <v>1.5482592863979611E-5</v>
      </c>
    </row>
    <row r="476" spans="1:26" x14ac:dyDescent="0.25">
      <c r="A476" t="s">
        <v>847</v>
      </c>
      <c r="B476">
        <v>125</v>
      </c>
      <c r="C476" t="s">
        <v>383</v>
      </c>
      <c r="D476">
        <v>0</v>
      </c>
      <c r="E476">
        <v>1</v>
      </c>
      <c r="F476" t="s">
        <v>170</v>
      </c>
      <c r="H476">
        <v>6.3</v>
      </c>
      <c r="I476">
        <v>6.27</v>
      </c>
      <c r="J476">
        <v>6.27</v>
      </c>
      <c r="K476">
        <v>6.28</v>
      </c>
      <c r="L476">
        <v>6.11</v>
      </c>
      <c r="M476">
        <v>6.09</v>
      </c>
      <c r="N476">
        <v>6.1</v>
      </c>
      <c r="O476">
        <v>6.08</v>
      </c>
      <c r="X476" s="1">
        <f t="shared" si="38"/>
        <v>6.28</v>
      </c>
      <c r="Y476" s="1">
        <f t="shared" si="39"/>
        <v>6.0949999999999989</v>
      </c>
      <c r="Z476">
        <f t="shared" si="35"/>
        <v>1.507515620966444E-5</v>
      </c>
    </row>
    <row r="477" spans="1:26" x14ac:dyDescent="0.25">
      <c r="A477" t="s">
        <v>848</v>
      </c>
      <c r="B477">
        <v>125</v>
      </c>
      <c r="C477" t="s">
        <v>383</v>
      </c>
      <c r="D477">
        <v>0</v>
      </c>
      <c r="E477">
        <v>1</v>
      </c>
      <c r="F477" t="s">
        <v>170</v>
      </c>
      <c r="H477">
        <v>6.4</v>
      </c>
      <c r="I477">
        <v>6.36</v>
      </c>
      <c r="J477">
        <v>6.38</v>
      </c>
      <c r="K477">
        <v>6.4</v>
      </c>
      <c r="L477">
        <v>6.18</v>
      </c>
      <c r="M477">
        <v>6.18</v>
      </c>
      <c r="N477">
        <v>6.16</v>
      </c>
      <c r="O477">
        <v>6.17</v>
      </c>
      <c r="X477" s="1">
        <f t="shared" si="38"/>
        <v>6.3849999999999998</v>
      </c>
      <c r="Y477" s="1">
        <f t="shared" si="39"/>
        <v>6.1724999999999994</v>
      </c>
      <c r="Z477">
        <f t="shared" si="35"/>
        <v>1.7316057808398244E-5</v>
      </c>
    </row>
    <row r="478" spans="1:26" x14ac:dyDescent="0.25">
      <c r="A478" t="s">
        <v>849</v>
      </c>
      <c r="B478">
        <v>125</v>
      </c>
      <c r="C478" t="s">
        <v>383</v>
      </c>
      <c r="D478">
        <v>0</v>
      </c>
      <c r="E478">
        <v>1</v>
      </c>
      <c r="F478" t="s">
        <v>170</v>
      </c>
      <c r="H478">
        <v>6.34</v>
      </c>
      <c r="I478">
        <v>6.29</v>
      </c>
      <c r="J478">
        <v>6.33</v>
      </c>
      <c r="K478">
        <v>6.35</v>
      </c>
      <c r="L478">
        <v>6.13</v>
      </c>
      <c r="M478">
        <v>6.1</v>
      </c>
      <c r="N478">
        <v>6.1</v>
      </c>
      <c r="O478">
        <v>6.11</v>
      </c>
      <c r="X478" s="1">
        <f t="shared" si="38"/>
        <v>6.3275000000000006</v>
      </c>
      <c r="Y478" s="1">
        <f t="shared" si="39"/>
        <v>6.1099999999999994</v>
      </c>
      <c r="Z478">
        <f t="shared" si="35"/>
        <v>1.7723494462713558E-5</v>
      </c>
    </row>
    <row r="479" spans="1:26" x14ac:dyDescent="0.25">
      <c r="A479" t="s">
        <v>850</v>
      </c>
      <c r="B479">
        <v>125</v>
      </c>
      <c r="C479" t="s">
        <v>383</v>
      </c>
      <c r="D479">
        <v>0</v>
      </c>
      <c r="E479">
        <v>1</v>
      </c>
      <c r="F479" t="s">
        <v>170</v>
      </c>
      <c r="H479">
        <v>6.46</v>
      </c>
      <c r="I479">
        <v>6.45</v>
      </c>
      <c r="J479">
        <v>6.44</v>
      </c>
      <c r="K479">
        <v>6.44</v>
      </c>
      <c r="L479">
        <v>6.29</v>
      </c>
      <c r="M479">
        <v>6.3</v>
      </c>
      <c r="N479">
        <v>6.27</v>
      </c>
      <c r="O479">
        <v>6.28</v>
      </c>
      <c r="X479" s="1">
        <f t="shared" si="38"/>
        <v>6.4475000000000007</v>
      </c>
      <c r="Y479" s="1">
        <f t="shared" si="39"/>
        <v>6.2850000000000001</v>
      </c>
      <c r="Z479">
        <f t="shared" si="35"/>
        <v>1.3241691265245736E-5</v>
      </c>
    </row>
    <row r="480" spans="1:26" x14ac:dyDescent="0.25">
      <c r="A480" t="s">
        <v>851</v>
      </c>
      <c r="B480">
        <v>125</v>
      </c>
      <c r="C480" t="s">
        <v>383</v>
      </c>
      <c r="D480">
        <v>0</v>
      </c>
      <c r="E480">
        <v>1</v>
      </c>
      <c r="F480" t="s">
        <v>170</v>
      </c>
      <c r="H480">
        <v>6.33</v>
      </c>
      <c r="I480">
        <v>6.32</v>
      </c>
      <c r="J480">
        <v>6.3</v>
      </c>
      <c r="K480">
        <v>6.28</v>
      </c>
      <c r="L480">
        <v>6.15</v>
      </c>
      <c r="M480">
        <v>6.12</v>
      </c>
      <c r="N480">
        <v>6.14</v>
      </c>
      <c r="O480">
        <v>6.13</v>
      </c>
      <c r="X480" s="1">
        <f t="shared" si="38"/>
        <v>6.3075000000000001</v>
      </c>
      <c r="Y480" s="1">
        <f t="shared" si="39"/>
        <v>6.1349999999999998</v>
      </c>
      <c r="Z480">
        <f t="shared" si="35"/>
        <v>1.4056564573876223E-5</v>
      </c>
    </row>
    <row r="481" spans="1:26" x14ac:dyDescent="0.25">
      <c r="A481" t="s">
        <v>852</v>
      </c>
      <c r="B481">
        <v>125</v>
      </c>
      <c r="C481" t="s">
        <v>383</v>
      </c>
      <c r="D481">
        <v>0</v>
      </c>
      <c r="E481">
        <v>1</v>
      </c>
      <c r="F481" t="s">
        <v>170</v>
      </c>
      <c r="H481">
        <v>6.27</v>
      </c>
      <c r="I481">
        <v>6.27</v>
      </c>
      <c r="J481">
        <v>6.25</v>
      </c>
      <c r="K481">
        <v>6.25</v>
      </c>
      <c r="L481">
        <v>6.11</v>
      </c>
      <c r="M481">
        <v>6.1</v>
      </c>
      <c r="N481">
        <v>6.07</v>
      </c>
      <c r="O481">
        <v>6.06</v>
      </c>
      <c r="X481" s="1">
        <f t="shared" si="38"/>
        <v>6.26</v>
      </c>
      <c r="Y481" s="1">
        <f t="shared" si="39"/>
        <v>6.085</v>
      </c>
      <c r="Z481">
        <f t="shared" si="35"/>
        <v>1.4260282901033809E-5</v>
      </c>
    </row>
    <row r="482" spans="1:26" x14ac:dyDescent="0.25">
      <c r="A482" t="s">
        <v>853</v>
      </c>
      <c r="B482">
        <v>125</v>
      </c>
      <c r="C482" t="s">
        <v>383</v>
      </c>
      <c r="D482">
        <v>0</v>
      </c>
      <c r="E482">
        <v>1</v>
      </c>
      <c r="F482" t="s">
        <v>170</v>
      </c>
      <c r="H482">
        <v>6.25</v>
      </c>
      <c r="I482">
        <v>6.22</v>
      </c>
      <c r="J482">
        <v>6.22</v>
      </c>
      <c r="K482">
        <v>6.22</v>
      </c>
      <c r="L482">
        <v>6.08</v>
      </c>
      <c r="M482">
        <v>6.06</v>
      </c>
      <c r="N482">
        <v>6.07</v>
      </c>
      <c r="O482">
        <v>6.07</v>
      </c>
      <c r="X482" s="1">
        <f t="shared" si="38"/>
        <v>6.2274999999999991</v>
      </c>
      <c r="Y482" s="1">
        <f t="shared" si="39"/>
        <v>6.07</v>
      </c>
      <c r="Z482">
        <f t="shared" si="35"/>
        <v>1.2834254610930348E-5</v>
      </c>
    </row>
    <row r="483" spans="1:26" x14ac:dyDescent="0.25">
      <c r="A483" t="s">
        <v>854</v>
      </c>
      <c r="B483">
        <v>125</v>
      </c>
      <c r="C483" t="s">
        <v>383</v>
      </c>
      <c r="D483">
        <v>0</v>
      </c>
      <c r="E483">
        <v>1</v>
      </c>
      <c r="F483" t="s">
        <v>170</v>
      </c>
      <c r="H483">
        <v>6.28</v>
      </c>
      <c r="I483">
        <v>6.24</v>
      </c>
      <c r="J483">
        <v>6.26</v>
      </c>
      <c r="K483">
        <v>6.27</v>
      </c>
      <c r="L483">
        <v>6.18</v>
      </c>
      <c r="M483">
        <v>6.17</v>
      </c>
      <c r="N483">
        <v>6.17</v>
      </c>
      <c r="O483">
        <v>6.15</v>
      </c>
      <c r="X483" s="1">
        <f t="shared" si="38"/>
        <v>6.2625000000000002</v>
      </c>
      <c r="Y483" s="1">
        <f t="shared" si="39"/>
        <v>6.1675000000000004</v>
      </c>
      <c r="Z483">
        <f t="shared" si="35"/>
        <v>7.74129643198977E-6</v>
      </c>
    </row>
    <row r="484" spans="1:26" x14ac:dyDescent="0.25">
      <c r="A484" t="s">
        <v>855</v>
      </c>
      <c r="B484">
        <v>125</v>
      </c>
      <c r="C484" t="s">
        <v>383</v>
      </c>
      <c r="D484">
        <v>0</v>
      </c>
      <c r="E484">
        <v>1</v>
      </c>
      <c r="F484" t="s">
        <v>170</v>
      </c>
      <c r="H484">
        <v>6.48</v>
      </c>
      <c r="I484">
        <v>6.46</v>
      </c>
      <c r="J484">
        <v>6.44</v>
      </c>
      <c r="K484">
        <v>6.46</v>
      </c>
      <c r="L484">
        <v>6.39</v>
      </c>
      <c r="M484">
        <v>6.36</v>
      </c>
      <c r="N484">
        <v>6.37</v>
      </c>
      <c r="O484">
        <v>6.38</v>
      </c>
      <c r="X484" s="1">
        <f t="shared" si="38"/>
        <v>6.4600000000000009</v>
      </c>
      <c r="Y484" s="1">
        <f t="shared" si="39"/>
        <v>6.375</v>
      </c>
      <c r="Z484">
        <f t="shared" si="35"/>
        <v>6.926423123359355E-6</v>
      </c>
    </row>
    <row r="485" spans="1:26" x14ac:dyDescent="0.25">
      <c r="A485" t="s">
        <v>856</v>
      </c>
      <c r="B485">
        <v>125</v>
      </c>
      <c r="C485" t="s">
        <v>383</v>
      </c>
      <c r="D485">
        <v>0</v>
      </c>
      <c r="E485">
        <v>1</v>
      </c>
      <c r="F485" t="s">
        <v>170</v>
      </c>
      <c r="H485">
        <v>6.23</v>
      </c>
      <c r="I485">
        <v>6.19</v>
      </c>
      <c r="J485">
        <v>6.2</v>
      </c>
      <c r="K485">
        <v>6.17</v>
      </c>
      <c r="L485">
        <v>6.11</v>
      </c>
      <c r="M485">
        <v>6.07</v>
      </c>
      <c r="N485">
        <v>6.08</v>
      </c>
      <c r="O485">
        <v>6.1</v>
      </c>
      <c r="X485" s="1">
        <f t="shared" si="38"/>
        <v>6.1974999999999998</v>
      </c>
      <c r="Y485" s="1">
        <f t="shared" si="39"/>
        <v>6.09</v>
      </c>
      <c r="Z485">
        <f t="shared" si="35"/>
        <v>8.759888067777914E-6</v>
      </c>
    </row>
    <row r="486" spans="1:26" x14ac:dyDescent="0.25">
      <c r="A486" t="s">
        <v>857</v>
      </c>
      <c r="B486">
        <v>125</v>
      </c>
      <c r="C486" t="s">
        <v>383</v>
      </c>
      <c r="D486">
        <v>0</v>
      </c>
      <c r="E486">
        <v>1</v>
      </c>
      <c r="F486" t="s">
        <v>170</v>
      </c>
      <c r="H486">
        <v>6.34</v>
      </c>
      <c r="I486">
        <v>6.32</v>
      </c>
      <c r="J486">
        <v>6.31</v>
      </c>
      <c r="K486">
        <v>6.33</v>
      </c>
      <c r="L486">
        <v>6.23</v>
      </c>
      <c r="M486">
        <v>6.22</v>
      </c>
      <c r="N486">
        <v>6.24</v>
      </c>
      <c r="O486">
        <v>6.23</v>
      </c>
      <c r="X486" s="1">
        <f t="shared" si="38"/>
        <v>6.3249999999999993</v>
      </c>
      <c r="Y486" s="1">
        <f t="shared" si="39"/>
        <v>6.2299999999999995</v>
      </c>
      <c r="Z486">
        <f t="shared" si="35"/>
        <v>7.74129643198977E-6</v>
      </c>
    </row>
    <row r="487" spans="1:26" x14ac:dyDescent="0.25">
      <c r="A487" t="s">
        <v>858</v>
      </c>
      <c r="B487">
        <v>125</v>
      </c>
      <c r="C487" t="s">
        <v>383</v>
      </c>
      <c r="D487">
        <v>0</v>
      </c>
      <c r="E487">
        <v>1</v>
      </c>
      <c r="F487" t="s">
        <v>170</v>
      </c>
      <c r="H487">
        <v>6.24</v>
      </c>
      <c r="I487">
        <v>6.28</v>
      </c>
      <c r="J487">
        <v>6.3</v>
      </c>
      <c r="K487">
        <v>6.3</v>
      </c>
      <c r="L487">
        <v>6.17</v>
      </c>
      <c r="M487">
        <v>6.14</v>
      </c>
      <c r="N487">
        <v>6.14</v>
      </c>
      <c r="O487">
        <v>6.12</v>
      </c>
      <c r="X487" s="1">
        <f t="shared" si="38"/>
        <v>6.28</v>
      </c>
      <c r="Y487" s="1">
        <f t="shared" si="39"/>
        <v>6.1425000000000001</v>
      </c>
      <c r="Z487">
        <f t="shared" si="35"/>
        <v>1.1204507993669446E-5</v>
      </c>
    </row>
    <row r="488" spans="1:26" x14ac:dyDescent="0.25">
      <c r="A488" t="s">
        <v>859</v>
      </c>
      <c r="B488">
        <v>125</v>
      </c>
      <c r="C488" t="s">
        <v>383</v>
      </c>
      <c r="D488">
        <v>0</v>
      </c>
      <c r="E488">
        <v>1</v>
      </c>
      <c r="F488" t="s">
        <v>170</v>
      </c>
      <c r="H488">
        <v>6.3</v>
      </c>
      <c r="I488">
        <v>6.25</v>
      </c>
      <c r="J488">
        <v>6.29</v>
      </c>
      <c r="K488">
        <v>6.32</v>
      </c>
      <c r="L488">
        <v>6.18</v>
      </c>
      <c r="M488">
        <v>6.14</v>
      </c>
      <c r="N488">
        <v>6.17</v>
      </c>
      <c r="O488">
        <v>6.18</v>
      </c>
      <c r="X488" s="1">
        <f t="shared" si="38"/>
        <v>6.29</v>
      </c>
      <c r="Y488" s="1">
        <f t="shared" si="39"/>
        <v>6.1675000000000004</v>
      </c>
      <c r="Z488">
        <f t="shared" si="35"/>
        <v>9.9821980307236437E-6</v>
      </c>
    </row>
    <row r="489" spans="1:26" x14ac:dyDescent="0.25">
      <c r="A489" t="s">
        <v>860</v>
      </c>
      <c r="B489">
        <v>125</v>
      </c>
      <c r="C489" t="s">
        <v>383</v>
      </c>
      <c r="D489">
        <v>0</v>
      </c>
      <c r="E489">
        <v>1</v>
      </c>
      <c r="F489" t="s">
        <v>170</v>
      </c>
      <c r="H489">
        <v>6.47</v>
      </c>
      <c r="I489">
        <v>6.43</v>
      </c>
      <c r="J489">
        <v>6.44</v>
      </c>
      <c r="K489">
        <v>6.43</v>
      </c>
      <c r="L489">
        <v>6.32</v>
      </c>
      <c r="M489">
        <v>6.28</v>
      </c>
      <c r="N489">
        <v>6.32</v>
      </c>
      <c r="O489">
        <v>6.31</v>
      </c>
      <c r="X489" s="1">
        <f t="shared" si="38"/>
        <v>6.4424999999999999</v>
      </c>
      <c r="Y489" s="1">
        <f t="shared" si="39"/>
        <v>6.3075000000000001</v>
      </c>
      <c r="Z489">
        <f t="shared" si="35"/>
        <v>1.1000789666511789E-5</v>
      </c>
    </row>
    <row r="490" spans="1:26" x14ac:dyDescent="0.25">
      <c r="A490" t="s">
        <v>861</v>
      </c>
      <c r="B490">
        <v>125</v>
      </c>
      <c r="C490" t="s">
        <v>383</v>
      </c>
      <c r="D490">
        <v>0</v>
      </c>
      <c r="E490">
        <v>1</v>
      </c>
      <c r="F490" t="s">
        <v>170</v>
      </c>
      <c r="H490">
        <v>6.34</v>
      </c>
      <c r="I490">
        <v>6.3</v>
      </c>
      <c r="J490">
        <v>6.31</v>
      </c>
      <c r="K490">
        <v>6.32</v>
      </c>
      <c r="L490">
        <v>6.22</v>
      </c>
      <c r="M490">
        <v>6.2</v>
      </c>
      <c r="N490">
        <v>6.23</v>
      </c>
      <c r="O490">
        <v>6.23</v>
      </c>
      <c r="X490" s="1">
        <f t="shared" si="38"/>
        <v>6.3174999999999999</v>
      </c>
      <c r="Y490" s="1">
        <f t="shared" si="39"/>
        <v>6.22</v>
      </c>
      <c r="Z490">
        <f t="shared" si="35"/>
        <v>7.945014759147427E-6</v>
      </c>
    </row>
    <row r="491" spans="1:26" x14ac:dyDescent="0.25">
      <c r="A491" t="s">
        <v>862</v>
      </c>
      <c r="B491">
        <v>125</v>
      </c>
      <c r="C491" t="s">
        <v>383</v>
      </c>
      <c r="D491">
        <v>0</v>
      </c>
      <c r="E491">
        <v>1</v>
      </c>
      <c r="F491" t="s">
        <v>170</v>
      </c>
      <c r="H491">
        <v>6.31</v>
      </c>
      <c r="I491">
        <v>6.29</v>
      </c>
      <c r="J491">
        <v>6.28</v>
      </c>
      <c r="K491">
        <v>6.33</v>
      </c>
      <c r="L491">
        <v>6.21</v>
      </c>
      <c r="M491">
        <v>6.19</v>
      </c>
      <c r="N491">
        <v>6.19</v>
      </c>
      <c r="O491">
        <v>6.18</v>
      </c>
      <c r="X491" s="1">
        <f t="shared" si="38"/>
        <v>6.3025000000000002</v>
      </c>
      <c r="Y491" s="1">
        <f t="shared" si="39"/>
        <v>6.1924999999999999</v>
      </c>
      <c r="Z491">
        <f t="shared" si="35"/>
        <v>8.9636063949355726E-6</v>
      </c>
    </row>
    <row r="492" spans="1:26" x14ac:dyDescent="0.25">
      <c r="A492" t="s">
        <v>863</v>
      </c>
      <c r="B492">
        <v>125</v>
      </c>
      <c r="C492" t="s">
        <v>383</v>
      </c>
      <c r="D492">
        <v>0</v>
      </c>
      <c r="E492">
        <v>1</v>
      </c>
      <c r="F492" t="s">
        <v>170</v>
      </c>
      <c r="H492">
        <v>6.3</v>
      </c>
      <c r="I492">
        <v>6.27</v>
      </c>
      <c r="J492">
        <v>6.3</v>
      </c>
      <c r="K492">
        <v>6.27</v>
      </c>
      <c r="L492">
        <v>6.21</v>
      </c>
      <c r="M492">
        <v>6.18</v>
      </c>
      <c r="N492">
        <v>6.19</v>
      </c>
      <c r="O492">
        <v>6.21</v>
      </c>
      <c r="X492" s="1">
        <f t="shared" si="38"/>
        <v>6.2850000000000001</v>
      </c>
      <c r="Y492" s="1">
        <f t="shared" si="39"/>
        <v>6.1975000000000007</v>
      </c>
      <c r="Z492">
        <f t="shared" si="35"/>
        <v>7.1301414505168679E-6</v>
      </c>
    </row>
    <row r="493" spans="1:26" x14ac:dyDescent="0.25">
      <c r="A493" t="s">
        <v>864</v>
      </c>
      <c r="B493">
        <v>125</v>
      </c>
      <c r="C493" t="s">
        <v>383</v>
      </c>
      <c r="D493">
        <v>0</v>
      </c>
      <c r="E493">
        <v>1</v>
      </c>
      <c r="F493" t="s">
        <v>170</v>
      </c>
      <c r="H493">
        <v>6.33</v>
      </c>
      <c r="I493">
        <v>6.3</v>
      </c>
      <c r="J493">
        <v>6.32</v>
      </c>
      <c r="K493">
        <v>6.34</v>
      </c>
      <c r="L493">
        <v>6.08</v>
      </c>
      <c r="M493">
        <v>6.07</v>
      </c>
      <c r="N493">
        <v>6.09</v>
      </c>
      <c r="O493">
        <v>6.08</v>
      </c>
      <c r="X493" s="1">
        <f t="shared" si="38"/>
        <v>6.3224999999999998</v>
      </c>
      <c r="Y493" s="1">
        <f t="shared" si="39"/>
        <v>6.08</v>
      </c>
      <c r="Z493">
        <f t="shared" si="35"/>
        <v>1.9760677734289703E-5</v>
      </c>
    </row>
    <row r="494" spans="1:26" x14ac:dyDescent="0.25">
      <c r="A494" t="s">
        <v>865</v>
      </c>
      <c r="B494">
        <v>125</v>
      </c>
      <c r="C494" t="s">
        <v>383</v>
      </c>
      <c r="D494">
        <v>0</v>
      </c>
      <c r="E494">
        <v>1</v>
      </c>
      <c r="F494" t="s">
        <v>170</v>
      </c>
      <c r="H494">
        <v>6.43</v>
      </c>
      <c r="I494">
        <v>6.41</v>
      </c>
      <c r="J494">
        <v>6.42</v>
      </c>
      <c r="K494">
        <v>6.44</v>
      </c>
      <c r="L494">
        <v>6.2</v>
      </c>
      <c r="M494">
        <v>6.18</v>
      </c>
      <c r="N494">
        <v>6.19</v>
      </c>
      <c r="O494">
        <v>6.2</v>
      </c>
      <c r="X494" s="1">
        <f t="shared" si="38"/>
        <v>6.4249999999999998</v>
      </c>
      <c r="Y494" s="1">
        <f t="shared" si="39"/>
        <v>6.1924999999999999</v>
      </c>
      <c r="Z494">
        <f t="shared" si="35"/>
        <v>1.8945804425659218E-5</v>
      </c>
    </row>
    <row r="495" spans="1:26" x14ac:dyDescent="0.25">
      <c r="A495" t="s">
        <v>866</v>
      </c>
      <c r="B495">
        <v>125</v>
      </c>
      <c r="C495" t="s">
        <v>383</v>
      </c>
      <c r="D495">
        <v>0</v>
      </c>
      <c r="E495">
        <v>1</v>
      </c>
      <c r="F495" t="s">
        <v>170</v>
      </c>
      <c r="H495">
        <v>6.32</v>
      </c>
      <c r="I495">
        <v>6.3</v>
      </c>
      <c r="J495">
        <v>6.29</v>
      </c>
      <c r="K495">
        <v>6.28</v>
      </c>
      <c r="L495">
        <v>6.07</v>
      </c>
      <c r="M495">
        <v>6.07</v>
      </c>
      <c r="N495">
        <v>6.06</v>
      </c>
      <c r="O495">
        <v>6.05</v>
      </c>
      <c r="X495" s="1">
        <f t="shared" si="38"/>
        <v>6.2975000000000003</v>
      </c>
      <c r="Y495" s="1">
        <f t="shared" si="39"/>
        <v>6.0625</v>
      </c>
      <c r="Z495">
        <f t="shared" si="35"/>
        <v>1.9149522752816873E-5</v>
      </c>
    </row>
    <row r="496" spans="1:26" x14ac:dyDescent="0.25">
      <c r="A496" t="s">
        <v>867</v>
      </c>
      <c r="B496">
        <v>125</v>
      </c>
      <c r="C496" t="s">
        <v>383</v>
      </c>
      <c r="D496">
        <v>0</v>
      </c>
      <c r="E496">
        <v>1</v>
      </c>
      <c r="F496" t="s">
        <v>170</v>
      </c>
      <c r="H496">
        <v>6.32</v>
      </c>
      <c r="I496">
        <v>6.28</v>
      </c>
      <c r="J496">
        <v>6.29</v>
      </c>
      <c r="K496">
        <v>6.29</v>
      </c>
      <c r="L496">
        <v>6.08</v>
      </c>
      <c r="M496">
        <v>6.04</v>
      </c>
      <c r="N496">
        <v>6.06</v>
      </c>
      <c r="O496">
        <v>6.06</v>
      </c>
      <c r="X496" s="1">
        <f t="shared" si="38"/>
        <v>6.2949999999999999</v>
      </c>
      <c r="Y496" s="1">
        <f t="shared" si="39"/>
        <v>6.06</v>
      </c>
      <c r="Z496">
        <f t="shared" si="35"/>
        <v>1.9149522752816873E-5</v>
      </c>
    </row>
    <row r="497" spans="1:26" x14ac:dyDescent="0.25">
      <c r="A497" t="s">
        <v>868</v>
      </c>
      <c r="B497">
        <v>125</v>
      </c>
      <c r="C497" t="s">
        <v>383</v>
      </c>
      <c r="D497">
        <v>0</v>
      </c>
      <c r="E497">
        <v>1</v>
      </c>
      <c r="F497" t="s">
        <v>170</v>
      </c>
      <c r="H497">
        <v>6.27</v>
      </c>
      <c r="I497">
        <v>6.22</v>
      </c>
      <c r="J497">
        <v>6.24</v>
      </c>
      <c r="K497">
        <v>6.24</v>
      </c>
      <c r="L497">
        <v>6.02</v>
      </c>
      <c r="M497">
        <v>5.99</v>
      </c>
      <c r="N497">
        <v>6.01</v>
      </c>
      <c r="O497">
        <v>6.02</v>
      </c>
      <c r="X497" s="1">
        <f t="shared" si="38"/>
        <v>6.2424999999999997</v>
      </c>
      <c r="Y497" s="1">
        <f t="shared" si="39"/>
        <v>6.01</v>
      </c>
      <c r="Z497">
        <f t="shared" si="35"/>
        <v>1.8945804425659218E-5</v>
      </c>
    </row>
    <row r="498" spans="1:26" x14ac:dyDescent="0.25">
      <c r="A498" t="s">
        <v>869</v>
      </c>
      <c r="B498">
        <v>125</v>
      </c>
      <c r="C498" t="s">
        <v>383</v>
      </c>
      <c r="D498">
        <v>0</v>
      </c>
      <c r="E498">
        <v>1</v>
      </c>
      <c r="F498" t="s">
        <v>170</v>
      </c>
      <c r="H498">
        <v>6.38</v>
      </c>
      <c r="I498">
        <v>6.36</v>
      </c>
      <c r="J498">
        <v>6.36</v>
      </c>
      <c r="K498">
        <v>6.35</v>
      </c>
      <c r="L498">
        <v>6.13</v>
      </c>
      <c r="M498">
        <v>6.12</v>
      </c>
      <c r="N498">
        <v>6.11</v>
      </c>
      <c r="O498">
        <v>6.12</v>
      </c>
      <c r="X498" s="1">
        <f t="shared" si="38"/>
        <v>6.3625000000000007</v>
      </c>
      <c r="Y498" s="1">
        <f t="shared" si="39"/>
        <v>6.12</v>
      </c>
      <c r="Z498">
        <f t="shared" si="35"/>
        <v>1.9760677734289775E-5</v>
      </c>
    </row>
    <row r="499" spans="1:26" x14ac:dyDescent="0.25">
      <c r="A499" t="s">
        <v>870</v>
      </c>
      <c r="B499">
        <v>125</v>
      </c>
      <c r="C499" t="s">
        <v>383</v>
      </c>
      <c r="D499">
        <v>0</v>
      </c>
      <c r="E499">
        <v>1</v>
      </c>
      <c r="F499" t="s">
        <v>170</v>
      </c>
      <c r="H499">
        <v>6.43</v>
      </c>
      <c r="I499">
        <v>6.39</v>
      </c>
      <c r="J499">
        <v>6.42</v>
      </c>
      <c r="K499">
        <v>6.43</v>
      </c>
      <c r="L499">
        <v>6.19</v>
      </c>
      <c r="M499">
        <v>6.19</v>
      </c>
      <c r="N499">
        <v>6.18</v>
      </c>
      <c r="O499">
        <v>6.18</v>
      </c>
      <c r="X499" s="1">
        <f t="shared" si="38"/>
        <v>6.4175000000000004</v>
      </c>
      <c r="Y499" s="1">
        <f t="shared" si="39"/>
        <v>6.1850000000000005</v>
      </c>
      <c r="Z499">
        <f t="shared" si="35"/>
        <v>1.8945804425659218E-5</v>
      </c>
    </row>
    <row r="500" spans="1:26" x14ac:dyDescent="0.25">
      <c r="A500" t="s">
        <v>871</v>
      </c>
      <c r="B500">
        <v>125</v>
      </c>
      <c r="C500" t="s">
        <v>383</v>
      </c>
      <c r="D500">
        <v>0</v>
      </c>
      <c r="E500">
        <v>2</v>
      </c>
      <c r="F500" t="s">
        <v>170</v>
      </c>
      <c r="H500">
        <v>6.28</v>
      </c>
      <c r="I500">
        <v>6.28</v>
      </c>
      <c r="J500">
        <v>6.27</v>
      </c>
      <c r="K500">
        <v>6.26</v>
      </c>
      <c r="L500">
        <v>6.08</v>
      </c>
      <c r="M500">
        <v>6.03</v>
      </c>
      <c r="N500">
        <v>6.04</v>
      </c>
      <c r="O500">
        <v>6.07</v>
      </c>
      <c r="X500" s="1">
        <f t="shared" si="38"/>
        <v>6.2724999999999991</v>
      </c>
      <c r="Y500" s="1">
        <f t="shared" si="39"/>
        <v>6.0549999999999997</v>
      </c>
      <c r="Z500">
        <f t="shared" si="35"/>
        <v>1.7723494462713412E-5</v>
      </c>
    </row>
    <row r="501" spans="1:26" x14ac:dyDescent="0.25">
      <c r="A501" t="s">
        <v>872</v>
      </c>
      <c r="B501">
        <v>125</v>
      </c>
      <c r="C501" t="s">
        <v>383</v>
      </c>
      <c r="D501">
        <v>0</v>
      </c>
      <c r="E501">
        <v>2</v>
      </c>
      <c r="F501" t="s">
        <v>170</v>
      </c>
      <c r="H501">
        <v>6.34</v>
      </c>
      <c r="I501">
        <v>6.32</v>
      </c>
      <c r="J501">
        <v>6.34</v>
      </c>
      <c r="K501">
        <v>6.33</v>
      </c>
      <c r="L501">
        <v>6.09</v>
      </c>
      <c r="M501">
        <v>6.07</v>
      </c>
      <c r="N501">
        <v>6.08</v>
      </c>
      <c r="O501">
        <v>6.07</v>
      </c>
      <c r="X501" s="1">
        <f t="shared" si="38"/>
        <v>6.3324999999999996</v>
      </c>
      <c r="Y501" s="1">
        <f t="shared" si="39"/>
        <v>6.0775000000000006</v>
      </c>
      <c r="Z501">
        <f t="shared" si="35"/>
        <v>2.0779269370077776E-5</v>
      </c>
    </row>
    <row r="502" spans="1:26" x14ac:dyDescent="0.25">
      <c r="A502" t="s">
        <v>873</v>
      </c>
      <c r="B502">
        <v>125</v>
      </c>
      <c r="C502" t="s">
        <v>383</v>
      </c>
      <c r="D502">
        <v>0</v>
      </c>
      <c r="E502">
        <v>2</v>
      </c>
      <c r="F502" t="s">
        <v>170</v>
      </c>
      <c r="H502">
        <v>6.24</v>
      </c>
      <c r="I502">
        <v>6.23</v>
      </c>
      <c r="J502">
        <v>6.21</v>
      </c>
      <c r="K502">
        <v>6.21</v>
      </c>
      <c r="L502">
        <v>6.02</v>
      </c>
      <c r="M502">
        <v>6</v>
      </c>
      <c r="N502">
        <v>6.01</v>
      </c>
      <c r="O502">
        <v>5.98</v>
      </c>
      <c r="X502" s="1">
        <f t="shared" si="38"/>
        <v>6.2225000000000001</v>
      </c>
      <c r="Y502" s="1">
        <f t="shared" si="39"/>
        <v>6.0025000000000004</v>
      </c>
      <c r="Z502">
        <f t="shared" si="35"/>
        <v>1.7927212789871071E-5</v>
      </c>
    </row>
    <row r="503" spans="1:26" x14ac:dyDescent="0.25">
      <c r="A503" t="s">
        <v>874</v>
      </c>
      <c r="B503">
        <v>125</v>
      </c>
      <c r="C503" t="s">
        <v>383</v>
      </c>
      <c r="D503">
        <v>0</v>
      </c>
      <c r="E503">
        <v>2</v>
      </c>
      <c r="F503" t="s">
        <v>170</v>
      </c>
      <c r="H503">
        <v>6.34</v>
      </c>
      <c r="I503">
        <v>6.31</v>
      </c>
      <c r="J503">
        <v>6.31</v>
      </c>
      <c r="K503">
        <v>6.3</v>
      </c>
      <c r="L503">
        <v>6.21</v>
      </c>
      <c r="M503">
        <v>6.21</v>
      </c>
      <c r="N503">
        <v>6.22</v>
      </c>
      <c r="O503">
        <v>6.2</v>
      </c>
      <c r="X503" s="1">
        <f t="shared" si="38"/>
        <v>6.3149999999999995</v>
      </c>
      <c r="Y503" s="1">
        <f t="shared" si="39"/>
        <v>6.21</v>
      </c>
      <c r="Z503">
        <f t="shared" si="35"/>
        <v>8.5561697406202554E-6</v>
      </c>
    </row>
    <row r="504" spans="1:26" x14ac:dyDescent="0.25">
      <c r="A504" t="s">
        <v>875</v>
      </c>
      <c r="B504">
        <v>125</v>
      </c>
      <c r="C504" t="s">
        <v>383</v>
      </c>
      <c r="D504">
        <v>0</v>
      </c>
      <c r="E504">
        <v>2</v>
      </c>
      <c r="F504" t="s">
        <v>170</v>
      </c>
      <c r="H504">
        <v>6.41</v>
      </c>
      <c r="I504">
        <v>6.37</v>
      </c>
      <c r="J504">
        <v>6.36</v>
      </c>
      <c r="K504">
        <v>6.4</v>
      </c>
      <c r="L504">
        <v>6.27</v>
      </c>
      <c r="M504">
        <v>6.25</v>
      </c>
      <c r="N504">
        <v>6.22</v>
      </c>
      <c r="O504">
        <v>6.24</v>
      </c>
      <c r="X504" s="1">
        <f t="shared" si="38"/>
        <v>6.3849999999999998</v>
      </c>
      <c r="Y504" s="1">
        <f t="shared" si="39"/>
        <v>6.2449999999999992</v>
      </c>
      <c r="Z504">
        <f t="shared" si="35"/>
        <v>1.1408226320827105E-5</v>
      </c>
    </row>
    <row r="505" spans="1:26" x14ac:dyDescent="0.25">
      <c r="A505" t="s">
        <v>876</v>
      </c>
      <c r="B505">
        <v>125</v>
      </c>
      <c r="C505" t="s">
        <v>383</v>
      </c>
      <c r="D505">
        <v>0</v>
      </c>
      <c r="E505">
        <v>2</v>
      </c>
      <c r="F505" t="s">
        <v>170</v>
      </c>
      <c r="H505">
        <v>6.29</v>
      </c>
      <c r="I505">
        <v>6.24</v>
      </c>
      <c r="J505">
        <v>6.27</v>
      </c>
      <c r="K505">
        <v>6.26</v>
      </c>
      <c r="L505">
        <v>6.12</v>
      </c>
      <c r="M505">
        <v>6.11</v>
      </c>
      <c r="N505">
        <v>6.13</v>
      </c>
      <c r="O505">
        <v>6.11</v>
      </c>
      <c r="X505" s="1">
        <f t="shared" si="38"/>
        <v>6.2650000000000006</v>
      </c>
      <c r="Y505" s="1">
        <f t="shared" si="39"/>
        <v>6.1174999999999997</v>
      </c>
      <c r="Z505">
        <f t="shared" si="35"/>
        <v>1.2019381302300006E-5</v>
      </c>
    </row>
    <row r="506" spans="1:26" x14ac:dyDescent="0.25">
      <c r="A506" t="s">
        <v>877</v>
      </c>
      <c r="B506">
        <v>125</v>
      </c>
      <c r="C506" t="s">
        <v>383</v>
      </c>
      <c r="D506">
        <v>0</v>
      </c>
      <c r="E506">
        <v>2</v>
      </c>
      <c r="F506" t="s">
        <v>170</v>
      </c>
      <c r="H506">
        <v>6.35</v>
      </c>
      <c r="I506">
        <v>6.32</v>
      </c>
      <c r="J506">
        <v>6.35</v>
      </c>
      <c r="K506">
        <v>6.34</v>
      </c>
      <c r="L506">
        <v>6.2</v>
      </c>
      <c r="M506">
        <v>6.2</v>
      </c>
      <c r="N506">
        <v>6.18</v>
      </c>
      <c r="O506">
        <v>6.18</v>
      </c>
      <c r="X506" s="1">
        <f t="shared" si="38"/>
        <v>6.34</v>
      </c>
      <c r="Y506" s="1">
        <f t="shared" si="39"/>
        <v>6.1899999999999995</v>
      </c>
      <c r="Z506">
        <f t="shared" si="35"/>
        <v>1.2223099629457592E-5</v>
      </c>
    </row>
    <row r="507" spans="1:26" x14ac:dyDescent="0.25">
      <c r="A507" t="s">
        <v>878</v>
      </c>
      <c r="B507">
        <v>125</v>
      </c>
      <c r="C507" t="s">
        <v>383</v>
      </c>
      <c r="D507">
        <v>0</v>
      </c>
      <c r="E507">
        <v>2</v>
      </c>
      <c r="F507" t="s">
        <v>170</v>
      </c>
      <c r="H507">
        <v>6.25</v>
      </c>
      <c r="I507">
        <v>6.23</v>
      </c>
      <c r="J507">
        <v>6.25</v>
      </c>
      <c r="K507">
        <v>6.22</v>
      </c>
      <c r="L507">
        <v>6.12</v>
      </c>
      <c r="M507">
        <v>6.1</v>
      </c>
      <c r="N507">
        <v>6.11</v>
      </c>
      <c r="O507">
        <v>6.11</v>
      </c>
      <c r="X507" s="1">
        <f t="shared" si="38"/>
        <v>6.2374999999999998</v>
      </c>
      <c r="Y507" s="1">
        <f t="shared" si="39"/>
        <v>6.1099999999999994</v>
      </c>
      <c r="Z507">
        <f t="shared" si="35"/>
        <v>1.0389634685038961E-5</v>
      </c>
    </row>
    <row r="508" spans="1:26" x14ac:dyDescent="0.25">
      <c r="A508" t="s">
        <v>879</v>
      </c>
      <c r="B508">
        <v>125</v>
      </c>
      <c r="C508" t="s">
        <v>383</v>
      </c>
      <c r="D508">
        <v>0</v>
      </c>
      <c r="E508">
        <v>2</v>
      </c>
      <c r="F508" t="s">
        <v>170</v>
      </c>
      <c r="G508" t="s">
        <v>884</v>
      </c>
      <c r="H508">
        <v>6.38</v>
      </c>
      <c r="I508">
        <v>6.35</v>
      </c>
      <c r="J508">
        <v>6.36</v>
      </c>
      <c r="K508">
        <v>6.37</v>
      </c>
      <c r="P508">
        <v>6.38</v>
      </c>
      <c r="Q508">
        <v>6.38</v>
      </c>
      <c r="R508">
        <v>6.35</v>
      </c>
      <c r="S508">
        <v>6.38</v>
      </c>
      <c r="T508">
        <v>6.2</v>
      </c>
      <c r="U508">
        <v>6.18</v>
      </c>
      <c r="V508">
        <v>6.18</v>
      </c>
      <c r="W508">
        <v>6.18</v>
      </c>
      <c r="X508" s="1">
        <f t="shared" ref="X508:X512" si="40">AVERAGE(P508:S508)</f>
        <v>6.3724999999999996</v>
      </c>
      <c r="Y508" s="1">
        <f t="shared" ref="Y508:Y512" si="41">AVERAGE(T508:W508)</f>
        <v>6.1849999999999996</v>
      </c>
      <c r="Z508">
        <f t="shared" si="35"/>
        <v>1.5278874536821953E-5</v>
      </c>
    </row>
    <row r="509" spans="1:26" x14ac:dyDescent="0.25">
      <c r="A509" t="s">
        <v>880</v>
      </c>
      <c r="B509">
        <v>125</v>
      </c>
      <c r="C509" t="s">
        <v>383</v>
      </c>
      <c r="D509">
        <v>0</v>
      </c>
      <c r="E509">
        <v>2</v>
      </c>
      <c r="F509" t="s">
        <v>170</v>
      </c>
      <c r="G509" t="s">
        <v>884</v>
      </c>
      <c r="H509">
        <v>6.39</v>
      </c>
      <c r="I509">
        <v>6.35</v>
      </c>
      <c r="J509">
        <v>6.33</v>
      </c>
      <c r="K509">
        <v>6.35</v>
      </c>
      <c r="P509">
        <v>6.4</v>
      </c>
      <c r="Q509">
        <v>6.39</v>
      </c>
      <c r="R509">
        <v>6.4</v>
      </c>
      <c r="S509">
        <v>6.39</v>
      </c>
      <c r="T509">
        <v>6.2</v>
      </c>
      <c r="U509">
        <v>6.16</v>
      </c>
      <c r="V509">
        <v>6.17</v>
      </c>
      <c r="W509">
        <v>6.15</v>
      </c>
      <c r="X509" s="1">
        <f t="shared" si="40"/>
        <v>6.3949999999999996</v>
      </c>
      <c r="Y509" s="1">
        <f t="shared" si="41"/>
        <v>6.17</v>
      </c>
      <c r="Z509">
        <f t="shared" si="35"/>
        <v>1.8334649444186317E-5</v>
      </c>
    </row>
    <row r="510" spans="1:26" x14ac:dyDescent="0.25">
      <c r="A510" t="s">
        <v>881</v>
      </c>
      <c r="B510">
        <v>125</v>
      </c>
      <c r="C510" t="s">
        <v>383</v>
      </c>
      <c r="D510">
        <v>0</v>
      </c>
      <c r="E510">
        <v>2</v>
      </c>
      <c r="F510" t="s">
        <v>170</v>
      </c>
      <c r="G510" t="s">
        <v>884</v>
      </c>
      <c r="H510">
        <v>6.27</v>
      </c>
      <c r="I510">
        <v>6.24</v>
      </c>
      <c r="J510">
        <v>6.24</v>
      </c>
      <c r="K510">
        <v>6.23</v>
      </c>
      <c r="P510">
        <v>6.25</v>
      </c>
      <c r="Q510">
        <v>6.25</v>
      </c>
      <c r="R510">
        <v>6.22</v>
      </c>
      <c r="S510">
        <v>6.21</v>
      </c>
      <c r="T510">
        <v>6.07</v>
      </c>
      <c r="U510">
        <v>6.05</v>
      </c>
      <c r="V510">
        <v>6.05</v>
      </c>
      <c r="W510">
        <v>6.05</v>
      </c>
      <c r="X510" s="1">
        <f t="shared" si="40"/>
        <v>6.2324999999999999</v>
      </c>
      <c r="Y510" s="1">
        <f t="shared" si="41"/>
        <v>6.0550000000000006</v>
      </c>
      <c r="Z510">
        <f t="shared" si="35"/>
        <v>1.4464001228191394E-5</v>
      </c>
    </row>
    <row r="511" spans="1:26" x14ac:dyDescent="0.25">
      <c r="A511" t="s">
        <v>882</v>
      </c>
      <c r="B511">
        <v>125</v>
      </c>
      <c r="C511" t="s">
        <v>383</v>
      </c>
      <c r="D511">
        <v>0</v>
      </c>
      <c r="E511">
        <v>1</v>
      </c>
      <c r="F511" t="s">
        <v>170</v>
      </c>
      <c r="G511" t="s">
        <v>884</v>
      </c>
      <c r="H511">
        <v>6.35</v>
      </c>
      <c r="I511">
        <v>6.35</v>
      </c>
      <c r="J511">
        <v>6.34</v>
      </c>
      <c r="K511">
        <v>6.34</v>
      </c>
      <c r="P511">
        <v>6.3</v>
      </c>
      <c r="Q511">
        <v>6.29</v>
      </c>
      <c r="R511">
        <v>6.28</v>
      </c>
      <c r="S511">
        <v>6.29</v>
      </c>
      <c r="T511">
        <v>6.12</v>
      </c>
      <c r="U511">
        <v>6.08</v>
      </c>
      <c r="V511">
        <v>6.09</v>
      </c>
      <c r="W511">
        <v>6.14</v>
      </c>
      <c r="X511" s="1">
        <f t="shared" si="40"/>
        <v>6.29</v>
      </c>
      <c r="Y511" s="1">
        <f t="shared" si="41"/>
        <v>6.1074999999999999</v>
      </c>
      <c r="Z511">
        <f t="shared" si="35"/>
        <v>1.487143788250671E-5</v>
      </c>
    </row>
    <row r="512" spans="1:26" x14ac:dyDescent="0.25">
      <c r="A512" t="s">
        <v>883</v>
      </c>
      <c r="B512">
        <v>125</v>
      </c>
      <c r="C512" t="s">
        <v>383</v>
      </c>
      <c r="D512">
        <v>0</v>
      </c>
      <c r="E512">
        <v>1</v>
      </c>
      <c r="F512" t="s">
        <v>170</v>
      </c>
      <c r="G512" t="s">
        <v>884</v>
      </c>
      <c r="H512">
        <v>6.32</v>
      </c>
      <c r="I512">
        <v>6.3</v>
      </c>
      <c r="J512">
        <v>6.3</v>
      </c>
      <c r="K512">
        <v>6.28</v>
      </c>
      <c r="P512">
        <v>6.31</v>
      </c>
      <c r="Q512">
        <v>6.3</v>
      </c>
      <c r="R512">
        <v>6.31</v>
      </c>
      <c r="S512">
        <v>6.27</v>
      </c>
      <c r="T512">
        <v>6.1</v>
      </c>
      <c r="U512">
        <v>6.11</v>
      </c>
      <c r="V512">
        <v>6.1</v>
      </c>
      <c r="W512">
        <v>6.12</v>
      </c>
      <c r="X512" s="1">
        <f t="shared" si="40"/>
        <v>6.2974999999999994</v>
      </c>
      <c r="Y512" s="1">
        <f t="shared" si="41"/>
        <v>6.1075000000000008</v>
      </c>
      <c r="Z512">
        <f t="shared" si="35"/>
        <v>1.5482592863979466E-5</v>
      </c>
    </row>
    <row r="513" spans="1:26" x14ac:dyDescent="0.25">
      <c r="A513" t="s">
        <v>886</v>
      </c>
      <c r="B513">
        <v>125</v>
      </c>
      <c r="C513" t="s">
        <v>383</v>
      </c>
      <c r="D513">
        <v>0</v>
      </c>
      <c r="E513">
        <v>2</v>
      </c>
      <c r="F513" t="s">
        <v>169</v>
      </c>
      <c r="H513">
        <v>5.42</v>
      </c>
      <c r="I513">
        <v>5.42</v>
      </c>
      <c r="J513">
        <v>5.41</v>
      </c>
      <c r="K513">
        <v>5.41</v>
      </c>
      <c r="L513">
        <v>5.05</v>
      </c>
      <c r="M513">
        <v>5.04</v>
      </c>
      <c r="N513">
        <v>5.03</v>
      </c>
      <c r="O513">
        <v>5.01</v>
      </c>
      <c r="X513" s="1">
        <f t="shared" ref="X513:X562" si="42">AVERAGE(H513:K513)</f>
        <v>5.415</v>
      </c>
      <c r="Y513" s="1">
        <f t="shared" ref="Y513:Y562" si="43">AVERAGE(L513:O513)</f>
        <v>5.0325000000000006</v>
      </c>
      <c r="Z513">
        <f t="shared" si="35"/>
        <v>3.1168904055116735E-5</v>
      </c>
    </row>
    <row r="514" spans="1:26" x14ac:dyDescent="0.25">
      <c r="A514" t="s">
        <v>887</v>
      </c>
      <c r="B514">
        <v>125</v>
      </c>
      <c r="C514" t="s">
        <v>383</v>
      </c>
      <c r="D514">
        <v>0</v>
      </c>
      <c r="E514">
        <v>2</v>
      </c>
      <c r="F514" t="s">
        <v>169</v>
      </c>
      <c r="H514">
        <v>5.67</v>
      </c>
      <c r="I514">
        <v>5.67</v>
      </c>
      <c r="J514">
        <v>5.63</v>
      </c>
      <c r="K514">
        <v>5.68</v>
      </c>
      <c r="L514">
        <v>5.35</v>
      </c>
      <c r="M514">
        <v>5.35</v>
      </c>
      <c r="N514">
        <v>5.32</v>
      </c>
      <c r="O514">
        <v>5.35</v>
      </c>
      <c r="X514" s="1">
        <f t="shared" si="42"/>
        <v>5.6624999999999996</v>
      </c>
      <c r="Y514" s="1">
        <f t="shared" si="43"/>
        <v>5.3424999999999994</v>
      </c>
      <c r="Z514">
        <f t="shared" si="35"/>
        <v>2.6075945876176158E-5</v>
      </c>
    </row>
    <row r="515" spans="1:26" x14ac:dyDescent="0.25">
      <c r="A515" t="s">
        <v>888</v>
      </c>
      <c r="B515">
        <v>125</v>
      </c>
      <c r="C515" t="s">
        <v>383</v>
      </c>
      <c r="D515">
        <v>0</v>
      </c>
      <c r="E515">
        <v>2</v>
      </c>
      <c r="F515" t="s">
        <v>169</v>
      </c>
      <c r="H515">
        <v>5.51</v>
      </c>
      <c r="I515">
        <v>5.52</v>
      </c>
      <c r="J515">
        <v>5.51</v>
      </c>
      <c r="K515">
        <v>5.51</v>
      </c>
      <c r="L515">
        <v>5.0599999999999996</v>
      </c>
      <c r="M515">
        <v>5.0199999999999996</v>
      </c>
      <c r="N515">
        <v>5.0599999999999996</v>
      </c>
      <c r="O515">
        <v>5.0599999999999996</v>
      </c>
      <c r="X515" s="1">
        <f t="shared" si="42"/>
        <v>5.5124999999999993</v>
      </c>
      <c r="Y515" s="1">
        <f t="shared" si="43"/>
        <v>5.0499999999999989</v>
      </c>
      <c r="Z515">
        <f t="shared" ref="Z515:Z578" si="44">IFERROR((X515-Y515)/(PI()*((B515/2)^2)),"na")</f>
        <v>3.7687890524160849E-5</v>
      </c>
    </row>
    <row r="516" spans="1:26" x14ac:dyDescent="0.25">
      <c r="A516" t="s">
        <v>889</v>
      </c>
      <c r="B516">
        <v>125</v>
      </c>
      <c r="C516" t="s">
        <v>383</v>
      </c>
      <c r="D516">
        <v>0</v>
      </c>
      <c r="E516">
        <v>2</v>
      </c>
      <c r="F516" t="s">
        <v>169</v>
      </c>
      <c r="H516">
        <v>5.41</v>
      </c>
      <c r="I516">
        <v>5.37</v>
      </c>
      <c r="J516">
        <v>5.37</v>
      </c>
      <c r="K516">
        <v>5.38</v>
      </c>
      <c r="L516">
        <v>5.05</v>
      </c>
      <c r="M516">
        <v>5.01</v>
      </c>
      <c r="N516">
        <v>5.01</v>
      </c>
      <c r="O516">
        <v>5.0199999999999996</v>
      </c>
      <c r="X516" s="1">
        <f t="shared" si="42"/>
        <v>5.3825000000000003</v>
      </c>
      <c r="Y516" s="1">
        <f t="shared" si="43"/>
        <v>5.0224999999999991</v>
      </c>
      <c r="Z516">
        <f t="shared" si="44"/>
        <v>2.9335439110698248E-5</v>
      </c>
    </row>
    <row r="517" spans="1:26" x14ac:dyDescent="0.25">
      <c r="A517" t="s">
        <v>890</v>
      </c>
      <c r="B517">
        <v>125</v>
      </c>
      <c r="C517" t="s">
        <v>383</v>
      </c>
      <c r="D517">
        <v>0</v>
      </c>
      <c r="E517">
        <v>2</v>
      </c>
      <c r="F517" t="s">
        <v>169</v>
      </c>
      <c r="H517">
        <v>5.37</v>
      </c>
      <c r="I517">
        <v>5.36</v>
      </c>
      <c r="J517">
        <v>5.38</v>
      </c>
      <c r="K517">
        <v>5.34</v>
      </c>
      <c r="L517">
        <v>4.93</v>
      </c>
      <c r="M517">
        <v>4.93</v>
      </c>
      <c r="N517">
        <v>4.8899999999999997</v>
      </c>
      <c r="O517">
        <v>4.8899999999999997</v>
      </c>
      <c r="X517" s="1">
        <f t="shared" si="42"/>
        <v>5.3624999999999998</v>
      </c>
      <c r="Y517" s="1">
        <f t="shared" si="43"/>
        <v>4.91</v>
      </c>
      <c r="Z517">
        <f t="shared" si="44"/>
        <v>3.6873017215530289E-5</v>
      </c>
    </row>
    <row r="518" spans="1:26" x14ac:dyDescent="0.25">
      <c r="A518" t="s">
        <v>891</v>
      </c>
      <c r="B518">
        <v>125</v>
      </c>
      <c r="C518" t="s">
        <v>383</v>
      </c>
      <c r="D518">
        <v>0</v>
      </c>
      <c r="E518">
        <v>1</v>
      </c>
      <c r="F518" t="s">
        <v>169</v>
      </c>
      <c r="H518">
        <v>5.44</v>
      </c>
      <c r="I518">
        <v>5.42</v>
      </c>
      <c r="J518">
        <v>5.44</v>
      </c>
      <c r="K518">
        <v>5.41</v>
      </c>
      <c r="L518">
        <v>5.28</v>
      </c>
      <c r="M518">
        <v>5.28</v>
      </c>
      <c r="N518">
        <v>5.27</v>
      </c>
      <c r="O518">
        <v>5.26</v>
      </c>
      <c r="X518" s="1">
        <f t="shared" si="42"/>
        <v>5.4275000000000002</v>
      </c>
      <c r="Y518" s="1">
        <f t="shared" si="43"/>
        <v>5.2725</v>
      </c>
      <c r="Z518">
        <f t="shared" si="44"/>
        <v>1.2630536283772835E-5</v>
      </c>
    </row>
    <row r="519" spans="1:26" x14ac:dyDescent="0.25">
      <c r="A519" t="s">
        <v>892</v>
      </c>
      <c r="B519">
        <v>125</v>
      </c>
      <c r="C519" t="s">
        <v>383</v>
      </c>
      <c r="D519">
        <v>0</v>
      </c>
      <c r="E519">
        <v>1</v>
      </c>
      <c r="F519" t="s">
        <v>169</v>
      </c>
      <c r="H519">
        <v>5.47</v>
      </c>
      <c r="I519">
        <v>5.47</v>
      </c>
      <c r="J519">
        <v>5.47</v>
      </c>
      <c r="K519">
        <v>5.47</v>
      </c>
      <c r="L519">
        <v>5.3</v>
      </c>
      <c r="M519">
        <v>5.26</v>
      </c>
      <c r="N519">
        <v>5.28</v>
      </c>
      <c r="O519">
        <v>5.25</v>
      </c>
      <c r="X519" s="1">
        <f t="shared" si="42"/>
        <v>5.47</v>
      </c>
      <c r="Y519" s="1">
        <f t="shared" si="43"/>
        <v>5.2725</v>
      </c>
      <c r="Z519">
        <f t="shared" si="44"/>
        <v>1.6093747845452441E-5</v>
      </c>
    </row>
    <row r="520" spans="1:26" x14ac:dyDescent="0.25">
      <c r="A520" t="s">
        <v>893</v>
      </c>
      <c r="B520">
        <v>125</v>
      </c>
      <c r="C520" t="s">
        <v>383</v>
      </c>
      <c r="D520">
        <v>0</v>
      </c>
      <c r="E520">
        <v>1</v>
      </c>
      <c r="F520" t="s">
        <v>169</v>
      </c>
      <c r="H520">
        <v>5.44</v>
      </c>
      <c r="I520">
        <v>5.4</v>
      </c>
      <c r="J520">
        <v>5.41</v>
      </c>
      <c r="K520">
        <v>5.42</v>
      </c>
      <c r="L520">
        <v>5.24</v>
      </c>
      <c r="M520">
        <v>5.25</v>
      </c>
      <c r="N520">
        <v>5.24</v>
      </c>
      <c r="O520">
        <v>5.24</v>
      </c>
      <c r="X520" s="1">
        <f t="shared" si="42"/>
        <v>5.4175000000000004</v>
      </c>
      <c r="Y520" s="1">
        <f t="shared" si="43"/>
        <v>5.2424999999999997</v>
      </c>
      <c r="Z520">
        <f t="shared" si="44"/>
        <v>1.4260282901033882E-5</v>
      </c>
    </row>
    <row r="521" spans="1:26" x14ac:dyDescent="0.25">
      <c r="A521" t="s">
        <v>894</v>
      </c>
      <c r="B521">
        <v>125</v>
      </c>
      <c r="C521" t="s">
        <v>383</v>
      </c>
      <c r="D521">
        <v>0</v>
      </c>
      <c r="E521">
        <v>1</v>
      </c>
      <c r="F521" t="s">
        <v>169</v>
      </c>
      <c r="H521">
        <v>5.37</v>
      </c>
      <c r="I521">
        <v>5.36</v>
      </c>
      <c r="J521">
        <v>5.34</v>
      </c>
      <c r="K521">
        <v>5.37</v>
      </c>
      <c r="L521">
        <v>5.19</v>
      </c>
      <c r="M521">
        <v>5.16</v>
      </c>
      <c r="N521">
        <v>5.17</v>
      </c>
      <c r="O521">
        <v>5.18</v>
      </c>
      <c r="X521" s="1">
        <f t="shared" si="42"/>
        <v>5.36</v>
      </c>
      <c r="Y521" s="1">
        <f t="shared" si="43"/>
        <v>5.1750000000000007</v>
      </c>
      <c r="Z521">
        <f t="shared" si="44"/>
        <v>1.5075156209664296E-5</v>
      </c>
    </row>
    <row r="522" spans="1:26" x14ac:dyDescent="0.25">
      <c r="A522" t="s">
        <v>895</v>
      </c>
      <c r="B522">
        <v>125</v>
      </c>
      <c r="C522" t="s">
        <v>383</v>
      </c>
      <c r="D522">
        <v>0</v>
      </c>
      <c r="E522">
        <v>1</v>
      </c>
      <c r="F522" t="s">
        <v>169</v>
      </c>
      <c r="H522">
        <v>5.38</v>
      </c>
      <c r="I522">
        <v>5.38</v>
      </c>
      <c r="J522">
        <v>5.37</v>
      </c>
      <c r="K522">
        <v>5.38</v>
      </c>
      <c r="L522">
        <v>5.22</v>
      </c>
      <c r="M522">
        <v>5.24</v>
      </c>
      <c r="N522">
        <v>5.21</v>
      </c>
      <c r="O522">
        <v>5.19</v>
      </c>
      <c r="X522" s="1">
        <f t="shared" si="42"/>
        <v>5.3774999999999995</v>
      </c>
      <c r="Y522" s="1">
        <f t="shared" si="43"/>
        <v>5.2150000000000007</v>
      </c>
      <c r="Z522">
        <f t="shared" si="44"/>
        <v>1.3241691265245592E-5</v>
      </c>
    </row>
    <row r="523" spans="1:26" x14ac:dyDescent="0.25">
      <c r="A523" t="s">
        <v>896</v>
      </c>
      <c r="B523">
        <v>125</v>
      </c>
      <c r="C523" t="s">
        <v>383</v>
      </c>
      <c r="D523">
        <v>0</v>
      </c>
      <c r="E523">
        <v>1</v>
      </c>
      <c r="F523" t="s">
        <v>169</v>
      </c>
      <c r="H523">
        <v>5.38</v>
      </c>
      <c r="I523">
        <v>5.37</v>
      </c>
      <c r="J523">
        <v>5.39</v>
      </c>
      <c r="K523">
        <v>5.36</v>
      </c>
      <c r="L523">
        <v>4.88</v>
      </c>
      <c r="M523">
        <v>4.87</v>
      </c>
      <c r="N523">
        <v>4.8600000000000003</v>
      </c>
      <c r="O523">
        <v>4.8499999999999996</v>
      </c>
      <c r="X523" s="1">
        <f t="shared" si="42"/>
        <v>5.375</v>
      </c>
      <c r="Y523" s="1">
        <f t="shared" si="43"/>
        <v>4.8650000000000002</v>
      </c>
      <c r="Z523">
        <f t="shared" si="44"/>
        <v>4.1558538740155695E-5</v>
      </c>
    </row>
    <row r="524" spans="1:26" x14ac:dyDescent="0.25">
      <c r="A524" t="s">
        <v>897</v>
      </c>
      <c r="B524">
        <v>125</v>
      </c>
      <c r="C524" t="s">
        <v>383</v>
      </c>
      <c r="D524">
        <v>0</v>
      </c>
      <c r="E524">
        <v>1</v>
      </c>
      <c r="F524" t="s">
        <v>169</v>
      </c>
      <c r="H524">
        <v>5.51</v>
      </c>
      <c r="I524">
        <v>5.51</v>
      </c>
      <c r="J524">
        <v>5.5</v>
      </c>
      <c r="K524">
        <v>5.5</v>
      </c>
      <c r="L524">
        <v>5.0599999999999996</v>
      </c>
      <c r="M524">
        <v>5.03</v>
      </c>
      <c r="N524">
        <v>5.0199999999999996</v>
      </c>
      <c r="O524">
        <v>5.0599999999999996</v>
      </c>
      <c r="X524" s="1">
        <f t="shared" si="42"/>
        <v>5.5049999999999999</v>
      </c>
      <c r="Y524" s="1">
        <f t="shared" si="43"/>
        <v>5.0424999999999995</v>
      </c>
      <c r="Z524">
        <f t="shared" si="44"/>
        <v>3.7687890524160849E-5</v>
      </c>
    </row>
    <row r="525" spans="1:26" x14ac:dyDescent="0.25">
      <c r="A525" t="s">
        <v>898</v>
      </c>
      <c r="B525">
        <v>125</v>
      </c>
      <c r="C525" t="s">
        <v>383</v>
      </c>
      <c r="D525">
        <v>0</v>
      </c>
      <c r="E525">
        <v>1</v>
      </c>
      <c r="F525" t="s">
        <v>169</v>
      </c>
      <c r="H525">
        <v>5.31</v>
      </c>
      <c r="I525">
        <v>5.31</v>
      </c>
      <c r="J525">
        <v>5.31</v>
      </c>
      <c r="K525">
        <v>5.3</v>
      </c>
      <c r="L525">
        <v>4.8</v>
      </c>
      <c r="M525">
        <v>4.78</v>
      </c>
      <c r="N525">
        <v>4.78</v>
      </c>
      <c r="O525">
        <v>4.7699999999999996</v>
      </c>
      <c r="X525" s="1">
        <f t="shared" si="42"/>
        <v>5.3075000000000001</v>
      </c>
      <c r="Y525" s="1">
        <f t="shared" si="43"/>
        <v>4.7824999999999998</v>
      </c>
      <c r="Z525">
        <f t="shared" si="44"/>
        <v>4.2780848703101497E-5</v>
      </c>
    </row>
    <row r="526" spans="1:26" x14ac:dyDescent="0.25">
      <c r="A526" t="s">
        <v>899</v>
      </c>
      <c r="B526">
        <v>125</v>
      </c>
      <c r="C526" t="s">
        <v>383</v>
      </c>
      <c r="D526">
        <v>0</v>
      </c>
      <c r="E526">
        <v>1</v>
      </c>
      <c r="F526" t="s">
        <v>169</v>
      </c>
      <c r="H526">
        <v>5.31</v>
      </c>
      <c r="I526">
        <v>5.33</v>
      </c>
      <c r="J526">
        <v>5.3</v>
      </c>
      <c r="K526">
        <v>5.31</v>
      </c>
      <c r="L526">
        <v>4.8499999999999996</v>
      </c>
      <c r="M526">
        <v>4.84</v>
      </c>
      <c r="N526">
        <v>4.83</v>
      </c>
      <c r="O526">
        <v>4.84</v>
      </c>
      <c r="X526" s="1">
        <f t="shared" si="42"/>
        <v>5.3125</v>
      </c>
      <c r="Y526" s="1">
        <f t="shared" si="43"/>
        <v>4.84</v>
      </c>
      <c r="Z526">
        <f t="shared" si="44"/>
        <v>3.8502763832791334E-5</v>
      </c>
    </row>
    <row r="527" spans="1:26" x14ac:dyDescent="0.25">
      <c r="A527" t="s">
        <v>900</v>
      </c>
      <c r="B527">
        <v>125</v>
      </c>
      <c r="C527" t="s">
        <v>383</v>
      </c>
      <c r="D527">
        <v>0</v>
      </c>
      <c r="E527">
        <v>1</v>
      </c>
      <c r="F527" t="s">
        <v>169</v>
      </c>
      <c r="H527">
        <v>5.41</v>
      </c>
      <c r="I527">
        <v>5.39</v>
      </c>
      <c r="J527">
        <v>5.4</v>
      </c>
      <c r="K527">
        <v>5.41</v>
      </c>
      <c r="L527">
        <v>4.93</v>
      </c>
      <c r="M527">
        <v>4.93</v>
      </c>
      <c r="N527">
        <v>4.8600000000000003</v>
      </c>
      <c r="O527">
        <v>4.8899999999999997</v>
      </c>
      <c r="X527" s="1">
        <f t="shared" si="42"/>
        <v>5.4025000000000007</v>
      </c>
      <c r="Y527" s="1">
        <f t="shared" si="43"/>
        <v>4.9024999999999999</v>
      </c>
      <c r="Z527">
        <f t="shared" si="44"/>
        <v>4.0743665431525284E-5</v>
      </c>
    </row>
    <row r="528" spans="1:26" x14ac:dyDescent="0.25">
      <c r="A528" t="s">
        <v>901</v>
      </c>
      <c r="B528">
        <v>125</v>
      </c>
      <c r="C528" t="s">
        <v>383</v>
      </c>
      <c r="D528">
        <v>0</v>
      </c>
      <c r="E528">
        <v>1</v>
      </c>
      <c r="F528" t="s">
        <v>169</v>
      </c>
      <c r="H528">
        <v>5.5</v>
      </c>
      <c r="I528">
        <v>5.49</v>
      </c>
      <c r="J528">
        <v>5.49</v>
      </c>
      <c r="K528">
        <v>5.49</v>
      </c>
      <c r="L528">
        <v>5.08</v>
      </c>
      <c r="M528">
        <v>5.0599999999999996</v>
      </c>
      <c r="N528">
        <v>5.08</v>
      </c>
      <c r="O528">
        <v>5.05</v>
      </c>
      <c r="X528" s="1">
        <f t="shared" si="42"/>
        <v>5.4924999999999997</v>
      </c>
      <c r="Y528" s="1">
        <f t="shared" si="43"/>
        <v>5.0674999999999999</v>
      </c>
      <c r="Z528">
        <f t="shared" si="44"/>
        <v>3.4632115616796413E-5</v>
      </c>
    </row>
    <row r="529" spans="1:26" x14ac:dyDescent="0.25">
      <c r="A529" t="s">
        <v>902</v>
      </c>
      <c r="B529">
        <v>125</v>
      </c>
      <c r="C529" t="s">
        <v>383</v>
      </c>
      <c r="D529">
        <v>0</v>
      </c>
      <c r="E529">
        <v>1</v>
      </c>
      <c r="F529" t="s">
        <v>169</v>
      </c>
      <c r="H529">
        <v>5.54</v>
      </c>
      <c r="I529">
        <v>5.52</v>
      </c>
      <c r="J529">
        <v>5.52</v>
      </c>
      <c r="K529">
        <v>5.52</v>
      </c>
      <c r="L529">
        <v>5.0999999999999996</v>
      </c>
      <c r="M529">
        <v>5.13</v>
      </c>
      <c r="N529">
        <v>5.12</v>
      </c>
      <c r="O529">
        <v>5.1100000000000003</v>
      </c>
      <c r="X529" s="1">
        <f t="shared" si="42"/>
        <v>5.5249999999999995</v>
      </c>
      <c r="Y529" s="1">
        <f t="shared" si="43"/>
        <v>5.1150000000000002</v>
      </c>
      <c r="Z529">
        <f t="shared" si="44"/>
        <v>3.3409805653850611E-5</v>
      </c>
    </row>
    <row r="530" spans="1:26" x14ac:dyDescent="0.25">
      <c r="A530" t="s">
        <v>903</v>
      </c>
      <c r="B530">
        <v>125</v>
      </c>
      <c r="C530" t="s">
        <v>383</v>
      </c>
      <c r="D530">
        <v>0</v>
      </c>
      <c r="E530">
        <v>1</v>
      </c>
      <c r="F530" t="s">
        <v>169</v>
      </c>
      <c r="H530">
        <v>5.43</v>
      </c>
      <c r="I530">
        <v>5.4</v>
      </c>
      <c r="J530">
        <v>5.42</v>
      </c>
      <c r="K530">
        <v>5.41</v>
      </c>
      <c r="L530">
        <v>4.99</v>
      </c>
      <c r="M530">
        <v>5</v>
      </c>
      <c r="N530">
        <v>4.99</v>
      </c>
      <c r="O530">
        <v>5.01</v>
      </c>
      <c r="X530" s="1">
        <f t="shared" si="42"/>
        <v>5.415</v>
      </c>
      <c r="Y530" s="1">
        <f t="shared" si="43"/>
        <v>4.9975000000000005</v>
      </c>
      <c r="Z530">
        <f t="shared" si="44"/>
        <v>3.4020960635323509E-5</v>
      </c>
    </row>
    <row r="531" spans="1:26" x14ac:dyDescent="0.25">
      <c r="A531" t="s">
        <v>904</v>
      </c>
      <c r="B531">
        <v>125</v>
      </c>
      <c r="C531" t="s">
        <v>383</v>
      </c>
      <c r="D531">
        <v>0</v>
      </c>
      <c r="E531">
        <v>1</v>
      </c>
      <c r="F531" t="s">
        <v>169</v>
      </c>
      <c r="H531">
        <v>5.57</v>
      </c>
      <c r="I531">
        <v>5.54</v>
      </c>
      <c r="J531">
        <v>5.56</v>
      </c>
      <c r="K531">
        <v>5.54</v>
      </c>
      <c r="L531">
        <v>5.25</v>
      </c>
      <c r="M531">
        <v>5.23</v>
      </c>
      <c r="N531">
        <v>5.23</v>
      </c>
      <c r="O531">
        <v>5.25</v>
      </c>
      <c r="X531" s="1">
        <f t="shared" si="42"/>
        <v>5.5524999999999993</v>
      </c>
      <c r="Y531" s="1">
        <f t="shared" si="43"/>
        <v>5.24</v>
      </c>
      <c r="Z531">
        <f t="shared" si="44"/>
        <v>2.5464790894703182E-5</v>
      </c>
    </row>
    <row r="532" spans="1:26" x14ac:dyDescent="0.25">
      <c r="A532" t="s">
        <v>905</v>
      </c>
      <c r="B532">
        <v>125</v>
      </c>
      <c r="C532" t="s">
        <v>383</v>
      </c>
      <c r="D532">
        <v>0</v>
      </c>
      <c r="E532">
        <v>1</v>
      </c>
      <c r="F532" t="s">
        <v>169</v>
      </c>
      <c r="H532">
        <v>5.58</v>
      </c>
      <c r="I532">
        <v>5.58</v>
      </c>
      <c r="J532">
        <v>5.57</v>
      </c>
      <c r="K532">
        <v>5.58</v>
      </c>
      <c r="L532">
        <v>5.18</v>
      </c>
      <c r="M532">
        <v>5.15</v>
      </c>
      <c r="N532">
        <v>5.15</v>
      </c>
      <c r="O532">
        <v>5.16</v>
      </c>
      <c r="X532" s="1">
        <f t="shared" si="42"/>
        <v>5.5775000000000006</v>
      </c>
      <c r="Y532" s="1">
        <f t="shared" si="43"/>
        <v>5.16</v>
      </c>
      <c r="Z532">
        <f t="shared" si="44"/>
        <v>3.4020960635323583E-5</v>
      </c>
    </row>
    <row r="533" spans="1:26" x14ac:dyDescent="0.25">
      <c r="A533" t="s">
        <v>906</v>
      </c>
      <c r="B533">
        <v>125</v>
      </c>
      <c r="C533" t="s">
        <v>383</v>
      </c>
      <c r="D533">
        <v>0</v>
      </c>
      <c r="E533">
        <v>1</v>
      </c>
      <c r="F533" t="s">
        <v>169</v>
      </c>
      <c r="H533">
        <v>5.46</v>
      </c>
      <c r="I533">
        <v>5.44</v>
      </c>
      <c r="J533">
        <v>5.47</v>
      </c>
      <c r="K533">
        <v>5.44</v>
      </c>
      <c r="L533">
        <v>5.09</v>
      </c>
      <c r="M533">
        <v>5.08</v>
      </c>
      <c r="N533">
        <v>5.0599999999999996</v>
      </c>
      <c r="O533">
        <v>5.09</v>
      </c>
      <c r="X533" s="1">
        <f t="shared" si="42"/>
        <v>5.4525000000000006</v>
      </c>
      <c r="Y533" s="1">
        <f t="shared" si="43"/>
        <v>5.08</v>
      </c>
      <c r="Z533">
        <f t="shared" si="44"/>
        <v>3.0354030746486321E-5</v>
      </c>
    </row>
    <row r="534" spans="1:26" x14ac:dyDescent="0.25">
      <c r="A534" t="s">
        <v>907</v>
      </c>
      <c r="B534">
        <v>125</v>
      </c>
      <c r="C534" t="s">
        <v>383</v>
      </c>
      <c r="D534">
        <v>0</v>
      </c>
      <c r="E534">
        <v>1</v>
      </c>
      <c r="F534" t="s">
        <v>169</v>
      </c>
      <c r="H534">
        <v>5.54</v>
      </c>
      <c r="I534">
        <v>5.54</v>
      </c>
      <c r="J534">
        <v>5.5</v>
      </c>
      <c r="K534">
        <v>5.51</v>
      </c>
      <c r="L534">
        <v>5.18</v>
      </c>
      <c r="M534">
        <v>5.18</v>
      </c>
      <c r="N534">
        <v>5.15</v>
      </c>
      <c r="O534">
        <v>5.19</v>
      </c>
      <c r="X534" s="1">
        <f t="shared" si="42"/>
        <v>5.5224999999999991</v>
      </c>
      <c r="Y534" s="1">
        <f t="shared" si="43"/>
        <v>5.1749999999999998</v>
      </c>
      <c r="Z534">
        <f t="shared" si="44"/>
        <v>2.8316847474909959E-5</v>
      </c>
    </row>
    <row r="535" spans="1:26" x14ac:dyDescent="0.25">
      <c r="A535" t="s">
        <v>908</v>
      </c>
      <c r="B535">
        <v>125</v>
      </c>
      <c r="C535" t="s">
        <v>383</v>
      </c>
      <c r="D535">
        <v>0</v>
      </c>
      <c r="E535">
        <v>1</v>
      </c>
      <c r="F535" t="s">
        <v>169</v>
      </c>
      <c r="H535">
        <v>5.38</v>
      </c>
      <c r="I535">
        <v>5.38</v>
      </c>
      <c r="J535">
        <v>5.38</v>
      </c>
      <c r="K535">
        <v>5.35</v>
      </c>
      <c r="L535">
        <v>5.0999999999999996</v>
      </c>
      <c r="M535">
        <v>5.09</v>
      </c>
      <c r="N535">
        <v>5.09</v>
      </c>
      <c r="O535">
        <v>5.08</v>
      </c>
      <c r="X535" s="1">
        <f t="shared" si="42"/>
        <v>5.3725000000000005</v>
      </c>
      <c r="Y535" s="1">
        <f t="shared" si="43"/>
        <v>5.09</v>
      </c>
      <c r="Z535">
        <f t="shared" si="44"/>
        <v>2.3020170968811794E-5</v>
      </c>
    </row>
    <row r="536" spans="1:26" x14ac:dyDescent="0.25">
      <c r="A536" t="s">
        <v>909</v>
      </c>
      <c r="B536">
        <v>125</v>
      </c>
      <c r="C536" t="s">
        <v>383</v>
      </c>
      <c r="D536">
        <v>0</v>
      </c>
      <c r="E536">
        <v>1</v>
      </c>
      <c r="F536" t="s">
        <v>169</v>
      </c>
      <c r="H536">
        <v>5.51</v>
      </c>
      <c r="I536">
        <v>5.51</v>
      </c>
      <c r="J536">
        <v>5.53</v>
      </c>
      <c r="K536">
        <v>5.51</v>
      </c>
      <c r="L536">
        <v>5.26</v>
      </c>
      <c r="M536">
        <v>5.25</v>
      </c>
      <c r="N536">
        <v>5.23</v>
      </c>
      <c r="O536">
        <v>5.21</v>
      </c>
      <c r="X536" s="1">
        <f t="shared" si="42"/>
        <v>5.5150000000000006</v>
      </c>
      <c r="Y536" s="1">
        <f t="shared" si="43"/>
        <v>5.2374999999999998</v>
      </c>
      <c r="Z536">
        <f t="shared" si="44"/>
        <v>2.2612734314496551E-5</v>
      </c>
    </row>
    <row r="537" spans="1:26" x14ac:dyDescent="0.25">
      <c r="A537" t="s">
        <v>910</v>
      </c>
      <c r="B537">
        <v>125</v>
      </c>
      <c r="C537" t="s">
        <v>383</v>
      </c>
      <c r="D537">
        <v>0</v>
      </c>
      <c r="E537">
        <v>1</v>
      </c>
      <c r="F537" t="s">
        <v>169</v>
      </c>
      <c r="H537">
        <v>5.49</v>
      </c>
      <c r="I537">
        <v>5.48</v>
      </c>
      <c r="J537">
        <v>5.46</v>
      </c>
      <c r="K537">
        <v>5.46</v>
      </c>
      <c r="L537">
        <v>5.26</v>
      </c>
      <c r="M537">
        <v>5.23</v>
      </c>
      <c r="N537">
        <v>5.23</v>
      </c>
      <c r="O537">
        <v>5.24</v>
      </c>
      <c r="X537" s="1">
        <f t="shared" si="42"/>
        <v>5.4725000000000001</v>
      </c>
      <c r="Y537" s="1">
        <f t="shared" si="43"/>
        <v>5.24</v>
      </c>
      <c r="Z537">
        <f t="shared" si="44"/>
        <v>1.8945804425659218E-5</v>
      </c>
    </row>
    <row r="538" spans="1:26" x14ac:dyDescent="0.25">
      <c r="A538" t="s">
        <v>911</v>
      </c>
      <c r="B538">
        <v>125</v>
      </c>
      <c r="C538" t="s">
        <v>383</v>
      </c>
      <c r="D538">
        <v>0</v>
      </c>
      <c r="E538">
        <v>1</v>
      </c>
      <c r="F538" t="s">
        <v>169</v>
      </c>
      <c r="H538">
        <v>5.45</v>
      </c>
      <c r="I538">
        <v>5.44</v>
      </c>
      <c r="J538">
        <v>5.43</v>
      </c>
      <c r="K538">
        <v>5.42</v>
      </c>
      <c r="L538">
        <v>5</v>
      </c>
      <c r="M538">
        <v>4.9800000000000004</v>
      </c>
      <c r="N538">
        <v>4.9800000000000004</v>
      </c>
      <c r="O538">
        <v>4.9800000000000004</v>
      </c>
      <c r="X538" s="1">
        <f t="shared" si="42"/>
        <v>5.4350000000000005</v>
      </c>
      <c r="Y538" s="1">
        <f t="shared" si="43"/>
        <v>4.9850000000000003</v>
      </c>
      <c r="Z538">
        <f t="shared" si="44"/>
        <v>3.6669298888372701E-5</v>
      </c>
    </row>
    <row r="539" spans="1:26" x14ac:dyDescent="0.25">
      <c r="A539" t="s">
        <v>912</v>
      </c>
      <c r="B539">
        <v>125</v>
      </c>
      <c r="C539" t="s">
        <v>383</v>
      </c>
      <c r="D539">
        <v>0</v>
      </c>
      <c r="E539">
        <v>1</v>
      </c>
      <c r="F539" t="s">
        <v>169</v>
      </c>
      <c r="H539">
        <v>5.58</v>
      </c>
      <c r="I539">
        <v>5.57</v>
      </c>
      <c r="J539">
        <v>5.57</v>
      </c>
      <c r="K539">
        <v>5.58</v>
      </c>
      <c r="L539">
        <v>5.05</v>
      </c>
      <c r="M539">
        <v>5.03</v>
      </c>
      <c r="N539">
        <v>5.03</v>
      </c>
      <c r="O539">
        <v>5.04</v>
      </c>
      <c r="X539" s="1">
        <f t="shared" si="42"/>
        <v>5.5749999999999993</v>
      </c>
      <c r="Y539" s="1">
        <f t="shared" si="43"/>
        <v>5.0374999999999996</v>
      </c>
      <c r="Z539">
        <f t="shared" si="44"/>
        <v>4.379944033888957E-5</v>
      </c>
    </row>
    <row r="540" spans="1:26" x14ac:dyDescent="0.25">
      <c r="A540" t="s">
        <v>913</v>
      </c>
      <c r="B540">
        <v>125</v>
      </c>
      <c r="C540" t="s">
        <v>383</v>
      </c>
      <c r="D540">
        <v>0</v>
      </c>
      <c r="E540">
        <v>1</v>
      </c>
      <c r="F540" t="s">
        <v>169</v>
      </c>
      <c r="H540">
        <v>5.38</v>
      </c>
      <c r="I540">
        <v>5.38</v>
      </c>
      <c r="J540">
        <v>5.38</v>
      </c>
      <c r="K540">
        <v>5.34</v>
      </c>
      <c r="L540">
        <v>4.92</v>
      </c>
      <c r="M540">
        <v>4.91</v>
      </c>
      <c r="N540">
        <v>4.9000000000000004</v>
      </c>
      <c r="O540">
        <v>4.8899999999999997</v>
      </c>
      <c r="X540" s="1">
        <f t="shared" si="42"/>
        <v>5.37</v>
      </c>
      <c r="Y540" s="1">
        <f t="shared" si="43"/>
        <v>4.9050000000000002</v>
      </c>
      <c r="Z540">
        <f t="shared" si="44"/>
        <v>3.7891608851318436E-5</v>
      </c>
    </row>
    <row r="541" spans="1:26" x14ac:dyDescent="0.25">
      <c r="A541" t="s">
        <v>914</v>
      </c>
      <c r="B541">
        <v>125</v>
      </c>
      <c r="C541" t="s">
        <v>383</v>
      </c>
      <c r="D541">
        <v>0</v>
      </c>
      <c r="E541">
        <v>1</v>
      </c>
      <c r="F541" t="s">
        <v>169</v>
      </c>
      <c r="H541">
        <v>5.47</v>
      </c>
      <c r="I541">
        <v>5.45</v>
      </c>
      <c r="J541">
        <v>5.45</v>
      </c>
      <c r="K541">
        <v>5.44</v>
      </c>
      <c r="L541">
        <v>5.01</v>
      </c>
      <c r="M541">
        <v>5.0199999999999996</v>
      </c>
      <c r="N541">
        <v>5.01</v>
      </c>
      <c r="O541">
        <v>5</v>
      </c>
      <c r="X541" s="1">
        <f t="shared" si="42"/>
        <v>5.4525000000000006</v>
      </c>
      <c r="Y541" s="1">
        <f t="shared" si="43"/>
        <v>5.01</v>
      </c>
      <c r="Z541">
        <f t="shared" si="44"/>
        <v>3.6058143906899871E-5</v>
      </c>
    </row>
    <row r="542" spans="1:26" x14ac:dyDescent="0.25">
      <c r="A542" t="s">
        <v>915</v>
      </c>
      <c r="B542">
        <v>125</v>
      </c>
      <c r="C542" t="s">
        <v>383</v>
      </c>
      <c r="D542">
        <v>0</v>
      </c>
      <c r="E542">
        <v>1</v>
      </c>
      <c r="F542" t="s">
        <v>169</v>
      </c>
      <c r="H542">
        <v>5.53</v>
      </c>
      <c r="I542">
        <v>5.54</v>
      </c>
      <c r="J542">
        <v>5.53</v>
      </c>
      <c r="K542">
        <v>5.52</v>
      </c>
      <c r="L542">
        <v>5.13</v>
      </c>
      <c r="M542">
        <v>5.1100000000000003</v>
      </c>
      <c r="N542">
        <v>5.09</v>
      </c>
      <c r="O542">
        <v>5.12</v>
      </c>
      <c r="X542" s="1">
        <f t="shared" si="42"/>
        <v>5.53</v>
      </c>
      <c r="Y542" s="1">
        <f t="shared" si="43"/>
        <v>5.1124999999999998</v>
      </c>
      <c r="Z542">
        <f t="shared" si="44"/>
        <v>3.4020960635323583E-5</v>
      </c>
    </row>
    <row r="543" spans="1:26" x14ac:dyDescent="0.25">
      <c r="A543" t="s">
        <v>916</v>
      </c>
      <c r="B543">
        <v>125</v>
      </c>
      <c r="C543" t="s">
        <v>383</v>
      </c>
      <c r="D543">
        <v>0</v>
      </c>
      <c r="E543">
        <v>1</v>
      </c>
      <c r="F543" t="s">
        <v>1221</v>
      </c>
      <c r="H543">
        <v>6.34</v>
      </c>
      <c r="I543">
        <v>6.34</v>
      </c>
      <c r="J543">
        <v>6.34</v>
      </c>
      <c r="K543">
        <v>6.32</v>
      </c>
      <c r="L543">
        <v>6.03</v>
      </c>
      <c r="M543">
        <v>6</v>
      </c>
      <c r="N543">
        <v>6</v>
      </c>
      <c r="O543">
        <v>6</v>
      </c>
      <c r="X543" s="1">
        <f t="shared" si="42"/>
        <v>6.335</v>
      </c>
      <c r="Y543" s="1">
        <f t="shared" si="43"/>
        <v>6.0075000000000003</v>
      </c>
      <c r="Z543">
        <f t="shared" si="44"/>
        <v>2.6687100857648985E-5</v>
      </c>
    </row>
    <row r="544" spans="1:26" x14ac:dyDescent="0.25">
      <c r="A544" t="s">
        <v>917</v>
      </c>
      <c r="B544">
        <v>125</v>
      </c>
      <c r="C544" t="s">
        <v>383</v>
      </c>
      <c r="D544">
        <v>0</v>
      </c>
      <c r="E544">
        <v>1</v>
      </c>
      <c r="F544" t="s">
        <v>1221</v>
      </c>
      <c r="H544">
        <v>6.38</v>
      </c>
      <c r="I544">
        <v>6.34</v>
      </c>
      <c r="J544">
        <v>6.36</v>
      </c>
      <c r="K544">
        <v>6.37</v>
      </c>
      <c r="L544">
        <v>6.07</v>
      </c>
      <c r="M544">
        <v>6.04</v>
      </c>
      <c r="N544">
        <v>6.07</v>
      </c>
      <c r="O544">
        <v>6.05</v>
      </c>
      <c r="X544" s="1">
        <f t="shared" si="42"/>
        <v>6.3624999999999998</v>
      </c>
      <c r="Y544" s="1">
        <f t="shared" si="43"/>
        <v>6.0575000000000001</v>
      </c>
      <c r="Z544">
        <f t="shared" si="44"/>
        <v>2.4853635913230355E-5</v>
      </c>
    </row>
    <row r="545" spans="1:26" x14ac:dyDescent="0.25">
      <c r="A545" t="s">
        <v>918</v>
      </c>
      <c r="B545">
        <v>125</v>
      </c>
      <c r="C545" t="s">
        <v>383</v>
      </c>
      <c r="D545">
        <v>0</v>
      </c>
      <c r="E545">
        <v>1</v>
      </c>
      <c r="F545" t="s">
        <v>1221</v>
      </c>
      <c r="H545">
        <v>6.3</v>
      </c>
      <c r="I545">
        <v>6.26</v>
      </c>
      <c r="J545">
        <v>6.29</v>
      </c>
      <c r="K545">
        <v>6.26</v>
      </c>
      <c r="L545">
        <v>5.98</v>
      </c>
      <c r="M545">
        <v>5.98</v>
      </c>
      <c r="N545">
        <v>5.98</v>
      </c>
      <c r="O545">
        <v>5.97</v>
      </c>
      <c r="X545" s="1">
        <f t="shared" si="42"/>
        <v>6.2774999999999999</v>
      </c>
      <c r="Y545" s="1">
        <f t="shared" si="43"/>
        <v>5.9775</v>
      </c>
      <c r="Z545">
        <f t="shared" si="44"/>
        <v>2.4446199258915109E-5</v>
      </c>
    </row>
    <row r="546" spans="1:26" x14ac:dyDescent="0.25">
      <c r="A546" t="s">
        <v>919</v>
      </c>
      <c r="B546">
        <v>125</v>
      </c>
      <c r="C546" t="s">
        <v>383</v>
      </c>
      <c r="D546">
        <v>0</v>
      </c>
      <c r="E546">
        <v>1</v>
      </c>
      <c r="F546" t="s">
        <v>1221</v>
      </c>
      <c r="H546">
        <v>6.32</v>
      </c>
      <c r="I546">
        <v>6.31</v>
      </c>
      <c r="J546">
        <v>6.32</v>
      </c>
      <c r="K546">
        <v>6.31</v>
      </c>
      <c r="L546">
        <v>6</v>
      </c>
      <c r="M546">
        <v>5.99</v>
      </c>
      <c r="N546">
        <v>5.99</v>
      </c>
      <c r="O546">
        <v>5.99</v>
      </c>
      <c r="X546" s="1">
        <f t="shared" si="42"/>
        <v>6.3149999999999995</v>
      </c>
      <c r="Y546" s="1">
        <f t="shared" si="43"/>
        <v>5.9924999999999997</v>
      </c>
      <c r="Z546">
        <f t="shared" si="44"/>
        <v>2.6279664203333742E-5</v>
      </c>
    </row>
    <row r="547" spans="1:26" x14ac:dyDescent="0.25">
      <c r="A547" t="s">
        <v>920</v>
      </c>
      <c r="B547">
        <v>125</v>
      </c>
      <c r="C547" t="s">
        <v>383</v>
      </c>
      <c r="D547">
        <v>0</v>
      </c>
      <c r="E547">
        <v>1</v>
      </c>
      <c r="F547" t="s">
        <v>1221</v>
      </c>
      <c r="H547">
        <v>6.35</v>
      </c>
      <c r="I547">
        <v>6.33</v>
      </c>
      <c r="J547">
        <v>6.34</v>
      </c>
      <c r="K547">
        <v>6.34</v>
      </c>
      <c r="L547">
        <v>6.06</v>
      </c>
      <c r="M547">
        <v>6.05</v>
      </c>
      <c r="N547">
        <v>6.04</v>
      </c>
      <c r="O547">
        <v>6.06</v>
      </c>
      <c r="X547" s="1">
        <f t="shared" si="42"/>
        <v>6.34</v>
      </c>
      <c r="Y547" s="1">
        <f t="shared" si="43"/>
        <v>6.0524999999999993</v>
      </c>
      <c r="Z547">
        <f t="shared" si="44"/>
        <v>2.342760762312704E-5</v>
      </c>
    </row>
    <row r="548" spans="1:26" x14ac:dyDescent="0.25">
      <c r="A548" t="s">
        <v>921</v>
      </c>
      <c r="B548">
        <v>125</v>
      </c>
      <c r="C548" t="s">
        <v>383</v>
      </c>
      <c r="D548">
        <v>0</v>
      </c>
      <c r="E548">
        <v>1</v>
      </c>
      <c r="F548" t="s">
        <v>169</v>
      </c>
      <c r="H548">
        <v>5.63</v>
      </c>
      <c r="I548">
        <v>5.66</v>
      </c>
      <c r="J548">
        <v>5.65</v>
      </c>
      <c r="K548">
        <v>5.64</v>
      </c>
      <c r="L548">
        <v>5.36</v>
      </c>
      <c r="M548">
        <v>5.34</v>
      </c>
      <c r="N548">
        <v>5.38</v>
      </c>
      <c r="O548">
        <v>5.36</v>
      </c>
      <c r="X548" s="1">
        <f t="shared" si="42"/>
        <v>5.6449999999999996</v>
      </c>
      <c r="Y548" s="1">
        <f t="shared" si="43"/>
        <v>5.3599999999999994</v>
      </c>
      <c r="Z548">
        <f t="shared" si="44"/>
        <v>2.3223889295969381E-5</v>
      </c>
    </row>
    <row r="549" spans="1:26" x14ac:dyDescent="0.25">
      <c r="A549" t="s">
        <v>922</v>
      </c>
      <c r="B549">
        <v>125</v>
      </c>
      <c r="C549" t="s">
        <v>383</v>
      </c>
      <c r="D549">
        <v>0</v>
      </c>
      <c r="E549">
        <v>1</v>
      </c>
      <c r="F549" t="s">
        <v>169</v>
      </c>
      <c r="H549">
        <v>5.43</v>
      </c>
      <c r="I549">
        <v>5.41</v>
      </c>
      <c r="J549">
        <v>5.43</v>
      </c>
      <c r="K549">
        <v>5.44</v>
      </c>
      <c r="L549">
        <v>5.17</v>
      </c>
      <c r="M549">
        <v>5.15</v>
      </c>
      <c r="N549">
        <v>5.14</v>
      </c>
      <c r="O549">
        <v>5.18</v>
      </c>
      <c r="X549" s="1">
        <f t="shared" si="42"/>
        <v>5.4275000000000002</v>
      </c>
      <c r="Y549" s="1">
        <f t="shared" si="43"/>
        <v>5.16</v>
      </c>
      <c r="Z549">
        <f t="shared" si="44"/>
        <v>2.1797861005865991E-5</v>
      </c>
    </row>
    <row r="550" spans="1:26" x14ac:dyDescent="0.25">
      <c r="A550" t="s">
        <v>923</v>
      </c>
      <c r="B550">
        <v>125</v>
      </c>
      <c r="C550" t="s">
        <v>383</v>
      </c>
      <c r="D550">
        <v>0</v>
      </c>
      <c r="E550">
        <v>1</v>
      </c>
      <c r="F550" t="s">
        <v>169</v>
      </c>
      <c r="H550">
        <v>5.48</v>
      </c>
      <c r="I550">
        <v>5.48</v>
      </c>
      <c r="J550">
        <v>5.5</v>
      </c>
      <c r="K550">
        <v>5.49</v>
      </c>
      <c r="L550">
        <v>5.22</v>
      </c>
      <c r="M550">
        <v>5.22</v>
      </c>
      <c r="N550">
        <v>5.19</v>
      </c>
      <c r="O550">
        <v>5.2</v>
      </c>
      <c r="X550" s="1">
        <f t="shared" si="42"/>
        <v>5.4875000000000007</v>
      </c>
      <c r="Y550" s="1">
        <f t="shared" si="43"/>
        <v>5.2074999999999996</v>
      </c>
      <c r="Z550">
        <f t="shared" si="44"/>
        <v>2.281645264165421E-5</v>
      </c>
    </row>
    <row r="551" spans="1:26" x14ac:dyDescent="0.25">
      <c r="A551" t="s">
        <v>924</v>
      </c>
      <c r="B551">
        <v>125</v>
      </c>
      <c r="C551" t="s">
        <v>383</v>
      </c>
      <c r="D551">
        <v>0</v>
      </c>
      <c r="E551">
        <v>1</v>
      </c>
      <c r="F551" t="s">
        <v>169</v>
      </c>
      <c r="H551">
        <v>5.38</v>
      </c>
      <c r="I551">
        <v>5.38</v>
      </c>
      <c r="J551">
        <v>5.36</v>
      </c>
      <c r="K551">
        <v>5.37</v>
      </c>
      <c r="L551">
        <v>5.1100000000000003</v>
      </c>
      <c r="M551">
        <v>5.0999999999999996</v>
      </c>
      <c r="N551">
        <v>5.12</v>
      </c>
      <c r="O551">
        <v>5.1100000000000003</v>
      </c>
      <c r="X551" s="1">
        <f t="shared" si="42"/>
        <v>5.3725000000000005</v>
      </c>
      <c r="Y551" s="1">
        <f t="shared" si="43"/>
        <v>5.1100000000000003</v>
      </c>
      <c r="Z551">
        <f t="shared" si="44"/>
        <v>2.1390424351550749E-5</v>
      </c>
    </row>
    <row r="552" spans="1:26" x14ac:dyDescent="0.25">
      <c r="A552" t="s">
        <v>925</v>
      </c>
      <c r="B552">
        <v>125</v>
      </c>
      <c r="C552" t="s">
        <v>383</v>
      </c>
      <c r="D552">
        <v>0</v>
      </c>
      <c r="E552">
        <v>1</v>
      </c>
      <c r="F552" t="s">
        <v>169</v>
      </c>
      <c r="H552">
        <v>5.47</v>
      </c>
      <c r="I552">
        <v>5.5</v>
      </c>
      <c r="J552">
        <v>5.48</v>
      </c>
      <c r="K552">
        <v>5.5</v>
      </c>
      <c r="L552">
        <v>5.23</v>
      </c>
      <c r="M552">
        <v>5.21</v>
      </c>
      <c r="N552">
        <v>5.21</v>
      </c>
      <c r="O552">
        <v>5.2</v>
      </c>
      <c r="X552" s="1">
        <f t="shared" si="42"/>
        <v>5.4874999999999998</v>
      </c>
      <c r="Y552" s="1">
        <f t="shared" si="43"/>
        <v>5.2125000000000004</v>
      </c>
      <c r="Z552">
        <f t="shared" si="44"/>
        <v>2.2409015987338821E-5</v>
      </c>
    </row>
    <row r="553" spans="1:26" x14ac:dyDescent="0.25">
      <c r="A553" t="s">
        <v>926</v>
      </c>
      <c r="B553">
        <v>125</v>
      </c>
      <c r="C553" t="s">
        <v>383</v>
      </c>
      <c r="D553">
        <v>0</v>
      </c>
      <c r="E553">
        <v>1</v>
      </c>
      <c r="F553" t="s">
        <v>1221</v>
      </c>
      <c r="H553">
        <v>6.35</v>
      </c>
      <c r="I553">
        <v>6.33</v>
      </c>
      <c r="J553">
        <v>6.36</v>
      </c>
      <c r="K553">
        <v>6.36</v>
      </c>
      <c r="L553">
        <v>6.07</v>
      </c>
      <c r="M553">
        <v>6.05</v>
      </c>
      <c r="N553">
        <v>6.04</v>
      </c>
      <c r="O553">
        <v>6.07</v>
      </c>
      <c r="X553" s="1">
        <f t="shared" si="42"/>
        <v>6.35</v>
      </c>
      <c r="Y553" s="1">
        <f t="shared" si="43"/>
        <v>6.0575000000000001</v>
      </c>
      <c r="Z553">
        <f t="shared" si="44"/>
        <v>2.3835044277442208E-5</v>
      </c>
    </row>
    <row r="554" spans="1:26" x14ac:dyDescent="0.25">
      <c r="A554" t="s">
        <v>927</v>
      </c>
      <c r="B554">
        <v>125</v>
      </c>
      <c r="C554" t="s">
        <v>383</v>
      </c>
      <c r="D554">
        <v>0</v>
      </c>
      <c r="E554">
        <v>1</v>
      </c>
      <c r="F554" t="s">
        <v>1221</v>
      </c>
      <c r="H554">
        <v>6.47</v>
      </c>
      <c r="I554">
        <v>6.44</v>
      </c>
      <c r="J554">
        <v>6.43</v>
      </c>
      <c r="K554">
        <v>6.46</v>
      </c>
      <c r="L554">
        <v>6.17</v>
      </c>
      <c r="M554">
        <v>6.15</v>
      </c>
      <c r="N554">
        <v>6.15</v>
      </c>
      <c r="O554">
        <v>6.15</v>
      </c>
      <c r="X554" s="1">
        <f t="shared" si="42"/>
        <v>6.45</v>
      </c>
      <c r="Y554" s="1">
        <f t="shared" si="43"/>
        <v>6.1549999999999994</v>
      </c>
      <c r="Z554">
        <f t="shared" si="44"/>
        <v>2.4038762604599941E-5</v>
      </c>
    </row>
    <row r="555" spans="1:26" x14ac:dyDescent="0.25">
      <c r="A555" t="s">
        <v>928</v>
      </c>
      <c r="B555">
        <v>125</v>
      </c>
      <c r="C555" t="s">
        <v>383</v>
      </c>
      <c r="D555">
        <v>0</v>
      </c>
      <c r="E555">
        <v>1</v>
      </c>
      <c r="F555" t="s">
        <v>1221</v>
      </c>
      <c r="H555">
        <v>6.32</v>
      </c>
      <c r="I555">
        <v>6.3</v>
      </c>
      <c r="J555">
        <v>6.34</v>
      </c>
      <c r="K555">
        <v>6.33</v>
      </c>
      <c r="L555">
        <v>6.02</v>
      </c>
      <c r="M555">
        <v>6.02</v>
      </c>
      <c r="N555">
        <v>6.03</v>
      </c>
      <c r="O555">
        <v>6.03</v>
      </c>
      <c r="X555" s="1">
        <f t="shared" si="42"/>
        <v>6.3224999999999998</v>
      </c>
      <c r="Y555" s="1">
        <f t="shared" si="43"/>
        <v>6.0250000000000004</v>
      </c>
      <c r="Z555">
        <f t="shared" si="44"/>
        <v>2.4242480931757454E-5</v>
      </c>
    </row>
    <row r="556" spans="1:26" x14ac:dyDescent="0.25">
      <c r="A556" t="s">
        <v>929</v>
      </c>
      <c r="B556">
        <v>125</v>
      </c>
      <c r="C556" t="s">
        <v>383</v>
      </c>
      <c r="D556">
        <v>0</v>
      </c>
      <c r="E556">
        <v>1</v>
      </c>
      <c r="F556" t="s">
        <v>1221</v>
      </c>
      <c r="H556">
        <v>6.36</v>
      </c>
      <c r="I556">
        <v>6.34</v>
      </c>
      <c r="J556">
        <v>6.34</v>
      </c>
      <c r="K556">
        <v>6.34</v>
      </c>
      <c r="L556">
        <v>6.07</v>
      </c>
      <c r="M556">
        <v>6.04</v>
      </c>
      <c r="N556">
        <v>6.07</v>
      </c>
      <c r="O556">
        <v>6.08</v>
      </c>
      <c r="X556" s="1">
        <f t="shared" si="42"/>
        <v>6.3449999999999998</v>
      </c>
      <c r="Y556" s="1">
        <f t="shared" si="43"/>
        <v>6.0649999999999995</v>
      </c>
      <c r="Z556">
        <f t="shared" si="44"/>
        <v>2.2816452641654139E-5</v>
      </c>
    </row>
    <row r="557" spans="1:26" x14ac:dyDescent="0.25">
      <c r="A557" t="s">
        <v>930</v>
      </c>
      <c r="B557">
        <v>125</v>
      </c>
      <c r="C557" t="s">
        <v>383</v>
      </c>
      <c r="D557">
        <v>0</v>
      </c>
      <c r="E557">
        <v>1</v>
      </c>
      <c r="F557" t="s">
        <v>1221</v>
      </c>
      <c r="H557">
        <v>6.46</v>
      </c>
      <c r="I557">
        <v>6.42</v>
      </c>
      <c r="J557">
        <v>6.44</v>
      </c>
      <c r="K557">
        <v>6.46</v>
      </c>
      <c r="L557">
        <v>6.17</v>
      </c>
      <c r="M557">
        <v>6.11</v>
      </c>
      <c r="N557">
        <v>6.14</v>
      </c>
      <c r="O557">
        <v>6.14</v>
      </c>
      <c r="X557" s="1">
        <f t="shared" si="42"/>
        <v>6.4450000000000003</v>
      </c>
      <c r="Y557" s="1">
        <f t="shared" si="43"/>
        <v>6.1400000000000006</v>
      </c>
      <c r="Z557">
        <f t="shared" si="44"/>
        <v>2.4853635913230355E-5</v>
      </c>
    </row>
    <row r="558" spans="1:26" x14ac:dyDescent="0.25">
      <c r="A558" t="s">
        <v>931</v>
      </c>
      <c r="B558">
        <v>125</v>
      </c>
      <c r="C558" t="s">
        <v>383</v>
      </c>
      <c r="D558">
        <v>0</v>
      </c>
      <c r="E558">
        <v>1</v>
      </c>
      <c r="F558" t="s">
        <v>1221</v>
      </c>
      <c r="H558">
        <v>6.34</v>
      </c>
      <c r="I558">
        <v>6.31</v>
      </c>
      <c r="J558">
        <v>6.31</v>
      </c>
      <c r="K558">
        <v>6.31</v>
      </c>
      <c r="L558">
        <v>6.15</v>
      </c>
      <c r="M558">
        <v>6.14</v>
      </c>
      <c r="N558">
        <v>6.16</v>
      </c>
      <c r="O558">
        <v>6.15</v>
      </c>
      <c r="X558" s="1">
        <f t="shared" si="42"/>
        <v>6.317499999999999</v>
      </c>
      <c r="Y558" s="1">
        <f t="shared" si="43"/>
        <v>6.15</v>
      </c>
      <c r="Z558">
        <f t="shared" si="44"/>
        <v>1.3649127919560835E-5</v>
      </c>
    </row>
    <row r="559" spans="1:26" x14ac:dyDescent="0.25">
      <c r="A559" t="s">
        <v>932</v>
      </c>
      <c r="B559">
        <v>125</v>
      </c>
      <c r="C559" t="s">
        <v>383</v>
      </c>
      <c r="D559">
        <v>0</v>
      </c>
      <c r="E559">
        <v>1</v>
      </c>
      <c r="F559" t="s">
        <v>1221</v>
      </c>
      <c r="H559">
        <v>6.34</v>
      </c>
      <c r="I559">
        <v>6.33</v>
      </c>
      <c r="J559">
        <v>6.3</v>
      </c>
      <c r="K559">
        <v>6.32</v>
      </c>
      <c r="L559">
        <v>6.19</v>
      </c>
      <c r="M559">
        <v>6.14</v>
      </c>
      <c r="N559">
        <v>6.17</v>
      </c>
      <c r="O559">
        <v>6.17</v>
      </c>
      <c r="X559" s="1">
        <f t="shared" si="42"/>
        <v>6.3224999999999998</v>
      </c>
      <c r="Y559" s="1">
        <f t="shared" si="43"/>
        <v>6.1675000000000004</v>
      </c>
      <c r="Z559">
        <f t="shared" si="44"/>
        <v>1.2630536283772763E-5</v>
      </c>
    </row>
    <row r="560" spans="1:26" x14ac:dyDescent="0.25">
      <c r="A560" t="s">
        <v>933</v>
      </c>
      <c r="B560">
        <v>125</v>
      </c>
      <c r="C560" t="s">
        <v>383</v>
      </c>
      <c r="D560">
        <v>0</v>
      </c>
      <c r="E560">
        <v>1</v>
      </c>
      <c r="F560" t="s">
        <v>1221</v>
      </c>
      <c r="H560">
        <v>6.29</v>
      </c>
      <c r="I560">
        <v>6.27</v>
      </c>
      <c r="J560">
        <v>6.24</v>
      </c>
      <c r="K560">
        <v>6.27</v>
      </c>
      <c r="L560">
        <v>6.12</v>
      </c>
      <c r="M560">
        <v>6.1</v>
      </c>
      <c r="N560">
        <v>6.11</v>
      </c>
      <c r="O560">
        <v>6.09</v>
      </c>
      <c r="X560" s="1">
        <f t="shared" si="42"/>
        <v>6.2674999999999992</v>
      </c>
      <c r="Y560" s="1">
        <f t="shared" si="43"/>
        <v>6.1049999999999995</v>
      </c>
      <c r="Z560">
        <f t="shared" si="44"/>
        <v>1.3241691265245665E-5</v>
      </c>
    </row>
    <row r="561" spans="1:26" x14ac:dyDescent="0.25">
      <c r="A561" t="s">
        <v>934</v>
      </c>
      <c r="B561">
        <v>125</v>
      </c>
      <c r="C561" t="s">
        <v>383</v>
      </c>
      <c r="D561">
        <v>0</v>
      </c>
      <c r="E561">
        <v>1</v>
      </c>
      <c r="F561" t="s">
        <v>1221</v>
      </c>
      <c r="H561">
        <v>6.32</v>
      </c>
      <c r="I561">
        <v>6.3</v>
      </c>
      <c r="J561">
        <v>6.29</v>
      </c>
      <c r="K561">
        <v>6.31</v>
      </c>
      <c r="L561">
        <v>6.14</v>
      </c>
      <c r="M561">
        <v>6.11</v>
      </c>
      <c r="N561">
        <v>6.11</v>
      </c>
      <c r="O561">
        <v>6.16</v>
      </c>
      <c r="X561" s="1">
        <f t="shared" si="42"/>
        <v>6.3049999999999997</v>
      </c>
      <c r="Y561" s="1">
        <f t="shared" si="43"/>
        <v>6.13</v>
      </c>
      <c r="Z561">
        <f t="shared" si="44"/>
        <v>1.4260282901033809E-5</v>
      </c>
    </row>
    <row r="562" spans="1:26" x14ac:dyDescent="0.25">
      <c r="A562" t="s">
        <v>935</v>
      </c>
      <c r="B562">
        <v>125</v>
      </c>
      <c r="C562" t="s">
        <v>383</v>
      </c>
      <c r="D562">
        <v>0</v>
      </c>
      <c r="E562">
        <v>1</v>
      </c>
      <c r="F562" t="s">
        <v>1221</v>
      </c>
      <c r="H562">
        <v>6.34</v>
      </c>
      <c r="I562">
        <v>6.32</v>
      </c>
      <c r="J562">
        <v>6.32</v>
      </c>
      <c r="K562">
        <v>6.31</v>
      </c>
      <c r="L562">
        <v>6.15</v>
      </c>
      <c r="M562">
        <v>6.15</v>
      </c>
      <c r="N562">
        <v>6.17</v>
      </c>
      <c r="O562">
        <v>6.14</v>
      </c>
      <c r="X562" s="1">
        <f t="shared" si="42"/>
        <v>6.3224999999999998</v>
      </c>
      <c r="Y562" s="1">
        <f t="shared" si="43"/>
        <v>6.1524999999999999</v>
      </c>
      <c r="Z562">
        <f t="shared" si="44"/>
        <v>1.3852846246718566E-5</v>
      </c>
    </row>
    <row r="563" spans="1:26" x14ac:dyDescent="0.25">
      <c r="A563" t="s">
        <v>936</v>
      </c>
      <c r="B563">
        <v>125</v>
      </c>
      <c r="C563" t="s">
        <v>383</v>
      </c>
      <c r="D563">
        <v>0</v>
      </c>
      <c r="E563">
        <v>1</v>
      </c>
      <c r="F563" t="s">
        <v>1221</v>
      </c>
      <c r="G563" t="s">
        <v>884</v>
      </c>
      <c r="H563">
        <v>6.27</v>
      </c>
      <c r="I563">
        <v>6.28</v>
      </c>
      <c r="J563">
        <v>6.26</v>
      </c>
      <c r="K563">
        <v>6.25</v>
      </c>
      <c r="P563">
        <v>6.25</v>
      </c>
      <c r="Q563">
        <v>6.23</v>
      </c>
      <c r="R563">
        <v>6.27</v>
      </c>
      <c r="S563">
        <v>6.25</v>
      </c>
      <c r="T563">
        <v>6.15</v>
      </c>
      <c r="U563">
        <v>6.14</v>
      </c>
      <c r="V563">
        <v>6.13</v>
      </c>
      <c r="W563">
        <v>6.14</v>
      </c>
      <c r="X563" s="1">
        <f t="shared" ref="X563:X567" si="45">AVERAGE(P563:S563)</f>
        <v>6.25</v>
      </c>
      <c r="Y563" s="1">
        <f t="shared" ref="Y563:Y567" si="46">AVERAGE(T563:W563)</f>
        <v>6.14</v>
      </c>
      <c r="Z563">
        <f t="shared" si="44"/>
        <v>8.9636063949355726E-6</v>
      </c>
    </row>
    <row r="564" spans="1:26" x14ac:dyDescent="0.25">
      <c r="A564" t="s">
        <v>937</v>
      </c>
      <c r="B564">
        <v>125</v>
      </c>
      <c r="C564" t="s">
        <v>383</v>
      </c>
      <c r="D564">
        <v>0</v>
      </c>
      <c r="E564">
        <v>1</v>
      </c>
      <c r="F564" t="s">
        <v>1221</v>
      </c>
      <c r="G564" t="s">
        <v>884</v>
      </c>
      <c r="H564">
        <v>6.12</v>
      </c>
      <c r="I564">
        <v>6.11</v>
      </c>
      <c r="J564">
        <v>6.1</v>
      </c>
      <c r="K564">
        <v>6.11</v>
      </c>
      <c r="P564">
        <v>6.13</v>
      </c>
      <c r="Q564">
        <v>6.11</v>
      </c>
      <c r="R564">
        <v>6.13</v>
      </c>
      <c r="S564">
        <v>6.08</v>
      </c>
      <c r="T564">
        <v>5.97</v>
      </c>
      <c r="U564">
        <v>5.96</v>
      </c>
      <c r="V564">
        <v>5.94</v>
      </c>
      <c r="W564">
        <v>5.97</v>
      </c>
      <c r="X564" s="1">
        <f t="shared" si="45"/>
        <v>6.1125000000000007</v>
      </c>
      <c r="Y564" s="1">
        <f t="shared" si="46"/>
        <v>5.96</v>
      </c>
      <c r="Z564">
        <f t="shared" si="44"/>
        <v>1.2426817956615249E-5</v>
      </c>
    </row>
    <row r="565" spans="1:26" x14ac:dyDescent="0.25">
      <c r="A565" t="s">
        <v>938</v>
      </c>
      <c r="B565">
        <v>125</v>
      </c>
      <c r="C565" t="s">
        <v>383</v>
      </c>
      <c r="D565">
        <v>0</v>
      </c>
      <c r="E565">
        <v>1</v>
      </c>
      <c r="F565" t="s">
        <v>1221</v>
      </c>
      <c r="G565" t="s">
        <v>884</v>
      </c>
      <c r="H565">
        <v>6.18</v>
      </c>
      <c r="I565">
        <v>6.16</v>
      </c>
      <c r="J565">
        <v>6.18</v>
      </c>
      <c r="K565">
        <v>6.18</v>
      </c>
      <c r="P565">
        <v>6.17</v>
      </c>
      <c r="Q565">
        <v>6.14</v>
      </c>
      <c r="R565">
        <v>6.18</v>
      </c>
      <c r="S565">
        <v>6.15</v>
      </c>
      <c r="T565">
        <v>6.02</v>
      </c>
      <c r="U565">
        <v>6.02</v>
      </c>
      <c r="V565">
        <v>6</v>
      </c>
      <c r="W565">
        <v>6.01</v>
      </c>
      <c r="X565" s="1">
        <f t="shared" si="45"/>
        <v>6.16</v>
      </c>
      <c r="Y565" s="1">
        <f t="shared" si="46"/>
        <v>6.0124999999999993</v>
      </c>
      <c r="Z565">
        <f t="shared" si="44"/>
        <v>1.2019381302300006E-5</v>
      </c>
    </row>
    <row r="566" spans="1:26" x14ac:dyDescent="0.25">
      <c r="A566" t="s">
        <v>939</v>
      </c>
      <c r="B566">
        <v>125</v>
      </c>
      <c r="C566" t="s">
        <v>383</v>
      </c>
      <c r="D566">
        <v>0</v>
      </c>
      <c r="E566">
        <v>1</v>
      </c>
      <c r="F566" t="s">
        <v>1221</v>
      </c>
      <c r="G566" t="s">
        <v>884</v>
      </c>
      <c r="H566">
        <v>6.36</v>
      </c>
      <c r="I566">
        <v>6.33</v>
      </c>
      <c r="J566">
        <v>6.36</v>
      </c>
      <c r="K566">
        <v>6.35</v>
      </c>
      <c r="P566">
        <v>6.35</v>
      </c>
      <c r="Q566">
        <v>6.34</v>
      </c>
      <c r="R566">
        <v>6.35</v>
      </c>
      <c r="S566">
        <v>6.34</v>
      </c>
      <c r="T566">
        <v>6.18</v>
      </c>
      <c r="U566">
        <v>6.16</v>
      </c>
      <c r="V566">
        <v>6.17</v>
      </c>
      <c r="W566">
        <v>6.18</v>
      </c>
      <c r="X566" s="1">
        <f t="shared" si="45"/>
        <v>6.3449999999999998</v>
      </c>
      <c r="Y566" s="1">
        <f t="shared" si="46"/>
        <v>6.1724999999999994</v>
      </c>
      <c r="Z566">
        <f t="shared" si="44"/>
        <v>1.4056564573876223E-5</v>
      </c>
    </row>
    <row r="567" spans="1:26" x14ac:dyDescent="0.25">
      <c r="A567" t="s">
        <v>940</v>
      </c>
      <c r="B567">
        <v>125</v>
      </c>
      <c r="C567" t="s">
        <v>383</v>
      </c>
      <c r="D567">
        <v>0</v>
      </c>
      <c r="E567">
        <v>1</v>
      </c>
      <c r="F567" t="s">
        <v>1221</v>
      </c>
      <c r="G567" t="s">
        <v>884</v>
      </c>
      <c r="H567">
        <v>6.37</v>
      </c>
      <c r="I567">
        <v>6.34</v>
      </c>
      <c r="J567">
        <v>6.37</v>
      </c>
      <c r="K567">
        <v>6.34</v>
      </c>
      <c r="P567">
        <v>6.34</v>
      </c>
      <c r="Q567">
        <v>6.37</v>
      </c>
      <c r="R567">
        <v>6.35</v>
      </c>
      <c r="S567">
        <v>6.32</v>
      </c>
      <c r="T567">
        <v>6.19</v>
      </c>
      <c r="U567">
        <v>6.18</v>
      </c>
      <c r="V567">
        <v>6.18</v>
      </c>
      <c r="W567">
        <v>6.18</v>
      </c>
      <c r="X567" s="1">
        <f t="shared" si="45"/>
        <v>6.3450000000000006</v>
      </c>
      <c r="Y567" s="1">
        <f t="shared" si="46"/>
        <v>6.1825000000000001</v>
      </c>
      <c r="Z567">
        <f t="shared" si="44"/>
        <v>1.3241691265245736E-5</v>
      </c>
    </row>
    <row r="568" spans="1:26" x14ac:dyDescent="0.25">
      <c r="A568" t="s">
        <v>941</v>
      </c>
      <c r="B568">
        <v>125</v>
      </c>
      <c r="C568" t="s">
        <v>383</v>
      </c>
      <c r="D568">
        <v>0</v>
      </c>
      <c r="E568">
        <v>1</v>
      </c>
      <c r="F568" t="s">
        <v>1221</v>
      </c>
      <c r="H568">
        <v>6.16</v>
      </c>
      <c r="I568">
        <v>6.12</v>
      </c>
      <c r="J568">
        <v>6.12</v>
      </c>
      <c r="K568">
        <v>6.14</v>
      </c>
      <c r="L568">
        <v>5.77</v>
      </c>
      <c r="M568">
        <v>5.74</v>
      </c>
      <c r="N568">
        <v>5.74</v>
      </c>
      <c r="O568">
        <v>5.75</v>
      </c>
      <c r="X568" s="1">
        <f t="shared" ref="X568:X622" si="47">AVERAGE(H568:K568)</f>
        <v>6.1350000000000007</v>
      </c>
      <c r="Y568" s="1">
        <f t="shared" ref="Y568:Y574" si="48">AVERAGE(L568:O568)</f>
        <v>5.75</v>
      </c>
      <c r="Z568">
        <f t="shared" si="44"/>
        <v>3.1372622382274465E-5</v>
      </c>
    </row>
    <row r="569" spans="1:26" x14ac:dyDescent="0.25">
      <c r="A569" t="s">
        <v>942</v>
      </c>
      <c r="B569">
        <v>125</v>
      </c>
      <c r="C569" t="s">
        <v>383</v>
      </c>
      <c r="D569">
        <v>0</v>
      </c>
      <c r="E569">
        <v>1</v>
      </c>
      <c r="F569" t="s">
        <v>1221</v>
      </c>
      <c r="H569">
        <v>6.16</v>
      </c>
      <c r="I569">
        <v>6.18</v>
      </c>
      <c r="J569">
        <v>6.14</v>
      </c>
      <c r="K569">
        <v>6.11</v>
      </c>
      <c r="L569">
        <v>5.81</v>
      </c>
      <c r="M569">
        <v>5.79</v>
      </c>
      <c r="N569">
        <v>5.81</v>
      </c>
      <c r="O569">
        <v>5.8</v>
      </c>
      <c r="X569" s="1">
        <f t="shared" si="47"/>
        <v>6.1475</v>
      </c>
      <c r="Y569" s="1">
        <f t="shared" si="48"/>
        <v>5.8025000000000002</v>
      </c>
      <c r="Z569">
        <f t="shared" si="44"/>
        <v>2.8113129147752375E-5</v>
      </c>
    </row>
    <row r="570" spans="1:26" x14ac:dyDescent="0.25">
      <c r="A570" t="s">
        <v>943</v>
      </c>
      <c r="B570">
        <v>125</v>
      </c>
      <c r="C570" t="s">
        <v>383</v>
      </c>
      <c r="D570">
        <v>0</v>
      </c>
      <c r="E570">
        <v>1</v>
      </c>
      <c r="F570" t="s">
        <v>1221</v>
      </c>
      <c r="H570">
        <v>6.05</v>
      </c>
      <c r="I570">
        <v>6.03</v>
      </c>
      <c r="J570">
        <v>6.04</v>
      </c>
      <c r="K570">
        <v>6.08</v>
      </c>
      <c r="L570">
        <v>5.65</v>
      </c>
      <c r="M570">
        <v>5.63</v>
      </c>
      <c r="N570">
        <v>5.62</v>
      </c>
      <c r="O570">
        <v>5.64</v>
      </c>
      <c r="X570" s="1">
        <f t="shared" si="47"/>
        <v>6.0500000000000007</v>
      </c>
      <c r="Y570" s="1">
        <f t="shared" si="48"/>
        <v>5.6350000000000007</v>
      </c>
      <c r="Z570">
        <f t="shared" si="44"/>
        <v>3.3817242308165928E-5</v>
      </c>
    </row>
    <row r="571" spans="1:26" x14ac:dyDescent="0.25">
      <c r="A571" t="s">
        <v>944</v>
      </c>
      <c r="B571">
        <v>125</v>
      </c>
      <c r="C571" t="s">
        <v>383</v>
      </c>
      <c r="D571">
        <v>0</v>
      </c>
      <c r="E571">
        <v>1</v>
      </c>
      <c r="F571" t="s">
        <v>1221</v>
      </c>
      <c r="H571">
        <v>6.04</v>
      </c>
      <c r="I571">
        <v>6.02</v>
      </c>
      <c r="J571">
        <v>6.02</v>
      </c>
      <c r="K571">
        <v>6.04</v>
      </c>
      <c r="L571">
        <v>5.69</v>
      </c>
      <c r="M571">
        <v>5.66</v>
      </c>
      <c r="N571">
        <v>5.66</v>
      </c>
      <c r="O571">
        <v>5.66</v>
      </c>
      <c r="X571" s="1">
        <f t="shared" si="47"/>
        <v>6.0299999999999994</v>
      </c>
      <c r="Y571" s="1">
        <f t="shared" si="48"/>
        <v>5.6675000000000004</v>
      </c>
      <c r="Z571">
        <f t="shared" si="44"/>
        <v>2.953915743785569E-5</v>
      </c>
    </row>
    <row r="572" spans="1:26" x14ac:dyDescent="0.25">
      <c r="A572" t="s">
        <v>945</v>
      </c>
      <c r="B572">
        <v>125</v>
      </c>
      <c r="C572" t="s">
        <v>383</v>
      </c>
      <c r="D572">
        <v>0</v>
      </c>
      <c r="E572">
        <v>1</v>
      </c>
      <c r="F572" t="s">
        <v>1221</v>
      </c>
      <c r="H572">
        <v>6.1</v>
      </c>
      <c r="I572">
        <v>6.07</v>
      </c>
      <c r="J572">
        <v>6.09</v>
      </c>
      <c r="K572">
        <v>6.07</v>
      </c>
      <c r="L572">
        <v>5.67</v>
      </c>
      <c r="M572">
        <v>5.68</v>
      </c>
      <c r="N572">
        <v>5.65</v>
      </c>
      <c r="O572">
        <v>5.66</v>
      </c>
      <c r="X572" s="1">
        <f t="shared" si="47"/>
        <v>6.0824999999999996</v>
      </c>
      <c r="Y572" s="1">
        <f t="shared" si="48"/>
        <v>5.665</v>
      </c>
      <c r="Z572">
        <f t="shared" si="44"/>
        <v>3.4020960635323509E-5</v>
      </c>
    </row>
    <row r="573" spans="1:26" x14ac:dyDescent="0.25">
      <c r="A573" t="s">
        <v>946</v>
      </c>
      <c r="B573">
        <v>125</v>
      </c>
      <c r="C573" t="s">
        <v>383</v>
      </c>
      <c r="D573">
        <v>0</v>
      </c>
      <c r="E573">
        <v>1</v>
      </c>
      <c r="F573" t="s">
        <v>1221</v>
      </c>
      <c r="H573">
        <v>6.11</v>
      </c>
      <c r="I573">
        <v>6.11</v>
      </c>
      <c r="J573">
        <v>6.12</v>
      </c>
      <c r="K573">
        <v>6.1</v>
      </c>
      <c r="L573">
        <v>6.02</v>
      </c>
      <c r="M573">
        <v>5.99</v>
      </c>
      <c r="N573">
        <v>6</v>
      </c>
      <c r="O573">
        <v>5.98</v>
      </c>
      <c r="X573" s="1">
        <f t="shared" si="47"/>
        <v>6.1099999999999994</v>
      </c>
      <c r="Y573" s="1">
        <f t="shared" si="48"/>
        <v>5.9974999999999996</v>
      </c>
      <c r="Z573">
        <f t="shared" si="44"/>
        <v>9.1673247220931584E-6</v>
      </c>
    </row>
    <row r="574" spans="1:26" x14ac:dyDescent="0.25">
      <c r="A574" t="s">
        <v>947</v>
      </c>
      <c r="B574">
        <v>125</v>
      </c>
      <c r="C574" t="s">
        <v>383</v>
      </c>
      <c r="D574">
        <v>0</v>
      </c>
      <c r="E574">
        <v>1</v>
      </c>
      <c r="F574" t="s">
        <v>1221</v>
      </c>
      <c r="H574">
        <v>6.23</v>
      </c>
      <c r="I574">
        <v>6.21</v>
      </c>
      <c r="J574">
        <v>6.24</v>
      </c>
      <c r="K574">
        <v>6.21</v>
      </c>
      <c r="L574">
        <v>6.08</v>
      </c>
      <c r="M574">
        <v>6.09</v>
      </c>
      <c r="N574">
        <v>6.08</v>
      </c>
      <c r="O574">
        <v>6.1</v>
      </c>
      <c r="X574" s="1">
        <f t="shared" si="47"/>
        <v>6.2225000000000001</v>
      </c>
      <c r="Y574" s="1">
        <f t="shared" si="48"/>
        <v>6.0875000000000004</v>
      </c>
      <c r="Z574">
        <f t="shared" si="44"/>
        <v>1.1000789666511789E-5</v>
      </c>
    </row>
    <row r="575" spans="1:26" x14ac:dyDescent="0.25">
      <c r="A575" t="s">
        <v>948</v>
      </c>
      <c r="B575">
        <v>125</v>
      </c>
      <c r="C575" t="s">
        <v>383</v>
      </c>
      <c r="D575">
        <v>0</v>
      </c>
      <c r="E575">
        <v>1</v>
      </c>
      <c r="F575" t="s">
        <v>1221</v>
      </c>
      <c r="H575">
        <v>6.19</v>
      </c>
      <c r="I575">
        <v>6.17</v>
      </c>
      <c r="J575">
        <v>6.16</v>
      </c>
      <c r="K575">
        <v>6.18</v>
      </c>
      <c r="L575">
        <v>6.05</v>
      </c>
      <c r="X575" s="1">
        <f t="shared" si="47"/>
        <v>6.1749999999999998</v>
      </c>
      <c r="Y575" s="1">
        <f>L575</f>
        <v>6.05</v>
      </c>
      <c r="Z575">
        <f t="shared" si="44"/>
        <v>1.0185916357881302E-5</v>
      </c>
    </row>
    <row r="576" spans="1:26" x14ac:dyDescent="0.25">
      <c r="A576" t="s">
        <v>949</v>
      </c>
      <c r="B576">
        <v>125</v>
      </c>
      <c r="C576" t="s">
        <v>383</v>
      </c>
      <c r="D576">
        <v>0</v>
      </c>
      <c r="E576">
        <v>1</v>
      </c>
      <c r="F576" t="s">
        <v>1221</v>
      </c>
      <c r="H576">
        <v>6.19</v>
      </c>
      <c r="I576">
        <v>6.18</v>
      </c>
      <c r="J576">
        <v>6.18</v>
      </c>
      <c r="K576">
        <v>6.18</v>
      </c>
      <c r="L576">
        <v>6.06</v>
      </c>
      <c r="X576" s="1">
        <f t="shared" si="47"/>
        <v>6.1825000000000001</v>
      </c>
      <c r="Y576" s="1">
        <f>L576</f>
        <v>6.06</v>
      </c>
      <c r="Z576">
        <f t="shared" si="44"/>
        <v>9.9821980307237166E-6</v>
      </c>
    </row>
    <row r="577" spans="1:26" x14ac:dyDescent="0.25">
      <c r="A577" t="s">
        <v>950</v>
      </c>
      <c r="B577">
        <v>125</v>
      </c>
      <c r="C577" t="s">
        <v>383</v>
      </c>
      <c r="D577">
        <v>0</v>
      </c>
      <c r="E577">
        <v>1</v>
      </c>
      <c r="F577" t="s">
        <v>1221</v>
      </c>
      <c r="G577" t="s">
        <v>166</v>
      </c>
      <c r="H577">
        <v>6.15</v>
      </c>
      <c r="I577">
        <v>6.12</v>
      </c>
      <c r="J577">
        <v>6.13</v>
      </c>
      <c r="K577">
        <v>6.14</v>
      </c>
      <c r="X577" s="1">
        <f t="shared" si="47"/>
        <v>6.1349999999999998</v>
      </c>
      <c r="Y577" s="1" t="s">
        <v>698</v>
      </c>
      <c r="Z577" t="str">
        <f t="shared" si="44"/>
        <v>na</v>
      </c>
    </row>
    <row r="578" spans="1:26" x14ac:dyDescent="0.25">
      <c r="A578" t="s">
        <v>951</v>
      </c>
      <c r="B578">
        <v>125</v>
      </c>
      <c r="C578" t="s">
        <v>383</v>
      </c>
      <c r="D578">
        <v>0</v>
      </c>
      <c r="E578">
        <v>1</v>
      </c>
      <c r="F578" t="s">
        <v>1221</v>
      </c>
      <c r="H578">
        <v>6.18</v>
      </c>
      <c r="I578">
        <v>6.17</v>
      </c>
      <c r="J578">
        <v>6.17</v>
      </c>
      <c r="K578">
        <v>6.16</v>
      </c>
      <c r="L578">
        <v>5.77</v>
      </c>
      <c r="X578" s="1">
        <f t="shared" si="47"/>
        <v>6.17</v>
      </c>
      <c r="Y578" s="1">
        <f t="shared" ref="Y578:Y622" si="49">L578</f>
        <v>5.77</v>
      </c>
      <c r="Z578">
        <f t="shared" si="44"/>
        <v>3.2594932345220193E-5</v>
      </c>
    </row>
    <row r="579" spans="1:26" x14ac:dyDescent="0.25">
      <c r="A579" t="s">
        <v>952</v>
      </c>
      <c r="B579">
        <v>125</v>
      </c>
      <c r="C579" t="s">
        <v>383</v>
      </c>
      <c r="D579">
        <v>0</v>
      </c>
      <c r="E579">
        <v>1</v>
      </c>
      <c r="F579" t="s">
        <v>1221</v>
      </c>
      <c r="H579">
        <v>6.27</v>
      </c>
      <c r="I579">
        <v>6.28</v>
      </c>
      <c r="J579">
        <v>6.26</v>
      </c>
      <c r="K579">
        <v>6.25</v>
      </c>
      <c r="L579">
        <v>5.91</v>
      </c>
      <c r="X579" s="1">
        <f t="shared" si="47"/>
        <v>6.2650000000000006</v>
      </c>
      <c r="Y579" s="1">
        <f t="shared" si="49"/>
        <v>5.91</v>
      </c>
      <c r="Z579">
        <f t="shared" ref="Z579:Z642" si="50">IFERROR((X579-Y579)/(PI()*((B579/2)^2)),"na")</f>
        <v>2.8928002456382935E-5</v>
      </c>
    </row>
    <row r="580" spans="1:26" x14ac:dyDescent="0.25">
      <c r="A580" t="s">
        <v>953</v>
      </c>
      <c r="B580">
        <v>125</v>
      </c>
      <c r="C580" t="s">
        <v>383</v>
      </c>
      <c r="D580">
        <v>0</v>
      </c>
      <c r="E580">
        <v>1</v>
      </c>
      <c r="F580" t="s">
        <v>1221</v>
      </c>
      <c r="H580">
        <v>6.17</v>
      </c>
      <c r="I580">
        <v>6.15</v>
      </c>
      <c r="J580">
        <v>6.14</v>
      </c>
      <c r="K580">
        <v>6.19</v>
      </c>
      <c r="L580">
        <v>5.81</v>
      </c>
      <c r="X580" s="1">
        <f t="shared" si="47"/>
        <v>6.1625000000000005</v>
      </c>
      <c r="Y580" s="1">
        <f t="shared" si="49"/>
        <v>5.81</v>
      </c>
      <c r="Z580">
        <f t="shared" si="50"/>
        <v>2.8724284129225347E-5</v>
      </c>
    </row>
    <row r="581" spans="1:26" x14ac:dyDescent="0.25">
      <c r="A581" t="s">
        <v>954</v>
      </c>
      <c r="B581">
        <v>125</v>
      </c>
      <c r="C581" t="s">
        <v>383</v>
      </c>
      <c r="D581">
        <v>0</v>
      </c>
      <c r="E581">
        <v>1</v>
      </c>
      <c r="F581" t="s">
        <v>1221</v>
      </c>
      <c r="H581">
        <v>6.3</v>
      </c>
      <c r="I581">
        <v>6.28</v>
      </c>
      <c r="J581">
        <v>6.29</v>
      </c>
      <c r="K581">
        <v>6.29</v>
      </c>
      <c r="L581">
        <v>5.88</v>
      </c>
      <c r="X581" s="1">
        <f t="shared" si="47"/>
        <v>6.29</v>
      </c>
      <c r="Y581" s="1">
        <f t="shared" si="49"/>
        <v>5.88</v>
      </c>
      <c r="Z581">
        <f t="shared" si="50"/>
        <v>3.3409805653850685E-5</v>
      </c>
    </row>
    <row r="582" spans="1:26" x14ac:dyDescent="0.25">
      <c r="A582" t="s">
        <v>955</v>
      </c>
      <c r="B582">
        <v>125</v>
      </c>
      <c r="C582" t="s">
        <v>383</v>
      </c>
      <c r="D582">
        <v>0</v>
      </c>
      <c r="E582">
        <v>1</v>
      </c>
      <c r="F582" t="s">
        <v>1221</v>
      </c>
      <c r="H582">
        <v>6.14</v>
      </c>
      <c r="I582">
        <v>6.12</v>
      </c>
      <c r="J582">
        <v>6.12</v>
      </c>
      <c r="K582">
        <v>6.13</v>
      </c>
      <c r="L582">
        <v>5.62</v>
      </c>
      <c r="X582" s="1">
        <f t="shared" si="47"/>
        <v>6.1274999999999995</v>
      </c>
      <c r="Y582" s="1">
        <f t="shared" si="49"/>
        <v>5.62</v>
      </c>
      <c r="Z582">
        <f t="shared" si="50"/>
        <v>4.1354820412998039E-5</v>
      </c>
    </row>
    <row r="583" spans="1:26" x14ac:dyDescent="0.25">
      <c r="A583" t="s">
        <v>956</v>
      </c>
      <c r="B583">
        <v>125</v>
      </c>
      <c r="C583" t="s">
        <v>383</v>
      </c>
      <c r="D583">
        <v>0</v>
      </c>
      <c r="E583">
        <v>1</v>
      </c>
      <c r="F583" t="s">
        <v>1221</v>
      </c>
      <c r="H583">
        <v>6.21</v>
      </c>
      <c r="I583">
        <v>6.16</v>
      </c>
      <c r="J583">
        <v>6.17</v>
      </c>
      <c r="K583">
        <v>6.16</v>
      </c>
      <c r="L583">
        <v>5.87</v>
      </c>
      <c r="X583" s="1">
        <f t="shared" si="47"/>
        <v>6.1749999999999998</v>
      </c>
      <c r="Y583" s="1">
        <f t="shared" si="49"/>
        <v>5.87</v>
      </c>
      <c r="Z583">
        <f t="shared" si="50"/>
        <v>2.4853635913230355E-5</v>
      </c>
    </row>
    <row r="584" spans="1:26" x14ac:dyDescent="0.25">
      <c r="A584" t="s">
        <v>957</v>
      </c>
      <c r="B584">
        <v>125</v>
      </c>
      <c r="C584" t="s">
        <v>383</v>
      </c>
      <c r="D584">
        <v>0</v>
      </c>
      <c r="E584">
        <v>1</v>
      </c>
      <c r="F584" t="s">
        <v>1221</v>
      </c>
      <c r="H584">
        <v>6.21</v>
      </c>
      <c r="I584">
        <v>6.21</v>
      </c>
      <c r="J584">
        <v>6.18</v>
      </c>
      <c r="K584">
        <v>6.2</v>
      </c>
      <c r="L584">
        <v>5.84</v>
      </c>
      <c r="X584" s="1">
        <f t="shared" si="47"/>
        <v>6.2</v>
      </c>
      <c r="Y584" s="1">
        <f t="shared" si="49"/>
        <v>5.84</v>
      </c>
      <c r="Z584">
        <f t="shared" si="50"/>
        <v>2.9335439110698177E-5</v>
      </c>
    </row>
    <row r="585" spans="1:26" x14ac:dyDescent="0.25">
      <c r="A585" t="s">
        <v>958</v>
      </c>
      <c r="B585">
        <v>125</v>
      </c>
      <c r="C585" t="s">
        <v>383</v>
      </c>
      <c r="D585">
        <v>0</v>
      </c>
      <c r="E585">
        <v>1</v>
      </c>
      <c r="F585" t="s">
        <v>1221</v>
      </c>
      <c r="H585">
        <v>6.16</v>
      </c>
      <c r="I585">
        <v>6.15</v>
      </c>
      <c r="J585">
        <v>6.14</v>
      </c>
      <c r="K585">
        <v>6.14</v>
      </c>
      <c r="L585">
        <v>5.82</v>
      </c>
      <c r="X585" s="1">
        <f t="shared" si="47"/>
        <v>6.1475</v>
      </c>
      <c r="Y585" s="1">
        <f t="shared" si="49"/>
        <v>5.82</v>
      </c>
      <c r="Z585">
        <f t="shared" si="50"/>
        <v>2.6687100857648985E-5</v>
      </c>
    </row>
    <row r="586" spans="1:26" x14ac:dyDescent="0.25">
      <c r="A586" t="s">
        <v>959</v>
      </c>
      <c r="B586">
        <v>125</v>
      </c>
      <c r="C586" t="s">
        <v>383</v>
      </c>
      <c r="D586">
        <v>0</v>
      </c>
      <c r="E586">
        <v>1</v>
      </c>
      <c r="F586" t="s">
        <v>1221</v>
      </c>
      <c r="H586">
        <v>6.15</v>
      </c>
      <c r="I586">
        <v>6.12</v>
      </c>
      <c r="J586">
        <v>6.13</v>
      </c>
      <c r="K586">
        <v>6.13</v>
      </c>
      <c r="L586">
        <v>5.83</v>
      </c>
      <c r="X586" s="1">
        <f t="shared" si="47"/>
        <v>6.1324999999999994</v>
      </c>
      <c r="Y586" s="1">
        <f t="shared" si="49"/>
        <v>5.83</v>
      </c>
      <c r="Z586">
        <f t="shared" si="50"/>
        <v>2.4649917586072697E-5</v>
      </c>
    </row>
    <row r="587" spans="1:26" x14ac:dyDescent="0.25">
      <c r="A587" t="s">
        <v>960</v>
      </c>
      <c r="B587">
        <v>125</v>
      </c>
      <c r="C587" t="s">
        <v>383</v>
      </c>
      <c r="D587">
        <v>0</v>
      </c>
      <c r="E587">
        <v>1</v>
      </c>
      <c r="F587" t="s">
        <v>1221</v>
      </c>
      <c r="H587">
        <v>6.16</v>
      </c>
      <c r="I587">
        <v>6.14</v>
      </c>
      <c r="J587">
        <v>6.15</v>
      </c>
      <c r="K587">
        <v>6.13</v>
      </c>
      <c r="L587">
        <v>5.87</v>
      </c>
      <c r="X587" s="1">
        <f t="shared" si="47"/>
        <v>6.1450000000000005</v>
      </c>
      <c r="Y587" s="1">
        <f t="shared" si="49"/>
        <v>5.87</v>
      </c>
      <c r="Z587">
        <f t="shared" si="50"/>
        <v>2.2409015987338893E-5</v>
      </c>
    </row>
    <row r="588" spans="1:26" x14ac:dyDescent="0.25">
      <c r="A588" t="s">
        <v>961</v>
      </c>
      <c r="B588">
        <v>125</v>
      </c>
      <c r="C588" t="s">
        <v>383</v>
      </c>
      <c r="D588">
        <v>0</v>
      </c>
      <c r="E588">
        <v>1</v>
      </c>
      <c r="F588" t="s">
        <v>1221</v>
      </c>
      <c r="H588">
        <v>6.33</v>
      </c>
      <c r="I588">
        <v>6.3</v>
      </c>
      <c r="J588">
        <v>6.32</v>
      </c>
      <c r="K588">
        <v>6.3</v>
      </c>
      <c r="L588">
        <v>5.7</v>
      </c>
      <c r="X588" s="1">
        <f t="shared" si="47"/>
        <v>6.3125</v>
      </c>
      <c r="Y588" s="1">
        <f t="shared" si="49"/>
        <v>5.7</v>
      </c>
      <c r="Z588">
        <f t="shared" si="50"/>
        <v>4.9910990153618366E-5</v>
      </c>
    </row>
    <row r="589" spans="1:26" x14ac:dyDescent="0.25">
      <c r="A589" t="s">
        <v>962</v>
      </c>
      <c r="B589">
        <v>125</v>
      </c>
      <c r="C589" t="s">
        <v>383</v>
      </c>
      <c r="D589">
        <v>0</v>
      </c>
      <c r="E589">
        <v>1</v>
      </c>
      <c r="F589" t="s">
        <v>1221</v>
      </c>
      <c r="H589">
        <v>6.34</v>
      </c>
      <c r="I589">
        <v>6.31</v>
      </c>
      <c r="J589">
        <v>6.31</v>
      </c>
      <c r="K589">
        <v>6.3</v>
      </c>
      <c r="L589">
        <v>5.79</v>
      </c>
      <c r="X589" s="1">
        <f t="shared" si="47"/>
        <v>6.3149999999999995</v>
      </c>
      <c r="Y589" s="1">
        <f t="shared" si="49"/>
        <v>5.79</v>
      </c>
      <c r="Z589">
        <f t="shared" si="50"/>
        <v>4.2780848703101423E-5</v>
      </c>
    </row>
    <row r="590" spans="1:26" x14ac:dyDescent="0.25">
      <c r="A590" t="s">
        <v>963</v>
      </c>
      <c r="B590">
        <v>125</v>
      </c>
      <c r="C590" t="s">
        <v>383</v>
      </c>
      <c r="D590">
        <v>0</v>
      </c>
      <c r="E590">
        <v>1</v>
      </c>
      <c r="F590" t="s">
        <v>1221</v>
      </c>
      <c r="H590">
        <v>6.14</v>
      </c>
      <c r="I590">
        <v>6.11</v>
      </c>
      <c r="J590">
        <v>6.11</v>
      </c>
      <c r="K590">
        <v>6.15</v>
      </c>
      <c r="L590">
        <v>5.51</v>
      </c>
      <c r="X590" s="1">
        <f t="shared" si="47"/>
        <v>6.1274999999999995</v>
      </c>
      <c r="Y590" s="1">
        <f t="shared" si="49"/>
        <v>5.51</v>
      </c>
      <c r="Z590">
        <f t="shared" si="50"/>
        <v>5.0318426807933609E-5</v>
      </c>
    </row>
    <row r="591" spans="1:26" x14ac:dyDescent="0.25">
      <c r="A591" t="s">
        <v>964</v>
      </c>
      <c r="B591">
        <v>125</v>
      </c>
      <c r="C591" t="s">
        <v>383</v>
      </c>
      <c r="D591">
        <v>0</v>
      </c>
      <c r="E591">
        <v>1</v>
      </c>
      <c r="F591" t="s">
        <v>1221</v>
      </c>
      <c r="H591">
        <v>6.21</v>
      </c>
      <c r="I591">
        <v>6.19</v>
      </c>
      <c r="J591">
        <v>6.22</v>
      </c>
      <c r="K591">
        <v>6.19</v>
      </c>
      <c r="L591">
        <v>5.66</v>
      </c>
      <c r="X591" s="1">
        <f t="shared" si="47"/>
        <v>6.2025000000000006</v>
      </c>
      <c r="Y591" s="1">
        <f t="shared" si="49"/>
        <v>5.66</v>
      </c>
      <c r="Z591">
        <f t="shared" si="50"/>
        <v>4.4206876993204887E-5</v>
      </c>
    </row>
    <row r="592" spans="1:26" x14ac:dyDescent="0.25">
      <c r="A592" t="s">
        <v>965</v>
      </c>
      <c r="B592">
        <v>125</v>
      </c>
      <c r="C592" t="s">
        <v>383</v>
      </c>
      <c r="D592">
        <v>0</v>
      </c>
      <c r="E592">
        <v>1</v>
      </c>
      <c r="F592" t="s">
        <v>1221</v>
      </c>
      <c r="H592">
        <v>6.03</v>
      </c>
      <c r="I592">
        <v>6.03</v>
      </c>
      <c r="J592">
        <v>6.02</v>
      </c>
      <c r="K592">
        <v>6.02</v>
      </c>
      <c r="L592">
        <v>5.33</v>
      </c>
      <c r="X592" s="1">
        <f t="shared" si="47"/>
        <v>6.0249999999999995</v>
      </c>
      <c r="Y592" s="1">
        <f t="shared" si="49"/>
        <v>5.33</v>
      </c>
      <c r="Z592">
        <f t="shared" si="50"/>
        <v>5.6633694949819992E-5</v>
      </c>
    </row>
    <row r="593" spans="1:26" x14ac:dyDescent="0.25">
      <c r="A593" t="s">
        <v>966</v>
      </c>
      <c r="B593">
        <v>125</v>
      </c>
      <c r="C593" t="s">
        <v>383</v>
      </c>
      <c r="D593">
        <v>0</v>
      </c>
      <c r="E593">
        <v>1</v>
      </c>
      <c r="F593" t="s">
        <v>1221</v>
      </c>
      <c r="H593">
        <v>6.38</v>
      </c>
      <c r="I593">
        <v>6.38</v>
      </c>
      <c r="J593">
        <v>6.36</v>
      </c>
      <c r="K593">
        <v>6.37</v>
      </c>
      <c r="L593">
        <v>6.05</v>
      </c>
      <c r="X593" s="1">
        <f t="shared" si="47"/>
        <v>6.3725000000000005</v>
      </c>
      <c r="Y593" s="1">
        <f t="shared" si="49"/>
        <v>6.05</v>
      </c>
      <c r="Z593">
        <f t="shared" si="50"/>
        <v>2.6279664203333813E-5</v>
      </c>
    </row>
    <row r="594" spans="1:26" x14ac:dyDescent="0.25">
      <c r="A594" t="s">
        <v>967</v>
      </c>
      <c r="B594">
        <v>125</v>
      </c>
      <c r="C594" t="s">
        <v>383</v>
      </c>
      <c r="D594">
        <v>0</v>
      </c>
      <c r="E594">
        <v>1</v>
      </c>
      <c r="F594" t="s">
        <v>1221</v>
      </c>
      <c r="H594">
        <v>6.5</v>
      </c>
      <c r="I594">
        <v>6.46</v>
      </c>
      <c r="J594">
        <v>6.48</v>
      </c>
      <c r="K594">
        <v>6.47</v>
      </c>
      <c r="L594">
        <v>5.93</v>
      </c>
      <c r="X594" s="1">
        <f t="shared" si="47"/>
        <v>6.4775</v>
      </c>
      <c r="Y594" s="1">
        <f t="shared" si="49"/>
        <v>5.93</v>
      </c>
      <c r="Z594">
        <f t="shared" si="50"/>
        <v>4.461431364752013E-5</v>
      </c>
    </row>
    <row r="595" spans="1:26" x14ac:dyDescent="0.25">
      <c r="A595" t="s">
        <v>968</v>
      </c>
      <c r="B595">
        <v>125</v>
      </c>
      <c r="C595" t="s">
        <v>383</v>
      </c>
      <c r="D595">
        <v>0</v>
      </c>
      <c r="E595">
        <v>1</v>
      </c>
      <c r="F595" t="s">
        <v>1221</v>
      </c>
      <c r="H595">
        <v>6.33</v>
      </c>
      <c r="I595">
        <v>6.32</v>
      </c>
      <c r="J595">
        <v>6.31</v>
      </c>
      <c r="K595">
        <v>6.31</v>
      </c>
      <c r="L595">
        <v>5.87</v>
      </c>
      <c r="X595" s="1">
        <f t="shared" si="47"/>
        <v>6.3174999999999999</v>
      </c>
      <c r="Y595" s="1">
        <f t="shared" si="49"/>
        <v>5.87</v>
      </c>
      <c r="Z595">
        <f t="shared" si="50"/>
        <v>3.6465580561215046E-5</v>
      </c>
    </row>
    <row r="596" spans="1:26" x14ac:dyDescent="0.25">
      <c r="A596" t="s">
        <v>969</v>
      </c>
      <c r="B596">
        <v>125</v>
      </c>
      <c r="C596" t="s">
        <v>383</v>
      </c>
      <c r="D596">
        <v>0</v>
      </c>
      <c r="E596">
        <v>1</v>
      </c>
      <c r="F596" t="s">
        <v>1221</v>
      </c>
      <c r="H596">
        <v>6.31</v>
      </c>
      <c r="I596">
        <v>6.32</v>
      </c>
      <c r="J596">
        <v>6.29</v>
      </c>
      <c r="K596">
        <v>6.32</v>
      </c>
      <c r="L596">
        <v>5.93</v>
      </c>
      <c r="X596" s="1">
        <f t="shared" si="47"/>
        <v>6.31</v>
      </c>
      <c r="Y596" s="1">
        <f t="shared" si="49"/>
        <v>5.93</v>
      </c>
      <c r="Z596">
        <f t="shared" si="50"/>
        <v>3.0965185727959148E-5</v>
      </c>
    </row>
    <row r="597" spans="1:26" x14ac:dyDescent="0.25">
      <c r="A597" t="s">
        <v>970</v>
      </c>
      <c r="B597">
        <v>125</v>
      </c>
      <c r="C597" t="s">
        <v>383</v>
      </c>
      <c r="D597">
        <v>0</v>
      </c>
      <c r="E597">
        <v>1</v>
      </c>
      <c r="F597" t="s">
        <v>169</v>
      </c>
      <c r="H597">
        <v>5.42</v>
      </c>
      <c r="I597">
        <v>5.41</v>
      </c>
      <c r="J597">
        <v>5.41</v>
      </c>
      <c r="K597">
        <v>5.43</v>
      </c>
      <c r="L597">
        <v>4.93</v>
      </c>
      <c r="X597" s="1">
        <f t="shared" si="47"/>
        <v>5.4175000000000004</v>
      </c>
      <c r="Y597" s="1">
        <f t="shared" si="49"/>
        <v>4.93</v>
      </c>
      <c r="Z597">
        <f t="shared" si="50"/>
        <v>3.9725073795737136E-5</v>
      </c>
    </row>
    <row r="598" spans="1:26" x14ac:dyDescent="0.25">
      <c r="A598" t="s">
        <v>971</v>
      </c>
      <c r="B598">
        <v>125</v>
      </c>
      <c r="C598" t="s">
        <v>383</v>
      </c>
      <c r="D598">
        <v>0</v>
      </c>
      <c r="E598">
        <v>1</v>
      </c>
      <c r="F598" t="s">
        <v>169</v>
      </c>
      <c r="H598">
        <v>5.6</v>
      </c>
      <c r="I598">
        <v>5.58</v>
      </c>
      <c r="J598">
        <v>5.6</v>
      </c>
      <c r="K598">
        <v>5.6</v>
      </c>
      <c r="L598">
        <v>5.38</v>
      </c>
      <c r="X598" s="1">
        <f t="shared" si="47"/>
        <v>5.5950000000000006</v>
      </c>
      <c r="Y598" s="1">
        <f t="shared" si="49"/>
        <v>5.38</v>
      </c>
      <c r="Z598">
        <f t="shared" si="50"/>
        <v>1.7519776135555899E-5</v>
      </c>
    </row>
    <row r="599" spans="1:26" x14ac:dyDescent="0.25">
      <c r="A599" t="s">
        <v>972</v>
      </c>
      <c r="B599">
        <v>125</v>
      </c>
      <c r="C599" t="s">
        <v>383</v>
      </c>
      <c r="D599">
        <v>0</v>
      </c>
      <c r="E599">
        <v>1</v>
      </c>
      <c r="F599" t="s">
        <v>169</v>
      </c>
      <c r="H599">
        <v>5.65</v>
      </c>
      <c r="I599">
        <v>5.65</v>
      </c>
      <c r="J599">
        <v>5.63</v>
      </c>
      <c r="K599">
        <v>5.62</v>
      </c>
      <c r="L599">
        <v>5.25</v>
      </c>
      <c r="X599" s="1">
        <f t="shared" si="47"/>
        <v>5.6375000000000002</v>
      </c>
      <c r="Y599" s="1">
        <f t="shared" si="49"/>
        <v>5.25</v>
      </c>
      <c r="Z599">
        <f t="shared" si="50"/>
        <v>3.1576340709432053E-5</v>
      </c>
    </row>
    <row r="600" spans="1:26" x14ac:dyDescent="0.25">
      <c r="A600" t="s">
        <v>973</v>
      </c>
      <c r="B600">
        <v>125</v>
      </c>
      <c r="C600" t="s">
        <v>383</v>
      </c>
      <c r="D600">
        <v>0</v>
      </c>
      <c r="E600">
        <v>1</v>
      </c>
      <c r="F600" t="s">
        <v>169</v>
      </c>
      <c r="H600">
        <v>5.47</v>
      </c>
      <c r="I600">
        <v>5.47</v>
      </c>
      <c r="J600">
        <v>5.44</v>
      </c>
      <c r="K600">
        <v>5.45</v>
      </c>
      <c r="L600">
        <v>5.0599999999999996</v>
      </c>
      <c r="X600" s="1">
        <f t="shared" si="47"/>
        <v>5.4574999999999996</v>
      </c>
      <c r="Y600" s="1">
        <f t="shared" si="49"/>
        <v>5.0599999999999996</v>
      </c>
      <c r="Z600">
        <f t="shared" si="50"/>
        <v>3.2391214018062538E-5</v>
      </c>
    </row>
    <row r="601" spans="1:26" x14ac:dyDescent="0.25">
      <c r="A601" t="s">
        <v>974</v>
      </c>
      <c r="B601">
        <v>125</v>
      </c>
      <c r="C601" t="s">
        <v>383</v>
      </c>
      <c r="D601">
        <v>0</v>
      </c>
      <c r="E601">
        <v>1</v>
      </c>
      <c r="F601" t="s">
        <v>169</v>
      </c>
      <c r="H601">
        <v>5.53</v>
      </c>
      <c r="I601">
        <v>5.5</v>
      </c>
      <c r="J601">
        <v>5.51</v>
      </c>
      <c r="K601">
        <v>5.53</v>
      </c>
      <c r="L601">
        <v>5.27</v>
      </c>
      <c r="X601" s="1">
        <f t="shared" si="47"/>
        <v>5.5175000000000001</v>
      </c>
      <c r="Y601" s="1">
        <f t="shared" si="49"/>
        <v>5.27</v>
      </c>
      <c r="Z601">
        <f t="shared" si="50"/>
        <v>2.0168114388605021E-5</v>
      </c>
    </row>
    <row r="602" spans="1:26" x14ac:dyDescent="0.25">
      <c r="A602" t="s">
        <v>975</v>
      </c>
      <c r="B602">
        <v>125</v>
      </c>
      <c r="C602" t="s">
        <v>383</v>
      </c>
      <c r="D602">
        <v>0</v>
      </c>
      <c r="E602">
        <v>1</v>
      </c>
      <c r="F602" t="s">
        <v>169</v>
      </c>
      <c r="H602">
        <v>5.45</v>
      </c>
      <c r="I602">
        <v>5.41</v>
      </c>
      <c r="J602">
        <v>5.4</v>
      </c>
      <c r="K602">
        <v>5.42</v>
      </c>
      <c r="L602">
        <v>5.14</v>
      </c>
      <c r="X602" s="1">
        <f t="shared" si="47"/>
        <v>5.42</v>
      </c>
      <c r="Y602" s="1">
        <f t="shared" si="49"/>
        <v>5.14</v>
      </c>
      <c r="Z602">
        <f t="shared" si="50"/>
        <v>2.2816452641654139E-5</v>
      </c>
    </row>
    <row r="603" spans="1:26" x14ac:dyDescent="0.25">
      <c r="A603" t="s">
        <v>976</v>
      </c>
      <c r="B603">
        <v>125</v>
      </c>
      <c r="C603" t="s">
        <v>383</v>
      </c>
      <c r="D603">
        <v>0</v>
      </c>
      <c r="E603">
        <v>1</v>
      </c>
      <c r="F603" t="s">
        <v>169</v>
      </c>
      <c r="H603">
        <v>5.47</v>
      </c>
      <c r="I603">
        <v>5.48</v>
      </c>
      <c r="J603">
        <v>5.49</v>
      </c>
      <c r="K603">
        <v>5.47</v>
      </c>
      <c r="L603">
        <v>5.04</v>
      </c>
      <c r="X603" s="1">
        <f t="shared" si="47"/>
        <v>5.4774999999999991</v>
      </c>
      <c r="Y603" s="1">
        <f t="shared" si="49"/>
        <v>5.04</v>
      </c>
      <c r="Z603">
        <f t="shared" si="50"/>
        <v>3.5650707252584486E-5</v>
      </c>
    </row>
    <row r="604" spans="1:26" x14ac:dyDescent="0.25">
      <c r="A604" t="s">
        <v>977</v>
      </c>
      <c r="B604">
        <v>125</v>
      </c>
      <c r="C604" t="s">
        <v>383</v>
      </c>
      <c r="D604">
        <v>0</v>
      </c>
      <c r="E604">
        <v>1</v>
      </c>
      <c r="F604" t="s">
        <v>169</v>
      </c>
      <c r="H604">
        <v>5.63</v>
      </c>
      <c r="I604">
        <v>5.59</v>
      </c>
      <c r="J604">
        <v>5.63</v>
      </c>
      <c r="K604">
        <v>5.63</v>
      </c>
      <c r="L604">
        <v>5.24</v>
      </c>
      <c r="X604" s="1">
        <f t="shared" si="47"/>
        <v>5.6199999999999992</v>
      </c>
      <c r="Y604" s="1">
        <f t="shared" si="49"/>
        <v>5.24</v>
      </c>
      <c r="Z604">
        <f t="shared" si="50"/>
        <v>3.096518572795908E-5</v>
      </c>
    </row>
    <row r="605" spans="1:26" x14ac:dyDescent="0.25">
      <c r="A605" t="s">
        <v>978</v>
      </c>
      <c r="B605">
        <v>125</v>
      </c>
      <c r="C605" t="s">
        <v>383</v>
      </c>
      <c r="D605">
        <v>0</v>
      </c>
      <c r="E605">
        <v>1</v>
      </c>
      <c r="F605" t="s">
        <v>169</v>
      </c>
      <c r="H605">
        <v>5.41</v>
      </c>
      <c r="I605">
        <v>5.39</v>
      </c>
      <c r="J605">
        <v>5.4</v>
      </c>
      <c r="K605">
        <v>5.42</v>
      </c>
      <c r="L605">
        <v>5.0599999999999996</v>
      </c>
      <c r="X605" s="1">
        <f t="shared" si="47"/>
        <v>5.4050000000000011</v>
      </c>
      <c r="Y605" s="1">
        <f t="shared" si="49"/>
        <v>5.0599999999999996</v>
      </c>
      <c r="Z605">
        <f t="shared" si="50"/>
        <v>2.8113129147752517E-5</v>
      </c>
    </row>
    <row r="606" spans="1:26" x14ac:dyDescent="0.25">
      <c r="A606" t="s">
        <v>979</v>
      </c>
      <c r="B606">
        <v>125</v>
      </c>
      <c r="C606" t="s">
        <v>383</v>
      </c>
      <c r="D606">
        <v>0</v>
      </c>
      <c r="E606">
        <v>1</v>
      </c>
      <c r="F606" t="s">
        <v>169</v>
      </c>
      <c r="H606">
        <v>5.37</v>
      </c>
      <c r="I606">
        <v>5.38</v>
      </c>
      <c r="J606">
        <v>5.37</v>
      </c>
      <c r="K606">
        <v>5.37</v>
      </c>
      <c r="L606">
        <v>5.07</v>
      </c>
      <c r="X606" s="1">
        <f t="shared" si="47"/>
        <v>5.3725000000000005</v>
      </c>
      <c r="Y606" s="1">
        <f t="shared" si="49"/>
        <v>5.07</v>
      </c>
      <c r="Z606">
        <f t="shared" si="50"/>
        <v>2.4649917586072768E-5</v>
      </c>
    </row>
    <row r="607" spans="1:26" x14ac:dyDescent="0.25">
      <c r="A607" t="s">
        <v>980</v>
      </c>
      <c r="B607">
        <v>125</v>
      </c>
      <c r="C607" t="s">
        <v>383</v>
      </c>
      <c r="D607">
        <v>0</v>
      </c>
      <c r="E607">
        <v>1</v>
      </c>
      <c r="F607" t="s">
        <v>169</v>
      </c>
      <c r="H607">
        <v>5.31</v>
      </c>
      <c r="I607">
        <v>5.29</v>
      </c>
      <c r="J607">
        <v>5.3</v>
      </c>
      <c r="K607">
        <v>5.28</v>
      </c>
      <c r="L607">
        <v>4.92</v>
      </c>
      <c r="X607" s="1">
        <f t="shared" si="47"/>
        <v>5.2949999999999999</v>
      </c>
      <c r="Y607" s="1">
        <f t="shared" si="49"/>
        <v>4.92</v>
      </c>
      <c r="Z607">
        <f t="shared" si="50"/>
        <v>3.0557749073643905E-5</v>
      </c>
    </row>
    <row r="608" spans="1:26" x14ac:dyDescent="0.25">
      <c r="A608" t="s">
        <v>981</v>
      </c>
      <c r="B608">
        <v>125</v>
      </c>
      <c r="C608" t="s">
        <v>383</v>
      </c>
      <c r="D608">
        <v>0</v>
      </c>
      <c r="E608">
        <v>1</v>
      </c>
      <c r="F608" t="s">
        <v>169</v>
      </c>
      <c r="H608">
        <v>5.35</v>
      </c>
      <c r="I608">
        <v>5.31</v>
      </c>
      <c r="J608">
        <v>5.34</v>
      </c>
      <c r="K608">
        <v>5.32</v>
      </c>
      <c r="L608">
        <v>5.12</v>
      </c>
      <c r="X608" s="1">
        <f t="shared" si="47"/>
        <v>5.33</v>
      </c>
      <c r="Y608" s="1">
        <f t="shared" si="49"/>
        <v>5.12</v>
      </c>
      <c r="Z608">
        <f t="shared" si="50"/>
        <v>1.7112339481240585E-5</v>
      </c>
    </row>
    <row r="609" spans="1:26" x14ac:dyDescent="0.25">
      <c r="A609" t="s">
        <v>982</v>
      </c>
      <c r="B609">
        <v>125</v>
      </c>
      <c r="C609" t="s">
        <v>383</v>
      </c>
      <c r="D609">
        <v>0</v>
      </c>
      <c r="E609">
        <v>1</v>
      </c>
      <c r="F609" t="s">
        <v>169</v>
      </c>
      <c r="H609">
        <v>5.52</v>
      </c>
      <c r="I609">
        <v>5.49</v>
      </c>
      <c r="J609">
        <v>5.49</v>
      </c>
      <c r="K609">
        <v>5.49</v>
      </c>
      <c r="L609">
        <v>5.31</v>
      </c>
      <c r="X609" s="1">
        <f t="shared" si="47"/>
        <v>5.4975000000000005</v>
      </c>
      <c r="Y609" s="1">
        <f t="shared" si="49"/>
        <v>5.31</v>
      </c>
      <c r="Z609">
        <f t="shared" si="50"/>
        <v>1.5278874536822027E-5</v>
      </c>
    </row>
    <row r="610" spans="1:26" x14ac:dyDescent="0.25">
      <c r="A610" t="s">
        <v>983</v>
      </c>
      <c r="B610">
        <v>125</v>
      </c>
      <c r="C610" t="s">
        <v>383</v>
      </c>
      <c r="D610">
        <v>0</v>
      </c>
      <c r="E610">
        <v>1</v>
      </c>
      <c r="F610" t="s">
        <v>169</v>
      </c>
      <c r="H610">
        <v>5.3</v>
      </c>
      <c r="I610">
        <v>5.27</v>
      </c>
      <c r="J610">
        <v>5.28</v>
      </c>
      <c r="K610">
        <v>5.31</v>
      </c>
      <c r="L610">
        <v>5.09</v>
      </c>
      <c r="X610" s="1">
        <f t="shared" si="47"/>
        <v>5.29</v>
      </c>
      <c r="Y610" s="1">
        <f t="shared" si="49"/>
        <v>5.09</v>
      </c>
      <c r="Z610">
        <f t="shared" si="50"/>
        <v>1.6297466172610097E-5</v>
      </c>
    </row>
    <row r="611" spans="1:26" x14ac:dyDescent="0.25">
      <c r="A611" t="s">
        <v>984</v>
      </c>
      <c r="B611">
        <v>125</v>
      </c>
      <c r="C611" t="s">
        <v>383</v>
      </c>
      <c r="D611">
        <v>0</v>
      </c>
      <c r="E611">
        <v>1</v>
      </c>
      <c r="F611" t="s">
        <v>169</v>
      </c>
      <c r="H611">
        <v>5.36</v>
      </c>
      <c r="I611">
        <v>5.36</v>
      </c>
      <c r="J611">
        <v>5.35</v>
      </c>
      <c r="K611">
        <v>5.34</v>
      </c>
      <c r="L611">
        <v>5.15</v>
      </c>
      <c r="X611" s="1">
        <f t="shared" si="47"/>
        <v>5.3525</v>
      </c>
      <c r="Y611" s="1">
        <f t="shared" si="49"/>
        <v>5.15</v>
      </c>
      <c r="Z611">
        <f t="shared" si="50"/>
        <v>1.6501184499767684E-5</v>
      </c>
    </row>
    <row r="612" spans="1:26" x14ac:dyDescent="0.25">
      <c r="A612" t="s">
        <v>985</v>
      </c>
      <c r="B612">
        <v>125</v>
      </c>
      <c r="C612" t="s">
        <v>383</v>
      </c>
      <c r="D612">
        <v>0</v>
      </c>
      <c r="E612">
        <v>1</v>
      </c>
      <c r="F612" t="s">
        <v>169</v>
      </c>
      <c r="H612">
        <v>5.39</v>
      </c>
      <c r="I612">
        <v>5.38</v>
      </c>
      <c r="J612">
        <v>5.41</v>
      </c>
      <c r="K612">
        <v>5.37</v>
      </c>
      <c r="L612">
        <v>5.18</v>
      </c>
      <c r="X612" s="1">
        <f t="shared" si="47"/>
        <v>5.3875000000000002</v>
      </c>
      <c r="Y612" s="1">
        <f t="shared" si="49"/>
        <v>5.18</v>
      </c>
      <c r="Z612">
        <f t="shared" si="50"/>
        <v>1.6908621154082998E-5</v>
      </c>
    </row>
    <row r="613" spans="1:26" x14ac:dyDescent="0.25">
      <c r="A613" t="s">
        <v>986</v>
      </c>
      <c r="B613">
        <v>125</v>
      </c>
      <c r="C613" t="s">
        <v>383</v>
      </c>
      <c r="D613">
        <v>0</v>
      </c>
      <c r="E613">
        <v>1</v>
      </c>
      <c r="F613" t="s">
        <v>169</v>
      </c>
      <c r="H613">
        <v>5.37</v>
      </c>
      <c r="I613">
        <v>5.34</v>
      </c>
      <c r="J613">
        <v>5.35</v>
      </c>
      <c r="K613">
        <v>5.38</v>
      </c>
      <c r="L613">
        <v>5.2</v>
      </c>
      <c r="X613" s="1">
        <f t="shared" si="47"/>
        <v>5.36</v>
      </c>
      <c r="Y613" s="1">
        <f t="shared" si="49"/>
        <v>5.2</v>
      </c>
      <c r="Z613">
        <f t="shared" si="50"/>
        <v>1.3037972938088079E-5</v>
      </c>
    </row>
    <row r="614" spans="1:26" x14ac:dyDescent="0.25">
      <c r="A614" t="s">
        <v>987</v>
      </c>
      <c r="B614">
        <v>125</v>
      </c>
      <c r="C614" t="s">
        <v>383</v>
      </c>
      <c r="D614">
        <v>0</v>
      </c>
      <c r="E614">
        <v>1</v>
      </c>
      <c r="F614" t="s">
        <v>169</v>
      </c>
      <c r="H614">
        <v>5.62</v>
      </c>
      <c r="I614">
        <v>5.61</v>
      </c>
      <c r="J614">
        <v>5.62</v>
      </c>
      <c r="K614">
        <v>5.59</v>
      </c>
      <c r="L614">
        <v>5.5</v>
      </c>
      <c r="X614" s="1">
        <f t="shared" si="47"/>
        <v>5.61</v>
      </c>
      <c r="Y614" s="1">
        <f t="shared" si="49"/>
        <v>5.5</v>
      </c>
      <c r="Z614">
        <f t="shared" si="50"/>
        <v>8.9636063949355726E-6</v>
      </c>
    </row>
    <row r="615" spans="1:26" x14ac:dyDescent="0.25">
      <c r="A615" t="s">
        <v>988</v>
      </c>
      <c r="B615">
        <v>125</v>
      </c>
      <c r="C615" t="s">
        <v>383</v>
      </c>
      <c r="D615">
        <v>0</v>
      </c>
      <c r="E615">
        <v>1</v>
      </c>
      <c r="F615" t="s">
        <v>169</v>
      </c>
      <c r="H615">
        <v>5.35</v>
      </c>
      <c r="I615">
        <v>5.37</v>
      </c>
      <c r="J615">
        <v>5.37</v>
      </c>
      <c r="K615">
        <v>5.35</v>
      </c>
      <c r="L615">
        <v>5.18</v>
      </c>
      <c r="X615" s="1">
        <f t="shared" si="47"/>
        <v>5.3599999999999994</v>
      </c>
      <c r="Y615" s="1">
        <f t="shared" si="49"/>
        <v>5.18</v>
      </c>
      <c r="Z615">
        <f t="shared" si="50"/>
        <v>1.4667719555349051E-5</v>
      </c>
    </row>
    <row r="616" spans="1:26" x14ac:dyDescent="0.25">
      <c r="A616" t="s">
        <v>989</v>
      </c>
      <c r="B616">
        <v>125</v>
      </c>
      <c r="C616" t="s">
        <v>383</v>
      </c>
      <c r="D616">
        <v>0</v>
      </c>
      <c r="E616">
        <v>1</v>
      </c>
      <c r="F616" t="s">
        <v>169</v>
      </c>
      <c r="H616">
        <v>5.3</v>
      </c>
      <c r="I616">
        <v>5.28</v>
      </c>
      <c r="J616">
        <v>5.27</v>
      </c>
      <c r="K616">
        <v>5.29</v>
      </c>
      <c r="L616">
        <v>5.14</v>
      </c>
      <c r="X616" s="1">
        <f t="shared" si="47"/>
        <v>5.2850000000000001</v>
      </c>
      <c r="Y616" s="1">
        <f t="shared" si="49"/>
        <v>5.14</v>
      </c>
      <c r="Z616">
        <f t="shared" si="50"/>
        <v>1.1815662975142348E-5</v>
      </c>
    </row>
    <row r="617" spans="1:26" x14ac:dyDescent="0.25">
      <c r="A617" t="s">
        <v>990</v>
      </c>
      <c r="B617">
        <v>125</v>
      </c>
      <c r="C617" t="s">
        <v>383</v>
      </c>
      <c r="D617">
        <v>0</v>
      </c>
      <c r="E617">
        <v>1</v>
      </c>
      <c r="F617" t="s">
        <v>169</v>
      </c>
      <c r="H617">
        <v>5.34</v>
      </c>
      <c r="I617">
        <v>5.31</v>
      </c>
      <c r="J617">
        <v>5.31</v>
      </c>
      <c r="K617">
        <v>5.34</v>
      </c>
      <c r="L617">
        <v>5.16</v>
      </c>
      <c r="X617" s="1">
        <f t="shared" si="47"/>
        <v>5.3249999999999993</v>
      </c>
      <c r="Y617" s="1">
        <f t="shared" si="49"/>
        <v>5.16</v>
      </c>
      <c r="Z617">
        <f t="shared" si="50"/>
        <v>1.3445409592403249E-5</v>
      </c>
    </row>
    <row r="618" spans="1:26" x14ac:dyDescent="0.25">
      <c r="A618" t="s">
        <v>991</v>
      </c>
      <c r="B618">
        <v>125</v>
      </c>
      <c r="C618" t="s">
        <v>383</v>
      </c>
      <c r="D618">
        <v>0</v>
      </c>
      <c r="E618">
        <v>1</v>
      </c>
      <c r="F618" t="s">
        <v>169</v>
      </c>
      <c r="H618">
        <v>5.5</v>
      </c>
      <c r="I618">
        <v>5.48</v>
      </c>
      <c r="J618">
        <v>5.48</v>
      </c>
      <c r="K618">
        <v>5.47</v>
      </c>
      <c r="L618">
        <v>5.0999999999999996</v>
      </c>
      <c r="X618" s="1">
        <f t="shared" si="47"/>
        <v>5.4824999999999999</v>
      </c>
      <c r="Y618" s="1">
        <f t="shared" si="49"/>
        <v>5.0999999999999996</v>
      </c>
      <c r="Z618">
        <f t="shared" si="50"/>
        <v>3.116890405511681E-5</v>
      </c>
    </row>
    <row r="619" spans="1:26" x14ac:dyDescent="0.25">
      <c r="A619" t="s">
        <v>992</v>
      </c>
      <c r="B619">
        <v>125</v>
      </c>
      <c r="C619" t="s">
        <v>383</v>
      </c>
      <c r="D619">
        <v>0</v>
      </c>
      <c r="E619">
        <v>1</v>
      </c>
      <c r="F619" t="s">
        <v>169</v>
      </c>
      <c r="H619">
        <v>5.51</v>
      </c>
      <c r="I619">
        <v>5.49</v>
      </c>
      <c r="J619">
        <v>5.49</v>
      </c>
      <c r="K619">
        <v>5.49</v>
      </c>
      <c r="L619">
        <v>5.14</v>
      </c>
      <c r="X619" s="1">
        <f t="shared" si="47"/>
        <v>5.495000000000001</v>
      </c>
      <c r="Y619" s="1">
        <f t="shared" si="49"/>
        <v>5.14</v>
      </c>
      <c r="Z619">
        <f t="shared" si="50"/>
        <v>2.8928002456383006E-5</v>
      </c>
    </row>
    <row r="620" spans="1:26" x14ac:dyDescent="0.25">
      <c r="A620" t="s">
        <v>993</v>
      </c>
      <c r="B620">
        <v>125</v>
      </c>
      <c r="C620" t="s">
        <v>383</v>
      </c>
      <c r="D620">
        <v>0</v>
      </c>
      <c r="E620">
        <v>1</v>
      </c>
      <c r="F620" t="s">
        <v>169</v>
      </c>
      <c r="H620">
        <v>5.38</v>
      </c>
      <c r="I620">
        <v>5.34</v>
      </c>
      <c r="J620">
        <v>5.35</v>
      </c>
      <c r="K620">
        <v>5.35</v>
      </c>
      <c r="L620">
        <v>4.9800000000000004</v>
      </c>
      <c r="X620" s="1">
        <f t="shared" si="47"/>
        <v>5.3550000000000004</v>
      </c>
      <c r="Y620" s="1">
        <f t="shared" si="49"/>
        <v>4.9800000000000004</v>
      </c>
      <c r="Z620">
        <f t="shared" si="50"/>
        <v>3.0557749073643905E-5</v>
      </c>
    </row>
    <row r="621" spans="1:26" x14ac:dyDescent="0.25">
      <c r="A621" t="s">
        <v>994</v>
      </c>
      <c r="B621">
        <v>125</v>
      </c>
      <c r="C621" t="s">
        <v>383</v>
      </c>
      <c r="D621">
        <v>0</v>
      </c>
      <c r="E621">
        <v>1</v>
      </c>
      <c r="F621" t="s">
        <v>169</v>
      </c>
      <c r="G621" t="s">
        <v>166</v>
      </c>
      <c r="H621">
        <v>5.5</v>
      </c>
      <c r="I621">
        <v>5.47</v>
      </c>
      <c r="J621">
        <v>5.49</v>
      </c>
      <c r="K621">
        <v>5.48</v>
      </c>
      <c r="X621" s="1">
        <f t="shared" si="47"/>
        <v>5.4850000000000003</v>
      </c>
      <c r="Y621" s="1" t="s">
        <v>698</v>
      </c>
      <c r="Z621" t="str">
        <f t="shared" si="50"/>
        <v>na</v>
      </c>
    </row>
    <row r="622" spans="1:26" x14ac:dyDescent="0.25">
      <c r="A622" t="s">
        <v>995</v>
      </c>
      <c r="B622">
        <v>125</v>
      </c>
      <c r="C622" t="s">
        <v>383</v>
      </c>
      <c r="D622">
        <v>0</v>
      </c>
      <c r="E622">
        <v>1</v>
      </c>
      <c r="F622" t="s">
        <v>169</v>
      </c>
      <c r="H622">
        <v>5.4</v>
      </c>
      <c r="I622">
        <v>5.38</v>
      </c>
      <c r="J622">
        <v>5.39</v>
      </c>
      <c r="K622">
        <v>5.37</v>
      </c>
      <c r="L622">
        <v>5.03</v>
      </c>
      <c r="X622" s="1">
        <f t="shared" si="47"/>
        <v>5.3850000000000007</v>
      </c>
      <c r="Y622" s="1">
        <f t="shared" si="49"/>
        <v>5.03</v>
      </c>
      <c r="Z622">
        <f t="shared" si="50"/>
        <v>2.8928002456382935E-5</v>
      </c>
    </row>
    <row r="623" spans="1:26" x14ac:dyDescent="0.25">
      <c r="A623" t="s">
        <v>996</v>
      </c>
      <c r="B623">
        <v>125</v>
      </c>
      <c r="C623" t="s">
        <v>383</v>
      </c>
      <c r="D623">
        <v>0</v>
      </c>
      <c r="E623">
        <v>1</v>
      </c>
      <c r="F623" t="s">
        <v>1221</v>
      </c>
      <c r="H623">
        <v>6.22</v>
      </c>
      <c r="L623">
        <v>6.06</v>
      </c>
      <c r="M623">
        <v>6.06</v>
      </c>
      <c r="N623">
        <v>6.04</v>
      </c>
      <c r="O623">
        <v>6.06</v>
      </c>
      <c r="X623" s="1">
        <f>H623</f>
        <v>6.22</v>
      </c>
      <c r="Y623" s="1">
        <f>AVERAGE(L623:O623)</f>
        <v>6.0549999999999997</v>
      </c>
      <c r="Z623">
        <f t="shared" si="50"/>
        <v>1.3445409592403322E-5</v>
      </c>
    </row>
    <row r="624" spans="1:26" x14ac:dyDescent="0.25">
      <c r="A624" t="s">
        <v>997</v>
      </c>
      <c r="B624">
        <v>125</v>
      </c>
      <c r="C624" t="s">
        <v>383</v>
      </c>
      <c r="D624">
        <v>0</v>
      </c>
      <c r="E624">
        <v>1</v>
      </c>
      <c r="F624" t="s">
        <v>1221</v>
      </c>
      <c r="H624">
        <v>6.27</v>
      </c>
      <c r="I624">
        <v>6.26</v>
      </c>
      <c r="J624">
        <v>6.27</v>
      </c>
      <c r="K624">
        <v>6.28</v>
      </c>
      <c r="L624">
        <v>6.09</v>
      </c>
      <c r="X624" s="1">
        <f>AVERAGE(H624:K624)</f>
        <v>6.27</v>
      </c>
      <c r="Y624" s="1">
        <f>L624</f>
        <v>6.09</v>
      </c>
      <c r="Z624">
        <f t="shared" si="50"/>
        <v>1.4667719555349051E-5</v>
      </c>
    </row>
    <row r="625" spans="1:26" x14ac:dyDescent="0.25">
      <c r="A625" t="s">
        <v>998</v>
      </c>
      <c r="B625">
        <v>125</v>
      </c>
      <c r="C625" t="s">
        <v>383</v>
      </c>
      <c r="D625">
        <v>0</v>
      </c>
      <c r="E625">
        <v>2</v>
      </c>
      <c r="F625" t="s">
        <v>169</v>
      </c>
      <c r="G625" t="s">
        <v>166</v>
      </c>
      <c r="H625">
        <v>5.4</v>
      </c>
      <c r="L625" t="s">
        <v>698</v>
      </c>
      <c r="X625" s="1">
        <f>H625</f>
        <v>5.4</v>
      </c>
      <c r="Y625" s="1" t="str">
        <f>L625</f>
        <v>na</v>
      </c>
      <c r="Z625" t="str">
        <f t="shared" si="50"/>
        <v>na</v>
      </c>
    </row>
    <row r="626" spans="1:26" x14ac:dyDescent="0.25">
      <c r="A626" t="s">
        <v>999</v>
      </c>
      <c r="B626">
        <v>125</v>
      </c>
      <c r="C626" t="s">
        <v>383</v>
      </c>
      <c r="D626">
        <v>0</v>
      </c>
      <c r="E626">
        <v>2</v>
      </c>
      <c r="F626" t="s">
        <v>169</v>
      </c>
      <c r="H626">
        <v>5.48</v>
      </c>
      <c r="L626">
        <v>5.29</v>
      </c>
      <c r="X626" s="1">
        <f t="shared" ref="X626:X689" si="51">H626</f>
        <v>5.48</v>
      </c>
      <c r="Y626" s="1">
        <f t="shared" ref="Y626:Y689" si="52">L626</f>
        <v>5.29</v>
      </c>
      <c r="Z626">
        <f t="shared" si="50"/>
        <v>1.5482592863979611E-5</v>
      </c>
    </row>
    <row r="627" spans="1:26" x14ac:dyDescent="0.25">
      <c r="A627" t="s">
        <v>1000</v>
      </c>
      <c r="B627">
        <v>125</v>
      </c>
      <c r="C627" t="s">
        <v>383</v>
      </c>
      <c r="D627">
        <v>0</v>
      </c>
      <c r="E627">
        <v>2</v>
      </c>
      <c r="F627" t="s">
        <v>169</v>
      </c>
      <c r="H627">
        <v>5.46</v>
      </c>
      <c r="L627">
        <v>5.26</v>
      </c>
      <c r="X627" s="1">
        <f t="shared" si="51"/>
        <v>5.46</v>
      </c>
      <c r="Y627" s="1">
        <f t="shared" si="52"/>
        <v>5.26</v>
      </c>
      <c r="Z627">
        <f t="shared" si="50"/>
        <v>1.6297466172610097E-5</v>
      </c>
    </row>
    <row r="628" spans="1:26" x14ac:dyDescent="0.25">
      <c r="A628" t="s">
        <v>1001</v>
      </c>
      <c r="B628">
        <v>125</v>
      </c>
      <c r="C628" t="s">
        <v>383</v>
      </c>
      <c r="D628">
        <v>0</v>
      </c>
      <c r="E628">
        <v>1</v>
      </c>
      <c r="F628" t="s">
        <v>1221</v>
      </c>
      <c r="H628">
        <v>6.28</v>
      </c>
      <c r="L628">
        <v>5.76</v>
      </c>
      <c r="X628" s="1">
        <f t="shared" si="51"/>
        <v>6.28</v>
      </c>
      <c r="Y628" s="1">
        <f t="shared" si="52"/>
        <v>5.76</v>
      </c>
      <c r="Z628">
        <f t="shared" si="50"/>
        <v>4.2373412048786254E-5</v>
      </c>
    </row>
    <row r="629" spans="1:26" x14ac:dyDescent="0.25">
      <c r="A629" t="s">
        <v>1002</v>
      </c>
      <c r="B629">
        <v>125</v>
      </c>
      <c r="C629" t="s">
        <v>383</v>
      </c>
      <c r="D629">
        <v>0</v>
      </c>
      <c r="E629">
        <v>2</v>
      </c>
      <c r="F629" t="s">
        <v>170</v>
      </c>
      <c r="H629">
        <v>6.37</v>
      </c>
      <c r="L629">
        <v>5.92</v>
      </c>
      <c r="X629" s="1">
        <f t="shared" si="51"/>
        <v>6.37</v>
      </c>
      <c r="Y629" s="1">
        <f t="shared" si="52"/>
        <v>5.92</v>
      </c>
      <c r="Z629">
        <f t="shared" si="50"/>
        <v>3.6669298888372701E-5</v>
      </c>
    </row>
    <row r="630" spans="1:26" x14ac:dyDescent="0.25">
      <c r="A630" t="s">
        <v>1003</v>
      </c>
      <c r="B630">
        <v>125</v>
      </c>
      <c r="C630" t="s">
        <v>383</v>
      </c>
      <c r="D630">
        <v>0</v>
      </c>
      <c r="E630">
        <v>2</v>
      </c>
      <c r="F630" t="s">
        <v>170</v>
      </c>
      <c r="H630">
        <v>6.35</v>
      </c>
      <c r="L630">
        <v>5.65</v>
      </c>
      <c r="X630" s="1">
        <f t="shared" si="51"/>
        <v>6.35</v>
      </c>
      <c r="Y630" s="1">
        <f t="shared" si="52"/>
        <v>5.65</v>
      </c>
      <c r="Z630">
        <f t="shared" si="50"/>
        <v>5.7041131604135235E-5</v>
      </c>
    </row>
    <row r="631" spans="1:26" x14ac:dyDescent="0.25">
      <c r="A631" t="s">
        <v>1004</v>
      </c>
      <c r="B631">
        <v>125</v>
      </c>
      <c r="C631" t="s">
        <v>383</v>
      </c>
      <c r="D631">
        <v>0</v>
      </c>
      <c r="E631">
        <v>2</v>
      </c>
      <c r="F631" t="s">
        <v>170</v>
      </c>
      <c r="H631">
        <v>6.29</v>
      </c>
      <c r="L631">
        <v>5.71</v>
      </c>
      <c r="X631" s="1">
        <f t="shared" si="51"/>
        <v>6.29</v>
      </c>
      <c r="Y631" s="1">
        <f t="shared" si="52"/>
        <v>5.71</v>
      </c>
      <c r="Z631">
        <f t="shared" si="50"/>
        <v>4.7262651900569248E-5</v>
      </c>
    </row>
    <row r="632" spans="1:26" x14ac:dyDescent="0.25">
      <c r="A632" t="s">
        <v>1005</v>
      </c>
      <c r="B632">
        <v>125</v>
      </c>
      <c r="C632" t="s">
        <v>383</v>
      </c>
      <c r="D632">
        <v>0</v>
      </c>
      <c r="E632">
        <v>2</v>
      </c>
      <c r="F632" t="s">
        <v>170</v>
      </c>
      <c r="H632">
        <v>6.46</v>
      </c>
      <c r="L632">
        <v>5.74</v>
      </c>
      <c r="X632" s="1">
        <f t="shared" si="51"/>
        <v>6.46</v>
      </c>
      <c r="Y632" s="1">
        <f t="shared" si="52"/>
        <v>5.74</v>
      </c>
      <c r="Z632">
        <f t="shared" si="50"/>
        <v>5.867087822139628E-5</v>
      </c>
    </row>
    <row r="633" spans="1:26" x14ac:dyDescent="0.25">
      <c r="A633" t="s">
        <v>1006</v>
      </c>
      <c r="B633">
        <v>125</v>
      </c>
      <c r="C633" t="s">
        <v>383</v>
      </c>
      <c r="D633">
        <v>0</v>
      </c>
      <c r="E633">
        <v>2</v>
      </c>
      <c r="F633" t="s">
        <v>170</v>
      </c>
      <c r="H633">
        <v>6.35</v>
      </c>
      <c r="L633">
        <v>6.13</v>
      </c>
      <c r="X633" s="1">
        <f t="shared" si="51"/>
        <v>6.35</v>
      </c>
      <c r="Y633" s="1">
        <f t="shared" si="52"/>
        <v>6.13</v>
      </c>
      <c r="Z633">
        <f t="shared" si="50"/>
        <v>1.7927212789871071E-5</v>
      </c>
    </row>
    <row r="634" spans="1:26" x14ac:dyDescent="0.25">
      <c r="A634" t="s">
        <v>1007</v>
      </c>
      <c r="B634">
        <v>125</v>
      </c>
      <c r="C634" t="s">
        <v>383</v>
      </c>
      <c r="D634">
        <v>0</v>
      </c>
      <c r="E634">
        <v>2</v>
      </c>
      <c r="F634" t="s">
        <v>170</v>
      </c>
      <c r="H634">
        <v>6.47</v>
      </c>
      <c r="L634">
        <v>6.25</v>
      </c>
      <c r="X634" s="1">
        <f t="shared" si="51"/>
        <v>6.47</v>
      </c>
      <c r="Y634" s="1">
        <f t="shared" si="52"/>
        <v>6.25</v>
      </c>
      <c r="Z634">
        <f t="shared" si="50"/>
        <v>1.7927212789871071E-5</v>
      </c>
    </row>
    <row r="635" spans="1:26" x14ac:dyDescent="0.25">
      <c r="A635" t="s">
        <v>1008</v>
      </c>
      <c r="B635">
        <v>125</v>
      </c>
      <c r="C635" t="s">
        <v>383</v>
      </c>
      <c r="D635">
        <v>0</v>
      </c>
      <c r="E635">
        <v>2</v>
      </c>
      <c r="F635" t="s">
        <v>170</v>
      </c>
      <c r="H635">
        <v>6.36</v>
      </c>
      <c r="L635">
        <v>6.1</v>
      </c>
      <c r="X635" s="1">
        <f t="shared" si="51"/>
        <v>6.36</v>
      </c>
      <c r="Y635" s="1">
        <f t="shared" si="52"/>
        <v>6.1</v>
      </c>
      <c r="Z635">
        <f t="shared" si="50"/>
        <v>2.1186706024393165E-5</v>
      </c>
    </row>
    <row r="636" spans="1:26" x14ac:dyDescent="0.25">
      <c r="A636" t="s">
        <v>1009</v>
      </c>
      <c r="B636">
        <v>125</v>
      </c>
      <c r="C636" t="s">
        <v>383</v>
      </c>
      <c r="D636">
        <v>0</v>
      </c>
      <c r="E636">
        <v>2</v>
      </c>
      <c r="F636" t="s">
        <v>170</v>
      </c>
      <c r="H636">
        <v>6.32</v>
      </c>
      <c r="L636">
        <v>6.13</v>
      </c>
      <c r="X636" s="1">
        <f t="shared" si="51"/>
        <v>6.32</v>
      </c>
      <c r="Y636" s="1">
        <f t="shared" si="52"/>
        <v>6.13</v>
      </c>
      <c r="Z636">
        <f t="shared" si="50"/>
        <v>1.5482592863979611E-5</v>
      </c>
    </row>
    <row r="637" spans="1:26" x14ac:dyDescent="0.25">
      <c r="A637" t="s">
        <v>1010</v>
      </c>
      <c r="B637">
        <v>125</v>
      </c>
      <c r="C637" t="s">
        <v>383</v>
      </c>
      <c r="D637">
        <v>0</v>
      </c>
      <c r="E637">
        <v>2</v>
      </c>
      <c r="F637" t="s">
        <v>170</v>
      </c>
      <c r="H637">
        <v>6.37</v>
      </c>
      <c r="L637">
        <v>6.21</v>
      </c>
      <c r="X637" s="1">
        <f t="shared" si="51"/>
        <v>6.37</v>
      </c>
      <c r="Y637" s="1">
        <f t="shared" si="52"/>
        <v>6.21</v>
      </c>
      <c r="Z637">
        <f t="shared" si="50"/>
        <v>1.3037972938088079E-5</v>
      </c>
    </row>
    <row r="638" spans="1:26" x14ac:dyDescent="0.25">
      <c r="A638" t="s">
        <v>1011</v>
      </c>
      <c r="B638">
        <v>125</v>
      </c>
      <c r="C638" t="s">
        <v>383</v>
      </c>
      <c r="D638">
        <v>0</v>
      </c>
      <c r="E638">
        <v>2</v>
      </c>
      <c r="F638" t="s">
        <v>170</v>
      </c>
      <c r="H638">
        <v>6.44</v>
      </c>
      <c r="L638">
        <v>6.21</v>
      </c>
      <c r="X638" s="1">
        <f t="shared" si="51"/>
        <v>6.44</v>
      </c>
      <c r="Y638" s="1">
        <f t="shared" si="52"/>
        <v>6.21</v>
      </c>
      <c r="Z638">
        <f t="shared" si="50"/>
        <v>1.8742086098501631E-5</v>
      </c>
    </row>
    <row r="639" spans="1:26" x14ac:dyDescent="0.25">
      <c r="A639" t="s">
        <v>1012</v>
      </c>
      <c r="B639">
        <v>125</v>
      </c>
      <c r="C639" t="s">
        <v>383</v>
      </c>
      <c r="D639">
        <v>0</v>
      </c>
      <c r="E639">
        <v>2</v>
      </c>
      <c r="F639" t="s">
        <v>170</v>
      </c>
      <c r="H639">
        <v>6.47</v>
      </c>
      <c r="L639">
        <v>6.25</v>
      </c>
      <c r="X639" s="1">
        <f t="shared" si="51"/>
        <v>6.47</v>
      </c>
      <c r="Y639" s="1">
        <f t="shared" si="52"/>
        <v>6.25</v>
      </c>
      <c r="Z639">
        <f t="shared" si="50"/>
        <v>1.7927212789871071E-5</v>
      </c>
    </row>
    <row r="640" spans="1:26" x14ac:dyDescent="0.25">
      <c r="A640" t="s">
        <v>1013</v>
      </c>
      <c r="B640">
        <v>125</v>
      </c>
      <c r="C640" t="s">
        <v>383</v>
      </c>
      <c r="D640">
        <v>0</v>
      </c>
      <c r="E640">
        <v>2</v>
      </c>
      <c r="F640" t="s">
        <v>170</v>
      </c>
      <c r="G640" t="s">
        <v>166</v>
      </c>
      <c r="H640">
        <v>6.36</v>
      </c>
      <c r="L640" t="s">
        <v>698</v>
      </c>
      <c r="X640" s="1">
        <f t="shared" si="51"/>
        <v>6.36</v>
      </c>
      <c r="Y640" s="1" t="str">
        <f t="shared" si="52"/>
        <v>na</v>
      </c>
      <c r="Z640" t="str">
        <f t="shared" si="50"/>
        <v>na</v>
      </c>
    </row>
    <row r="641" spans="1:26" x14ac:dyDescent="0.25">
      <c r="A641" t="s">
        <v>1014</v>
      </c>
      <c r="B641">
        <v>125</v>
      </c>
      <c r="C641" t="s">
        <v>383</v>
      </c>
      <c r="D641">
        <v>0</v>
      </c>
      <c r="E641">
        <v>2</v>
      </c>
      <c r="F641" t="s">
        <v>170</v>
      </c>
      <c r="H641">
        <v>6.37</v>
      </c>
      <c r="L641">
        <v>6.14</v>
      </c>
      <c r="X641" s="1">
        <f t="shared" si="51"/>
        <v>6.37</v>
      </c>
      <c r="Y641" s="1">
        <f t="shared" si="52"/>
        <v>6.14</v>
      </c>
      <c r="Z641">
        <f t="shared" si="50"/>
        <v>1.8742086098501631E-5</v>
      </c>
    </row>
    <row r="642" spans="1:26" x14ac:dyDescent="0.25">
      <c r="A642" t="s">
        <v>1015</v>
      </c>
      <c r="B642">
        <v>125</v>
      </c>
      <c r="C642" t="s">
        <v>383</v>
      </c>
      <c r="D642">
        <v>0</v>
      </c>
      <c r="E642">
        <v>2</v>
      </c>
      <c r="F642" t="s">
        <v>170</v>
      </c>
      <c r="H642">
        <v>6.45</v>
      </c>
      <c r="L642">
        <v>6.21</v>
      </c>
      <c r="X642" s="1">
        <f t="shared" si="51"/>
        <v>6.45</v>
      </c>
      <c r="Y642" s="1">
        <f t="shared" si="52"/>
        <v>6.21</v>
      </c>
      <c r="Z642">
        <f t="shared" si="50"/>
        <v>1.9556959407132119E-5</v>
      </c>
    </row>
    <row r="643" spans="1:26" x14ac:dyDescent="0.25">
      <c r="A643" t="s">
        <v>1016</v>
      </c>
      <c r="B643">
        <v>125</v>
      </c>
      <c r="C643" t="s">
        <v>383</v>
      </c>
      <c r="D643">
        <v>0</v>
      </c>
      <c r="E643">
        <v>2</v>
      </c>
      <c r="F643" t="s">
        <v>170</v>
      </c>
      <c r="H643">
        <v>6.32</v>
      </c>
      <c r="L643">
        <v>5.91</v>
      </c>
      <c r="X643" s="1">
        <f t="shared" si="51"/>
        <v>6.32</v>
      </c>
      <c r="Y643" s="1">
        <f t="shared" si="52"/>
        <v>5.91</v>
      </c>
      <c r="Z643">
        <f t="shared" ref="Z643:Z706" si="53">IFERROR((X643-Y643)/(PI()*((B643/2)^2)),"na")</f>
        <v>3.3409805653850685E-5</v>
      </c>
    </row>
    <row r="644" spans="1:26" x14ac:dyDescent="0.25">
      <c r="A644" t="s">
        <v>1017</v>
      </c>
      <c r="B644">
        <v>125</v>
      </c>
      <c r="C644" t="s">
        <v>383</v>
      </c>
      <c r="D644">
        <v>0</v>
      </c>
      <c r="E644">
        <v>2</v>
      </c>
      <c r="F644" t="s">
        <v>170</v>
      </c>
      <c r="H644">
        <v>6.3</v>
      </c>
      <c r="L644">
        <v>5.92</v>
      </c>
      <c r="X644" s="1">
        <f t="shared" si="51"/>
        <v>6.3</v>
      </c>
      <c r="Y644" s="1">
        <f t="shared" si="52"/>
        <v>5.92</v>
      </c>
      <c r="Z644">
        <f t="shared" si="53"/>
        <v>3.0965185727959148E-5</v>
      </c>
    </row>
    <row r="645" spans="1:26" x14ac:dyDescent="0.25">
      <c r="A645" t="s">
        <v>1018</v>
      </c>
      <c r="B645">
        <v>125</v>
      </c>
      <c r="C645" t="s">
        <v>383</v>
      </c>
      <c r="D645">
        <v>0</v>
      </c>
      <c r="E645">
        <v>2</v>
      </c>
      <c r="F645" t="s">
        <v>170</v>
      </c>
      <c r="H645">
        <v>6.35</v>
      </c>
      <c r="L645">
        <v>6.01</v>
      </c>
      <c r="X645" s="1">
        <f t="shared" si="51"/>
        <v>6.35</v>
      </c>
      <c r="Y645" s="1">
        <f t="shared" si="52"/>
        <v>6.01</v>
      </c>
      <c r="Z645">
        <f t="shared" si="53"/>
        <v>2.7705692493437132E-5</v>
      </c>
    </row>
    <row r="646" spans="1:26" x14ac:dyDescent="0.25">
      <c r="A646" t="s">
        <v>1019</v>
      </c>
      <c r="B646">
        <v>125</v>
      </c>
      <c r="C646" t="s">
        <v>383</v>
      </c>
      <c r="D646">
        <v>0</v>
      </c>
      <c r="E646">
        <v>2</v>
      </c>
      <c r="F646" t="s">
        <v>170</v>
      </c>
      <c r="H646">
        <v>6.41</v>
      </c>
      <c r="L646">
        <v>6.06</v>
      </c>
      <c r="X646" s="1">
        <f t="shared" si="51"/>
        <v>6.41</v>
      </c>
      <c r="Y646" s="1">
        <f t="shared" si="52"/>
        <v>6.06</v>
      </c>
      <c r="Z646">
        <f t="shared" si="53"/>
        <v>2.8520565802067688E-5</v>
      </c>
    </row>
    <row r="647" spans="1:26" x14ac:dyDescent="0.25">
      <c r="A647" t="s">
        <v>1020</v>
      </c>
      <c r="B647">
        <v>125</v>
      </c>
      <c r="C647" t="s">
        <v>383</v>
      </c>
      <c r="D647">
        <v>0</v>
      </c>
      <c r="E647">
        <v>2</v>
      </c>
      <c r="F647" t="s">
        <v>170</v>
      </c>
      <c r="H647">
        <v>6.47</v>
      </c>
      <c r="L647">
        <v>6.11</v>
      </c>
      <c r="X647" s="1">
        <f t="shared" si="51"/>
        <v>6.47</v>
      </c>
      <c r="Y647" s="1">
        <f t="shared" si="52"/>
        <v>6.11</v>
      </c>
      <c r="Z647">
        <f t="shared" si="53"/>
        <v>2.9335439110698103E-5</v>
      </c>
    </row>
    <row r="648" spans="1:26" x14ac:dyDescent="0.25">
      <c r="A648" t="s">
        <v>1021</v>
      </c>
      <c r="B648">
        <v>125</v>
      </c>
      <c r="C648" t="s">
        <v>383</v>
      </c>
      <c r="D648">
        <v>0</v>
      </c>
      <c r="E648">
        <v>2</v>
      </c>
      <c r="F648" t="s">
        <v>170</v>
      </c>
      <c r="H648">
        <v>6.24</v>
      </c>
      <c r="L648">
        <v>5.99</v>
      </c>
      <c r="X648" s="1">
        <f t="shared" si="51"/>
        <v>6.24</v>
      </c>
      <c r="Y648" s="1">
        <f t="shared" si="52"/>
        <v>5.99</v>
      </c>
      <c r="Z648">
        <f t="shared" si="53"/>
        <v>2.0371832715762605E-5</v>
      </c>
    </row>
    <row r="649" spans="1:26" x14ac:dyDescent="0.25">
      <c r="A649" t="s">
        <v>1022</v>
      </c>
      <c r="B649">
        <v>125</v>
      </c>
      <c r="C649" t="s">
        <v>383</v>
      </c>
      <c r="D649">
        <v>0</v>
      </c>
      <c r="E649">
        <v>2</v>
      </c>
      <c r="F649" t="s">
        <v>170</v>
      </c>
      <c r="H649">
        <v>6.37</v>
      </c>
      <c r="L649">
        <v>6.23</v>
      </c>
      <c r="X649" s="1">
        <f t="shared" si="51"/>
        <v>6.37</v>
      </c>
      <c r="Y649" s="1">
        <f t="shared" si="52"/>
        <v>6.23</v>
      </c>
      <c r="Z649">
        <f t="shared" si="53"/>
        <v>1.1408226320827032E-5</v>
      </c>
    </row>
    <row r="650" spans="1:26" x14ac:dyDescent="0.25">
      <c r="A650" t="s">
        <v>1023</v>
      </c>
      <c r="B650">
        <v>125</v>
      </c>
      <c r="C650" t="s">
        <v>383</v>
      </c>
      <c r="D650">
        <v>0</v>
      </c>
      <c r="E650">
        <v>2</v>
      </c>
      <c r="F650" t="s">
        <v>170</v>
      </c>
      <c r="H650">
        <v>6.49</v>
      </c>
      <c r="L650">
        <v>6.3</v>
      </c>
      <c r="X650" s="1">
        <f t="shared" si="51"/>
        <v>6.49</v>
      </c>
      <c r="Y650" s="1">
        <f t="shared" si="52"/>
        <v>6.3</v>
      </c>
      <c r="Z650">
        <f t="shared" si="53"/>
        <v>1.5482592863979611E-5</v>
      </c>
    </row>
    <row r="651" spans="1:26" x14ac:dyDescent="0.25">
      <c r="A651" t="s">
        <v>1024</v>
      </c>
      <c r="B651">
        <v>125</v>
      </c>
      <c r="C651" t="s">
        <v>383</v>
      </c>
      <c r="D651">
        <v>0</v>
      </c>
      <c r="E651">
        <v>2</v>
      </c>
      <c r="F651" t="s">
        <v>170</v>
      </c>
      <c r="H651">
        <v>6.36</v>
      </c>
      <c r="L651">
        <v>6.17</v>
      </c>
      <c r="X651" s="1">
        <f t="shared" si="51"/>
        <v>6.36</v>
      </c>
      <c r="Y651" s="1">
        <f t="shared" si="52"/>
        <v>6.17</v>
      </c>
      <c r="Z651">
        <f t="shared" si="53"/>
        <v>1.5482592863979611E-5</v>
      </c>
    </row>
    <row r="652" spans="1:26" x14ac:dyDescent="0.25">
      <c r="A652" t="s">
        <v>1025</v>
      </c>
      <c r="B652">
        <v>125</v>
      </c>
      <c r="C652" t="s">
        <v>383</v>
      </c>
      <c r="D652">
        <v>0</v>
      </c>
      <c r="E652">
        <v>2</v>
      </c>
      <c r="F652" t="s">
        <v>170</v>
      </c>
      <c r="H652">
        <v>6.36</v>
      </c>
      <c r="L652">
        <v>6.13</v>
      </c>
      <c r="X652" s="1">
        <f t="shared" si="51"/>
        <v>6.36</v>
      </c>
      <c r="Y652" s="1">
        <f t="shared" si="52"/>
        <v>6.13</v>
      </c>
      <c r="Z652">
        <f t="shared" si="53"/>
        <v>1.8742086098501631E-5</v>
      </c>
    </row>
    <row r="653" spans="1:26" x14ac:dyDescent="0.25">
      <c r="A653" t="s">
        <v>1026</v>
      </c>
      <c r="B653">
        <v>125</v>
      </c>
      <c r="C653" t="s">
        <v>383</v>
      </c>
      <c r="D653">
        <v>0</v>
      </c>
      <c r="E653">
        <v>2</v>
      </c>
      <c r="F653" t="s">
        <v>170</v>
      </c>
      <c r="H653">
        <v>6.38</v>
      </c>
      <c r="L653">
        <v>6.15</v>
      </c>
      <c r="X653" s="1">
        <f t="shared" si="51"/>
        <v>6.38</v>
      </c>
      <c r="Y653" s="1">
        <f t="shared" si="52"/>
        <v>6.15</v>
      </c>
      <c r="Z653">
        <f t="shared" si="53"/>
        <v>1.8742086098501559E-5</v>
      </c>
    </row>
    <row r="654" spans="1:26" x14ac:dyDescent="0.25">
      <c r="A654" t="s">
        <v>1027</v>
      </c>
      <c r="B654">
        <v>125</v>
      </c>
      <c r="C654" t="s">
        <v>383</v>
      </c>
      <c r="D654">
        <v>0</v>
      </c>
      <c r="E654">
        <v>2</v>
      </c>
      <c r="F654" t="s">
        <v>170</v>
      </c>
      <c r="H654">
        <v>6.51</v>
      </c>
      <c r="L654">
        <v>6.2</v>
      </c>
      <c r="X654" s="1">
        <f t="shared" si="51"/>
        <v>6.51</v>
      </c>
      <c r="Y654" s="1">
        <f t="shared" si="52"/>
        <v>6.2</v>
      </c>
      <c r="Z654">
        <f t="shared" si="53"/>
        <v>2.5261072567545598E-5</v>
      </c>
    </row>
    <row r="655" spans="1:26" x14ac:dyDescent="0.25">
      <c r="A655" t="s">
        <v>1028</v>
      </c>
      <c r="B655">
        <v>125</v>
      </c>
      <c r="C655" t="s">
        <v>383</v>
      </c>
      <c r="D655">
        <v>0</v>
      </c>
      <c r="E655">
        <v>2</v>
      </c>
      <c r="F655" t="s">
        <v>170</v>
      </c>
      <c r="H655">
        <v>6.49</v>
      </c>
      <c r="L655">
        <v>6.12</v>
      </c>
      <c r="X655" s="1">
        <f t="shared" si="51"/>
        <v>6.49</v>
      </c>
      <c r="Y655" s="1">
        <f t="shared" si="52"/>
        <v>6.12</v>
      </c>
      <c r="Z655">
        <f t="shared" si="53"/>
        <v>3.0150312419328663E-5</v>
      </c>
    </row>
    <row r="656" spans="1:26" x14ac:dyDescent="0.25">
      <c r="A656" t="s">
        <v>1029</v>
      </c>
      <c r="B656">
        <v>125</v>
      </c>
      <c r="C656" t="s">
        <v>383</v>
      </c>
      <c r="D656">
        <v>0</v>
      </c>
      <c r="E656">
        <v>2</v>
      </c>
      <c r="F656" t="s">
        <v>170</v>
      </c>
      <c r="H656">
        <v>6.36</v>
      </c>
      <c r="L656">
        <v>6.1</v>
      </c>
      <c r="X656" s="1">
        <f t="shared" si="51"/>
        <v>6.36</v>
      </c>
      <c r="Y656" s="1">
        <f t="shared" si="52"/>
        <v>6.1</v>
      </c>
      <c r="Z656">
        <f t="shared" si="53"/>
        <v>2.1186706024393165E-5</v>
      </c>
    </row>
    <row r="657" spans="1:26" x14ac:dyDescent="0.25">
      <c r="A657" t="s">
        <v>1030</v>
      </c>
      <c r="B657">
        <v>125</v>
      </c>
      <c r="C657" t="s">
        <v>383</v>
      </c>
      <c r="D657">
        <v>0</v>
      </c>
      <c r="E657">
        <v>2</v>
      </c>
      <c r="F657" t="s">
        <v>170</v>
      </c>
      <c r="H657">
        <v>6.28</v>
      </c>
      <c r="L657">
        <v>6</v>
      </c>
      <c r="X657" s="1">
        <f t="shared" si="51"/>
        <v>6.28</v>
      </c>
      <c r="Y657" s="1">
        <f t="shared" si="52"/>
        <v>6</v>
      </c>
      <c r="Z657">
        <f t="shared" si="53"/>
        <v>2.2816452641654139E-5</v>
      </c>
    </row>
    <row r="658" spans="1:26" x14ac:dyDescent="0.25">
      <c r="A658" t="s">
        <v>1031</v>
      </c>
      <c r="B658">
        <v>125</v>
      </c>
      <c r="C658" t="s">
        <v>383</v>
      </c>
      <c r="D658">
        <v>0</v>
      </c>
      <c r="E658">
        <v>2</v>
      </c>
      <c r="F658" t="s">
        <v>170</v>
      </c>
      <c r="H658">
        <v>6.3</v>
      </c>
      <c r="L658">
        <v>6.11</v>
      </c>
      <c r="X658" s="1">
        <f t="shared" si="51"/>
        <v>6.3</v>
      </c>
      <c r="Y658" s="1">
        <f t="shared" si="52"/>
        <v>6.11</v>
      </c>
      <c r="Z658">
        <f t="shared" si="53"/>
        <v>1.548259286397954E-5</v>
      </c>
    </row>
    <row r="659" spans="1:26" x14ac:dyDescent="0.25">
      <c r="A659" t="s">
        <v>1032</v>
      </c>
      <c r="B659">
        <v>125</v>
      </c>
      <c r="C659" t="s">
        <v>383</v>
      </c>
      <c r="D659">
        <v>0</v>
      </c>
      <c r="E659">
        <v>2</v>
      </c>
      <c r="F659" t="s">
        <v>170</v>
      </c>
      <c r="H659">
        <v>6.36</v>
      </c>
      <c r="L659">
        <v>6.15</v>
      </c>
      <c r="X659" s="1">
        <f t="shared" si="51"/>
        <v>6.36</v>
      </c>
      <c r="Y659" s="1">
        <f t="shared" si="52"/>
        <v>6.15</v>
      </c>
      <c r="Z659">
        <f t="shared" si="53"/>
        <v>1.7112339481240585E-5</v>
      </c>
    </row>
    <row r="660" spans="1:26" x14ac:dyDescent="0.25">
      <c r="A660" t="s">
        <v>1033</v>
      </c>
      <c r="B660">
        <v>125</v>
      </c>
      <c r="C660" t="s">
        <v>383</v>
      </c>
      <c r="D660">
        <v>0</v>
      </c>
      <c r="E660">
        <v>2</v>
      </c>
      <c r="F660" t="s">
        <v>170</v>
      </c>
      <c r="H660">
        <v>6.34</v>
      </c>
      <c r="L660">
        <v>6.13</v>
      </c>
      <c r="X660" s="1">
        <f t="shared" si="51"/>
        <v>6.34</v>
      </c>
      <c r="Y660" s="1">
        <f t="shared" si="52"/>
        <v>6.13</v>
      </c>
      <c r="Z660">
        <f t="shared" si="53"/>
        <v>1.7112339481240585E-5</v>
      </c>
    </row>
    <row r="661" spans="1:26" x14ac:dyDescent="0.25">
      <c r="A661" t="s">
        <v>1034</v>
      </c>
      <c r="B661">
        <v>125</v>
      </c>
      <c r="C661" t="s">
        <v>383</v>
      </c>
      <c r="D661">
        <v>0</v>
      </c>
      <c r="E661">
        <v>2</v>
      </c>
      <c r="F661" t="s">
        <v>170</v>
      </c>
      <c r="H661">
        <v>6.3</v>
      </c>
      <c r="L661">
        <v>6.09</v>
      </c>
      <c r="X661" s="1">
        <f t="shared" si="51"/>
        <v>6.3</v>
      </c>
      <c r="Y661" s="1">
        <f t="shared" si="52"/>
        <v>6.09</v>
      </c>
      <c r="Z661">
        <f t="shared" si="53"/>
        <v>1.7112339481240585E-5</v>
      </c>
    </row>
    <row r="662" spans="1:26" x14ac:dyDescent="0.25">
      <c r="A662" t="s">
        <v>1035</v>
      </c>
      <c r="B662">
        <v>125</v>
      </c>
      <c r="C662" t="s">
        <v>383</v>
      </c>
      <c r="D662">
        <v>0</v>
      </c>
      <c r="E662">
        <v>2</v>
      </c>
      <c r="F662" t="s">
        <v>170</v>
      </c>
      <c r="H662">
        <v>6.41</v>
      </c>
      <c r="L662">
        <v>6.23</v>
      </c>
      <c r="X662" s="1">
        <f t="shared" si="51"/>
        <v>6.41</v>
      </c>
      <c r="Y662" s="1">
        <f t="shared" si="52"/>
        <v>6.23</v>
      </c>
      <c r="Z662">
        <f t="shared" si="53"/>
        <v>1.4667719555349051E-5</v>
      </c>
    </row>
    <row r="663" spans="1:26" x14ac:dyDescent="0.25">
      <c r="A663" t="s">
        <v>1036</v>
      </c>
      <c r="B663">
        <v>125</v>
      </c>
      <c r="C663" t="s">
        <v>383</v>
      </c>
      <c r="D663">
        <v>0</v>
      </c>
      <c r="E663">
        <v>2</v>
      </c>
      <c r="F663" t="s">
        <v>170</v>
      </c>
      <c r="H663">
        <v>6.34</v>
      </c>
      <c r="L663">
        <v>6.07</v>
      </c>
      <c r="X663" s="1">
        <f t="shared" si="51"/>
        <v>6.34</v>
      </c>
      <c r="Y663" s="1">
        <f t="shared" si="52"/>
        <v>6.07</v>
      </c>
      <c r="Z663">
        <f t="shared" si="53"/>
        <v>2.2001579333023579E-5</v>
      </c>
    </row>
    <row r="664" spans="1:26" x14ac:dyDescent="0.25">
      <c r="A664" t="s">
        <v>1037</v>
      </c>
      <c r="B664">
        <v>125</v>
      </c>
      <c r="C664" t="s">
        <v>383</v>
      </c>
      <c r="D664">
        <v>0</v>
      </c>
      <c r="E664">
        <v>2</v>
      </c>
      <c r="F664" t="s">
        <v>170</v>
      </c>
      <c r="H664">
        <v>6.38</v>
      </c>
      <c r="L664">
        <v>6.15</v>
      </c>
      <c r="X664" s="1">
        <f t="shared" si="51"/>
        <v>6.38</v>
      </c>
      <c r="Y664" s="1">
        <f t="shared" si="52"/>
        <v>6.15</v>
      </c>
      <c r="Z664">
        <f t="shared" si="53"/>
        <v>1.8742086098501559E-5</v>
      </c>
    </row>
    <row r="665" spans="1:26" x14ac:dyDescent="0.25">
      <c r="A665" t="s">
        <v>1038</v>
      </c>
      <c r="B665">
        <v>125</v>
      </c>
      <c r="C665" t="s">
        <v>383</v>
      </c>
      <c r="D665">
        <v>0</v>
      </c>
      <c r="E665">
        <v>2</v>
      </c>
      <c r="F665" t="s">
        <v>170</v>
      </c>
      <c r="H665">
        <v>6.41</v>
      </c>
      <c r="L665">
        <v>6.1</v>
      </c>
      <c r="X665" s="1">
        <f t="shared" si="51"/>
        <v>6.41</v>
      </c>
      <c r="Y665" s="1">
        <f t="shared" si="52"/>
        <v>6.1</v>
      </c>
      <c r="Z665">
        <f t="shared" si="53"/>
        <v>2.5261072567545669E-5</v>
      </c>
    </row>
    <row r="666" spans="1:26" x14ac:dyDescent="0.25">
      <c r="A666" t="s">
        <v>1039</v>
      </c>
      <c r="B666">
        <v>125</v>
      </c>
      <c r="C666" t="s">
        <v>383</v>
      </c>
      <c r="D666">
        <v>0</v>
      </c>
      <c r="E666">
        <v>2</v>
      </c>
      <c r="F666" t="s">
        <v>170</v>
      </c>
      <c r="H666">
        <v>6.36</v>
      </c>
      <c r="L666">
        <v>6.1</v>
      </c>
      <c r="X666" s="1">
        <f t="shared" si="51"/>
        <v>6.36</v>
      </c>
      <c r="Y666" s="1">
        <f t="shared" si="52"/>
        <v>6.1</v>
      </c>
      <c r="Z666">
        <f t="shared" si="53"/>
        <v>2.1186706024393165E-5</v>
      </c>
    </row>
    <row r="667" spans="1:26" x14ac:dyDescent="0.25">
      <c r="A667" t="s">
        <v>1040</v>
      </c>
      <c r="B667">
        <v>125</v>
      </c>
      <c r="C667" t="s">
        <v>383</v>
      </c>
      <c r="D667">
        <v>0</v>
      </c>
      <c r="E667">
        <v>2</v>
      </c>
      <c r="F667" t="s">
        <v>170</v>
      </c>
      <c r="H667">
        <v>6.35</v>
      </c>
      <c r="L667">
        <v>6.02</v>
      </c>
      <c r="X667" s="1">
        <f t="shared" si="51"/>
        <v>6.35</v>
      </c>
      <c r="Y667" s="1">
        <f t="shared" si="52"/>
        <v>6.02</v>
      </c>
      <c r="Z667">
        <f t="shared" si="53"/>
        <v>2.6890819184806643E-5</v>
      </c>
    </row>
    <row r="668" spans="1:26" x14ac:dyDescent="0.25">
      <c r="A668" t="s">
        <v>1041</v>
      </c>
      <c r="B668">
        <v>125</v>
      </c>
      <c r="C668" t="s">
        <v>383</v>
      </c>
      <c r="D668">
        <v>0</v>
      </c>
      <c r="E668">
        <v>2</v>
      </c>
      <c r="F668" t="s">
        <v>170</v>
      </c>
      <c r="H668">
        <v>6.27</v>
      </c>
      <c r="L668">
        <v>6.06</v>
      </c>
      <c r="X668" s="1">
        <f t="shared" si="51"/>
        <v>6.27</v>
      </c>
      <c r="Y668" s="1">
        <f t="shared" si="52"/>
        <v>6.06</v>
      </c>
      <c r="Z668">
        <f t="shared" si="53"/>
        <v>1.7112339481240585E-5</v>
      </c>
    </row>
    <row r="669" spans="1:26" x14ac:dyDescent="0.25">
      <c r="A669" t="s">
        <v>1042</v>
      </c>
      <c r="B669">
        <v>125</v>
      </c>
      <c r="C669" t="s">
        <v>383</v>
      </c>
      <c r="D669">
        <v>0</v>
      </c>
      <c r="E669">
        <v>2</v>
      </c>
      <c r="F669" t="s">
        <v>170</v>
      </c>
      <c r="H669">
        <v>6.37</v>
      </c>
      <c r="L669">
        <v>6.15</v>
      </c>
      <c r="X669" s="1">
        <f t="shared" si="51"/>
        <v>6.37</v>
      </c>
      <c r="Y669" s="1">
        <f t="shared" si="52"/>
        <v>6.15</v>
      </c>
      <c r="Z669">
        <f t="shared" si="53"/>
        <v>1.7927212789871071E-5</v>
      </c>
    </row>
    <row r="670" spans="1:26" x14ac:dyDescent="0.25">
      <c r="A670" t="s">
        <v>1043</v>
      </c>
      <c r="B670">
        <v>125</v>
      </c>
      <c r="C670" t="s">
        <v>383</v>
      </c>
      <c r="D670">
        <v>0</v>
      </c>
      <c r="E670">
        <v>2</v>
      </c>
      <c r="F670" t="s">
        <v>170</v>
      </c>
      <c r="H670">
        <v>6.34</v>
      </c>
      <c r="L670">
        <v>6.13</v>
      </c>
      <c r="X670" s="1">
        <f t="shared" si="51"/>
        <v>6.34</v>
      </c>
      <c r="Y670" s="1">
        <f t="shared" si="52"/>
        <v>6.13</v>
      </c>
      <c r="Z670">
        <f t="shared" si="53"/>
        <v>1.7112339481240585E-5</v>
      </c>
    </row>
    <row r="671" spans="1:26" x14ac:dyDescent="0.25">
      <c r="A671" t="s">
        <v>1044</v>
      </c>
      <c r="B671">
        <v>125</v>
      </c>
      <c r="C671" t="s">
        <v>383</v>
      </c>
      <c r="D671">
        <v>0</v>
      </c>
      <c r="E671">
        <v>2</v>
      </c>
      <c r="F671" t="s">
        <v>170</v>
      </c>
      <c r="H671">
        <v>6.27</v>
      </c>
      <c r="L671">
        <v>6.05</v>
      </c>
      <c r="X671" s="1">
        <f t="shared" si="51"/>
        <v>6.27</v>
      </c>
      <c r="Y671" s="1">
        <f t="shared" si="52"/>
        <v>6.05</v>
      </c>
      <c r="Z671">
        <f t="shared" si="53"/>
        <v>1.7927212789871071E-5</v>
      </c>
    </row>
    <row r="672" spans="1:26" x14ac:dyDescent="0.25">
      <c r="A672" t="s">
        <v>1045</v>
      </c>
      <c r="B672">
        <v>125</v>
      </c>
      <c r="C672" t="s">
        <v>383</v>
      </c>
      <c r="D672">
        <v>0</v>
      </c>
      <c r="E672">
        <v>2</v>
      </c>
      <c r="F672" t="s">
        <v>170</v>
      </c>
      <c r="H672">
        <v>6.31</v>
      </c>
      <c r="L672">
        <v>6.14</v>
      </c>
      <c r="X672" s="1">
        <f t="shared" si="51"/>
        <v>6.31</v>
      </c>
      <c r="Y672" s="1">
        <f t="shared" si="52"/>
        <v>6.14</v>
      </c>
      <c r="Z672">
        <f t="shared" si="53"/>
        <v>1.3852846246718566E-5</v>
      </c>
    </row>
    <row r="673" spans="1:26" x14ac:dyDescent="0.25">
      <c r="A673" t="s">
        <v>1046</v>
      </c>
      <c r="B673">
        <v>125</v>
      </c>
      <c r="C673" t="s">
        <v>383</v>
      </c>
      <c r="D673">
        <v>0</v>
      </c>
      <c r="E673">
        <v>1</v>
      </c>
      <c r="F673" t="s">
        <v>170</v>
      </c>
      <c r="H673">
        <v>6.28</v>
      </c>
      <c r="L673">
        <v>6</v>
      </c>
      <c r="X673" s="1">
        <f t="shared" si="51"/>
        <v>6.28</v>
      </c>
      <c r="Y673" s="1">
        <f t="shared" si="52"/>
        <v>6</v>
      </c>
      <c r="Z673">
        <f t="shared" si="53"/>
        <v>2.2816452641654139E-5</v>
      </c>
    </row>
    <row r="674" spans="1:26" x14ac:dyDescent="0.25">
      <c r="A674" t="s">
        <v>1047</v>
      </c>
      <c r="B674">
        <v>125</v>
      </c>
      <c r="C674" t="s">
        <v>383</v>
      </c>
      <c r="D674">
        <v>0</v>
      </c>
      <c r="E674">
        <v>1</v>
      </c>
      <c r="F674" t="s">
        <v>170</v>
      </c>
      <c r="H674">
        <v>6.37</v>
      </c>
      <c r="L674">
        <v>6.1</v>
      </c>
      <c r="X674" s="1">
        <f t="shared" si="51"/>
        <v>6.37</v>
      </c>
      <c r="Y674" s="1">
        <f t="shared" si="52"/>
        <v>6.1</v>
      </c>
      <c r="Z674">
        <f t="shared" si="53"/>
        <v>2.200157933302365E-5</v>
      </c>
    </row>
    <row r="675" spans="1:26" x14ac:dyDescent="0.25">
      <c r="A675" t="s">
        <v>1048</v>
      </c>
      <c r="B675">
        <v>125</v>
      </c>
      <c r="C675" t="s">
        <v>383</v>
      </c>
      <c r="D675">
        <v>0</v>
      </c>
      <c r="E675">
        <v>1</v>
      </c>
      <c r="F675" t="s">
        <v>170</v>
      </c>
      <c r="H675">
        <v>6.45</v>
      </c>
      <c r="L675">
        <v>6.18</v>
      </c>
      <c r="X675" s="1">
        <f t="shared" si="51"/>
        <v>6.45</v>
      </c>
      <c r="Y675" s="1">
        <f t="shared" si="52"/>
        <v>6.18</v>
      </c>
      <c r="Z675">
        <f t="shared" si="53"/>
        <v>2.200157933302365E-5</v>
      </c>
    </row>
    <row r="676" spans="1:26" x14ac:dyDescent="0.25">
      <c r="A676" t="s">
        <v>1049</v>
      </c>
      <c r="B676">
        <v>125</v>
      </c>
      <c r="C676" t="s">
        <v>383</v>
      </c>
      <c r="D676">
        <v>0</v>
      </c>
      <c r="E676">
        <v>1</v>
      </c>
      <c r="F676" t="s">
        <v>170</v>
      </c>
      <c r="H676">
        <v>6.3</v>
      </c>
      <c r="L676">
        <v>6.05</v>
      </c>
      <c r="X676" s="1">
        <f t="shared" si="51"/>
        <v>6.3</v>
      </c>
      <c r="Y676" s="1">
        <f t="shared" si="52"/>
        <v>6.05</v>
      </c>
      <c r="Z676">
        <f t="shared" si="53"/>
        <v>2.0371832715762605E-5</v>
      </c>
    </row>
    <row r="677" spans="1:26" x14ac:dyDescent="0.25">
      <c r="A677" t="s">
        <v>1050</v>
      </c>
      <c r="B677">
        <v>125</v>
      </c>
      <c r="C677" t="s">
        <v>383</v>
      </c>
      <c r="D677">
        <v>0</v>
      </c>
      <c r="E677">
        <v>1</v>
      </c>
      <c r="F677" t="s">
        <v>170</v>
      </c>
      <c r="H677">
        <v>6.24</v>
      </c>
      <c r="L677">
        <v>5.97</v>
      </c>
      <c r="X677" s="1">
        <f t="shared" si="51"/>
        <v>6.24</v>
      </c>
      <c r="Y677" s="1">
        <f t="shared" si="52"/>
        <v>5.97</v>
      </c>
      <c r="Z677">
        <f t="shared" si="53"/>
        <v>2.200157933302365E-5</v>
      </c>
    </row>
    <row r="678" spans="1:26" x14ac:dyDescent="0.25">
      <c r="A678" t="s">
        <v>1051</v>
      </c>
      <c r="B678">
        <v>125</v>
      </c>
      <c r="C678" t="s">
        <v>383</v>
      </c>
      <c r="D678">
        <v>0</v>
      </c>
      <c r="E678">
        <v>1</v>
      </c>
      <c r="F678" t="s">
        <v>169</v>
      </c>
      <c r="H678">
        <v>5.35</v>
      </c>
      <c r="L678">
        <v>5.19</v>
      </c>
      <c r="X678" s="1">
        <f t="shared" si="51"/>
        <v>5.35</v>
      </c>
      <c r="Y678" s="1">
        <f t="shared" si="52"/>
        <v>5.19</v>
      </c>
      <c r="Z678">
        <f t="shared" si="53"/>
        <v>1.3037972938088006E-5</v>
      </c>
    </row>
    <row r="679" spans="1:26" x14ac:dyDescent="0.25">
      <c r="A679" t="s">
        <v>1052</v>
      </c>
      <c r="B679">
        <v>125</v>
      </c>
      <c r="C679" t="s">
        <v>383</v>
      </c>
      <c r="D679">
        <v>0</v>
      </c>
      <c r="E679">
        <v>1</v>
      </c>
      <c r="F679" t="s">
        <v>169</v>
      </c>
      <c r="H679">
        <v>5.47</v>
      </c>
      <c r="L679">
        <v>5.32</v>
      </c>
      <c r="X679" s="1">
        <f t="shared" si="51"/>
        <v>5.47</v>
      </c>
      <c r="Y679" s="1">
        <f t="shared" si="52"/>
        <v>5.32</v>
      </c>
      <c r="Z679">
        <f t="shared" si="53"/>
        <v>1.2223099629457519E-5</v>
      </c>
    </row>
    <row r="680" spans="1:26" x14ac:dyDescent="0.25">
      <c r="A680" t="s">
        <v>1053</v>
      </c>
      <c r="B680">
        <v>125</v>
      </c>
      <c r="C680" t="s">
        <v>383</v>
      </c>
      <c r="D680">
        <v>0</v>
      </c>
      <c r="E680">
        <v>1</v>
      </c>
      <c r="F680" t="s">
        <v>169</v>
      </c>
      <c r="H680">
        <v>5.55</v>
      </c>
      <c r="L680">
        <v>5.38</v>
      </c>
      <c r="X680" s="1">
        <f t="shared" si="51"/>
        <v>5.55</v>
      </c>
      <c r="Y680" s="1">
        <f t="shared" si="52"/>
        <v>5.38</v>
      </c>
      <c r="Z680">
        <f t="shared" si="53"/>
        <v>1.3852846246718566E-5</v>
      </c>
    </row>
    <row r="681" spans="1:26" x14ac:dyDescent="0.25">
      <c r="A681" t="s">
        <v>1054</v>
      </c>
      <c r="B681">
        <v>125</v>
      </c>
      <c r="C681" t="s">
        <v>383</v>
      </c>
      <c r="D681">
        <v>0</v>
      </c>
      <c r="E681">
        <v>1</v>
      </c>
      <c r="F681" t="s">
        <v>169</v>
      </c>
      <c r="H681">
        <v>5.37</v>
      </c>
      <c r="L681">
        <v>5.22</v>
      </c>
      <c r="X681" s="1">
        <f t="shared" si="51"/>
        <v>5.37</v>
      </c>
      <c r="Y681" s="1">
        <f t="shared" si="52"/>
        <v>5.22</v>
      </c>
      <c r="Z681">
        <f t="shared" si="53"/>
        <v>1.2223099629457592E-5</v>
      </c>
    </row>
    <row r="682" spans="1:26" x14ac:dyDescent="0.25">
      <c r="A682" t="s">
        <v>1055</v>
      </c>
      <c r="B682">
        <v>125</v>
      </c>
      <c r="C682" t="s">
        <v>383</v>
      </c>
      <c r="D682">
        <v>0</v>
      </c>
      <c r="E682">
        <v>1</v>
      </c>
      <c r="F682" t="s">
        <v>169</v>
      </c>
      <c r="H682">
        <v>5.38</v>
      </c>
      <c r="L682">
        <v>5.23</v>
      </c>
      <c r="X682" s="1">
        <f t="shared" si="51"/>
        <v>5.38</v>
      </c>
      <c r="Y682" s="1">
        <f t="shared" si="52"/>
        <v>5.23</v>
      </c>
      <c r="Z682">
        <f t="shared" si="53"/>
        <v>1.2223099629457519E-5</v>
      </c>
    </row>
    <row r="683" spans="1:26" x14ac:dyDescent="0.25">
      <c r="A683" t="s">
        <v>1056</v>
      </c>
      <c r="B683">
        <v>125</v>
      </c>
      <c r="C683" t="s">
        <v>383</v>
      </c>
      <c r="D683">
        <v>0</v>
      </c>
      <c r="E683">
        <v>2</v>
      </c>
      <c r="F683" t="s">
        <v>169</v>
      </c>
      <c r="H683">
        <v>5.49</v>
      </c>
      <c r="L683">
        <v>5.32</v>
      </c>
      <c r="X683" s="1">
        <f t="shared" si="51"/>
        <v>5.49</v>
      </c>
      <c r="Y683" s="1">
        <f t="shared" si="52"/>
        <v>5.32</v>
      </c>
      <c r="Z683">
        <f t="shared" si="53"/>
        <v>1.3852846246718566E-5</v>
      </c>
    </row>
    <row r="684" spans="1:26" x14ac:dyDescent="0.25">
      <c r="A684" t="s">
        <v>1057</v>
      </c>
      <c r="B684">
        <v>125</v>
      </c>
      <c r="C684" t="s">
        <v>383</v>
      </c>
      <c r="D684">
        <v>0</v>
      </c>
      <c r="E684">
        <v>2</v>
      </c>
      <c r="F684" t="s">
        <v>169</v>
      </c>
      <c r="H684">
        <v>5.48</v>
      </c>
      <c r="L684">
        <v>5.33</v>
      </c>
      <c r="X684" s="1">
        <f t="shared" si="51"/>
        <v>5.48</v>
      </c>
      <c r="Y684" s="1">
        <f t="shared" si="52"/>
        <v>5.33</v>
      </c>
      <c r="Z684">
        <f t="shared" si="53"/>
        <v>1.2223099629457592E-5</v>
      </c>
    </row>
    <row r="685" spans="1:26" x14ac:dyDescent="0.25">
      <c r="A685" t="s">
        <v>1058</v>
      </c>
      <c r="B685">
        <v>125</v>
      </c>
      <c r="C685" t="s">
        <v>383</v>
      </c>
      <c r="D685">
        <v>0</v>
      </c>
      <c r="E685">
        <v>2</v>
      </c>
      <c r="F685" t="s">
        <v>169</v>
      </c>
      <c r="H685">
        <v>5.48</v>
      </c>
      <c r="L685">
        <v>5.32</v>
      </c>
      <c r="X685" s="1">
        <f t="shared" si="51"/>
        <v>5.48</v>
      </c>
      <c r="Y685" s="1">
        <f t="shared" si="52"/>
        <v>5.32</v>
      </c>
      <c r="Z685">
        <f t="shared" si="53"/>
        <v>1.3037972938088079E-5</v>
      </c>
    </row>
    <row r="686" spans="1:26" x14ac:dyDescent="0.25">
      <c r="A686" t="s">
        <v>1059</v>
      </c>
      <c r="B686">
        <v>125</v>
      </c>
      <c r="C686" t="s">
        <v>383</v>
      </c>
      <c r="D686">
        <v>0</v>
      </c>
      <c r="E686">
        <v>2</v>
      </c>
      <c r="F686" t="s">
        <v>169</v>
      </c>
      <c r="H686">
        <v>5.38</v>
      </c>
      <c r="L686">
        <v>5.24</v>
      </c>
      <c r="X686" s="1">
        <f t="shared" si="51"/>
        <v>5.38</v>
      </c>
      <c r="Y686" s="1">
        <f t="shared" si="52"/>
        <v>5.24</v>
      </c>
      <c r="Z686">
        <f t="shared" si="53"/>
        <v>1.1408226320827032E-5</v>
      </c>
    </row>
    <row r="687" spans="1:26" x14ac:dyDescent="0.25">
      <c r="A687" t="s">
        <v>1060</v>
      </c>
      <c r="B687">
        <v>125</v>
      </c>
      <c r="C687" t="s">
        <v>383</v>
      </c>
      <c r="D687">
        <v>0</v>
      </c>
      <c r="E687">
        <v>2</v>
      </c>
      <c r="F687" t="s">
        <v>169</v>
      </c>
      <c r="H687">
        <v>5.49</v>
      </c>
      <c r="L687">
        <v>5.36</v>
      </c>
      <c r="X687" s="1">
        <f t="shared" si="51"/>
        <v>5.49</v>
      </c>
      <c r="Y687" s="1">
        <f t="shared" si="52"/>
        <v>5.36</v>
      </c>
      <c r="Z687">
        <f t="shared" si="53"/>
        <v>1.0593353012196545E-5</v>
      </c>
    </row>
    <row r="688" spans="1:26" x14ac:dyDescent="0.25">
      <c r="A688" t="s">
        <v>1061</v>
      </c>
      <c r="B688">
        <v>125</v>
      </c>
      <c r="C688" t="s">
        <v>383</v>
      </c>
      <c r="D688">
        <v>0</v>
      </c>
      <c r="E688">
        <v>2</v>
      </c>
      <c r="F688" t="s">
        <v>169</v>
      </c>
      <c r="H688">
        <v>5.37</v>
      </c>
      <c r="L688">
        <v>5.18</v>
      </c>
      <c r="X688" s="1">
        <f t="shared" si="51"/>
        <v>5.37</v>
      </c>
      <c r="Y688" s="1">
        <f t="shared" si="52"/>
        <v>5.18</v>
      </c>
      <c r="Z688">
        <f t="shared" si="53"/>
        <v>1.5482592863979611E-5</v>
      </c>
    </row>
    <row r="689" spans="1:26" x14ac:dyDescent="0.25">
      <c r="A689" t="s">
        <v>1062</v>
      </c>
      <c r="B689">
        <v>125</v>
      </c>
      <c r="C689" t="s">
        <v>383</v>
      </c>
      <c r="D689">
        <v>0</v>
      </c>
      <c r="E689">
        <v>2</v>
      </c>
      <c r="F689" t="s">
        <v>169</v>
      </c>
      <c r="H689">
        <v>5.44</v>
      </c>
      <c r="L689">
        <v>5.23</v>
      </c>
      <c r="X689" s="1">
        <f t="shared" si="51"/>
        <v>5.44</v>
      </c>
      <c r="Y689" s="1">
        <f t="shared" si="52"/>
        <v>5.23</v>
      </c>
      <c r="Z689">
        <f t="shared" si="53"/>
        <v>1.7112339481240585E-5</v>
      </c>
    </row>
    <row r="690" spans="1:26" x14ac:dyDescent="0.25">
      <c r="A690" t="s">
        <v>1063</v>
      </c>
      <c r="B690">
        <v>125</v>
      </c>
      <c r="C690" t="s">
        <v>383</v>
      </c>
      <c r="D690">
        <v>0</v>
      </c>
      <c r="E690">
        <v>2</v>
      </c>
      <c r="F690" t="s">
        <v>169</v>
      </c>
      <c r="H690">
        <v>5.58</v>
      </c>
      <c r="L690">
        <v>5.35</v>
      </c>
      <c r="X690" s="1">
        <f t="shared" ref="X690:X737" si="54">H690</f>
        <v>5.58</v>
      </c>
      <c r="Y690" s="1">
        <f t="shared" ref="Y690:Y737" si="55">L690</f>
        <v>5.35</v>
      </c>
      <c r="Z690">
        <f t="shared" si="53"/>
        <v>1.8742086098501631E-5</v>
      </c>
    </row>
    <row r="691" spans="1:26" x14ac:dyDescent="0.25">
      <c r="A691" t="s">
        <v>1064</v>
      </c>
      <c r="B691">
        <v>125</v>
      </c>
      <c r="C691" t="s">
        <v>383</v>
      </c>
      <c r="D691">
        <v>0</v>
      </c>
      <c r="E691">
        <v>2</v>
      </c>
      <c r="F691" t="s">
        <v>169</v>
      </c>
      <c r="H691">
        <v>5.48</v>
      </c>
      <c r="L691">
        <v>5.27</v>
      </c>
      <c r="X691" s="1">
        <f t="shared" si="54"/>
        <v>5.48</v>
      </c>
      <c r="Y691" s="1">
        <f t="shared" si="55"/>
        <v>5.27</v>
      </c>
      <c r="Z691">
        <f t="shared" si="53"/>
        <v>1.7112339481240656E-5</v>
      </c>
    </row>
    <row r="692" spans="1:26" x14ac:dyDescent="0.25">
      <c r="A692" t="s">
        <v>1065</v>
      </c>
      <c r="B692">
        <v>125</v>
      </c>
      <c r="C692" t="s">
        <v>383</v>
      </c>
      <c r="D692">
        <v>0</v>
      </c>
      <c r="E692">
        <v>2</v>
      </c>
      <c r="F692" t="s">
        <v>169</v>
      </c>
      <c r="H692">
        <v>5.43</v>
      </c>
      <c r="L692">
        <v>5.23</v>
      </c>
      <c r="X692" s="1">
        <f t="shared" si="54"/>
        <v>5.43</v>
      </c>
      <c r="Y692" s="1">
        <f t="shared" si="55"/>
        <v>5.23</v>
      </c>
      <c r="Z692">
        <f t="shared" si="53"/>
        <v>1.6297466172610025E-5</v>
      </c>
    </row>
    <row r="693" spans="1:26" x14ac:dyDescent="0.25">
      <c r="A693" t="s">
        <v>1066</v>
      </c>
      <c r="B693">
        <v>125</v>
      </c>
      <c r="C693" t="s">
        <v>383</v>
      </c>
      <c r="D693">
        <v>0</v>
      </c>
      <c r="E693">
        <v>2</v>
      </c>
      <c r="F693" t="s">
        <v>169</v>
      </c>
      <c r="H693">
        <v>5.47</v>
      </c>
      <c r="L693">
        <v>5.22</v>
      </c>
      <c r="X693" s="1">
        <f t="shared" si="54"/>
        <v>5.47</v>
      </c>
      <c r="Y693" s="1">
        <f t="shared" si="55"/>
        <v>5.22</v>
      </c>
      <c r="Z693">
        <f t="shared" si="53"/>
        <v>2.0371832715762605E-5</v>
      </c>
    </row>
    <row r="694" spans="1:26" x14ac:dyDescent="0.25">
      <c r="A694" t="s">
        <v>1067</v>
      </c>
      <c r="B694">
        <v>125</v>
      </c>
      <c r="C694" t="s">
        <v>383</v>
      </c>
      <c r="D694">
        <v>0</v>
      </c>
      <c r="E694">
        <v>2</v>
      </c>
      <c r="F694" t="s">
        <v>169</v>
      </c>
      <c r="G694" t="s">
        <v>166</v>
      </c>
      <c r="H694">
        <v>5.54</v>
      </c>
      <c r="L694" t="s">
        <v>698</v>
      </c>
      <c r="X694" s="1">
        <f t="shared" si="54"/>
        <v>5.54</v>
      </c>
      <c r="Y694" s="1" t="str">
        <f t="shared" si="55"/>
        <v>na</v>
      </c>
      <c r="Z694" t="str">
        <f t="shared" si="53"/>
        <v>na</v>
      </c>
    </row>
    <row r="695" spans="1:26" x14ac:dyDescent="0.25">
      <c r="A695" t="s">
        <v>1068</v>
      </c>
      <c r="B695">
        <v>125</v>
      </c>
      <c r="C695" t="s">
        <v>383</v>
      </c>
      <c r="D695">
        <v>0</v>
      </c>
      <c r="E695">
        <v>2</v>
      </c>
      <c r="F695" t="s">
        <v>169</v>
      </c>
      <c r="H695">
        <v>5.53</v>
      </c>
      <c r="L695">
        <v>5.29</v>
      </c>
      <c r="X695" s="1">
        <f t="shared" si="54"/>
        <v>5.53</v>
      </c>
      <c r="Y695" s="1">
        <f t="shared" si="55"/>
        <v>5.29</v>
      </c>
      <c r="Z695">
        <f t="shared" si="53"/>
        <v>1.9556959407132119E-5</v>
      </c>
    </row>
    <row r="696" spans="1:26" x14ac:dyDescent="0.25">
      <c r="A696" t="s">
        <v>1069</v>
      </c>
      <c r="B696">
        <v>125</v>
      </c>
      <c r="C696" t="s">
        <v>383</v>
      </c>
      <c r="D696">
        <v>0</v>
      </c>
      <c r="E696">
        <v>2</v>
      </c>
      <c r="F696" t="s">
        <v>169</v>
      </c>
      <c r="H696">
        <v>5.5</v>
      </c>
      <c r="L696">
        <v>5.29</v>
      </c>
      <c r="X696" s="1">
        <f t="shared" si="54"/>
        <v>5.5</v>
      </c>
      <c r="Y696" s="1">
        <f t="shared" si="55"/>
        <v>5.29</v>
      </c>
      <c r="Z696">
        <f t="shared" si="53"/>
        <v>1.7112339481240585E-5</v>
      </c>
    </row>
    <row r="697" spans="1:26" x14ac:dyDescent="0.25">
      <c r="A697" t="s">
        <v>1070</v>
      </c>
      <c r="B697">
        <v>125</v>
      </c>
      <c r="C697" t="s">
        <v>383</v>
      </c>
      <c r="D697">
        <v>0</v>
      </c>
      <c r="E697">
        <v>2</v>
      </c>
      <c r="F697" t="s">
        <v>169</v>
      </c>
      <c r="H697">
        <v>5.5</v>
      </c>
      <c r="L697">
        <v>5.24</v>
      </c>
      <c r="X697" s="1">
        <f t="shared" si="54"/>
        <v>5.5</v>
      </c>
      <c r="Y697" s="1">
        <f t="shared" si="55"/>
        <v>5.24</v>
      </c>
      <c r="Z697">
        <f t="shared" si="53"/>
        <v>2.118670602439309E-5</v>
      </c>
    </row>
    <row r="698" spans="1:26" x14ac:dyDescent="0.25">
      <c r="A698" t="s">
        <v>1071</v>
      </c>
      <c r="B698">
        <v>125</v>
      </c>
      <c r="C698" t="s">
        <v>383</v>
      </c>
      <c r="D698">
        <v>0</v>
      </c>
      <c r="E698">
        <v>2</v>
      </c>
      <c r="F698" t="s">
        <v>169</v>
      </c>
      <c r="H698">
        <v>5.46</v>
      </c>
      <c r="L698">
        <v>5.3</v>
      </c>
      <c r="X698" s="1">
        <f t="shared" si="54"/>
        <v>5.46</v>
      </c>
      <c r="Y698" s="1">
        <f t="shared" si="55"/>
        <v>5.3</v>
      </c>
      <c r="Z698">
        <f t="shared" si="53"/>
        <v>1.3037972938088079E-5</v>
      </c>
    </row>
    <row r="699" spans="1:26" x14ac:dyDescent="0.25">
      <c r="A699" t="s">
        <v>1072</v>
      </c>
      <c r="B699">
        <v>125</v>
      </c>
      <c r="C699" t="s">
        <v>383</v>
      </c>
      <c r="D699">
        <v>0</v>
      </c>
      <c r="E699">
        <v>2</v>
      </c>
      <c r="F699" t="s">
        <v>169</v>
      </c>
      <c r="H699">
        <v>5.52</v>
      </c>
      <c r="L699">
        <v>5.37</v>
      </c>
      <c r="X699" s="1">
        <f t="shared" si="54"/>
        <v>5.52</v>
      </c>
      <c r="Y699" s="1">
        <f t="shared" si="55"/>
        <v>5.37</v>
      </c>
      <c r="Z699">
        <f t="shared" si="53"/>
        <v>1.2223099629457519E-5</v>
      </c>
    </row>
    <row r="700" spans="1:26" x14ac:dyDescent="0.25">
      <c r="A700" t="s">
        <v>1073</v>
      </c>
      <c r="B700">
        <v>125</v>
      </c>
      <c r="C700" t="s">
        <v>383</v>
      </c>
      <c r="D700">
        <v>0</v>
      </c>
      <c r="E700">
        <v>2</v>
      </c>
      <c r="F700" t="s">
        <v>169</v>
      </c>
      <c r="H700">
        <v>5.47</v>
      </c>
      <c r="L700">
        <v>5.27</v>
      </c>
      <c r="X700" s="1">
        <f t="shared" si="54"/>
        <v>5.47</v>
      </c>
      <c r="Y700" s="1">
        <f t="shared" si="55"/>
        <v>5.27</v>
      </c>
      <c r="Z700">
        <f t="shared" si="53"/>
        <v>1.6297466172610097E-5</v>
      </c>
    </row>
    <row r="701" spans="1:26" x14ac:dyDescent="0.25">
      <c r="A701" t="s">
        <v>1074</v>
      </c>
      <c r="B701">
        <v>125</v>
      </c>
      <c r="C701" t="s">
        <v>383</v>
      </c>
      <c r="D701">
        <v>0</v>
      </c>
      <c r="E701">
        <v>2</v>
      </c>
      <c r="F701" t="s">
        <v>169</v>
      </c>
      <c r="H701">
        <v>5.49</v>
      </c>
      <c r="L701">
        <v>5.33</v>
      </c>
      <c r="X701" s="1">
        <f t="shared" si="54"/>
        <v>5.49</v>
      </c>
      <c r="Y701" s="1">
        <f t="shared" si="55"/>
        <v>5.33</v>
      </c>
      <c r="Z701">
        <f t="shared" si="53"/>
        <v>1.3037972938088079E-5</v>
      </c>
    </row>
    <row r="702" spans="1:26" x14ac:dyDescent="0.25">
      <c r="A702" t="s">
        <v>1075</v>
      </c>
      <c r="B702">
        <v>125</v>
      </c>
      <c r="C702" t="s">
        <v>383</v>
      </c>
      <c r="D702">
        <v>0</v>
      </c>
      <c r="E702">
        <v>2</v>
      </c>
      <c r="F702" t="s">
        <v>169</v>
      </c>
      <c r="H702">
        <v>5.52</v>
      </c>
      <c r="L702">
        <v>5.32</v>
      </c>
      <c r="X702" s="1">
        <f t="shared" si="54"/>
        <v>5.52</v>
      </c>
      <c r="Y702" s="1">
        <f t="shared" si="55"/>
        <v>5.32</v>
      </c>
      <c r="Z702">
        <f t="shared" si="53"/>
        <v>1.6297466172610025E-5</v>
      </c>
    </row>
    <row r="703" spans="1:26" x14ac:dyDescent="0.25">
      <c r="A703" t="s">
        <v>1076</v>
      </c>
      <c r="B703">
        <v>125</v>
      </c>
      <c r="C703" t="s">
        <v>383</v>
      </c>
      <c r="D703">
        <v>0</v>
      </c>
      <c r="E703">
        <v>2</v>
      </c>
      <c r="F703" t="s">
        <v>169</v>
      </c>
      <c r="H703">
        <v>5.56</v>
      </c>
      <c r="L703">
        <v>5.33</v>
      </c>
      <c r="X703" s="1">
        <f t="shared" si="54"/>
        <v>5.56</v>
      </c>
      <c r="Y703" s="1">
        <f t="shared" si="55"/>
        <v>5.33</v>
      </c>
      <c r="Z703">
        <f t="shared" si="53"/>
        <v>1.8742086098501559E-5</v>
      </c>
    </row>
    <row r="704" spans="1:26" x14ac:dyDescent="0.25">
      <c r="A704" t="s">
        <v>1077</v>
      </c>
      <c r="B704">
        <v>125</v>
      </c>
      <c r="C704" t="s">
        <v>383</v>
      </c>
      <c r="D704">
        <v>0</v>
      </c>
      <c r="E704">
        <v>2</v>
      </c>
      <c r="F704" t="s">
        <v>169</v>
      </c>
      <c r="H704">
        <v>5.45</v>
      </c>
      <c r="L704">
        <v>5.19</v>
      </c>
      <c r="X704" s="1">
        <f t="shared" si="54"/>
        <v>5.45</v>
      </c>
      <c r="Y704" s="1">
        <f t="shared" si="55"/>
        <v>5.19</v>
      </c>
      <c r="Z704">
        <f t="shared" si="53"/>
        <v>2.118670602439309E-5</v>
      </c>
    </row>
    <row r="705" spans="1:26" x14ac:dyDescent="0.25">
      <c r="A705" t="s">
        <v>1078</v>
      </c>
      <c r="B705">
        <v>125</v>
      </c>
      <c r="C705" t="s">
        <v>383</v>
      </c>
      <c r="D705">
        <v>0</v>
      </c>
      <c r="E705">
        <v>2</v>
      </c>
      <c r="F705" t="s">
        <v>169</v>
      </c>
      <c r="H705">
        <v>5.59</v>
      </c>
      <c r="L705">
        <v>5.28</v>
      </c>
      <c r="X705" s="1">
        <f t="shared" si="54"/>
        <v>5.59</v>
      </c>
      <c r="Y705" s="1">
        <f t="shared" si="55"/>
        <v>5.28</v>
      </c>
      <c r="Z705">
        <f t="shared" si="53"/>
        <v>2.5261072567545598E-5</v>
      </c>
    </row>
    <row r="706" spans="1:26" x14ac:dyDescent="0.25">
      <c r="A706" t="s">
        <v>1079</v>
      </c>
      <c r="B706">
        <v>125</v>
      </c>
      <c r="C706" t="s">
        <v>383</v>
      </c>
      <c r="D706">
        <v>0</v>
      </c>
      <c r="E706">
        <v>2</v>
      </c>
      <c r="F706" t="s">
        <v>169</v>
      </c>
      <c r="H706">
        <v>5.57</v>
      </c>
      <c r="L706">
        <v>5.32</v>
      </c>
      <c r="X706" s="1">
        <f t="shared" si="54"/>
        <v>5.57</v>
      </c>
      <c r="Y706" s="1">
        <f t="shared" si="55"/>
        <v>5.32</v>
      </c>
      <c r="Z706">
        <f t="shared" si="53"/>
        <v>2.0371832715762605E-5</v>
      </c>
    </row>
    <row r="707" spans="1:26" x14ac:dyDescent="0.25">
      <c r="A707" t="s">
        <v>1080</v>
      </c>
      <c r="B707">
        <v>125</v>
      </c>
      <c r="C707" t="s">
        <v>383</v>
      </c>
      <c r="D707">
        <v>0</v>
      </c>
      <c r="E707">
        <v>2</v>
      </c>
      <c r="F707" t="s">
        <v>169</v>
      </c>
      <c r="H707">
        <v>5.51</v>
      </c>
      <c r="L707">
        <v>5.13</v>
      </c>
      <c r="X707" s="1">
        <f t="shared" si="54"/>
        <v>5.51</v>
      </c>
      <c r="Y707" s="1">
        <f t="shared" si="55"/>
        <v>5.13</v>
      </c>
      <c r="Z707">
        <f t="shared" ref="Z707:Z770" si="56">IFERROR((X707-Y707)/(PI()*((B707/2)^2)),"na")</f>
        <v>3.0965185727959148E-5</v>
      </c>
    </row>
    <row r="708" spans="1:26" x14ac:dyDescent="0.25">
      <c r="A708" t="s">
        <v>1081</v>
      </c>
      <c r="B708">
        <v>125</v>
      </c>
      <c r="C708" t="s">
        <v>383</v>
      </c>
      <c r="D708">
        <v>0</v>
      </c>
      <c r="E708">
        <v>2</v>
      </c>
      <c r="F708" t="s">
        <v>169</v>
      </c>
      <c r="H708">
        <v>5.47</v>
      </c>
      <c r="L708">
        <v>4.84</v>
      </c>
      <c r="X708" s="1">
        <f t="shared" si="54"/>
        <v>5.47</v>
      </c>
      <c r="Y708" s="1">
        <f t="shared" si="55"/>
        <v>4.84</v>
      </c>
      <c r="Z708">
        <f t="shared" si="56"/>
        <v>5.1337018443721756E-5</v>
      </c>
    </row>
    <row r="709" spans="1:26" x14ac:dyDescent="0.25">
      <c r="A709" t="s">
        <v>1082</v>
      </c>
      <c r="B709">
        <v>125</v>
      </c>
      <c r="C709" t="s">
        <v>383</v>
      </c>
      <c r="D709">
        <v>0</v>
      </c>
      <c r="E709">
        <v>2</v>
      </c>
      <c r="F709" t="s">
        <v>169</v>
      </c>
      <c r="H709">
        <v>5.42</v>
      </c>
      <c r="L709">
        <v>4.84</v>
      </c>
      <c r="X709" s="1">
        <f t="shared" si="54"/>
        <v>5.42</v>
      </c>
      <c r="Y709" s="1">
        <f t="shared" si="55"/>
        <v>4.84</v>
      </c>
      <c r="Z709">
        <f t="shared" si="56"/>
        <v>4.7262651900569248E-5</v>
      </c>
    </row>
    <row r="710" spans="1:26" x14ac:dyDescent="0.25">
      <c r="A710" t="s">
        <v>1083</v>
      </c>
      <c r="B710">
        <v>125</v>
      </c>
      <c r="C710" t="s">
        <v>383</v>
      </c>
      <c r="D710">
        <v>0</v>
      </c>
      <c r="E710">
        <v>2</v>
      </c>
      <c r="F710" t="s">
        <v>169</v>
      </c>
      <c r="H710">
        <v>5.61</v>
      </c>
      <c r="L710">
        <v>5.0199999999999996</v>
      </c>
      <c r="X710" s="1">
        <f t="shared" si="54"/>
        <v>5.61</v>
      </c>
      <c r="Y710" s="1">
        <f t="shared" si="55"/>
        <v>5.0199999999999996</v>
      </c>
      <c r="Z710">
        <f t="shared" si="56"/>
        <v>4.8077525209199808E-5</v>
      </c>
    </row>
    <row r="711" spans="1:26" x14ac:dyDescent="0.25">
      <c r="A711" t="s">
        <v>1084</v>
      </c>
      <c r="B711">
        <v>125</v>
      </c>
      <c r="C711" t="s">
        <v>383</v>
      </c>
      <c r="D711">
        <v>0</v>
      </c>
      <c r="E711">
        <v>2</v>
      </c>
      <c r="F711" t="s">
        <v>169</v>
      </c>
      <c r="H711">
        <v>5.59</v>
      </c>
      <c r="L711">
        <v>4.96</v>
      </c>
      <c r="X711" s="1">
        <f t="shared" si="54"/>
        <v>5.59</v>
      </c>
      <c r="Y711" s="1">
        <f t="shared" si="55"/>
        <v>4.96</v>
      </c>
      <c r="Z711">
        <f t="shared" si="56"/>
        <v>5.1337018443721756E-5</v>
      </c>
    </row>
    <row r="712" spans="1:26" x14ac:dyDescent="0.25">
      <c r="A712" t="s">
        <v>1085</v>
      </c>
      <c r="B712">
        <v>125</v>
      </c>
      <c r="C712" t="s">
        <v>383</v>
      </c>
      <c r="D712">
        <v>0</v>
      </c>
      <c r="E712">
        <v>2</v>
      </c>
      <c r="F712" t="s">
        <v>169</v>
      </c>
      <c r="H712">
        <v>5.42</v>
      </c>
      <c r="L712">
        <v>5</v>
      </c>
      <c r="X712" s="1">
        <f t="shared" si="54"/>
        <v>5.42</v>
      </c>
      <c r="Y712" s="1">
        <f t="shared" si="55"/>
        <v>5</v>
      </c>
      <c r="Z712">
        <f t="shared" si="56"/>
        <v>3.4224678962481171E-5</v>
      </c>
    </row>
    <row r="713" spans="1:26" x14ac:dyDescent="0.25">
      <c r="A713" t="s">
        <v>1086</v>
      </c>
      <c r="B713">
        <v>125</v>
      </c>
      <c r="C713" t="s">
        <v>383</v>
      </c>
      <c r="D713">
        <v>0</v>
      </c>
      <c r="E713">
        <v>2</v>
      </c>
      <c r="F713" t="s">
        <v>169</v>
      </c>
      <c r="H713">
        <v>5.45</v>
      </c>
      <c r="L713">
        <v>5.07</v>
      </c>
      <c r="X713" s="1">
        <f t="shared" si="54"/>
        <v>5.45</v>
      </c>
      <c r="Y713" s="1">
        <f t="shared" si="55"/>
        <v>5.07</v>
      </c>
      <c r="Z713">
        <f t="shared" si="56"/>
        <v>3.0965185727959148E-5</v>
      </c>
    </row>
    <row r="714" spans="1:26" x14ac:dyDescent="0.25">
      <c r="A714" t="s">
        <v>1087</v>
      </c>
      <c r="B714">
        <v>125</v>
      </c>
      <c r="C714" t="s">
        <v>383</v>
      </c>
      <c r="D714">
        <v>0</v>
      </c>
      <c r="E714">
        <v>2</v>
      </c>
      <c r="F714" t="s">
        <v>169</v>
      </c>
      <c r="H714">
        <v>5.32</v>
      </c>
      <c r="L714">
        <v>4.96</v>
      </c>
      <c r="X714" s="1">
        <f t="shared" si="54"/>
        <v>5.32</v>
      </c>
      <c r="Y714" s="1">
        <f t="shared" si="55"/>
        <v>4.96</v>
      </c>
      <c r="Z714">
        <f t="shared" si="56"/>
        <v>2.9335439110698177E-5</v>
      </c>
    </row>
    <row r="715" spans="1:26" x14ac:dyDescent="0.25">
      <c r="A715" t="s">
        <v>1088</v>
      </c>
      <c r="B715">
        <v>125</v>
      </c>
      <c r="C715" t="s">
        <v>383</v>
      </c>
      <c r="D715">
        <v>0</v>
      </c>
      <c r="E715">
        <v>2</v>
      </c>
      <c r="F715" t="s">
        <v>169</v>
      </c>
      <c r="H715">
        <v>5.41</v>
      </c>
      <c r="L715">
        <v>5.0199999999999996</v>
      </c>
      <c r="X715" s="1">
        <f t="shared" si="54"/>
        <v>5.41</v>
      </c>
      <c r="Y715" s="1">
        <f t="shared" si="55"/>
        <v>5.0199999999999996</v>
      </c>
      <c r="Z715">
        <f t="shared" si="56"/>
        <v>3.1780059036589708E-5</v>
      </c>
    </row>
    <row r="716" spans="1:26" x14ac:dyDescent="0.25">
      <c r="A716" t="s">
        <v>1089</v>
      </c>
      <c r="B716">
        <v>125</v>
      </c>
      <c r="C716" t="s">
        <v>383</v>
      </c>
      <c r="D716">
        <v>0</v>
      </c>
      <c r="E716">
        <v>2</v>
      </c>
      <c r="F716" t="s">
        <v>169</v>
      </c>
      <c r="H716">
        <v>5.51</v>
      </c>
      <c r="L716">
        <v>5.16</v>
      </c>
      <c r="X716" s="1">
        <f t="shared" si="54"/>
        <v>5.51</v>
      </c>
      <c r="Y716" s="1">
        <f t="shared" si="55"/>
        <v>5.16</v>
      </c>
      <c r="Z716">
        <f t="shared" si="56"/>
        <v>2.8520565802067617E-5</v>
      </c>
    </row>
    <row r="717" spans="1:26" x14ac:dyDescent="0.25">
      <c r="A717" t="s">
        <v>1090</v>
      </c>
      <c r="B717">
        <v>125</v>
      </c>
      <c r="C717" t="s">
        <v>383</v>
      </c>
      <c r="D717">
        <v>0</v>
      </c>
      <c r="E717">
        <v>2</v>
      </c>
      <c r="F717" t="s">
        <v>169</v>
      </c>
      <c r="H717">
        <v>5.33</v>
      </c>
      <c r="L717">
        <v>5</v>
      </c>
      <c r="X717" s="1">
        <f t="shared" si="54"/>
        <v>5.33</v>
      </c>
      <c r="Y717" s="1">
        <f t="shared" si="55"/>
        <v>5</v>
      </c>
      <c r="Z717">
        <f t="shared" si="56"/>
        <v>2.6890819184806643E-5</v>
      </c>
    </row>
    <row r="718" spans="1:26" x14ac:dyDescent="0.25">
      <c r="A718" t="s">
        <v>1091</v>
      </c>
      <c r="B718">
        <v>125</v>
      </c>
      <c r="C718" t="s">
        <v>383</v>
      </c>
      <c r="D718">
        <v>0</v>
      </c>
      <c r="E718">
        <v>2</v>
      </c>
      <c r="F718" t="s">
        <v>169</v>
      </c>
      <c r="H718">
        <v>5.44</v>
      </c>
      <c r="L718">
        <v>5.01</v>
      </c>
      <c r="X718" s="1">
        <f t="shared" si="54"/>
        <v>5.44</v>
      </c>
      <c r="Y718" s="1">
        <f t="shared" si="55"/>
        <v>5.01</v>
      </c>
      <c r="Z718">
        <f t="shared" si="56"/>
        <v>3.5039552271111731E-5</v>
      </c>
    </row>
    <row r="719" spans="1:26" x14ac:dyDescent="0.25">
      <c r="A719" t="s">
        <v>1092</v>
      </c>
      <c r="B719">
        <v>125</v>
      </c>
      <c r="C719" t="s">
        <v>383</v>
      </c>
      <c r="D719">
        <v>0</v>
      </c>
      <c r="E719">
        <v>2</v>
      </c>
      <c r="F719" t="s">
        <v>169</v>
      </c>
      <c r="H719">
        <v>5.4</v>
      </c>
      <c r="L719">
        <v>5.16</v>
      </c>
      <c r="X719" s="1">
        <f t="shared" si="54"/>
        <v>5.4</v>
      </c>
      <c r="Y719" s="1">
        <f t="shared" si="55"/>
        <v>5.16</v>
      </c>
      <c r="Z719">
        <f t="shared" si="56"/>
        <v>1.9556959407132119E-5</v>
      </c>
    </row>
    <row r="720" spans="1:26" x14ac:dyDescent="0.25">
      <c r="A720" t="s">
        <v>1093</v>
      </c>
      <c r="B720">
        <v>125</v>
      </c>
      <c r="C720" t="s">
        <v>383</v>
      </c>
      <c r="D720">
        <v>0</v>
      </c>
      <c r="E720">
        <v>2</v>
      </c>
      <c r="F720" t="s">
        <v>169</v>
      </c>
      <c r="H720">
        <v>5.63</v>
      </c>
      <c r="L720">
        <v>5.41</v>
      </c>
      <c r="X720" s="1">
        <f t="shared" si="54"/>
        <v>5.63</v>
      </c>
      <c r="Y720" s="1">
        <f t="shared" si="55"/>
        <v>5.41</v>
      </c>
      <c r="Z720">
        <f t="shared" si="56"/>
        <v>1.7927212789871071E-5</v>
      </c>
    </row>
    <row r="721" spans="1:26" x14ac:dyDescent="0.25">
      <c r="A721" t="s">
        <v>1094</v>
      </c>
      <c r="B721">
        <v>125</v>
      </c>
      <c r="C721" t="s">
        <v>383</v>
      </c>
      <c r="D721">
        <v>0</v>
      </c>
      <c r="E721">
        <v>2</v>
      </c>
      <c r="F721" t="s">
        <v>169</v>
      </c>
      <c r="H721">
        <v>5.5</v>
      </c>
      <c r="L721">
        <v>5.25</v>
      </c>
      <c r="X721" s="1">
        <f t="shared" si="54"/>
        <v>5.5</v>
      </c>
      <c r="Y721" s="1">
        <f t="shared" si="55"/>
        <v>5.25</v>
      </c>
      <c r="Z721">
        <f t="shared" si="56"/>
        <v>2.0371832715762605E-5</v>
      </c>
    </row>
    <row r="722" spans="1:26" x14ac:dyDescent="0.25">
      <c r="A722" t="s">
        <v>1095</v>
      </c>
      <c r="B722">
        <v>125</v>
      </c>
      <c r="C722" t="s">
        <v>383</v>
      </c>
      <c r="D722">
        <v>0</v>
      </c>
      <c r="E722">
        <v>2</v>
      </c>
      <c r="F722" t="s">
        <v>169</v>
      </c>
      <c r="H722">
        <v>5.51</v>
      </c>
      <c r="L722">
        <v>5.26</v>
      </c>
      <c r="X722" s="1">
        <f t="shared" si="54"/>
        <v>5.51</v>
      </c>
      <c r="Y722" s="1">
        <f t="shared" si="55"/>
        <v>5.26</v>
      </c>
      <c r="Z722">
        <f t="shared" si="56"/>
        <v>2.0371832715762605E-5</v>
      </c>
    </row>
    <row r="723" spans="1:26" x14ac:dyDescent="0.25">
      <c r="A723" t="s">
        <v>1096</v>
      </c>
      <c r="B723">
        <v>125</v>
      </c>
      <c r="C723" t="s">
        <v>383</v>
      </c>
      <c r="D723">
        <v>0</v>
      </c>
      <c r="E723">
        <v>2</v>
      </c>
      <c r="F723" t="s">
        <v>169</v>
      </c>
      <c r="H723">
        <v>5.53</v>
      </c>
      <c r="L723">
        <v>5.27</v>
      </c>
      <c r="X723" s="1">
        <f t="shared" si="54"/>
        <v>5.53</v>
      </c>
      <c r="Y723" s="1">
        <f t="shared" si="55"/>
        <v>5.27</v>
      </c>
      <c r="Z723">
        <f t="shared" si="56"/>
        <v>2.1186706024393165E-5</v>
      </c>
    </row>
    <row r="724" spans="1:26" x14ac:dyDescent="0.25">
      <c r="A724" t="s">
        <v>1097</v>
      </c>
      <c r="B724">
        <v>125</v>
      </c>
      <c r="C724" t="s">
        <v>383</v>
      </c>
      <c r="D724">
        <v>0</v>
      </c>
      <c r="E724">
        <v>2</v>
      </c>
      <c r="F724" t="s">
        <v>169</v>
      </c>
      <c r="H724">
        <v>5.44</v>
      </c>
      <c r="L724">
        <v>5.05</v>
      </c>
      <c r="X724" s="1">
        <f t="shared" si="54"/>
        <v>5.44</v>
      </c>
      <c r="Y724" s="1">
        <f t="shared" si="55"/>
        <v>5.05</v>
      </c>
      <c r="Z724">
        <f t="shared" si="56"/>
        <v>3.1780059036589708E-5</v>
      </c>
    </row>
    <row r="725" spans="1:26" x14ac:dyDescent="0.25">
      <c r="A725" t="s">
        <v>1098</v>
      </c>
      <c r="B725">
        <v>125</v>
      </c>
      <c r="C725" t="s">
        <v>383</v>
      </c>
      <c r="D725">
        <v>0</v>
      </c>
      <c r="E725">
        <v>2</v>
      </c>
      <c r="F725" t="s">
        <v>169</v>
      </c>
      <c r="H725">
        <v>5.51</v>
      </c>
      <c r="L725">
        <v>5.13</v>
      </c>
      <c r="X725" s="1">
        <f t="shared" si="54"/>
        <v>5.51</v>
      </c>
      <c r="Y725" s="1">
        <f t="shared" si="55"/>
        <v>5.13</v>
      </c>
      <c r="Z725">
        <f t="shared" si="56"/>
        <v>3.0965185727959148E-5</v>
      </c>
    </row>
    <row r="726" spans="1:26" x14ac:dyDescent="0.25">
      <c r="A726" t="s">
        <v>1099</v>
      </c>
      <c r="B726">
        <v>125</v>
      </c>
      <c r="C726" t="s">
        <v>383</v>
      </c>
      <c r="D726">
        <v>0</v>
      </c>
      <c r="E726">
        <v>2</v>
      </c>
      <c r="F726" t="s">
        <v>169</v>
      </c>
      <c r="H726">
        <v>5.42</v>
      </c>
      <c r="L726">
        <v>5</v>
      </c>
      <c r="X726" s="1">
        <f t="shared" si="54"/>
        <v>5.42</v>
      </c>
      <c r="Y726" s="1">
        <f t="shared" si="55"/>
        <v>5</v>
      </c>
      <c r="Z726">
        <f t="shared" si="56"/>
        <v>3.4224678962481171E-5</v>
      </c>
    </row>
    <row r="727" spans="1:26" x14ac:dyDescent="0.25">
      <c r="A727" t="s">
        <v>1100</v>
      </c>
      <c r="B727">
        <v>125</v>
      </c>
      <c r="C727" t="s">
        <v>383</v>
      </c>
      <c r="D727">
        <v>0</v>
      </c>
      <c r="E727">
        <v>2</v>
      </c>
      <c r="F727" t="s">
        <v>169</v>
      </c>
      <c r="H727">
        <v>5.64</v>
      </c>
      <c r="L727">
        <v>5.25</v>
      </c>
      <c r="X727" s="1">
        <f t="shared" si="54"/>
        <v>5.64</v>
      </c>
      <c r="Y727" s="1">
        <f t="shared" si="55"/>
        <v>5.25</v>
      </c>
      <c r="Z727">
        <f t="shared" si="56"/>
        <v>3.178005903658964E-5</v>
      </c>
    </row>
    <row r="728" spans="1:26" x14ac:dyDescent="0.25">
      <c r="A728" t="s">
        <v>1101</v>
      </c>
      <c r="B728">
        <v>125</v>
      </c>
      <c r="C728" t="s">
        <v>383</v>
      </c>
      <c r="D728">
        <v>0</v>
      </c>
      <c r="E728">
        <v>2</v>
      </c>
      <c r="F728" t="s">
        <v>169</v>
      </c>
      <c r="H728">
        <v>5.52</v>
      </c>
      <c r="L728">
        <v>5.0999999999999996</v>
      </c>
      <c r="X728" s="1">
        <f t="shared" si="54"/>
        <v>5.52</v>
      </c>
      <c r="Y728" s="1">
        <f t="shared" si="55"/>
        <v>5.0999999999999996</v>
      </c>
      <c r="Z728">
        <f t="shared" si="56"/>
        <v>3.4224678962481171E-5</v>
      </c>
    </row>
    <row r="729" spans="1:26" x14ac:dyDescent="0.25">
      <c r="A729" t="s">
        <v>1102</v>
      </c>
      <c r="B729">
        <v>125</v>
      </c>
      <c r="C729" t="s">
        <v>383</v>
      </c>
      <c r="D729">
        <v>0</v>
      </c>
      <c r="E729">
        <v>2</v>
      </c>
      <c r="F729" t="s">
        <v>169</v>
      </c>
      <c r="H729">
        <v>5.4</v>
      </c>
      <c r="L729">
        <v>4.9800000000000004</v>
      </c>
      <c r="X729" s="1">
        <f t="shared" si="54"/>
        <v>5.4</v>
      </c>
      <c r="Y729" s="1">
        <f t="shared" si="55"/>
        <v>4.9800000000000004</v>
      </c>
      <c r="Z729">
        <f t="shared" si="56"/>
        <v>3.4224678962481171E-5</v>
      </c>
    </row>
    <row r="730" spans="1:26" x14ac:dyDescent="0.25">
      <c r="A730" t="s">
        <v>1103</v>
      </c>
      <c r="B730">
        <v>125</v>
      </c>
      <c r="C730" t="s">
        <v>383</v>
      </c>
      <c r="D730">
        <v>0</v>
      </c>
      <c r="E730">
        <v>2</v>
      </c>
      <c r="F730" t="s">
        <v>169</v>
      </c>
      <c r="H730">
        <v>5.45</v>
      </c>
      <c r="L730">
        <v>5.01</v>
      </c>
      <c r="X730" s="1">
        <f t="shared" si="54"/>
        <v>5.45</v>
      </c>
      <c r="Y730" s="1">
        <f t="shared" si="55"/>
        <v>5.01</v>
      </c>
      <c r="Z730">
        <f t="shared" si="56"/>
        <v>3.5854425579742216E-5</v>
      </c>
    </row>
    <row r="731" spans="1:26" x14ac:dyDescent="0.25">
      <c r="A731" t="s">
        <v>1104</v>
      </c>
      <c r="B731">
        <v>125</v>
      </c>
      <c r="C731" t="s">
        <v>383</v>
      </c>
      <c r="D731">
        <v>0</v>
      </c>
      <c r="E731">
        <v>2</v>
      </c>
      <c r="F731" t="s">
        <v>169</v>
      </c>
      <c r="H731">
        <v>5.38</v>
      </c>
      <c r="L731">
        <v>4.96</v>
      </c>
      <c r="X731" s="1">
        <f t="shared" si="54"/>
        <v>5.38</v>
      </c>
      <c r="Y731" s="1">
        <f t="shared" si="55"/>
        <v>4.96</v>
      </c>
      <c r="Z731">
        <f t="shared" si="56"/>
        <v>3.4224678962481171E-5</v>
      </c>
    </row>
    <row r="732" spans="1:26" x14ac:dyDescent="0.25">
      <c r="A732" t="s">
        <v>1105</v>
      </c>
      <c r="B732">
        <v>125</v>
      </c>
      <c r="C732" t="s">
        <v>383</v>
      </c>
      <c r="D732">
        <v>0</v>
      </c>
      <c r="E732">
        <v>2</v>
      </c>
      <c r="F732" t="s">
        <v>169</v>
      </c>
      <c r="H732">
        <v>5.42</v>
      </c>
      <c r="L732">
        <v>5</v>
      </c>
      <c r="X732" s="1">
        <f t="shared" si="54"/>
        <v>5.42</v>
      </c>
      <c r="Y732" s="1">
        <f t="shared" si="55"/>
        <v>5</v>
      </c>
      <c r="Z732">
        <f t="shared" si="56"/>
        <v>3.4224678962481171E-5</v>
      </c>
    </row>
    <row r="733" spans="1:26" x14ac:dyDescent="0.25">
      <c r="A733" t="s">
        <v>1106</v>
      </c>
      <c r="B733">
        <v>125</v>
      </c>
      <c r="C733" t="s">
        <v>383</v>
      </c>
      <c r="D733">
        <v>0</v>
      </c>
      <c r="E733">
        <v>2</v>
      </c>
      <c r="F733" t="s">
        <v>169</v>
      </c>
      <c r="H733">
        <v>5.51</v>
      </c>
      <c r="L733">
        <v>5.19</v>
      </c>
      <c r="X733" s="1">
        <f t="shared" si="54"/>
        <v>5.51</v>
      </c>
      <c r="Y733" s="1">
        <f t="shared" si="55"/>
        <v>5.19</v>
      </c>
      <c r="Z733">
        <f t="shared" si="56"/>
        <v>2.6075945876176083E-5</v>
      </c>
    </row>
    <row r="734" spans="1:26" x14ac:dyDescent="0.25">
      <c r="A734" t="s">
        <v>1107</v>
      </c>
      <c r="B734">
        <v>125</v>
      </c>
      <c r="C734" t="s">
        <v>383</v>
      </c>
      <c r="D734">
        <v>0</v>
      </c>
      <c r="E734">
        <v>2</v>
      </c>
      <c r="F734" t="s">
        <v>169</v>
      </c>
      <c r="H734">
        <v>5.34</v>
      </c>
      <c r="L734">
        <v>5.0599999999999996</v>
      </c>
      <c r="X734" s="1">
        <f t="shared" si="54"/>
        <v>5.34</v>
      </c>
      <c r="Y734" s="1">
        <f t="shared" si="55"/>
        <v>5.0599999999999996</v>
      </c>
      <c r="Z734">
        <f t="shared" si="56"/>
        <v>2.2816452641654139E-5</v>
      </c>
    </row>
    <row r="735" spans="1:26" x14ac:dyDescent="0.25">
      <c r="A735" t="s">
        <v>1108</v>
      </c>
      <c r="B735">
        <v>125</v>
      </c>
      <c r="C735" t="s">
        <v>383</v>
      </c>
      <c r="D735">
        <v>0</v>
      </c>
      <c r="E735">
        <v>2</v>
      </c>
      <c r="F735" t="s">
        <v>169</v>
      </c>
      <c r="H735">
        <v>5.48</v>
      </c>
      <c r="L735">
        <v>5.12</v>
      </c>
      <c r="X735" s="1">
        <f t="shared" si="54"/>
        <v>5.48</v>
      </c>
      <c r="Y735" s="1">
        <f t="shared" si="55"/>
        <v>5.12</v>
      </c>
      <c r="Z735">
        <f t="shared" si="56"/>
        <v>2.9335439110698177E-5</v>
      </c>
    </row>
    <row r="736" spans="1:26" x14ac:dyDescent="0.25">
      <c r="A736" t="s">
        <v>1109</v>
      </c>
      <c r="B736">
        <v>125</v>
      </c>
      <c r="C736" t="s">
        <v>383</v>
      </c>
      <c r="D736">
        <v>0</v>
      </c>
      <c r="E736">
        <v>2</v>
      </c>
      <c r="F736" t="s">
        <v>169</v>
      </c>
      <c r="H736">
        <v>5.48</v>
      </c>
      <c r="L736">
        <v>5.17</v>
      </c>
      <c r="X736" s="1">
        <f t="shared" si="54"/>
        <v>5.48</v>
      </c>
      <c r="Y736" s="1">
        <f t="shared" si="55"/>
        <v>5.17</v>
      </c>
      <c r="Z736">
        <f t="shared" si="56"/>
        <v>2.5261072567545669E-5</v>
      </c>
    </row>
    <row r="737" spans="1:26" x14ac:dyDescent="0.25">
      <c r="A737" t="s">
        <v>1110</v>
      </c>
      <c r="B737">
        <v>125</v>
      </c>
      <c r="C737" t="s">
        <v>383</v>
      </c>
      <c r="D737">
        <v>0</v>
      </c>
      <c r="E737">
        <v>2</v>
      </c>
      <c r="F737" t="s">
        <v>169</v>
      </c>
      <c r="H737">
        <v>5.56</v>
      </c>
      <c r="L737">
        <v>5.24</v>
      </c>
      <c r="X737" s="1">
        <f t="shared" si="54"/>
        <v>5.56</v>
      </c>
      <c r="Y737" s="1">
        <f t="shared" si="55"/>
        <v>5.24</v>
      </c>
      <c r="Z737">
        <f t="shared" si="56"/>
        <v>2.6075945876176083E-5</v>
      </c>
    </row>
    <row r="738" spans="1:26" x14ac:dyDescent="0.25">
      <c r="A738" t="s">
        <v>1111</v>
      </c>
      <c r="B738">
        <v>125</v>
      </c>
      <c r="C738" t="s">
        <v>383</v>
      </c>
      <c r="D738">
        <v>0</v>
      </c>
      <c r="E738">
        <v>2</v>
      </c>
      <c r="F738" t="s">
        <v>169</v>
      </c>
      <c r="G738" t="s">
        <v>884</v>
      </c>
      <c r="H738">
        <v>5.45</v>
      </c>
      <c r="P738">
        <v>5.44</v>
      </c>
      <c r="T738">
        <v>5.15</v>
      </c>
      <c r="X738" s="1">
        <f>P738</f>
        <v>5.44</v>
      </c>
      <c r="Y738" s="1">
        <f>T738</f>
        <v>5.15</v>
      </c>
      <c r="Z738">
        <f t="shared" si="56"/>
        <v>2.3631325950284624E-5</v>
      </c>
    </row>
    <row r="739" spans="1:26" x14ac:dyDescent="0.25">
      <c r="A739" t="s">
        <v>1112</v>
      </c>
      <c r="B739">
        <v>125</v>
      </c>
      <c r="C739" t="s">
        <v>383</v>
      </c>
      <c r="D739">
        <v>0</v>
      </c>
      <c r="E739">
        <v>2</v>
      </c>
      <c r="F739" t="s">
        <v>169</v>
      </c>
      <c r="G739" t="s">
        <v>884</v>
      </c>
      <c r="H739">
        <v>5.38</v>
      </c>
      <c r="P739">
        <v>5.37</v>
      </c>
      <c r="T739">
        <v>5.0599999999999996</v>
      </c>
      <c r="X739" s="1">
        <f t="shared" ref="X739:X742" si="57">P739</f>
        <v>5.37</v>
      </c>
      <c r="Y739" s="1">
        <f t="shared" ref="Y739:Y742" si="58">T739</f>
        <v>5.0599999999999996</v>
      </c>
      <c r="Z739">
        <f t="shared" si="56"/>
        <v>2.5261072567545669E-5</v>
      </c>
    </row>
    <row r="740" spans="1:26" x14ac:dyDescent="0.25">
      <c r="A740" t="s">
        <v>1113</v>
      </c>
      <c r="B740">
        <v>125</v>
      </c>
      <c r="C740" t="s">
        <v>383</v>
      </c>
      <c r="D740">
        <v>0</v>
      </c>
      <c r="E740">
        <v>2</v>
      </c>
      <c r="F740" t="s">
        <v>169</v>
      </c>
      <c r="G740" t="s">
        <v>884</v>
      </c>
      <c r="H740">
        <v>5.42</v>
      </c>
      <c r="P740">
        <v>5.42</v>
      </c>
      <c r="T740">
        <v>5.0999999999999996</v>
      </c>
      <c r="X740" s="1">
        <f t="shared" si="57"/>
        <v>5.42</v>
      </c>
      <c r="Y740" s="1">
        <f t="shared" si="58"/>
        <v>5.0999999999999996</v>
      </c>
      <c r="Z740">
        <f t="shared" si="56"/>
        <v>2.6075945876176158E-5</v>
      </c>
    </row>
    <row r="741" spans="1:26" x14ac:dyDescent="0.25">
      <c r="A741" t="s">
        <v>1114</v>
      </c>
      <c r="B741">
        <v>125</v>
      </c>
      <c r="C741" t="s">
        <v>383</v>
      </c>
      <c r="D741">
        <v>0</v>
      </c>
      <c r="E741">
        <v>2</v>
      </c>
      <c r="F741" t="s">
        <v>169</v>
      </c>
      <c r="G741" t="s">
        <v>884</v>
      </c>
      <c r="H741">
        <v>5.45</v>
      </c>
      <c r="P741">
        <v>5.44</v>
      </c>
      <c r="T741">
        <v>5.15</v>
      </c>
      <c r="X741" s="1">
        <f t="shared" si="57"/>
        <v>5.44</v>
      </c>
      <c r="Y741" s="1">
        <f t="shared" si="58"/>
        <v>5.15</v>
      </c>
      <c r="Z741">
        <f t="shared" si="56"/>
        <v>2.3631325950284624E-5</v>
      </c>
    </row>
    <row r="742" spans="1:26" x14ac:dyDescent="0.25">
      <c r="A742" t="s">
        <v>1115</v>
      </c>
      <c r="B742">
        <v>125</v>
      </c>
      <c r="C742" t="s">
        <v>383</v>
      </c>
      <c r="D742">
        <v>0</v>
      </c>
      <c r="E742">
        <v>2</v>
      </c>
      <c r="F742" t="s">
        <v>169</v>
      </c>
      <c r="G742" t="s">
        <v>884</v>
      </c>
      <c r="H742">
        <v>5.41</v>
      </c>
      <c r="P742">
        <v>5.38</v>
      </c>
      <c r="T742">
        <v>5.13</v>
      </c>
      <c r="X742" s="1">
        <f t="shared" si="57"/>
        <v>5.38</v>
      </c>
      <c r="Y742" s="1">
        <f t="shared" si="58"/>
        <v>5.13</v>
      </c>
      <c r="Z742">
        <f t="shared" si="56"/>
        <v>2.0371832715762605E-5</v>
      </c>
    </row>
    <row r="743" spans="1:26" x14ac:dyDescent="0.25">
      <c r="A743" t="s">
        <v>1116</v>
      </c>
      <c r="B743">
        <v>125</v>
      </c>
      <c r="C743" t="s">
        <v>383</v>
      </c>
      <c r="D743">
        <v>0</v>
      </c>
      <c r="E743">
        <v>2</v>
      </c>
      <c r="F743" t="s">
        <v>1221</v>
      </c>
      <c r="H743">
        <v>6.21</v>
      </c>
      <c r="L743">
        <v>5.61</v>
      </c>
      <c r="X743" s="1">
        <f t="shared" ref="X743:X806" si="59">H743</f>
        <v>6.21</v>
      </c>
      <c r="Y743" s="1">
        <f t="shared" ref="Y743:Y806" si="60">L743</f>
        <v>5.61</v>
      </c>
      <c r="Z743">
        <f t="shared" si="56"/>
        <v>4.8892398517830219E-5</v>
      </c>
    </row>
    <row r="744" spans="1:26" x14ac:dyDescent="0.25">
      <c r="A744" t="s">
        <v>1117</v>
      </c>
      <c r="B744">
        <v>125</v>
      </c>
      <c r="C744" t="s">
        <v>383</v>
      </c>
      <c r="D744">
        <v>0</v>
      </c>
      <c r="E744">
        <v>2</v>
      </c>
      <c r="F744" t="s">
        <v>1221</v>
      </c>
      <c r="H744">
        <v>6.31</v>
      </c>
      <c r="L744">
        <v>5.78</v>
      </c>
      <c r="X744" s="1">
        <f t="shared" si="59"/>
        <v>6.31</v>
      </c>
      <c r="Y744" s="1">
        <f t="shared" si="60"/>
        <v>5.78</v>
      </c>
      <c r="Z744">
        <f t="shared" si="56"/>
        <v>4.3188285357416672E-5</v>
      </c>
    </row>
    <row r="745" spans="1:26" x14ac:dyDescent="0.25">
      <c r="A745" t="s">
        <v>1118</v>
      </c>
      <c r="B745">
        <v>125</v>
      </c>
      <c r="C745" t="s">
        <v>383</v>
      </c>
      <c r="D745">
        <v>0</v>
      </c>
      <c r="E745">
        <v>2</v>
      </c>
      <c r="F745" t="s">
        <v>1221</v>
      </c>
      <c r="H745">
        <v>6.45</v>
      </c>
      <c r="L745">
        <v>5.83</v>
      </c>
      <c r="X745" s="1">
        <f t="shared" si="59"/>
        <v>6.45</v>
      </c>
      <c r="Y745" s="1">
        <f t="shared" si="60"/>
        <v>5.83</v>
      </c>
      <c r="Z745">
        <f t="shared" si="56"/>
        <v>5.0522145135091271E-5</v>
      </c>
    </row>
    <row r="746" spans="1:26" x14ac:dyDescent="0.25">
      <c r="A746" t="s">
        <v>1119</v>
      </c>
      <c r="B746">
        <v>125</v>
      </c>
      <c r="C746" t="s">
        <v>383</v>
      </c>
      <c r="D746">
        <v>0</v>
      </c>
      <c r="E746">
        <v>2</v>
      </c>
      <c r="F746" t="s">
        <v>1221</v>
      </c>
      <c r="H746">
        <v>6.26</v>
      </c>
      <c r="L746">
        <v>5.71</v>
      </c>
      <c r="X746" s="1">
        <f t="shared" si="59"/>
        <v>6.26</v>
      </c>
      <c r="Y746" s="1">
        <f t="shared" si="60"/>
        <v>5.71</v>
      </c>
      <c r="Z746">
        <f t="shared" si="56"/>
        <v>4.4818031974677717E-5</v>
      </c>
    </row>
    <row r="747" spans="1:26" x14ac:dyDescent="0.25">
      <c r="A747" t="s">
        <v>1120</v>
      </c>
      <c r="B747">
        <v>125</v>
      </c>
      <c r="C747" t="s">
        <v>383</v>
      </c>
      <c r="D747">
        <v>0</v>
      </c>
      <c r="E747">
        <v>2</v>
      </c>
      <c r="F747" t="s">
        <v>1221</v>
      </c>
      <c r="H747">
        <v>6.37</v>
      </c>
      <c r="L747">
        <v>5.77</v>
      </c>
      <c r="X747" s="1">
        <f t="shared" si="59"/>
        <v>6.37</v>
      </c>
      <c r="Y747" s="1">
        <f t="shared" si="60"/>
        <v>5.77</v>
      </c>
      <c r="Z747">
        <f t="shared" si="56"/>
        <v>4.8892398517830293E-5</v>
      </c>
    </row>
    <row r="748" spans="1:26" x14ac:dyDescent="0.25">
      <c r="A748" t="s">
        <v>1121</v>
      </c>
      <c r="B748">
        <v>125</v>
      </c>
      <c r="C748" t="s">
        <v>383</v>
      </c>
      <c r="D748">
        <v>0</v>
      </c>
      <c r="E748">
        <v>2</v>
      </c>
      <c r="F748" t="s">
        <v>1221</v>
      </c>
      <c r="H748">
        <v>6.41</v>
      </c>
      <c r="L748">
        <v>6.26</v>
      </c>
      <c r="X748" s="1">
        <f t="shared" si="59"/>
        <v>6.41</v>
      </c>
      <c r="Y748" s="1">
        <f t="shared" si="60"/>
        <v>6.26</v>
      </c>
      <c r="Z748">
        <f t="shared" si="56"/>
        <v>1.2223099629457592E-5</v>
      </c>
    </row>
    <row r="749" spans="1:26" x14ac:dyDescent="0.25">
      <c r="A749" t="s">
        <v>1122</v>
      </c>
      <c r="B749">
        <v>125</v>
      </c>
      <c r="C749" t="s">
        <v>383</v>
      </c>
      <c r="D749">
        <v>0</v>
      </c>
      <c r="E749">
        <v>2</v>
      </c>
      <c r="F749" t="s">
        <v>1221</v>
      </c>
      <c r="H749">
        <v>6.16</v>
      </c>
      <c r="L749">
        <v>5.99</v>
      </c>
      <c r="X749" s="1">
        <f t="shared" si="59"/>
        <v>6.16</v>
      </c>
      <c r="Y749" s="1">
        <f t="shared" si="60"/>
        <v>5.99</v>
      </c>
      <c r="Z749">
        <f t="shared" si="56"/>
        <v>1.3852846246718566E-5</v>
      </c>
    </row>
    <row r="750" spans="1:26" x14ac:dyDescent="0.25">
      <c r="A750" t="s">
        <v>1123</v>
      </c>
      <c r="B750">
        <v>125</v>
      </c>
      <c r="C750" t="s">
        <v>383</v>
      </c>
      <c r="D750">
        <v>0</v>
      </c>
      <c r="E750">
        <v>2</v>
      </c>
      <c r="F750" t="s">
        <v>1221</v>
      </c>
      <c r="H750">
        <v>6.21</v>
      </c>
      <c r="L750">
        <v>6.01</v>
      </c>
      <c r="X750" s="1">
        <f t="shared" si="59"/>
        <v>6.21</v>
      </c>
      <c r="Y750" s="1">
        <f t="shared" si="60"/>
        <v>6.01</v>
      </c>
      <c r="Z750">
        <f t="shared" si="56"/>
        <v>1.6297466172610097E-5</v>
      </c>
    </row>
    <row r="751" spans="1:26" x14ac:dyDescent="0.25">
      <c r="A751" t="s">
        <v>1124</v>
      </c>
      <c r="B751">
        <v>125</v>
      </c>
      <c r="C751" t="s">
        <v>383</v>
      </c>
      <c r="D751">
        <v>0</v>
      </c>
      <c r="E751">
        <v>2</v>
      </c>
      <c r="F751" t="s">
        <v>1221</v>
      </c>
      <c r="H751">
        <v>6.02</v>
      </c>
      <c r="L751">
        <v>5.76</v>
      </c>
      <c r="X751" s="1">
        <f t="shared" si="59"/>
        <v>6.02</v>
      </c>
      <c r="Y751" s="1">
        <f t="shared" si="60"/>
        <v>5.76</v>
      </c>
      <c r="Z751">
        <f t="shared" si="56"/>
        <v>2.118670602439309E-5</v>
      </c>
    </row>
    <row r="752" spans="1:26" x14ac:dyDescent="0.25">
      <c r="A752" t="s">
        <v>1125</v>
      </c>
      <c r="B752">
        <v>125</v>
      </c>
      <c r="C752" t="s">
        <v>383</v>
      </c>
      <c r="D752">
        <v>0</v>
      </c>
      <c r="E752">
        <v>2</v>
      </c>
      <c r="F752" t="s">
        <v>1221</v>
      </c>
      <c r="H752">
        <v>6.24</v>
      </c>
      <c r="L752">
        <v>6.05</v>
      </c>
      <c r="X752" s="1">
        <f t="shared" si="59"/>
        <v>6.24</v>
      </c>
      <c r="Y752" s="1">
        <f t="shared" si="60"/>
        <v>6.05</v>
      </c>
      <c r="Z752">
        <f t="shared" si="56"/>
        <v>1.5482592863979611E-5</v>
      </c>
    </row>
    <row r="753" spans="1:26" x14ac:dyDescent="0.25">
      <c r="A753" t="s">
        <v>1126</v>
      </c>
      <c r="B753">
        <v>125</v>
      </c>
      <c r="C753" t="s">
        <v>383</v>
      </c>
      <c r="D753">
        <v>0</v>
      </c>
      <c r="E753">
        <v>2</v>
      </c>
      <c r="F753" t="s">
        <v>1221</v>
      </c>
      <c r="H753">
        <v>6.31</v>
      </c>
      <c r="L753">
        <v>6.02</v>
      </c>
      <c r="X753" s="1">
        <f t="shared" si="59"/>
        <v>6.31</v>
      </c>
      <c r="Y753" s="1">
        <f t="shared" si="60"/>
        <v>6.02</v>
      </c>
      <c r="Z753">
        <f t="shared" si="56"/>
        <v>2.3631325950284624E-5</v>
      </c>
    </row>
    <row r="754" spans="1:26" x14ac:dyDescent="0.25">
      <c r="A754" t="s">
        <v>1127</v>
      </c>
      <c r="B754">
        <v>125</v>
      </c>
      <c r="C754" t="s">
        <v>383</v>
      </c>
      <c r="D754">
        <v>0</v>
      </c>
      <c r="E754">
        <v>2</v>
      </c>
      <c r="F754" t="s">
        <v>1221</v>
      </c>
      <c r="H754">
        <v>6.25</v>
      </c>
      <c r="L754">
        <v>5.95</v>
      </c>
      <c r="X754" s="1">
        <f t="shared" si="59"/>
        <v>6.25</v>
      </c>
      <c r="Y754" s="1">
        <f t="shared" si="60"/>
        <v>5.95</v>
      </c>
      <c r="Z754">
        <f t="shared" si="56"/>
        <v>2.4446199258915109E-5</v>
      </c>
    </row>
    <row r="755" spans="1:26" x14ac:dyDescent="0.25">
      <c r="A755" t="s">
        <v>1128</v>
      </c>
      <c r="B755">
        <v>125</v>
      </c>
      <c r="C755" t="s">
        <v>383</v>
      </c>
      <c r="D755">
        <v>0</v>
      </c>
      <c r="E755">
        <v>2</v>
      </c>
      <c r="F755" t="s">
        <v>1221</v>
      </c>
      <c r="H755">
        <v>6.26</v>
      </c>
      <c r="L755">
        <v>5.95</v>
      </c>
      <c r="X755" s="1">
        <f t="shared" si="59"/>
        <v>6.26</v>
      </c>
      <c r="Y755" s="1">
        <f t="shared" si="60"/>
        <v>5.95</v>
      </c>
      <c r="Z755">
        <f t="shared" si="56"/>
        <v>2.5261072567545598E-5</v>
      </c>
    </row>
    <row r="756" spans="1:26" x14ac:dyDescent="0.25">
      <c r="A756" t="s">
        <v>1129</v>
      </c>
      <c r="B756">
        <v>125</v>
      </c>
      <c r="C756" t="s">
        <v>383</v>
      </c>
      <c r="D756">
        <v>0</v>
      </c>
      <c r="E756">
        <v>2</v>
      </c>
      <c r="F756" t="s">
        <v>1221</v>
      </c>
      <c r="H756">
        <v>6.18</v>
      </c>
      <c r="L756">
        <v>5.89</v>
      </c>
      <c r="X756" s="1">
        <f t="shared" si="59"/>
        <v>6.18</v>
      </c>
      <c r="Y756" s="1">
        <f t="shared" si="60"/>
        <v>5.89</v>
      </c>
      <c r="Z756">
        <f t="shared" si="56"/>
        <v>2.3631325950284624E-5</v>
      </c>
    </row>
    <row r="757" spans="1:26" x14ac:dyDescent="0.25">
      <c r="A757" t="s">
        <v>1130</v>
      </c>
      <c r="B757">
        <v>125</v>
      </c>
      <c r="C757" t="s">
        <v>383</v>
      </c>
      <c r="D757">
        <v>0</v>
      </c>
      <c r="E757">
        <v>2</v>
      </c>
      <c r="F757" t="s">
        <v>1221</v>
      </c>
      <c r="H757">
        <v>6.15</v>
      </c>
      <c r="L757">
        <v>5.88</v>
      </c>
      <c r="X757" s="1">
        <f t="shared" si="59"/>
        <v>6.15</v>
      </c>
      <c r="Y757" s="1">
        <f t="shared" si="60"/>
        <v>5.88</v>
      </c>
      <c r="Z757">
        <f t="shared" si="56"/>
        <v>2.200157933302365E-5</v>
      </c>
    </row>
    <row r="758" spans="1:26" x14ac:dyDescent="0.25">
      <c r="A758" t="s">
        <v>1131</v>
      </c>
      <c r="B758">
        <v>125</v>
      </c>
      <c r="C758" t="s">
        <v>383</v>
      </c>
      <c r="D758">
        <v>0</v>
      </c>
      <c r="E758">
        <v>2</v>
      </c>
      <c r="F758" t="s">
        <v>1221</v>
      </c>
      <c r="H758">
        <v>6.23</v>
      </c>
      <c r="L758">
        <v>5.95</v>
      </c>
      <c r="X758" s="1">
        <f t="shared" si="59"/>
        <v>6.23</v>
      </c>
      <c r="Y758" s="1">
        <f t="shared" si="60"/>
        <v>5.95</v>
      </c>
      <c r="Z758">
        <f t="shared" si="56"/>
        <v>2.2816452641654139E-5</v>
      </c>
    </row>
    <row r="759" spans="1:26" x14ac:dyDescent="0.25">
      <c r="A759" t="s">
        <v>1132</v>
      </c>
      <c r="B759">
        <v>125</v>
      </c>
      <c r="C759" t="s">
        <v>383</v>
      </c>
      <c r="D759">
        <v>0</v>
      </c>
      <c r="E759">
        <v>2</v>
      </c>
      <c r="F759" t="s">
        <v>1221</v>
      </c>
      <c r="H759">
        <v>6.24</v>
      </c>
      <c r="L759">
        <v>5.94</v>
      </c>
      <c r="X759" s="1">
        <f t="shared" si="59"/>
        <v>6.24</v>
      </c>
      <c r="Y759" s="1">
        <f t="shared" si="60"/>
        <v>5.94</v>
      </c>
      <c r="Z759">
        <f t="shared" si="56"/>
        <v>2.4446199258915109E-5</v>
      </c>
    </row>
    <row r="760" spans="1:26" x14ac:dyDescent="0.25">
      <c r="A760" t="s">
        <v>1133</v>
      </c>
      <c r="B760">
        <v>125</v>
      </c>
      <c r="C760" t="s">
        <v>383</v>
      </c>
      <c r="D760">
        <v>0</v>
      </c>
      <c r="E760">
        <v>2</v>
      </c>
      <c r="F760" t="s">
        <v>1221</v>
      </c>
      <c r="H760">
        <v>6.23</v>
      </c>
      <c r="L760">
        <v>5.91</v>
      </c>
      <c r="X760" s="1">
        <f t="shared" si="59"/>
        <v>6.23</v>
      </c>
      <c r="Y760" s="1">
        <f t="shared" si="60"/>
        <v>5.91</v>
      </c>
      <c r="Z760">
        <f t="shared" si="56"/>
        <v>2.6075945876176158E-5</v>
      </c>
    </row>
    <row r="761" spans="1:26" x14ac:dyDescent="0.25">
      <c r="A761" t="s">
        <v>1134</v>
      </c>
      <c r="B761">
        <v>125</v>
      </c>
      <c r="C761" t="s">
        <v>383</v>
      </c>
      <c r="D761">
        <v>0</v>
      </c>
      <c r="E761">
        <v>2</v>
      </c>
      <c r="F761" t="s">
        <v>1221</v>
      </c>
      <c r="H761">
        <v>6.21</v>
      </c>
      <c r="L761">
        <v>6.01</v>
      </c>
      <c r="X761" s="1">
        <f t="shared" si="59"/>
        <v>6.21</v>
      </c>
      <c r="Y761" s="1">
        <f t="shared" si="60"/>
        <v>6.01</v>
      </c>
      <c r="Z761">
        <f t="shared" si="56"/>
        <v>1.6297466172610097E-5</v>
      </c>
    </row>
    <row r="762" spans="1:26" x14ac:dyDescent="0.25">
      <c r="A762" t="s">
        <v>1135</v>
      </c>
      <c r="B762">
        <v>125</v>
      </c>
      <c r="C762" t="s">
        <v>383</v>
      </c>
      <c r="D762">
        <v>0</v>
      </c>
      <c r="E762">
        <v>2</v>
      </c>
      <c r="F762" t="s">
        <v>1221</v>
      </c>
      <c r="H762">
        <v>6.13</v>
      </c>
      <c r="L762">
        <v>5.76</v>
      </c>
      <c r="X762" s="1">
        <f t="shared" si="59"/>
        <v>6.13</v>
      </c>
      <c r="Y762" s="1">
        <f t="shared" si="60"/>
        <v>5.76</v>
      </c>
      <c r="Z762">
        <f t="shared" si="56"/>
        <v>3.0150312419328663E-5</v>
      </c>
    </row>
    <row r="763" spans="1:26" x14ac:dyDescent="0.25">
      <c r="A763" t="s">
        <v>1136</v>
      </c>
      <c r="B763">
        <v>125</v>
      </c>
      <c r="C763" t="s">
        <v>383</v>
      </c>
      <c r="D763">
        <v>0</v>
      </c>
      <c r="E763">
        <v>2</v>
      </c>
      <c r="F763" t="s">
        <v>1221</v>
      </c>
      <c r="H763">
        <v>6.12</v>
      </c>
      <c r="L763">
        <v>5.69</v>
      </c>
      <c r="X763" s="1">
        <f t="shared" si="59"/>
        <v>6.12</v>
      </c>
      <c r="Y763" s="1">
        <f t="shared" si="60"/>
        <v>5.69</v>
      </c>
      <c r="Z763">
        <f t="shared" si="56"/>
        <v>3.5039552271111656E-5</v>
      </c>
    </row>
    <row r="764" spans="1:26" x14ac:dyDescent="0.25">
      <c r="A764" t="s">
        <v>1137</v>
      </c>
      <c r="B764">
        <v>125</v>
      </c>
      <c r="C764" t="s">
        <v>383</v>
      </c>
      <c r="D764">
        <v>0</v>
      </c>
      <c r="E764">
        <v>2</v>
      </c>
      <c r="F764" t="s">
        <v>1221</v>
      </c>
      <c r="H764">
        <v>6.25</v>
      </c>
      <c r="L764">
        <v>5.88</v>
      </c>
      <c r="X764" s="1">
        <f t="shared" si="59"/>
        <v>6.25</v>
      </c>
      <c r="Y764" s="1">
        <f t="shared" si="60"/>
        <v>5.88</v>
      </c>
      <c r="Z764">
        <f t="shared" si="56"/>
        <v>3.0150312419328663E-5</v>
      </c>
    </row>
    <row r="765" spans="1:26" x14ac:dyDescent="0.25">
      <c r="A765" t="s">
        <v>1138</v>
      </c>
      <c r="B765">
        <v>125</v>
      </c>
      <c r="C765" t="s">
        <v>383</v>
      </c>
      <c r="D765">
        <v>0</v>
      </c>
      <c r="E765">
        <v>2</v>
      </c>
      <c r="F765" t="s">
        <v>1221</v>
      </c>
      <c r="H765">
        <v>6.12</v>
      </c>
      <c r="L765">
        <v>5.61</v>
      </c>
      <c r="X765" s="1">
        <f t="shared" si="59"/>
        <v>6.12</v>
      </c>
      <c r="Y765" s="1">
        <f t="shared" si="60"/>
        <v>5.61</v>
      </c>
      <c r="Z765">
        <f t="shared" si="56"/>
        <v>4.1558538740155695E-5</v>
      </c>
    </row>
    <row r="766" spans="1:26" x14ac:dyDescent="0.25">
      <c r="A766" t="s">
        <v>1139</v>
      </c>
      <c r="B766">
        <v>125</v>
      </c>
      <c r="C766" t="s">
        <v>383</v>
      </c>
      <c r="D766">
        <v>0</v>
      </c>
      <c r="E766">
        <v>2</v>
      </c>
      <c r="F766" t="s">
        <v>1221</v>
      </c>
      <c r="H766">
        <v>6.18</v>
      </c>
      <c r="L766">
        <v>5.7</v>
      </c>
      <c r="X766" s="1">
        <f t="shared" si="59"/>
        <v>6.18</v>
      </c>
      <c r="Y766" s="1">
        <f t="shared" si="60"/>
        <v>5.7</v>
      </c>
      <c r="Z766">
        <f t="shared" si="56"/>
        <v>3.9113918814264164E-5</v>
      </c>
    </row>
    <row r="767" spans="1:26" x14ac:dyDescent="0.25">
      <c r="A767" t="s">
        <v>1140</v>
      </c>
      <c r="B767">
        <v>125</v>
      </c>
      <c r="C767" t="s">
        <v>383</v>
      </c>
      <c r="D767">
        <v>0</v>
      </c>
      <c r="E767">
        <v>2</v>
      </c>
      <c r="F767" t="s">
        <v>1221</v>
      </c>
      <c r="H767">
        <v>6.18</v>
      </c>
      <c r="L767">
        <v>5.74</v>
      </c>
      <c r="X767" s="1">
        <f t="shared" si="59"/>
        <v>6.18</v>
      </c>
      <c r="Y767" s="1">
        <f t="shared" si="60"/>
        <v>5.74</v>
      </c>
      <c r="Z767">
        <f t="shared" si="56"/>
        <v>3.5854425579742141E-5</v>
      </c>
    </row>
    <row r="768" spans="1:26" x14ac:dyDescent="0.25">
      <c r="A768" t="s">
        <v>1141</v>
      </c>
      <c r="B768">
        <v>125</v>
      </c>
      <c r="C768" t="s">
        <v>383</v>
      </c>
      <c r="D768">
        <v>0</v>
      </c>
      <c r="E768">
        <v>2</v>
      </c>
      <c r="F768" t="s">
        <v>1221</v>
      </c>
      <c r="H768">
        <v>6.25</v>
      </c>
      <c r="L768">
        <v>6</v>
      </c>
      <c r="X768" s="1">
        <f t="shared" si="59"/>
        <v>6.25</v>
      </c>
      <c r="Y768" s="1">
        <f t="shared" si="60"/>
        <v>6</v>
      </c>
      <c r="Z768">
        <f t="shared" si="56"/>
        <v>2.0371832715762605E-5</v>
      </c>
    </row>
    <row r="769" spans="1:26" x14ac:dyDescent="0.25">
      <c r="A769" t="s">
        <v>1142</v>
      </c>
      <c r="B769">
        <v>125</v>
      </c>
      <c r="C769" t="s">
        <v>383</v>
      </c>
      <c r="D769">
        <v>0</v>
      </c>
      <c r="E769">
        <v>2</v>
      </c>
      <c r="F769" t="s">
        <v>1221</v>
      </c>
      <c r="H769">
        <v>6.47</v>
      </c>
      <c r="L769">
        <v>6.21</v>
      </c>
      <c r="X769" s="1">
        <f t="shared" si="59"/>
        <v>6.47</v>
      </c>
      <c r="Y769" s="1">
        <f t="shared" si="60"/>
        <v>6.21</v>
      </c>
      <c r="Z769">
        <f t="shared" si="56"/>
        <v>2.118670602439309E-5</v>
      </c>
    </row>
    <row r="770" spans="1:26" x14ac:dyDescent="0.25">
      <c r="A770" t="s">
        <v>1143</v>
      </c>
      <c r="B770">
        <v>125</v>
      </c>
      <c r="C770" t="s">
        <v>383</v>
      </c>
      <c r="D770">
        <v>0</v>
      </c>
      <c r="E770">
        <v>2</v>
      </c>
      <c r="F770" t="s">
        <v>1221</v>
      </c>
      <c r="H770">
        <v>6.31</v>
      </c>
      <c r="L770">
        <v>6.06</v>
      </c>
      <c r="X770" s="1">
        <f t="shared" si="59"/>
        <v>6.31</v>
      </c>
      <c r="Y770" s="1">
        <f t="shared" si="60"/>
        <v>6.06</v>
      </c>
      <c r="Z770">
        <f t="shared" si="56"/>
        <v>2.0371832715762605E-5</v>
      </c>
    </row>
    <row r="771" spans="1:26" x14ac:dyDescent="0.25">
      <c r="A771" t="s">
        <v>1144</v>
      </c>
      <c r="B771">
        <v>125</v>
      </c>
      <c r="C771" t="s">
        <v>383</v>
      </c>
      <c r="D771">
        <v>0</v>
      </c>
      <c r="E771">
        <v>2</v>
      </c>
      <c r="F771" t="s">
        <v>1221</v>
      </c>
      <c r="H771">
        <v>6.34</v>
      </c>
      <c r="L771">
        <v>6.09</v>
      </c>
      <c r="X771" s="1">
        <f t="shared" si="59"/>
        <v>6.34</v>
      </c>
      <c r="Y771" s="1">
        <f t="shared" si="60"/>
        <v>6.09</v>
      </c>
      <c r="Z771">
        <f t="shared" ref="Z771:Z834" si="61">IFERROR((X771-Y771)/(PI()*((B771/2)^2)),"na")</f>
        <v>2.0371832715762605E-5</v>
      </c>
    </row>
    <row r="772" spans="1:26" x14ac:dyDescent="0.25">
      <c r="A772" t="s">
        <v>1145</v>
      </c>
      <c r="B772">
        <v>125</v>
      </c>
      <c r="C772" t="s">
        <v>383</v>
      </c>
      <c r="D772">
        <v>0</v>
      </c>
      <c r="E772">
        <v>2</v>
      </c>
      <c r="F772" t="s">
        <v>1221</v>
      </c>
      <c r="H772">
        <v>6.36</v>
      </c>
      <c r="L772">
        <v>6.06</v>
      </c>
      <c r="X772" s="1">
        <f t="shared" si="59"/>
        <v>6.36</v>
      </c>
      <c r="Y772" s="1">
        <f t="shared" si="60"/>
        <v>6.06</v>
      </c>
      <c r="Z772">
        <f t="shared" si="61"/>
        <v>2.4446199258915184E-5</v>
      </c>
    </row>
    <row r="773" spans="1:26" x14ac:dyDescent="0.25">
      <c r="A773" t="s">
        <v>1146</v>
      </c>
      <c r="B773">
        <v>125</v>
      </c>
      <c r="C773" t="s">
        <v>383</v>
      </c>
      <c r="D773">
        <v>0</v>
      </c>
      <c r="E773">
        <v>2</v>
      </c>
      <c r="F773" t="s">
        <v>1221</v>
      </c>
      <c r="G773" t="s">
        <v>166</v>
      </c>
      <c r="H773">
        <v>6.29</v>
      </c>
      <c r="L773" t="s">
        <v>698</v>
      </c>
      <c r="X773" s="1">
        <f t="shared" si="59"/>
        <v>6.29</v>
      </c>
      <c r="Y773" s="1" t="str">
        <f t="shared" si="60"/>
        <v>na</v>
      </c>
      <c r="Z773" t="str">
        <f t="shared" si="61"/>
        <v>na</v>
      </c>
    </row>
    <row r="774" spans="1:26" x14ac:dyDescent="0.25">
      <c r="A774" t="s">
        <v>1147</v>
      </c>
      <c r="B774">
        <v>125</v>
      </c>
      <c r="C774" t="s">
        <v>383</v>
      </c>
      <c r="D774">
        <v>0</v>
      </c>
      <c r="E774">
        <v>2</v>
      </c>
      <c r="F774" t="s">
        <v>1221</v>
      </c>
      <c r="H774">
        <v>6.49</v>
      </c>
      <c r="L774">
        <v>6.3</v>
      </c>
      <c r="X774" s="1">
        <f t="shared" si="59"/>
        <v>6.49</v>
      </c>
      <c r="Y774" s="1">
        <f t="shared" si="60"/>
        <v>6.3</v>
      </c>
      <c r="Z774">
        <f t="shared" si="61"/>
        <v>1.5482592863979611E-5</v>
      </c>
    </row>
    <row r="775" spans="1:26" x14ac:dyDescent="0.25">
      <c r="A775" t="s">
        <v>1148</v>
      </c>
      <c r="B775">
        <v>125</v>
      </c>
      <c r="C775" t="s">
        <v>383</v>
      </c>
      <c r="D775">
        <v>0</v>
      </c>
      <c r="E775">
        <v>2</v>
      </c>
      <c r="F775" t="s">
        <v>1221</v>
      </c>
      <c r="H775">
        <v>6.3</v>
      </c>
      <c r="L775">
        <v>6.08</v>
      </c>
      <c r="X775" s="1">
        <f t="shared" si="59"/>
        <v>6.3</v>
      </c>
      <c r="Y775" s="1">
        <f t="shared" si="60"/>
        <v>6.08</v>
      </c>
      <c r="Z775">
        <f t="shared" si="61"/>
        <v>1.7927212789871071E-5</v>
      </c>
    </row>
    <row r="776" spans="1:26" x14ac:dyDescent="0.25">
      <c r="A776" t="s">
        <v>1149</v>
      </c>
      <c r="B776">
        <v>125</v>
      </c>
      <c r="C776" t="s">
        <v>383</v>
      </c>
      <c r="D776">
        <v>0</v>
      </c>
      <c r="E776">
        <v>2</v>
      </c>
      <c r="F776" t="s">
        <v>1221</v>
      </c>
      <c r="H776">
        <v>6.34</v>
      </c>
      <c r="L776">
        <v>6.12</v>
      </c>
      <c r="X776" s="1">
        <f t="shared" si="59"/>
        <v>6.34</v>
      </c>
      <c r="Y776" s="1">
        <f t="shared" si="60"/>
        <v>6.12</v>
      </c>
      <c r="Z776">
        <f t="shared" si="61"/>
        <v>1.7927212789871071E-5</v>
      </c>
    </row>
    <row r="777" spans="1:26" x14ac:dyDescent="0.25">
      <c r="A777" t="s">
        <v>1150</v>
      </c>
      <c r="B777">
        <v>125</v>
      </c>
      <c r="C777" t="s">
        <v>383</v>
      </c>
      <c r="D777">
        <v>0</v>
      </c>
      <c r="E777">
        <v>2</v>
      </c>
      <c r="F777" t="s">
        <v>1221</v>
      </c>
      <c r="H777">
        <v>6.37</v>
      </c>
      <c r="L777">
        <v>6.17</v>
      </c>
      <c r="X777" s="1">
        <f t="shared" si="59"/>
        <v>6.37</v>
      </c>
      <c r="Y777" s="1">
        <f t="shared" si="60"/>
        <v>6.17</v>
      </c>
      <c r="Z777">
        <f t="shared" si="61"/>
        <v>1.6297466172610097E-5</v>
      </c>
    </row>
    <row r="778" spans="1:26" x14ac:dyDescent="0.25">
      <c r="A778" t="s">
        <v>1151</v>
      </c>
      <c r="B778">
        <v>125</v>
      </c>
      <c r="C778" t="s">
        <v>383</v>
      </c>
      <c r="D778">
        <v>0</v>
      </c>
      <c r="E778">
        <v>2</v>
      </c>
      <c r="F778" t="s">
        <v>1221</v>
      </c>
      <c r="H778">
        <v>6.34</v>
      </c>
      <c r="L778">
        <v>6.14</v>
      </c>
      <c r="X778" s="1">
        <f t="shared" si="59"/>
        <v>6.34</v>
      </c>
      <c r="Y778" s="1">
        <f t="shared" si="60"/>
        <v>6.14</v>
      </c>
      <c r="Z778">
        <f t="shared" si="61"/>
        <v>1.6297466172610097E-5</v>
      </c>
    </row>
    <row r="779" spans="1:26" x14ac:dyDescent="0.25">
      <c r="A779" t="s">
        <v>1152</v>
      </c>
      <c r="B779">
        <v>125</v>
      </c>
      <c r="C779" t="s">
        <v>383</v>
      </c>
      <c r="D779">
        <v>0</v>
      </c>
      <c r="E779">
        <v>2</v>
      </c>
      <c r="F779" t="s">
        <v>1221</v>
      </c>
      <c r="H779">
        <v>6.55</v>
      </c>
      <c r="L779">
        <v>6.36</v>
      </c>
      <c r="X779" s="1">
        <f t="shared" si="59"/>
        <v>6.55</v>
      </c>
      <c r="Y779" s="1">
        <f t="shared" si="60"/>
        <v>6.36</v>
      </c>
      <c r="Z779">
        <f t="shared" si="61"/>
        <v>1.548259286397954E-5</v>
      </c>
    </row>
    <row r="780" spans="1:26" x14ac:dyDescent="0.25">
      <c r="A780" t="s">
        <v>1153</v>
      </c>
      <c r="B780">
        <v>125</v>
      </c>
      <c r="C780" t="s">
        <v>383</v>
      </c>
      <c r="D780">
        <v>0</v>
      </c>
      <c r="E780">
        <v>2</v>
      </c>
      <c r="F780" t="s">
        <v>1221</v>
      </c>
      <c r="H780">
        <v>6.39</v>
      </c>
      <c r="L780">
        <v>6.2</v>
      </c>
      <c r="X780" s="1">
        <f t="shared" si="59"/>
        <v>6.39</v>
      </c>
      <c r="Y780" s="1">
        <f t="shared" si="60"/>
        <v>6.2</v>
      </c>
      <c r="Z780">
        <f t="shared" si="61"/>
        <v>1.548259286397954E-5</v>
      </c>
    </row>
    <row r="781" spans="1:26" x14ac:dyDescent="0.25">
      <c r="A781" t="s">
        <v>1154</v>
      </c>
      <c r="B781">
        <v>125</v>
      </c>
      <c r="C781" t="s">
        <v>383</v>
      </c>
      <c r="D781">
        <v>0</v>
      </c>
      <c r="E781">
        <v>2</v>
      </c>
      <c r="F781" t="s">
        <v>1221</v>
      </c>
      <c r="H781">
        <v>6.37</v>
      </c>
      <c r="L781">
        <v>6.19</v>
      </c>
      <c r="X781" s="1">
        <f t="shared" si="59"/>
        <v>6.37</v>
      </c>
      <c r="Y781" s="1">
        <f t="shared" si="60"/>
        <v>6.19</v>
      </c>
      <c r="Z781">
        <f t="shared" si="61"/>
        <v>1.4667719555349051E-5</v>
      </c>
    </row>
    <row r="782" spans="1:26" x14ac:dyDescent="0.25">
      <c r="A782" t="s">
        <v>1155</v>
      </c>
      <c r="B782">
        <v>125</v>
      </c>
      <c r="C782" t="s">
        <v>383</v>
      </c>
      <c r="D782">
        <v>0</v>
      </c>
      <c r="E782">
        <v>2</v>
      </c>
      <c r="F782" t="s">
        <v>1221</v>
      </c>
      <c r="H782">
        <v>6.31</v>
      </c>
      <c r="L782">
        <v>6.13</v>
      </c>
      <c r="X782" s="1">
        <f t="shared" si="59"/>
        <v>6.31</v>
      </c>
      <c r="Y782" s="1">
        <f t="shared" si="60"/>
        <v>6.13</v>
      </c>
      <c r="Z782">
        <f t="shared" si="61"/>
        <v>1.4667719555349051E-5</v>
      </c>
    </row>
    <row r="783" spans="1:26" x14ac:dyDescent="0.25">
      <c r="A783" t="s">
        <v>1156</v>
      </c>
      <c r="B783">
        <v>125</v>
      </c>
      <c r="C783" t="s">
        <v>383</v>
      </c>
      <c r="D783">
        <v>0</v>
      </c>
      <c r="E783">
        <v>2</v>
      </c>
      <c r="F783" t="s">
        <v>1221</v>
      </c>
      <c r="H783">
        <v>6.37</v>
      </c>
      <c r="L783">
        <v>5.92</v>
      </c>
      <c r="X783" s="1">
        <f t="shared" si="59"/>
        <v>6.37</v>
      </c>
      <c r="Y783" s="1">
        <f t="shared" si="60"/>
        <v>5.92</v>
      </c>
      <c r="Z783">
        <f t="shared" si="61"/>
        <v>3.6669298888372701E-5</v>
      </c>
    </row>
    <row r="784" spans="1:26" x14ac:dyDescent="0.25">
      <c r="A784" t="s">
        <v>1157</v>
      </c>
      <c r="B784">
        <v>125</v>
      </c>
      <c r="C784" t="s">
        <v>383</v>
      </c>
      <c r="D784">
        <v>0</v>
      </c>
      <c r="E784">
        <v>2</v>
      </c>
      <c r="F784" t="s">
        <v>1221</v>
      </c>
      <c r="H784">
        <v>6.38</v>
      </c>
      <c r="L784">
        <v>5.97</v>
      </c>
      <c r="X784" s="1">
        <f t="shared" si="59"/>
        <v>6.38</v>
      </c>
      <c r="Y784" s="1">
        <f t="shared" si="60"/>
        <v>5.97</v>
      </c>
      <c r="Z784">
        <f t="shared" si="61"/>
        <v>3.3409805653850685E-5</v>
      </c>
    </row>
    <row r="785" spans="1:26" x14ac:dyDescent="0.25">
      <c r="A785" t="s">
        <v>1158</v>
      </c>
      <c r="B785">
        <v>125</v>
      </c>
      <c r="C785" t="s">
        <v>383</v>
      </c>
      <c r="D785">
        <v>0</v>
      </c>
      <c r="E785">
        <v>2</v>
      </c>
      <c r="F785" t="s">
        <v>1221</v>
      </c>
      <c r="H785">
        <v>6.39</v>
      </c>
      <c r="L785">
        <v>5.96</v>
      </c>
      <c r="X785" s="1">
        <f t="shared" si="59"/>
        <v>6.39</v>
      </c>
      <c r="Y785" s="1">
        <f t="shared" si="60"/>
        <v>5.96</v>
      </c>
      <c r="Z785">
        <f t="shared" si="61"/>
        <v>3.5039552271111656E-5</v>
      </c>
    </row>
    <row r="786" spans="1:26" x14ac:dyDescent="0.25">
      <c r="A786" t="s">
        <v>1159</v>
      </c>
      <c r="B786">
        <v>125</v>
      </c>
      <c r="C786" t="s">
        <v>383</v>
      </c>
      <c r="D786">
        <v>0</v>
      </c>
      <c r="E786">
        <v>2</v>
      </c>
      <c r="F786" t="s">
        <v>1221</v>
      </c>
      <c r="H786">
        <v>6.26</v>
      </c>
      <c r="L786">
        <v>5.85</v>
      </c>
      <c r="X786" s="1">
        <f t="shared" si="59"/>
        <v>6.26</v>
      </c>
      <c r="Y786" s="1">
        <f t="shared" si="60"/>
        <v>5.85</v>
      </c>
      <c r="Z786">
        <f t="shared" si="61"/>
        <v>3.3409805653850685E-5</v>
      </c>
    </row>
    <row r="787" spans="1:26" x14ac:dyDescent="0.25">
      <c r="A787" t="s">
        <v>1160</v>
      </c>
      <c r="B787">
        <v>125</v>
      </c>
      <c r="C787" t="s">
        <v>383</v>
      </c>
      <c r="D787">
        <v>0</v>
      </c>
      <c r="E787">
        <v>2</v>
      </c>
      <c r="F787" t="s">
        <v>1221</v>
      </c>
      <c r="H787">
        <v>6.08</v>
      </c>
      <c r="L787">
        <v>5.67</v>
      </c>
      <c r="X787" s="1">
        <f t="shared" si="59"/>
        <v>6.08</v>
      </c>
      <c r="Y787" s="1">
        <f t="shared" si="60"/>
        <v>5.67</v>
      </c>
      <c r="Z787">
        <f t="shared" si="61"/>
        <v>3.3409805653850685E-5</v>
      </c>
    </row>
    <row r="788" spans="1:26" x14ac:dyDescent="0.25">
      <c r="A788" t="s">
        <v>1161</v>
      </c>
      <c r="B788">
        <v>125</v>
      </c>
      <c r="C788" t="s">
        <v>383</v>
      </c>
      <c r="D788">
        <v>0</v>
      </c>
      <c r="E788">
        <v>3</v>
      </c>
      <c r="F788" t="s">
        <v>170</v>
      </c>
      <c r="H788">
        <v>6.32</v>
      </c>
      <c r="L788">
        <v>6.21</v>
      </c>
      <c r="X788" s="1">
        <f t="shared" si="59"/>
        <v>6.32</v>
      </c>
      <c r="Y788" s="1">
        <f t="shared" si="60"/>
        <v>6.21</v>
      </c>
      <c r="Z788">
        <f t="shared" si="61"/>
        <v>8.9636063949355726E-6</v>
      </c>
    </row>
    <row r="789" spans="1:26" x14ac:dyDescent="0.25">
      <c r="A789" t="s">
        <v>1162</v>
      </c>
      <c r="B789">
        <v>125</v>
      </c>
      <c r="C789" t="s">
        <v>383</v>
      </c>
      <c r="D789">
        <v>0</v>
      </c>
      <c r="E789">
        <v>3</v>
      </c>
      <c r="F789" t="s">
        <v>170</v>
      </c>
      <c r="H789">
        <v>6.4</v>
      </c>
      <c r="L789">
        <v>6.27</v>
      </c>
      <c r="X789" s="1">
        <f t="shared" si="59"/>
        <v>6.4</v>
      </c>
      <c r="Y789" s="1">
        <f t="shared" si="60"/>
        <v>6.27</v>
      </c>
      <c r="Z789">
        <f t="shared" si="61"/>
        <v>1.0593353012196618E-5</v>
      </c>
    </row>
    <row r="790" spans="1:26" x14ac:dyDescent="0.25">
      <c r="A790" t="s">
        <v>1163</v>
      </c>
      <c r="B790">
        <v>125</v>
      </c>
      <c r="C790" t="s">
        <v>383</v>
      </c>
      <c r="D790">
        <v>0</v>
      </c>
      <c r="E790">
        <v>3</v>
      </c>
      <c r="F790" t="s">
        <v>170</v>
      </c>
      <c r="H790">
        <v>6.37</v>
      </c>
      <c r="L790">
        <v>6.26</v>
      </c>
      <c r="X790" s="1">
        <f t="shared" si="59"/>
        <v>6.37</v>
      </c>
      <c r="Y790" s="1">
        <f t="shared" si="60"/>
        <v>6.26</v>
      </c>
      <c r="Z790">
        <f t="shared" si="61"/>
        <v>8.9636063949355726E-6</v>
      </c>
    </row>
    <row r="791" spans="1:26" x14ac:dyDescent="0.25">
      <c r="A791" t="s">
        <v>1164</v>
      </c>
      <c r="B791">
        <v>125</v>
      </c>
      <c r="C791" t="s">
        <v>383</v>
      </c>
      <c r="D791">
        <v>0</v>
      </c>
      <c r="E791">
        <v>3</v>
      </c>
      <c r="F791" t="s">
        <v>170</v>
      </c>
      <c r="H791">
        <v>6.31</v>
      </c>
      <c r="L791">
        <v>6.2</v>
      </c>
      <c r="X791" s="1">
        <f t="shared" si="59"/>
        <v>6.31</v>
      </c>
      <c r="Y791" s="1">
        <f t="shared" si="60"/>
        <v>6.2</v>
      </c>
      <c r="Z791">
        <f t="shared" si="61"/>
        <v>8.9636063949354998E-6</v>
      </c>
    </row>
    <row r="792" spans="1:26" x14ac:dyDescent="0.25">
      <c r="A792" t="s">
        <v>1165</v>
      </c>
      <c r="B792">
        <v>125</v>
      </c>
      <c r="C792" t="s">
        <v>383</v>
      </c>
      <c r="D792">
        <v>0</v>
      </c>
      <c r="E792">
        <v>3</v>
      </c>
      <c r="F792" t="s">
        <v>170</v>
      </c>
      <c r="H792">
        <v>6.27</v>
      </c>
      <c r="L792">
        <v>6.15</v>
      </c>
      <c r="X792" s="1">
        <f t="shared" si="59"/>
        <v>6.27</v>
      </c>
      <c r="Y792" s="1">
        <f t="shared" si="60"/>
        <v>6.15</v>
      </c>
      <c r="Z792">
        <f t="shared" si="61"/>
        <v>9.7784797035659868E-6</v>
      </c>
    </row>
    <row r="793" spans="1:26" x14ac:dyDescent="0.25">
      <c r="A793" t="s">
        <v>1166</v>
      </c>
      <c r="B793">
        <v>125</v>
      </c>
      <c r="C793" t="s">
        <v>383</v>
      </c>
      <c r="D793">
        <v>0</v>
      </c>
      <c r="E793">
        <v>3</v>
      </c>
      <c r="F793" t="s">
        <v>170</v>
      </c>
      <c r="H793">
        <v>6.23</v>
      </c>
      <c r="L793">
        <v>5.88</v>
      </c>
      <c r="X793" s="1">
        <f t="shared" si="59"/>
        <v>6.23</v>
      </c>
      <c r="Y793" s="1">
        <f t="shared" si="60"/>
        <v>5.88</v>
      </c>
      <c r="Z793">
        <f t="shared" si="61"/>
        <v>2.8520565802067688E-5</v>
      </c>
    </row>
    <row r="794" spans="1:26" x14ac:dyDescent="0.25">
      <c r="A794" t="s">
        <v>1167</v>
      </c>
      <c r="B794">
        <v>125</v>
      </c>
      <c r="C794" t="s">
        <v>383</v>
      </c>
      <c r="D794">
        <v>0</v>
      </c>
      <c r="E794">
        <v>3</v>
      </c>
      <c r="F794" t="s">
        <v>170</v>
      </c>
      <c r="H794">
        <v>6.38</v>
      </c>
      <c r="L794">
        <v>6.03</v>
      </c>
      <c r="X794" s="1">
        <f t="shared" si="59"/>
        <v>6.38</v>
      </c>
      <c r="Y794" s="1">
        <f t="shared" si="60"/>
        <v>6.03</v>
      </c>
      <c r="Z794">
        <f t="shared" si="61"/>
        <v>2.8520565802067617E-5</v>
      </c>
    </row>
    <row r="795" spans="1:26" x14ac:dyDescent="0.25">
      <c r="A795" t="s">
        <v>1168</v>
      </c>
      <c r="B795">
        <v>125</v>
      </c>
      <c r="C795" t="s">
        <v>383</v>
      </c>
      <c r="D795">
        <v>0</v>
      </c>
      <c r="E795">
        <v>3</v>
      </c>
      <c r="F795" t="s">
        <v>170</v>
      </c>
      <c r="H795">
        <v>6.28</v>
      </c>
      <c r="L795">
        <v>5.93</v>
      </c>
      <c r="X795" s="1">
        <f t="shared" si="59"/>
        <v>6.28</v>
      </c>
      <c r="Y795" s="1">
        <f t="shared" si="60"/>
        <v>5.93</v>
      </c>
      <c r="Z795">
        <f t="shared" si="61"/>
        <v>2.8520565802067688E-5</v>
      </c>
    </row>
    <row r="796" spans="1:26" x14ac:dyDescent="0.25">
      <c r="A796" t="s">
        <v>1169</v>
      </c>
      <c r="B796">
        <v>125</v>
      </c>
      <c r="C796" t="s">
        <v>383</v>
      </c>
      <c r="D796">
        <v>0</v>
      </c>
      <c r="E796">
        <v>3</v>
      </c>
      <c r="F796" t="s">
        <v>170</v>
      </c>
      <c r="H796">
        <v>6.37</v>
      </c>
      <c r="L796">
        <v>6.02</v>
      </c>
      <c r="X796" s="1">
        <f t="shared" si="59"/>
        <v>6.37</v>
      </c>
      <c r="Y796" s="1">
        <f t="shared" si="60"/>
        <v>6.02</v>
      </c>
      <c r="Z796">
        <f t="shared" si="61"/>
        <v>2.8520565802067688E-5</v>
      </c>
    </row>
    <row r="797" spans="1:26" x14ac:dyDescent="0.25">
      <c r="A797" t="s">
        <v>1170</v>
      </c>
      <c r="B797">
        <v>125</v>
      </c>
      <c r="C797" t="s">
        <v>383</v>
      </c>
      <c r="D797">
        <v>0</v>
      </c>
      <c r="E797">
        <v>3</v>
      </c>
      <c r="F797" t="s">
        <v>170</v>
      </c>
      <c r="H797">
        <v>6.37</v>
      </c>
      <c r="L797">
        <v>5.99</v>
      </c>
      <c r="X797" s="1">
        <f t="shared" si="59"/>
        <v>6.37</v>
      </c>
      <c r="Y797" s="1">
        <f t="shared" si="60"/>
        <v>5.99</v>
      </c>
      <c r="Z797">
        <f t="shared" si="61"/>
        <v>3.0965185727959148E-5</v>
      </c>
    </row>
    <row r="798" spans="1:26" x14ac:dyDescent="0.25">
      <c r="A798" t="s">
        <v>1171</v>
      </c>
      <c r="B798">
        <v>125</v>
      </c>
      <c r="C798" t="s">
        <v>383</v>
      </c>
      <c r="D798">
        <v>0</v>
      </c>
      <c r="E798">
        <v>3</v>
      </c>
      <c r="F798" t="s">
        <v>170</v>
      </c>
      <c r="H798">
        <v>6.34</v>
      </c>
      <c r="L798">
        <v>6.09</v>
      </c>
      <c r="X798" s="1">
        <f t="shared" si="59"/>
        <v>6.34</v>
      </c>
      <c r="Y798" s="1">
        <f t="shared" si="60"/>
        <v>6.09</v>
      </c>
      <c r="Z798">
        <f t="shared" si="61"/>
        <v>2.0371832715762605E-5</v>
      </c>
    </row>
    <row r="799" spans="1:26" x14ac:dyDescent="0.25">
      <c r="A799" t="s">
        <v>1172</v>
      </c>
      <c r="B799">
        <v>125</v>
      </c>
      <c r="C799" t="s">
        <v>383</v>
      </c>
      <c r="D799">
        <v>0</v>
      </c>
      <c r="E799">
        <v>3</v>
      </c>
      <c r="F799" t="s">
        <v>170</v>
      </c>
      <c r="H799">
        <v>6.4</v>
      </c>
      <c r="L799">
        <v>6.1</v>
      </c>
      <c r="X799" s="1">
        <f t="shared" si="59"/>
        <v>6.4</v>
      </c>
      <c r="Y799" s="1">
        <f t="shared" si="60"/>
        <v>6.1</v>
      </c>
      <c r="Z799">
        <f t="shared" si="61"/>
        <v>2.4446199258915184E-5</v>
      </c>
    </row>
    <row r="800" spans="1:26" x14ac:dyDescent="0.25">
      <c r="A800" t="s">
        <v>1173</v>
      </c>
      <c r="B800">
        <v>125</v>
      </c>
      <c r="C800" t="s">
        <v>383</v>
      </c>
      <c r="D800">
        <v>0</v>
      </c>
      <c r="E800">
        <v>3</v>
      </c>
      <c r="F800" t="s">
        <v>170</v>
      </c>
      <c r="H800">
        <v>6.29</v>
      </c>
      <c r="L800">
        <v>6</v>
      </c>
      <c r="X800" s="1">
        <f t="shared" si="59"/>
        <v>6.29</v>
      </c>
      <c r="Y800" s="1">
        <f t="shared" si="60"/>
        <v>6</v>
      </c>
      <c r="Z800">
        <f t="shared" si="61"/>
        <v>2.3631325950284624E-5</v>
      </c>
    </row>
    <row r="801" spans="1:26" x14ac:dyDescent="0.25">
      <c r="A801" t="s">
        <v>1174</v>
      </c>
      <c r="B801">
        <v>125</v>
      </c>
      <c r="C801" t="s">
        <v>383</v>
      </c>
      <c r="D801">
        <v>0</v>
      </c>
      <c r="E801">
        <v>3</v>
      </c>
      <c r="F801" t="s">
        <v>170</v>
      </c>
      <c r="H801">
        <v>6.41</v>
      </c>
      <c r="L801">
        <v>6.12</v>
      </c>
      <c r="X801" s="1">
        <f t="shared" si="59"/>
        <v>6.41</v>
      </c>
      <c r="Y801" s="1">
        <f t="shared" si="60"/>
        <v>6.12</v>
      </c>
      <c r="Z801">
        <f t="shared" si="61"/>
        <v>2.3631325950284624E-5</v>
      </c>
    </row>
    <row r="802" spans="1:26" x14ac:dyDescent="0.25">
      <c r="A802" t="s">
        <v>1175</v>
      </c>
      <c r="B802">
        <v>125</v>
      </c>
      <c r="C802" t="s">
        <v>383</v>
      </c>
      <c r="D802">
        <v>0</v>
      </c>
      <c r="E802">
        <v>3</v>
      </c>
      <c r="F802" t="s">
        <v>170</v>
      </c>
      <c r="H802">
        <v>6.28</v>
      </c>
      <c r="L802">
        <v>6.06</v>
      </c>
      <c r="X802" s="1">
        <f t="shared" si="59"/>
        <v>6.28</v>
      </c>
      <c r="Y802" s="1">
        <f t="shared" si="60"/>
        <v>6.06</v>
      </c>
      <c r="Z802">
        <f t="shared" si="61"/>
        <v>1.7927212789871145E-5</v>
      </c>
    </row>
    <row r="803" spans="1:26" x14ac:dyDescent="0.25">
      <c r="A803" t="s">
        <v>1176</v>
      </c>
      <c r="B803">
        <v>125</v>
      </c>
      <c r="C803" t="s">
        <v>383</v>
      </c>
      <c r="D803">
        <v>0</v>
      </c>
      <c r="E803">
        <v>3</v>
      </c>
      <c r="F803" t="s">
        <v>170</v>
      </c>
      <c r="H803">
        <v>6.21</v>
      </c>
      <c r="L803">
        <v>6.05</v>
      </c>
      <c r="X803" s="1">
        <f t="shared" si="59"/>
        <v>6.21</v>
      </c>
      <c r="Y803" s="1">
        <f t="shared" si="60"/>
        <v>6.05</v>
      </c>
      <c r="Z803">
        <f t="shared" si="61"/>
        <v>1.3037972938088079E-5</v>
      </c>
    </row>
    <row r="804" spans="1:26" x14ac:dyDescent="0.25">
      <c r="A804" t="s">
        <v>1177</v>
      </c>
      <c r="B804">
        <v>125</v>
      </c>
      <c r="C804" t="s">
        <v>383</v>
      </c>
      <c r="D804">
        <v>0</v>
      </c>
      <c r="E804">
        <v>3</v>
      </c>
      <c r="F804" t="s">
        <v>170</v>
      </c>
      <c r="H804">
        <v>6.47</v>
      </c>
      <c r="L804">
        <v>6.33</v>
      </c>
      <c r="X804" s="1">
        <f t="shared" si="59"/>
        <v>6.47</v>
      </c>
      <c r="Y804" s="1">
        <f t="shared" si="60"/>
        <v>6.33</v>
      </c>
      <c r="Z804">
        <f t="shared" si="61"/>
        <v>1.1408226320827032E-5</v>
      </c>
    </row>
    <row r="805" spans="1:26" x14ac:dyDescent="0.25">
      <c r="A805" t="s">
        <v>1178</v>
      </c>
      <c r="B805">
        <v>125</v>
      </c>
      <c r="C805" t="s">
        <v>383</v>
      </c>
      <c r="D805">
        <v>0</v>
      </c>
      <c r="E805">
        <v>3</v>
      </c>
      <c r="F805" t="s">
        <v>170</v>
      </c>
      <c r="H805">
        <v>6.33</v>
      </c>
      <c r="L805">
        <v>6.2</v>
      </c>
      <c r="X805" s="1">
        <f t="shared" si="59"/>
        <v>6.33</v>
      </c>
      <c r="Y805" s="1">
        <f t="shared" si="60"/>
        <v>6.2</v>
      </c>
      <c r="Z805">
        <f t="shared" si="61"/>
        <v>1.0593353012196545E-5</v>
      </c>
    </row>
    <row r="806" spans="1:26" x14ac:dyDescent="0.25">
      <c r="A806" t="s">
        <v>1179</v>
      </c>
      <c r="B806">
        <v>125</v>
      </c>
      <c r="C806" t="s">
        <v>383</v>
      </c>
      <c r="D806">
        <v>0</v>
      </c>
      <c r="E806">
        <v>3</v>
      </c>
      <c r="F806" t="s">
        <v>170</v>
      </c>
      <c r="H806">
        <v>6.26</v>
      </c>
      <c r="L806">
        <v>6.09</v>
      </c>
      <c r="X806" s="1">
        <f t="shared" si="59"/>
        <v>6.26</v>
      </c>
      <c r="Y806" s="1">
        <f t="shared" si="60"/>
        <v>6.09</v>
      </c>
      <c r="Z806">
        <f t="shared" si="61"/>
        <v>1.3852846246718566E-5</v>
      </c>
    </row>
    <row r="807" spans="1:26" x14ac:dyDescent="0.25">
      <c r="A807" t="s">
        <v>1180</v>
      </c>
      <c r="B807">
        <v>125</v>
      </c>
      <c r="C807" t="s">
        <v>383</v>
      </c>
      <c r="D807">
        <v>0</v>
      </c>
      <c r="E807">
        <v>3</v>
      </c>
      <c r="F807" t="s">
        <v>170</v>
      </c>
      <c r="H807">
        <v>6.24</v>
      </c>
      <c r="L807">
        <v>6.09</v>
      </c>
      <c r="X807" s="1">
        <f t="shared" ref="X807:X837" si="62">H807</f>
        <v>6.24</v>
      </c>
      <c r="Y807" s="1">
        <f t="shared" ref="Y807:Y837" si="63">L807</f>
        <v>6.09</v>
      </c>
      <c r="Z807">
        <f t="shared" si="61"/>
        <v>1.2223099629457592E-5</v>
      </c>
    </row>
    <row r="808" spans="1:26" x14ac:dyDescent="0.25">
      <c r="A808" t="s">
        <v>1181</v>
      </c>
      <c r="B808">
        <v>125</v>
      </c>
      <c r="C808" t="s">
        <v>383</v>
      </c>
      <c r="D808">
        <v>0</v>
      </c>
      <c r="E808">
        <v>3</v>
      </c>
      <c r="F808" t="s">
        <v>170</v>
      </c>
      <c r="H808">
        <v>6.24</v>
      </c>
      <c r="L808">
        <v>6.01</v>
      </c>
      <c r="X808" s="1">
        <f t="shared" si="62"/>
        <v>6.24</v>
      </c>
      <c r="Y808" s="1">
        <f t="shared" si="63"/>
        <v>6.01</v>
      </c>
      <c r="Z808">
        <f t="shared" si="61"/>
        <v>1.8742086098501631E-5</v>
      </c>
    </row>
    <row r="809" spans="1:26" x14ac:dyDescent="0.25">
      <c r="A809" t="s">
        <v>1182</v>
      </c>
      <c r="B809">
        <v>125</v>
      </c>
      <c r="C809" t="s">
        <v>383</v>
      </c>
      <c r="D809">
        <v>0</v>
      </c>
      <c r="E809">
        <v>3</v>
      </c>
      <c r="F809" t="s">
        <v>170</v>
      </c>
      <c r="H809">
        <v>6.36</v>
      </c>
      <c r="L809">
        <v>6.11</v>
      </c>
      <c r="X809" s="1">
        <f t="shared" si="62"/>
        <v>6.36</v>
      </c>
      <c r="Y809" s="1">
        <f t="shared" si="63"/>
        <v>6.11</v>
      </c>
      <c r="Z809">
        <f t="shared" si="61"/>
        <v>2.0371832715762605E-5</v>
      </c>
    </row>
    <row r="810" spans="1:26" x14ac:dyDescent="0.25">
      <c r="A810" t="s">
        <v>1183</v>
      </c>
      <c r="B810">
        <v>125</v>
      </c>
      <c r="C810" t="s">
        <v>383</v>
      </c>
      <c r="D810">
        <v>0</v>
      </c>
      <c r="E810">
        <v>3</v>
      </c>
      <c r="F810" t="s">
        <v>170</v>
      </c>
      <c r="H810">
        <v>6.19</v>
      </c>
      <c r="L810">
        <v>5.97</v>
      </c>
      <c r="X810" s="1">
        <f t="shared" si="62"/>
        <v>6.19</v>
      </c>
      <c r="Y810" s="1">
        <f t="shared" si="63"/>
        <v>5.97</v>
      </c>
      <c r="Z810">
        <f t="shared" si="61"/>
        <v>1.7927212789871145E-5</v>
      </c>
    </row>
    <row r="811" spans="1:26" x14ac:dyDescent="0.25">
      <c r="A811" t="s">
        <v>1184</v>
      </c>
      <c r="B811">
        <v>125</v>
      </c>
      <c r="C811" t="s">
        <v>383</v>
      </c>
      <c r="D811">
        <v>0</v>
      </c>
      <c r="E811">
        <v>3</v>
      </c>
      <c r="F811" t="s">
        <v>170</v>
      </c>
      <c r="H811">
        <v>6.37</v>
      </c>
      <c r="L811">
        <v>6.15</v>
      </c>
      <c r="X811" s="1">
        <f t="shared" si="62"/>
        <v>6.37</v>
      </c>
      <c r="Y811" s="1">
        <f t="shared" si="63"/>
        <v>6.15</v>
      </c>
      <c r="Z811">
        <f t="shared" si="61"/>
        <v>1.7927212789871071E-5</v>
      </c>
    </row>
    <row r="812" spans="1:26" x14ac:dyDescent="0.25">
      <c r="A812" t="s">
        <v>1185</v>
      </c>
      <c r="B812">
        <v>125</v>
      </c>
      <c r="C812" t="s">
        <v>383</v>
      </c>
      <c r="D812">
        <v>0</v>
      </c>
      <c r="E812">
        <v>2</v>
      </c>
      <c r="F812" t="s">
        <v>170</v>
      </c>
      <c r="H812">
        <v>6.25</v>
      </c>
      <c r="L812">
        <v>5.99</v>
      </c>
      <c r="X812" s="1">
        <f t="shared" si="62"/>
        <v>6.25</v>
      </c>
      <c r="Y812" s="1">
        <f t="shared" si="63"/>
        <v>5.99</v>
      </c>
      <c r="Z812">
        <f t="shared" si="61"/>
        <v>2.118670602439309E-5</v>
      </c>
    </row>
    <row r="813" spans="1:26" x14ac:dyDescent="0.25">
      <c r="A813" t="s">
        <v>1186</v>
      </c>
      <c r="B813">
        <v>125</v>
      </c>
      <c r="C813" t="s">
        <v>383</v>
      </c>
      <c r="D813">
        <v>0</v>
      </c>
      <c r="E813">
        <v>2</v>
      </c>
      <c r="F813" t="s">
        <v>170</v>
      </c>
      <c r="H813">
        <v>6.36</v>
      </c>
      <c r="L813">
        <v>5.79</v>
      </c>
      <c r="X813" s="1">
        <f t="shared" si="62"/>
        <v>6.36</v>
      </c>
      <c r="Y813" s="1">
        <f t="shared" si="63"/>
        <v>5.79</v>
      </c>
      <c r="Z813">
        <f t="shared" si="61"/>
        <v>4.6447778591938763E-5</v>
      </c>
    </row>
    <row r="814" spans="1:26" x14ac:dyDescent="0.25">
      <c r="A814" t="s">
        <v>1187</v>
      </c>
      <c r="B814">
        <v>125</v>
      </c>
      <c r="C814" t="s">
        <v>383</v>
      </c>
      <c r="D814">
        <v>0</v>
      </c>
      <c r="E814">
        <v>2</v>
      </c>
      <c r="F814" t="s">
        <v>170</v>
      </c>
      <c r="H814">
        <v>6.48</v>
      </c>
      <c r="L814">
        <v>6.02</v>
      </c>
      <c r="X814" s="1">
        <f t="shared" si="62"/>
        <v>6.48</v>
      </c>
      <c r="Y814" s="1">
        <f t="shared" si="63"/>
        <v>6.02</v>
      </c>
      <c r="Z814">
        <f t="shared" si="61"/>
        <v>3.7484172197003261E-5</v>
      </c>
    </row>
    <row r="815" spans="1:26" x14ac:dyDescent="0.25">
      <c r="A815" t="s">
        <v>1188</v>
      </c>
      <c r="B815">
        <v>125</v>
      </c>
      <c r="C815" t="s">
        <v>383</v>
      </c>
      <c r="D815">
        <v>0</v>
      </c>
      <c r="E815">
        <v>3</v>
      </c>
      <c r="F815" t="s">
        <v>170</v>
      </c>
      <c r="H815">
        <v>6.27</v>
      </c>
      <c r="L815">
        <v>5.85</v>
      </c>
      <c r="X815" s="1">
        <f t="shared" si="62"/>
        <v>6.27</v>
      </c>
      <c r="Y815" s="1">
        <f t="shared" si="63"/>
        <v>5.85</v>
      </c>
      <c r="Z815">
        <f t="shared" si="61"/>
        <v>3.4224678962481171E-5</v>
      </c>
    </row>
    <row r="816" spans="1:26" x14ac:dyDescent="0.25">
      <c r="A816" t="s">
        <v>1189</v>
      </c>
      <c r="B816">
        <v>125</v>
      </c>
      <c r="C816" t="s">
        <v>383</v>
      </c>
      <c r="D816">
        <v>0</v>
      </c>
      <c r="E816">
        <v>3</v>
      </c>
      <c r="F816" t="s">
        <v>170</v>
      </c>
      <c r="H816">
        <v>6.29</v>
      </c>
      <c r="L816">
        <v>5.91</v>
      </c>
      <c r="X816" s="1">
        <f t="shared" si="62"/>
        <v>6.29</v>
      </c>
      <c r="Y816" s="1">
        <f t="shared" si="63"/>
        <v>5.91</v>
      </c>
      <c r="Z816">
        <f t="shared" si="61"/>
        <v>3.0965185727959148E-5</v>
      </c>
    </row>
    <row r="817" spans="1:26" x14ac:dyDescent="0.25">
      <c r="A817" t="s">
        <v>1190</v>
      </c>
      <c r="B817">
        <v>125</v>
      </c>
      <c r="C817" t="s">
        <v>383</v>
      </c>
      <c r="D817">
        <v>0</v>
      </c>
      <c r="E817">
        <v>3</v>
      </c>
      <c r="F817" t="s">
        <v>170</v>
      </c>
      <c r="H817">
        <v>6.25</v>
      </c>
      <c r="L817">
        <v>5.9</v>
      </c>
      <c r="X817" s="1">
        <f t="shared" si="62"/>
        <v>6.25</v>
      </c>
      <c r="Y817" s="1">
        <f t="shared" si="63"/>
        <v>5.9</v>
      </c>
      <c r="Z817">
        <f t="shared" si="61"/>
        <v>2.8520565802067617E-5</v>
      </c>
    </row>
    <row r="818" spans="1:26" x14ac:dyDescent="0.25">
      <c r="A818" t="s">
        <v>1191</v>
      </c>
      <c r="B818">
        <v>125</v>
      </c>
      <c r="C818" t="s">
        <v>383</v>
      </c>
      <c r="D818">
        <v>0</v>
      </c>
      <c r="E818">
        <v>3</v>
      </c>
      <c r="F818" t="s">
        <v>170</v>
      </c>
      <c r="H818">
        <v>6.27</v>
      </c>
      <c r="L818">
        <v>5.8</v>
      </c>
      <c r="X818" s="1">
        <f t="shared" si="62"/>
        <v>6.27</v>
      </c>
      <c r="Y818" s="1">
        <f t="shared" si="63"/>
        <v>5.8</v>
      </c>
      <c r="Z818">
        <f t="shared" si="61"/>
        <v>3.8299045505633679E-5</v>
      </c>
    </row>
    <row r="819" spans="1:26" x14ac:dyDescent="0.25">
      <c r="A819" t="s">
        <v>1192</v>
      </c>
      <c r="B819">
        <v>125</v>
      </c>
      <c r="C819" t="s">
        <v>383</v>
      </c>
      <c r="D819">
        <v>0</v>
      </c>
      <c r="E819">
        <v>3</v>
      </c>
      <c r="F819" t="s">
        <v>170</v>
      </c>
      <c r="H819">
        <v>6.41</v>
      </c>
      <c r="L819">
        <v>5.93</v>
      </c>
      <c r="X819" s="1">
        <f t="shared" si="62"/>
        <v>6.41</v>
      </c>
      <c r="Y819" s="1">
        <f t="shared" si="63"/>
        <v>5.93</v>
      </c>
      <c r="Z819">
        <f t="shared" si="61"/>
        <v>3.9113918814264239E-5</v>
      </c>
    </row>
    <row r="820" spans="1:26" x14ac:dyDescent="0.25">
      <c r="A820" t="s">
        <v>1193</v>
      </c>
      <c r="B820">
        <v>125</v>
      </c>
      <c r="C820" t="s">
        <v>383</v>
      </c>
      <c r="D820">
        <v>0</v>
      </c>
      <c r="E820">
        <v>2</v>
      </c>
      <c r="F820" t="s">
        <v>170</v>
      </c>
      <c r="H820">
        <v>6.34</v>
      </c>
      <c r="L820">
        <v>5.89</v>
      </c>
      <c r="X820" s="1">
        <f t="shared" si="62"/>
        <v>6.34</v>
      </c>
      <c r="Y820" s="1">
        <f t="shared" si="63"/>
        <v>5.89</v>
      </c>
      <c r="Z820">
        <f t="shared" si="61"/>
        <v>3.6669298888372701E-5</v>
      </c>
    </row>
    <row r="821" spans="1:26" x14ac:dyDescent="0.25">
      <c r="A821" t="s">
        <v>1194</v>
      </c>
      <c r="B821">
        <v>125</v>
      </c>
      <c r="C821" t="s">
        <v>383</v>
      </c>
      <c r="D821">
        <v>0</v>
      </c>
      <c r="E821">
        <v>2</v>
      </c>
      <c r="F821" t="s">
        <v>170</v>
      </c>
      <c r="H821">
        <v>6.33</v>
      </c>
      <c r="L821">
        <v>5.85</v>
      </c>
      <c r="X821" s="1">
        <f t="shared" si="62"/>
        <v>6.33</v>
      </c>
      <c r="Y821" s="1">
        <f t="shared" si="63"/>
        <v>5.85</v>
      </c>
      <c r="Z821">
        <f t="shared" si="61"/>
        <v>3.9113918814264239E-5</v>
      </c>
    </row>
    <row r="822" spans="1:26" x14ac:dyDescent="0.25">
      <c r="A822" t="s">
        <v>1195</v>
      </c>
      <c r="B822">
        <v>125</v>
      </c>
      <c r="C822" t="s">
        <v>383</v>
      </c>
      <c r="D822">
        <v>0</v>
      </c>
      <c r="E822">
        <v>2</v>
      </c>
      <c r="F822" t="s">
        <v>170</v>
      </c>
      <c r="H822">
        <v>6.19</v>
      </c>
      <c r="L822">
        <v>5.73</v>
      </c>
      <c r="X822" s="1">
        <f t="shared" si="62"/>
        <v>6.19</v>
      </c>
      <c r="Y822" s="1">
        <f t="shared" si="63"/>
        <v>5.73</v>
      </c>
      <c r="Z822">
        <f t="shared" si="61"/>
        <v>3.7484172197003187E-5</v>
      </c>
    </row>
    <row r="823" spans="1:26" x14ac:dyDescent="0.25">
      <c r="A823" t="s">
        <v>1196</v>
      </c>
      <c r="B823">
        <v>125</v>
      </c>
      <c r="C823" t="s">
        <v>383</v>
      </c>
      <c r="D823">
        <v>0</v>
      </c>
      <c r="E823">
        <v>2</v>
      </c>
      <c r="F823" t="s">
        <v>170</v>
      </c>
      <c r="H823">
        <v>6.3</v>
      </c>
      <c r="L823">
        <v>5.75</v>
      </c>
      <c r="X823" s="1">
        <f t="shared" si="62"/>
        <v>6.3</v>
      </c>
      <c r="Y823" s="1">
        <f t="shared" si="63"/>
        <v>5.75</v>
      </c>
      <c r="Z823">
        <f t="shared" si="61"/>
        <v>4.4818031974677717E-5</v>
      </c>
    </row>
    <row r="824" spans="1:26" x14ac:dyDescent="0.25">
      <c r="A824" t="s">
        <v>1197</v>
      </c>
      <c r="B824">
        <v>125</v>
      </c>
      <c r="C824" t="s">
        <v>383</v>
      </c>
      <c r="D824">
        <v>0</v>
      </c>
      <c r="E824">
        <v>2</v>
      </c>
      <c r="F824" t="s">
        <v>170</v>
      </c>
      <c r="H824">
        <v>6.46</v>
      </c>
      <c r="L824">
        <v>5.94</v>
      </c>
      <c r="X824" s="1">
        <f t="shared" si="62"/>
        <v>6.46</v>
      </c>
      <c r="Y824" s="1">
        <f t="shared" si="63"/>
        <v>5.94</v>
      </c>
      <c r="Z824">
        <f t="shared" si="61"/>
        <v>4.237341204878618E-5</v>
      </c>
    </row>
    <row r="825" spans="1:26" x14ac:dyDescent="0.25">
      <c r="A825" t="s">
        <v>1198</v>
      </c>
      <c r="B825">
        <v>125</v>
      </c>
      <c r="C825" t="s">
        <v>383</v>
      </c>
      <c r="D825">
        <v>0</v>
      </c>
      <c r="E825">
        <v>2</v>
      </c>
      <c r="F825" t="s">
        <v>170</v>
      </c>
      <c r="H825">
        <v>6.25</v>
      </c>
      <c r="L825">
        <v>5.7</v>
      </c>
      <c r="X825" s="1">
        <f t="shared" si="62"/>
        <v>6.25</v>
      </c>
      <c r="Y825" s="1">
        <f t="shared" si="63"/>
        <v>5.7</v>
      </c>
      <c r="Z825">
        <f t="shared" si="61"/>
        <v>4.4818031974677717E-5</v>
      </c>
    </row>
    <row r="826" spans="1:26" x14ac:dyDescent="0.25">
      <c r="A826" t="s">
        <v>1199</v>
      </c>
      <c r="B826">
        <v>125</v>
      </c>
      <c r="C826" t="s">
        <v>383</v>
      </c>
      <c r="D826">
        <v>0</v>
      </c>
      <c r="E826">
        <v>2</v>
      </c>
      <c r="F826" t="s">
        <v>170</v>
      </c>
      <c r="H826">
        <v>6.31</v>
      </c>
      <c r="L826">
        <v>5.73</v>
      </c>
      <c r="X826" s="1">
        <f t="shared" si="62"/>
        <v>6.31</v>
      </c>
      <c r="Y826" s="1">
        <f t="shared" si="63"/>
        <v>5.73</v>
      </c>
      <c r="Z826">
        <f t="shared" si="61"/>
        <v>4.7262651900569173E-5</v>
      </c>
    </row>
    <row r="827" spans="1:26" x14ac:dyDescent="0.25">
      <c r="A827" t="s">
        <v>1200</v>
      </c>
      <c r="B827">
        <v>125</v>
      </c>
      <c r="C827" t="s">
        <v>383</v>
      </c>
      <c r="D827">
        <v>0</v>
      </c>
      <c r="E827">
        <v>2</v>
      </c>
      <c r="F827" t="s">
        <v>1221</v>
      </c>
      <c r="H827">
        <v>6.16</v>
      </c>
      <c r="L827">
        <v>5.68</v>
      </c>
      <c r="X827" s="1">
        <f t="shared" si="62"/>
        <v>6.16</v>
      </c>
      <c r="Y827" s="1">
        <f t="shared" si="63"/>
        <v>5.68</v>
      </c>
      <c r="Z827">
        <f t="shared" si="61"/>
        <v>3.9113918814264239E-5</v>
      </c>
    </row>
    <row r="828" spans="1:26" x14ac:dyDescent="0.25">
      <c r="A828" t="s">
        <v>1201</v>
      </c>
      <c r="B828">
        <v>125</v>
      </c>
      <c r="C828" t="s">
        <v>383</v>
      </c>
      <c r="D828">
        <v>0</v>
      </c>
      <c r="E828">
        <v>2</v>
      </c>
      <c r="F828" t="s">
        <v>1221</v>
      </c>
      <c r="H828">
        <v>6.12</v>
      </c>
      <c r="L828">
        <v>5.48</v>
      </c>
      <c r="X828" s="1">
        <f t="shared" si="62"/>
        <v>6.12</v>
      </c>
      <c r="Y828" s="1">
        <f t="shared" si="63"/>
        <v>5.48</v>
      </c>
      <c r="Z828">
        <f t="shared" si="61"/>
        <v>5.2151891752352241E-5</v>
      </c>
    </row>
    <row r="829" spans="1:26" x14ac:dyDescent="0.25">
      <c r="A829" t="s">
        <v>1202</v>
      </c>
      <c r="B829">
        <v>125</v>
      </c>
      <c r="C829" t="s">
        <v>383</v>
      </c>
      <c r="D829">
        <v>0</v>
      </c>
      <c r="E829">
        <v>2</v>
      </c>
      <c r="F829" t="s">
        <v>1221</v>
      </c>
      <c r="H829">
        <v>6.28</v>
      </c>
      <c r="L829">
        <v>5.64</v>
      </c>
      <c r="X829" s="1">
        <f t="shared" si="62"/>
        <v>6.28</v>
      </c>
      <c r="Y829" s="1">
        <f t="shared" si="63"/>
        <v>5.64</v>
      </c>
      <c r="Z829">
        <f t="shared" si="61"/>
        <v>5.2151891752352316E-5</v>
      </c>
    </row>
    <row r="830" spans="1:26" x14ac:dyDescent="0.25">
      <c r="A830" t="s">
        <v>1203</v>
      </c>
      <c r="B830">
        <v>125</v>
      </c>
      <c r="C830" t="s">
        <v>383</v>
      </c>
      <c r="D830">
        <v>0</v>
      </c>
      <c r="E830">
        <v>2</v>
      </c>
      <c r="F830" t="s">
        <v>1221</v>
      </c>
      <c r="H830">
        <v>6.05</v>
      </c>
      <c r="L830">
        <v>5.41</v>
      </c>
      <c r="X830" s="1">
        <f t="shared" si="62"/>
        <v>6.05</v>
      </c>
      <c r="Y830" s="1">
        <f t="shared" si="63"/>
        <v>5.41</v>
      </c>
      <c r="Z830">
        <f t="shared" si="61"/>
        <v>5.2151891752352241E-5</v>
      </c>
    </row>
    <row r="831" spans="1:26" x14ac:dyDescent="0.25">
      <c r="A831" t="s">
        <v>1204</v>
      </c>
      <c r="B831">
        <v>125</v>
      </c>
      <c r="C831" t="s">
        <v>383</v>
      </c>
      <c r="D831">
        <v>0</v>
      </c>
      <c r="E831">
        <v>2</v>
      </c>
      <c r="F831" t="s">
        <v>1221</v>
      </c>
      <c r="H831">
        <v>6.13</v>
      </c>
      <c r="L831">
        <v>5.51</v>
      </c>
      <c r="X831" s="1">
        <f t="shared" si="62"/>
        <v>6.13</v>
      </c>
      <c r="Y831" s="1">
        <f t="shared" si="63"/>
        <v>5.51</v>
      </c>
      <c r="Z831">
        <f t="shared" si="61"/>
        <v>5.0522145135091271E-5</v>
      </c>
    </row>
    <row r="832" spans="1:26" x14ac:dyDescent="0.25">
      <c r="A832" t="s">
        <v>1205</v>
      </c>
      <c r="B832">
        <v>125</v>
      </c>
      <c r="C832" t="s">
        <v>383</v>
      </c>
      <c r="D832">
        <v>0</v>
      </c>
      <c r="E832">
        <v>2</v>
      </c>
      <c r="F832" t="s">
        <v>1221</v>
      </c>
      <c r="H832">
        <v>6.16</v>
      </c>
      <c r="L832">
        <v>5.5</v>
      </c>
      <c r="X832" s="1">
        <f t="shared" si="62"/>
        <v>6.16</v>
      </c>
      <c r="Y832" s="1">
        <f t="shared" si="63"/>
        <v>5.5</v>
      </c>
      <c r="Z832">
        <f t="shared" si="61"/>
        <v>5.3781638369613287E-5</v>
      </c>
    </row>
    <row r="833" spans="1:26" x14ac:dyDescent="0.25">
      <c r="A833" t="s">
        <v>1206</v>
      </c>
      <c r="B833">
        <v>125</v>
      </c>
      <c r="C833" t="s">
        <v>383</v>
      </c>
      <c r="D833">
        <v>0</v>
      </c>
      <c r="E833">
        <v>2</v>
      </c>
      <c r="F833" t="s">
        <v>1221</v>
      </c>
      <c r="H833">
        <v>6.2</v>
      </c>
      <c r="L833">
        <v>5.67</v>
      </c>
      <c r="X833" s="1">
        <f t="shared" si="62"/>
        <v>6.2</v>
      </c>
      <c r="Y833" s="1">
        <f t="shared" si="63"/>
        <v>5.67</v>
      </c>
      <c r="Z833">
        <f t="shared" si="61"/>
        <v>4.318828535741674E-5</v>
      </c>
    </row>
    <row r="834" spans="1:26" x14ac:dyDescent="0.25">
      <c r="A834" t="s">
        <v>1207</v>
      </c>
      <c r="B834">
        <v>125</v>
      </c>
      <c r="C834" t="s">
        <v>383</v>
      </c>
      <c r="D834">
        <v>0</v>
      </c>
      <c r="E834">
        <v>2</v>
      </c>
      <c r="F834" t="s">
        <v>169</v>
      </c>
      <c r="H834">
        <v>5.48</v>
      </c>
      <c r="L834">
        <v>5.0599999999999996</v>
      </c>
      <c r="X834" s="1">
        <f t="shared" si="62"/>
        <v>5.48</v>
      </c>
      <c r="Y834" s="1">
        <f t="shared" si="63"/>
        <v>5.0599999999999996</v>
      </c>
      <c r="Z834">
        <f t="shared" si="61"/>
        <v>3.4224678962481245E-5</v>
      </c>
    </row>
    <row r="835" spans="1:26" x14ac:dyDescent="0.25">
      <c r="A835" t="s">
        <v>1208</v>
      </c>
      <c r="B835">
        <v>125</v>
      </c>
      <c r="C835" t="s">
        <v>383</v>
      </c>
      <c r="D835">
        <v>0</v>
      </c>
      <c r="E835">
        <v>2</v>
      </c>
      <c r="F835" t="s">
        <v>169</v>
      </c>
      <c r="H835">
        <v>5.51</v>
      </c>
      <c r="L835">
        <v>4.91</v>
      </c>
      <c r="X835" s="1">
        <f t="shared" si="62"/>
        <v>5.51</v>
      </c>
      <c r="Y835" s="1">
        <f t="shared" si="63"/>
        <v>4.91</v>
      </c>
      <c r="Z835">
        <f t="shared" ref="Z835:Z867" si="64">IFERROR((X835-Y835)/(PI()*((B835/2)^2)),"na")</f>
        <v>4.8892398517830219E-5</v>
      </c>
    </row>
    <row r="836" spans="1:26" x14ac:dyDescent="0.25">
      <c r="A836" t="s">
        <v>1209</v>
      </c>
      <c r="B836">
        <v>125</v>
      </c>
      <c r="C836" t="s">
        <v>383</v>
      </c>
      <c r="D836">
        <v>0</v>
      </c>
      <c r="E836">
        <v>2</v>
      </c>
      <c r="F836" t="s">
        <v>169</v>
      </c>
      <c r="H836">
        <v>5.34</v>
      </c>
      <c r="L836">
        <v>4.8600000000000003</v>
      </c>
      <c r="X836" s="1">
        <f t="shared" si="62"/>
        <v>5.34</v>
      </c>
      <c r="Y836" s="1">
        <f t="shared" si="63"/>
        <v>4.8600000000000003</v>
      </c>
      <c r="Z836">
        <f t="shared" si="64"/>
        <v>3.9113918814264164E-5</v>
      </c>
    </row>
    <row r="837" spans="1:26" x14ac:dyDescent="0.25">
      <c r="A837" t="s">
        <v>1210</v>
      </c>
      <c r="B837">
        <v>125</v>
      </c>
      <c r="C837" t="s">
        <v>383</v>
      </c>
      <c r="D837">
        <v>0</v>
      </c>
      <c r="E837">
        <v>2</v>
      </c>
      <c r="F837" t="s">
        <v>169</v>
      </c>
      <c r="H837">
        <v>5.33</v>
      </c>
      <c r="L837">
        <v>4.78</v>
      </c>
      <c r="X837" s="1">
        <f t="shared" si="62"/>
        <v>5.33</v>
      </c>
      <c r="Y837" s="1">
        <f t="shared" si="63"/>
        <v>4.78</v>
      </c>
      <c r="Z837">
        <f t="shared" si="64"/>
        <v>4.4818031974677717E-5</v>
      </c>
    </row>
    <row r="838" spans="1:26" x14ac:dyDescent="0.25">
      <c r="A838" t="s">
        <v>1211</v>
      </c>
      <c r="B838">
        <v>125</v>
      </c>
      <c r="C838" t="s">
        <v>383</v>
      </c>
      <c r="D838">
        <v>0</v>
      </c>
      <c r="E838">
        <v>2</v>
      </c>
      <c r="F838" t="s">
        <v>169</v>
      </c>
      <c r="G838" t="s">
        <v>884</v>
      </c>
      <c r="H838">
        <v>5.44</v>
      </c>
      <c r="P838">
        <v>5.42</v>
      </c>
      <c r="T838">
        <v>5.25</v>
      </c>
      <c r="X838" s="1">
        <f t="shared" ref="X838:X847" si="65">P838</f>
        <v>5.42</v>
      </c>
      <c r="Y838" s="1">
        <f t="shared" ref="Y838:Y847" si="66">T838</f>
        <v>5.25</v>
      </c>
      <c r="Z838">
        <f t="shared" si="64"/>
        <v>1.3852846246718566E-5</v>
      </c>
    </row>
    <row r="839" spans="1:26" x14ac:dyDescent="0.25">
      <c r="A839" t="s">
        <v>1212</v>
      </c>
      <c r="B839">
        <v>125</v>
      </c>
      <c r="C839" t="s">
        <v>383</v>
      </c>
      <c r="D839">
        <v>0</v>
      </c>
      <c r="E839">
        <v>2</v>
      </c>
      <c r="F839" t="s">
        <v>169</v>
      </c>
      <c r="G839" t="s">
        <v>884</v>
      </c>
      <c r="H839">
        <v>5.48</v>
      </c>
      <c r="P839">
        <v>5.48</v>
      </c>
      <c r="T839">
        <v>5.3</v>
      </c>
      <c r="X839" s="1">
        <f t="shared" si="65"/>
        <v>5.48</v>
      </c>
      <c r="Y839" s="1">
        <f t="shared" si="66"/>
        <v>5.3</v>
      </c>
      <c r="Z839">
        <f t="shared" si="64"/>
        <v>1.4667719555349124E-5</v>
      </c>
    </row>
    <row r="840" spans="1:26" x14ac:dyDescent="0.25">
      <c r="A840" t="s">
        <v>1213</v>
      </c>
      <c r="B840">
        <v>125</v>
      </c>
      <c r="C840" t="s">
        <v>383</v>
      </c>
      <c r="D840">
        <v>0</v>
      </c>
      <c r="E840">
        <v>2</v>
      </c>
      <c r="F840" t="s">
        <v>169</v>
      </c>
      <c r="G840" t="s">
        <v>884</v>
      </c>
      <c r="H840">
        <v>5.36</v>
      </c>
      <c r="P840">
        <v>5.37</v>
      </c>
      <c r="T840">
        <v>5.19</v>
      </c>
      <c r="X840" s="1">
        <f t="shared" si="65"/>
        <v>5.37</v>
      </c>
      <c r="Y840" s="1">
        <f t="shared" si="66"/>
        <v>5.19</v>
      </c>
      <c r="Z840">
        <f t="shared" si="64"/>
        <v>1.4667719555349051E-5</v>
      </c>
    </row>
    <row r="841" spans="1:26" x14ac:dyDescent="0.25">
      <c r="A841" t="s">
        <v>1214</v>
      </c>
      <c r="B841">
        <v>125</v>
      </c>
      <c r="C841" t="s">
        <v>383</v>
      </c>
      <c r="D841">
        <v>0</v>
      </c>
      <c r="E841">
        <v>2</v>
      </c>
      <c r="F841" t="s">
        <v>169</v>
      </c>
      <c r="G841" t="s">
        <v>884</v>
      </c>
      <c r="H841">
        <v>5.37</v>
      </c>
      <c r="P841">
        <v>5.36</v>
      </c>
      <c r="T841">
        <v>5.18</v>
      </c>
      <c r="X841" s="1">
        <f t="shared" si="65"/>
        <v>5.36</v>
      </c>
      <c r="Y841" s="1">
        <f t="shared" si="66"/>
        <v>5.18</v>
      </c>
      <c r="Z841">
        <f t="shared" si="64"/>
        <v>1.4667719555349124E-5</v>
      </c>
    </row>
    <row r="842" spans="1:26" x14ac:dyDescent="0.25">
      <c r="A842" t="s">
        <v>1215</v>
      </c>
      <c r="B842">
        <v>125</v>
      </c>
      <c r="C842" t="s">
        <v>383</v>
      </c>
      <c r="D842">
        <v>0</v>
      </c>
      <c r="E842">
        <v>2</v>
      </c>
      <c r="F842" t="s">
        <v>169</v>
      </c>
      <c r="G842" t="s">
        <v>884</v>
      </c>
      <c r="H842">
        <v>5.5</v>
      </c>
      <c r="P842">
        <v>5.5</v>
      </c>
      <c r="T842">
        <v>5.31</v>
      </c>
      <c r="X842" s="1">
        <f t="shared" si="65"/>
        <v>5.5</v>
      </c>
      <c r="Y842" s="1">
        <f t="shared" si="66"/>
        <v>5.31</v>
      </c>
      <c r="Z842">
        <f t="shared" si="64"/>
        <v>1.5482592863979611E-5</v>
      </c>
    </row>
    <row r="843" spans="1:26" x14ac:dyDescent="0.25">
      <c r="A843" t="s">
        <v>1216</v>
      </c>
      <c r="B843">
        <v>125</v>
      </c>
      <c r="C843" t="s">
        <v>383</v>
      </c>
      <c r="D843">
        <v>0</v>
      </c>
      <c r="E843">
        <v>2</v>
      </c>
      <c r="F843" t="s">
        <v>169</v>
      </c>
      <c r="G843" t="s">
        <v>884</v>
      </c>
      <c r="H843">
        <v>5.46</v>
      </c>
      <c r="P843">
        <v>5.48</v>
      </c>
      <c r="T843">
        <v>5.17</v>
      </c>
      <c r="X843" s="1">
        <f t="shared" si="65"/>
        <v>5.48</v>
      </c>
      <c r="Y843" s="1">
        <f t="shared" si="66"/>
        <v>5.17</v>
      </c>
      <c r="Z843">
        <f t="shared" si="64"/>
        <v>2.5261072567545669E-5</v>
      </c>
    </row>
    <row r="844" spans="1:26" x14ac:dyDescent="0.25">
      <c r="A844" t="s">
        <v>1217</v>
      </c>
      <c r="B844">
        <v>125</v>
      </c>
      <c r="C844" t="s">
        <v>383</v>
      </c>
      <c r="D844">
        <v>0</v>
      </c>
      <c r="E844">
        <v>2</v>
      </c>
      <c r="F844" t="s">
        <v>169</v>
      </c>
      <c r="G844" t="s">
        <v>884</v>
      </c>
      <c r="H844">
        <v>5.49</v>
      </c>
      <c r="P844">
        <v>5.49</v>
      </c>
      <c r="T844">
        <v>5.21</v>
      </c>
      <c r="X844" s="1">
        <f t="shared" si="65"/>
        <v>5.49</v>
      </c>
      <c r="Y844" s="1">
        <f t="shared" si="66"/>
        <v>5.21</v>
      </c>
      <c r="Z844">
        <f t="shared" si="64"/>
        <v>2.2816452641654139E-5</v>
      </c>
    </row>
    <row r="845" spans="1:26" x14ac:dyDescent="0.25">
      <c r="A845" t="s">
        <v>1218</v>
      </c>
      <c r="B845">
        <v>125</v>
      </c>
      <c r="C845" t="s">
        <v>383</v>
      </c>
      <c r="D845">
        <v>0</v>
      </c>
      <c r="E845">
        <v>2</v>
      </c>
      <c r="F845" t="s">
        <v>169</v>
      </c>
      <c r="G845" t="s">
        <v>884</v>
      </c>
      <c r="H845">
        <v>5.38</v>
      </c>
      <c r="P845">
        <v>5.37</v>
      </c>
      <c r="T845">
        <v>5.0599999999999996</v>
      </c>
      <c r="X845" s="1">
        <f t="shared" si="65"/>
        <v>5.37</v>
      </c>
      <c r="Y845" s="1">
        <f t="shared" si="66"/>
        <v>5.0599999999999996</v>
      </c>
      <c r="Z845">
        <f t="shared" si="64"/>
        <v>2.5261072567545669E-5</v>
      </c>
    </row>
    <row r="846" spans="1:26" x14ac:dyDescent="0.25">
      <c r="A846" t="s">
        <v>1219</v>
      </c>
      <c r="B846">
        <v>125</v>
      </c>
      <c r="C846" t="s">
        <v>383</v>
      </c>
      <c r="D846">
        <v>0</v>
      </c>
      <c r="E846">
        <v>2</v>
      </c>
      <c r="F846" t="s">
        <v>169</v>
      </c>
      <c r="G846" t="s">
        <v>884</v>
      </c>
      <c r="H846">
        <v>5.39</v>
      </c>
      <c r="P846">
        <v>5.4</v>
      </c>
      <c r="T846">
        <v>5.15</v>
      </c>
      <c r="X846" s="1">
        <f t="shared" si="65"/>
        <v>5.4</v>
      </c>
      <c r="Y846" s="1">
        <f t="shared" si="66"/>
        <v>5.15</v>
      </c>
      <c r="Z846">
        <f t="shared" si="64"/>
        <v>2.0371832715762605E-5</v>
      </c>
    </row>
    <row r="847" spans="1:26" x14ac:dyDescent="0.25">
      <c r="A847" t="s">
        <v>1220</v>
      </c>
      <c r="B847">
        <v>125</v>
      </c>
      <c r="C847" t="s">
        <v>383</v>
      </c>
      <c r="D847">
        <v>0</v>
      </c>
      <c r="E847">
        <v>2</v>
      </c>
      <c r="F847" t="s">
        <v>169</v>
      </c>
      <c r="G847" t="s">
        <v>884</v>
      </c>
      <c r="H847">
        <v>5.31</v>
      </c>
      <c r="P847">
        <v>5.3</v>
      </c>
      <c r="T847">
        <v>5.0199999999999996</v>
      </c>
      <c r="X847" s="1">
        <f t="shared" si="65"/>
        <v>5.3</v>
      </c>
      <c r="Y847" s="1">
        <f t="shared" si="66"/>
        <v>5.0199999999999996</v>
      </c>
      <c r="Z847">
        <f t="shared" si="64"/>
        <v>2.2816452641654139E-5</v>
      </c>
    </row>
    <row r="848" spans="1:26" x14ac:dyDescent="0.25">
      <c r="A848" t="s">
        <v>1240</v>
      </c>
      <c r="B848">
        <v>125</v>
      </c>
      <c r="C848" t="s">
        <v>383</v>
      </c>
      <c r="D848">
        <v>0</v>
      </c>
      <c r="E848">
        <v>3</v>
      </c>
      <c r="F848" t="s">
        <v>169</v>
      </c>
      <c r="H848">
        <v>5.54</v>
      </c>
      <c r="L848">
        <v>5.18</v>
      </c>
      <c r="X848" s="1">
        <f t="shared" ref="X848:X867" si="67">H848</f>
        <v>5.54</v>
      </c>
      <c r="Y848" s="1">
        <f t="shared" ref="Y848:Y867" si="68">L848</f>
        <v>5.18</v>
      </c>
      <c r="Z848">
        <f t="shared" si="64"/>
        <v>2.9335439110698177E-5</v>
      </c>
    </row>
    <row r="849" spans="1:26" x14ac:dyDescent="0.25">
      <c r="A849" t="s">
        <v>1241</v>
      </c>
      <c r="B849">
        <v>125</v>
      </c>
      <c r="C849" t="s">
        <v>383</v>
      </c>
      <c r="D849">
        <v>0</v>
      </c>
      <c r="E849">
        <v>3</v>
      </c>
      <c r="F849" t="s">
        <v>169</v>
      </c>
      <c r="H849">
        <v>5.57</v>
      </c>
      <c r="L849">
        <v>5.21</v>
      </c>
      <c r="X849" s="1">
        <f t="shared" si="67"/>
        <v>5.57</v>
      </c>
      <c r="Y849" s="1">
        <f t="shared" si="68"/>
        <v>5.21</v>
      </c>
      <c r="Z849">
        <f t="shared" si="64"/>
        <v>2.9335439110698177E-5</v>
      </c>
    </row>
    <row r="850" spans="1:26" x14ac:dyDescent="0.25">
      <c r="A850" t="s">
        <v>1242</v>
      </c>
      <c r="B850">
        <v>125</v>
      </c>
      <c r="C850" t="s">
        <v>383</v>
      </c>
      <c r="D850">
        <v>0</v>
      </c>
      <c r="E850">
        <v>3</v>
      </c>
      <c r="F850" t="s">
        <v>169</v>
      </c>
      <c r="H850">
        <v>5.51</v>
      </c>
      <c r="L850">
        <v>5.03</v>
      </c>
      <c r="X850" s="1">
        <f t="shared" si="67"/>
        <v>5.51</v>
      </c>
      <c r="Y850" s="1">
        <f t="shared" si="68"/>
        <v>5.03</v>
      </c>
      <c r="Z850">
        <f t="shared" si="64"/>
        <v>3.9113918814264164E-5</v>
      </c>
    </row>
    <row r="851" spans="1:26" x14ac:dyDescent="0.25">
      <c r="A851" t="s">
        <v>1243</v>
      </c>
      <c r="B851">
        <v>125</v>
      </c>
      <c r="C851" t="s">
        <v>383</v>
      </c>
      <c r="D851">
        <v>0</v>
      </c>
      <c r="E851">
        <v>3</v>
      </c>
      <c r="F851" t="s">
        <v>169</v>
      </c>
      <c r="H851">
        <v>5.36</v>
      </c>
      <c r="L851">
        <v>4.88</v>
      </c>
      <c r="X851" s="1">
        <f t="shared" si="67"/>
        <v>5.36</v>
      </c>
      <c r="Y851" s="1">
        <f t="shared" si="68"/>
        <v>4.88</v>
      </c>
      <c r="Z851">
        <f t="shared" si="64"/>
        <v>3.9113918814264239E-5</v>
      </c>
    </row>
    <row r="852" spans="1:26" x14ac:dyDescent="0.25">
      <c r="A852" t="s">
        <v>1244</v>
      </c>
      <c r="B852">
        <v>125</v>
      </c>
      <c r="C852" t="s">
        <v>383</v>
      </c>
      <c r="D852">
        <v>0</v>
      </c>
      <c r="E852">
        <v>3</v>
      </c>
      <c r="F852" t="s">
        <v>169</v>
      </c>
      <c r="H852">
        <v>5.51</v>
      </c>
      <c r="L852">
        <v>5.17</v>
      </c>
      <c r="X852" s="1">
        <f t="shared" si="67"/>
        <v>5.51</v>
      </c>
      <c r="Y852" s="1">
        <f t="shared" si="68"/>
        <v>5.17</v>
      </c>
      <c r="Z852">
        <f t="shared" si="64"/>
        <v>2.7705692493437132E-5</v>
      </c>
    </row>
    <row r="853" spans="1:26" x14ac:dyDescent="0.25">
      <c r="A853" t="s">
        <v>1245</v>
      </c>
      <c r="B853">
        <v>125</v>
      </c>
      <c r="C853" t="s">
        <v>383</v>
      </c>
      <c r="D853">
        <v>0</v>
      </c>
      <c r="E853">
        <v>3</v>
      </c>
      <c r="F853" t="s">
        <v>169</v>
      </c>
      <c r="H853">
        <v>5.51</v>
      </c>
      <c r="L853">
        <v>5.0599999999999996</v>
      </c>
      <c r="X853" s="1">
        <f t="shared" si="67"/>
        <v>5.51</v>
      </c>
      <c r="Y853" s="1">
        <f t="shared" si="68"/>
        <v>5.0599999999999996</v>
      </c>
      <c r="Z853">
        <f t="shared" si="64"/>
        <v>3.6669298888372701E-5</v>
      </c>
    </row>
    <row r="854" spans="1:26" x14ac:dyDescent="0.25">
      <c r="A854" t="s">
        <v>1246</v>
      </c>
      <c r="B854">
        <v>125</v>
      </c>
      <c r="C854" t="s">
        <v>383</v>
      </c>
      <c r="D854">
        <v>0</v>
      </c>
      <c r="E854">
        <v>3</v>
      </c>
      <c r="F854" t="s">
        <v>169</v>
      </c>
      <c r="H854">
        <v>5.49</v>
      </c>
      <c r="L854">
        <v>5.03</v>
      </c>
      <c r="X854" s="1">
        <f t="shared" si="67"/>
        <v>5.49</v>
      </c>
      <c r="Y854" s="1">
        <f t="shared" si="68"/>
        <v>5.03</v>
      </c>
      <c r="Z854">
        <f t="shared" si="64"/>
        <v>3.7484172197003187E-5</v>
      </c>
    </row>
    <row r="855" spans="1:26" x14ac:dyDescent="0.25">
      <c r="A855" t="s">
        <v>1247</v>
      </c>
      <c r="B855">
        <v>125</v>
      </c>
      <c r="C855" t="s">
        <v>383</v>
      </c>
      <c r="D855">
        <v>0</v>
      </c>
      <c r="E855">
        <v>3</v>
      </c>
      <c r="F855" t="s">
        <v>169</v>
      </c>
      <c r="H855">
        <v>5.54</v>
      </c>
      <c r="L855">
        <v>5.0999999999999996</v>
      </c>
      <c r="X855" s="1">
        <f t="shared" si="67"/>
        <v>5.54</v>
      </c>
      <c r="Y855" s="1">
        <f t="shared" si="68"/>
        <v>5.0999999999999996</v>
      </c>
      <c r="Z855">
        <f t="shared" si="64"/>
        <v>3.5854425579742216E-5</v>
      </c>
    </row>
    <row r="856" spans="1:26" x14ac:dyDescent="0.25">
      <c r="A856" t="s">
        <v>1248</v>
      </c>
      <c r="B856">
        <v>125</v>
      </c>
      <c r="C856" t="s">
        <v>383</v>
      </c>
      <c r="D856">
        <v>0</v>
      </c>
      <c r="E856">
        <v>3</v>
      </c>
      <c r="F856" t="s">
        <v>169</v>
      </c>
      <c r="H856">
        <v>5.35</v>
      </c>
      <c r="L856">
        <v>4.88</v>
      </c>
      <c r="X856" s="1">
        <f t="shared" si="67"/>
        <v>5.35</v>
      </c>
      <c r="Y856" s="1">
        <f t="shared" si="68"/>
        <v>4.88</v>
      </c>
      <c r="Z856">
        <f t="shared" si="64"/>
        <v>3.8299045505633679E-5</v>
      </c>
    </row>
    <row r="857" spans="1:26" x14ac:dyDescent="0.25">
      <c r="A857" t="s">
        <v>1249</v>
      </c>
      <c r="B857">
        <v>125</v>
      </c>
      <c r="C857" t="s">
        <v>383</v>
      </c>
      <c r="D857">
        <v>0</v>
      </c>
      <c r="E857">
        <v>3</v>
      </c>
      <c r="F857" t="s">
        <v>169</v>
      </c>
      <c r="H857">
        <v>5.44</v>
      </c>
      <c r="L857">
        <v>5.0199999999999996</v>
      </c>
      <c r="X857" s="1">
        <f t="shared" si="67"/>
        <v>5.44</v>
      </c>
      <c r="Y857" s="1">
        <f t="shared" si="68"/>
        <v>5.0199999999999996</v>
      </c>
      <c r="Z857">
        <f t="shared" si="64"/>
        <v>3.4224678962481245E-5</v>
      </c>
    </row>
    <row r="858" spans="1:26" x14ac:dyDescent="0.25">
      <c r="A858" t="s">
        <v>1250</v>
      </c>
      <c r="B858">
        <v>125</v>
      </c>
      <c r="C858" t="s">
        <v>383</v>
      </c>
      <c r="D858">
        <v>0</v>
      </c>
      <c r="E858">
        <v>3</v>
      </c>
      <c r="F858" t="s">
        <v>169</v>
      </c>
      <c r="H858">
        <v>5.48</v>
      </c>
      <c r="L858">
        <v>5.25</v>
      </c>
      <c r="X858" s="1">
        <f t="shared" si="67"/>
        <v>5.48</v>
      </c>
      <c r="Y858" s="1">
        <f t="shared" si="68"/>
        <v>5.25</v>
      </c>
      <c r="Z858">
        <f t="shared" si="64"/>
        <v>1.8742086098501631E-5</v>
      </c>
    </row>
    <row r="859" spans="1:26" x14ac:dyDescent="0.25">
      <c r="A859" t="s">
        <v>1251</v>
      </c>
      <c r="B859">
        <v>125</v>
      </c>
      <c r="C859" t="s">
        <v>383</v>
      </c>
      <c r="D859">
        <v>0</v>
      </c>
      <c r="E859">
        <v>3</v>
      </c>
      <c r="F859" t="s">
        <v>169</v>
      </c>
      <c r="H859">
        <v>5.28</v>
      </c>
      <c r="L859">
        <v>5.07</v>
      </c>
      <c r="X859" s="1">
        <f t="shared" si="67"/>
        <v>5.28</v>
      </c>
      <c r="Y859" s="1">
        <f t="shared" si="68"/>
        <v>5.07</v>
      </c>
      <c r="Z859">
        <f t="shared" si="64"/>
        <v>1.7112339481240585E-5</v>
      </c>
    </row>
    <row r="860" spans="1:26" x14ac:dyDescent="0.25">
      <c r="A860" t="s">
        <v>1252</v>
      </c>
      <c r="B860">
        <v>125</v>
      </c>
      <c r="C860" t="s">
        <v>383</v>
      </c>
      <c r="D860">
        <v>0</v>
      </c>
      <c r="E860">
        <v>3</v>
      </c>
      <c r="F860" t="s">
        <v>169</v>
      </c>
      <c r="H860">
        <v>5.5</v>
      </c>
      <c r="L860">
        <v>5.26</v>
      </c>
      <c r="X860" s="1">
        <f t="shared" si="67"/>
        <v>5.5</v>
      </c>
      <c r="Y860" s="1">
        <f t="shared" si="68"/>
        <v>5.26</v>
      </c>
      <c r="Z860">
        <f t="shared" si="64"/>
        <v>1.9556959407132119E-5</v>
      </c>
    </row>
    <row r="861" spans="1:26" x14ac:dyDescent="0.25">
      <c r="A861" t="s">
        <v>1253</v>
      </c>
      <c r="B861">
        <v>125</v>
      </c>
      <c r="C861" t="s">
        <v>383</v>
      </c>
      <c r="D861">
        <v>0</v>
      </c>
      <c r="E861">
        <v>3</v>
      </c>
      <c r="F861" t="s">
        <v>169</v>
      </c>
      <c r="H861">
        <v>5.52</v>
      </c>
      <c r="L861">
        <v>5.3</v>
      </c>
      <c r="X861" s="1">
        <f t="shared" si="67"/>
        <v>5.52</v>
      </c>
      <c r="Y861" s="1">
        <f t="shared" si="68"/>
        <v>5.3</v>
      </c>
      <c r="Z861">
        <f t="shared" si="64"/>
        <v>1.7927212789871071E-5</v>
      </c>
    </row>
    <row r="862" spans="1:26" x14ac:dyDescent="0.25">
      <c r="A862" t="s">
        <v>1254</v>
      </c>
      <c r="B862">
        <v>125</v>
      </c>
      <c r="C862" t="s">
        <v>383</v>
      </c>
      <c r="D862">
        <v>0</v>
      </c>
      <c r="E862">
        <v>3</v>
      </c>
      <c r="F862" t="s">
        <v>169</v>
      </c>
      <c r="H862">
        <v>5.43</v>
      </c>
      <c r="L862">
        <v>5.2</v>
      </c>
      <c r="X862" s="1">
        <f t="shared" si="67"/>
        <v>5.43</v>
      </c>
      <c r="Y862" s="1">
        <f t="shared" si="68"/>
        <v>5.2</v>
      </c>
      <c r="Z862">
        <f t="shared" si="64"/>
        <v>1.8742086098501559E-5</v>
      </c>
    </row>
    <row r="863" spans="1:26" x14ac:dyDescent="0.25">
      <c r="A863" t="s">
        <v>1255</v>
      </c>
      <c r="B863">
        <v>125</v>
      </c>
      <c r="C863" t="s">
        <v>383</v>
      </c>
      <c r="D863">
        <v>0</v>
      </c>
      <c r="E863">
        <v>3</v>
      </c>
      <c r="F863" t="s">
        <v>169</v>
      </c>
      <c r="H863">
        <v>5.44</v>
      </c>
      <c r="L863">
        <v>5.12</v>
      </c>
      <c r="X863" s="1">
        <f t="shared" si="67"/>
        <v>5.44</v>
      </c>
      <c r="Y863" s="1">
        <f t="shared" si="68"/>
        <v>5.12</v>
      </c>
      <c r="Z863">
        <f t="shared" si="64"/>
        <v>2.6075945876176158E-5</v>
      </c>
    </row>
    <row r="864" spans="1:26" x14ac:dyDescent="0.25">
      <c r="A864" t="s">
        <v>1256</v>
      </c>
      <c r="B864">
        <v>125</v>
      </c>
      <c r="C864" t="s">
        <v>383</v>
      </c>
      <c r="D864">
        <v>0</v>
      </c>
      <c r="E864">
        <v>3</v>
      </c>
      <c r="F864" t="s">
        <v>169</v>
      </c>
      <c r="H864">
        <v>5.28</v>
      </c>
      <c r="L864">
        <v>4.97</v>
      </c>
      <c r="X864" s="1">
        <f t="shared" si="67"/>
        <v>5.28</v>
      </c>
      <c r="Y864" s="1">
        <f t="shared" si="68"/>
        <v>4.97</v>
      </c>
      <c r="Z864">
        <f t="shared" si="64"/>
        <v>2.5261072567545669E-5</v>
      </c>
    </row>
    <row r="865" spans="1:26" x14ac:dyDescent="0.25">
      <c r="A865" t="s">
        <v>1257</v>
      </c>
      <c r="B865">
        <v>125</v>
      </c>
      <c r="C865" t="s">
        <v>383</v>
      </c>
      <c r="D865">
        <v>0</v>
      </c>
      <c r="E865">
        <v>3</v>
      </c>
      <c r="F865" t="s">
        <v>169</v>
      </c>
      <c r="H865">
        <v>5.45</v>
      </c>
      <c r="L865">
        <v>5.12</v>
      </c>
      <c r="X865" s="1">
        <f t="shared" si="67"/>
        <v>5.45</v>
      </c>
      <c r="Y865" s="1">
        <f t="shared" si="68"/>
        <v>5.12</v>
      </c>
      <c r="Z865">
        <f t="shared" si="64"/>
        <v>2.6890819184806643E-5</v>
      </c>
    </row>
    <row r="866" spans="1:26" x14ac:dyDescent="0.25">
      <c r="A866" t="s">
        <v>1258</v>
      </c>
      <c r="B866">
        <v>125</v>
      </c>
      <c r="C866" t="s">
        <v>383</v>
      </c>
      <c r="D866">
        <v>0</v>
      </c>
      <c r="E866">
        <v>3</v>
      </c>
      <c r="F866" t="s">
        <v>169</v>
      </c>
      <c r="H866">
        <v>5.36</v>
      </c>
      <c r="L866">
        <v>5.03</v>
      </c>
      <c r="X866" s="1">
        <f t="shared" si="67"/>
        <v>5.36</v>
      </c>
      <c r="Y866" s="1">
        <f t="shared" si="68"/>
        <v>5.03</v>
      </c>
      <c r="Z866">
        <f t="shared" si="64"/>
        <v>2.6890819184806643E-5</v>
      </c>
    </row>
    <row r="867" spans="1:26" x14ac:dyDescent="0.25">
      <c r="A867" t="s">
        <v>1259</v>
      </c>
      <c r="B867">
        <v>125</v>
      </c>
      <c r="C867" t="s">
        <v>383</v>
      </c>
      <c r="D867">
        <v>0</v>
      </c>
      <c r="E867">
        <v>3</v>
      </c>
      <c r="F867" t="s">
        <v>169</v>
      </c>
      <c r="H867">
        <v>5.35</v>
      </c>
      <c r="L867">
        <v>5.03</v>
      </c>
      <c r="X867" s="1">
        <f t="shared" si="67"/>
        <v>5.35</v>
      </c>
      <c r="Y867" s="1">
        <f t="shared" si="68"/>
        <v>5.03</v>
      </c>
      <c r="Z867">
        <f t="shared" si="64"/>
        <v>2.6075945876176083E-5</v>
      </c>
    </row>
    <row r="868" spans="1:26" x14ac:dyDescent="0.25">
      <c r="A868" t="s">
        <v>1387</v>
      </c>
      <c r="B868">
        <v>125</v>
      </c>
      <c r="C868" t="s">
        <v>383</v>
      </c>
      <c r="D868">
        <v>0</v>
      </c>
      <c r="E868">
        <v>4</v>
      </c>
      <c r="F868" t="s">
        <v>169</v>
      </c>
      <c r="H868">
        <v>5.39</v>
      </c>
      <c r="L868">
        <v>5.3</v>
      </c>
      <c r="X868" s="1">
        <f t="shared" ref="X868:X931" si="69">H868</f>
        <v>5.39</v>
      </c>
      <c r="Y868" s="1">
        <f t="shared" ref="Y868:Y931" si="70">L868</f>
        <v>5.3</v>
      </c>
      <c r="Z868">
        <f t="shared" ref="Z868:Z931" si="71">IFERROR((X868-Y868)/(PI()*((B868/2)^2)),"na")</f>
        <v>7.3338597776745257E-6</v>
      </c>
    </row>
    <row r="869" spans="1:26" x14ac:dyDescent="0.25">
      <c r="A869" t="s">
        <v>1388</v>
      </c>
      <c r="B869">
        <v>125</v>
      </c>
      <c r="C869" t="s">
        <v>383</v>
      </c>
      <c r="D869">
        <v>0</v>
      </c>
      <c r="E869">
        <v>4</v>
      </c>
      <c r="F869" t="s">
        <v>169</v>
      </c>
      <c r="H869">
        <v>5.42</v>
      </c>
      <c r="L869">
        <v>5.34</v>
      </c>
      <c r="X869" s="1">
        <f t="shared" si="69"/>
        <v>5.42</v>
      </c>
      <c r="Y869" s="1">
        <f t="shared" si="70"/>
        <v>5.34</v>
      </c>
      <c r="Z869">
        <f t="shared" si="71"/>
        <v>6.5189864690440395E-6</v>
      </c>
    </row>
    <row r="870" spans="1:26" x14ac:dyDescent="0.25">
      <c r="A870" t="s">
        <v>1389</v>
      </c>
      <c r="B870">
        <v>125</v>
      </c>
      <c r="C870" t="s">
        <v>383</v>
      </c>
      <c r="D870">
        <v>0</v>
      </c>
      <c r="E870">
        <v>4</v>
      </c>
      <c r="F870" t="s">
        <v>169</v>
      </c>
      <c r="H870">
        <v>5.47</v>
      </c>
      <c r="L870">
        <v>5.38</v>
      </c>
      <c r="X870" s="1">
        <f t="shared" si="69"/>
        <v>5.47</v>
      </c>
      <c r="Y870" s="1">
        <f t="shared" si="70"/>
        <v>5.38</v>
      </c>
      <c r="Z870">
        <f t="shared" si="71"/>
        <v>7.3338597776745257E-6</v>
      </c>
    </row>
    <row r="871" spans="1:26" x14ac:dyDescent="0.25">
      <c r="A871" t="s">
        <v>1390</v>
      </c>
      <c r="B871">
        <v>125</v>
      </c>
      <c r="C871" t="s">
        <v>383</v>
      </c>
      <c r="D871">
        <v>0</v>
      </c>
      <c r="E871">
        <v>4</v>
      </c>
      <c r="F871" t="s">
        <v>1221</v>
      </c>
      <c r="H871">
        <v>6.15</v>
      </c>
      <c r="L871">
        <v>6.04</v>
      </c>
      <c r="X871" s="1">
        <f t="shared" si="69"/>
        <v>6.15</v>
      </c>
      <c r="Y871" s="1">
        <f t="shared" si="70"/>
        <v>6.04</v>
      </c>
      <c r="Z871">
        <f t="shared" si="71"/>
        <v>8.9636063949355726E-6</v>
      </c>
    </row>
    <row r="872" spans="1:26" x14ac:dyDescent="0.25">
      <c r="A872" t="s">
        <v>1391</v>
      </c>
      <c r="B872">
        <v>125</v>
      </c>
      <c r="C872" t="s">
        <v>383</v>
      </c>
      <c r="D872">
        <v>0</v>
      </c>
      <c r="E872">
        <v>4</v>
      </c>
      <c r="F872" t="s">
        <v>1221</v>
      </c>
      <c r="H872">
        <v>6.14</v>
      </c>
      <c r="L872">
        <v>6.05</v>
      </c>
      <c r="X872" s="1">
        <f t="shared" si="69"/>
        <v>6.14</v>
      </c>
      <c r="Y872" s="1">
        <f t="shared" si="70"/>
        <v>6.05</v>
      </c>
      <c r="Z872">
        <f t="shared" si="71"/>
        <v>7.3338597776745257E-6</v>
      </c>
    </row>
    <row r="873" spans="1:26" x14ac:dyDescent="0.25">
      <c r="A873" t="s">
        <v>1392</v>
      </c>
      <c r="B873">
        <v>125</v>
      </c>
      <c r="C873" t="s">
        <v>383</v>
      </c>
      <c r="D873">
        <v>0</v>
      </c>
      <c r="E873">
        <v>4</v>
      </c>
      <c r="F873" t="s">
        <v>1221</v>
      </c>
      <c r="H873">
        <v>6.22</v>
      </c>
      <c r="L873">
        <v>5.99</v>
      </c>
      <c r="X873" s="1">
        <f t="shared" si="69"/>
        <v>6.22</v>
      </c>
      <c r="Y873" s="1">
        <f t="shared" si="70"/>
        <v>5.99</v>
      </c>
      <c r="Z873">
        <f t="shared" si="71"/>
        <v>1.8742086098501559E-5</v>
      </c>
    </row>
    <row r="874" spans="1:26" x14ac:dyDescent="0.25">
      <c r="A874" t="s">
        <v>1393</v>
      </c>
      <c r="B874">
        <v>125</v>
      </c>
      <c r="C874" t="s">
        <v>383</v>
      </c>
      <c r="D874">
        <v>0</v>
      </c>
      <c r="E874">
        <v>4</v>
      </c>
      <c r="F874" t="s">
        <v>1221</v>
      </c>
      <c r="H874">
        <v>6.22</v>
      </c>
      <c r="L874">
        <v>6.02</v>
      </c>
      <c r="X874" s="1">
        <f t="shared" si="69"/>
        <v>6.22</v>
      </c>
      <c r="Y874" s="1">
        <f t="shared" si="70"/>
        <v>6.02</v>
      </c>
      <c r="Z874">
        <f t="shared" si="71"/>
        <v>1.6297466172610097E-5</v>
      </c>
    </row>
    <row r="875" spans="1:26" x14ac:dyDescent="0.25">
      <c r="A875" t="s">
        <v>1394</v>
      </c>
      <c r="B875">
        <v>125</v>
      </c>
      <c r="C875" t="s">
        <v>383</v>
      </c>
      <c r="D875">
        <v>0</v>
      </c>
      <c r="E875">
        <v>4</v>
      </c>
      <c r="F875" t="s">
        <v>1221</v>
      </c>
      <c r="H875">
        <v>6.23</v>
      </c>
      <c r="L875">
        <v>6.02</v>
      </c>
      <c r="X875" s="1">
        <f t="shared" si="69"/>
        <v>6.23</v>
      </c>
      <c r="Y875" s="1">
        <f t="shared" si="70"/>
        <v>6.02</v>
      </c>
      <c r="Z875">
        <f t="shared" si="71"/>
        <v>1.7112339481240656E-5</v>
      </c>
    </row>
    <row r="876" spans="1:26" x14ac:dyDescent="0.25">
      <c r="A876" t="s">
        <v>1395</v>
      </c>
      <c r="B876">
        <v>125</v>
      </c>
      <c r="C876" t="s">
        <v>383</v>
      </c>
      <c r="D876">
        <v>0</v>
      </c>
      <c r="E876">
        <v>4</v>
      </c>
      <c r="F876" t="s">
        <v>1221</v>
      </c>
      <c r="H876">
        <v>6.29</v>
      </c>
      <c r="L876">
        <v>6.08</v>
      </c>
      <c r="X876" s="1">
        <f t="shared" si="69"/>
        <v>6.29</v>
      </c>
      <c r="Y876" s="1">
        <f t="shared" si="70"/>
        <v>6.08</v>
      </c>
      <c r="Z876">
        <f t="shared" si="71"/>
        <v>1.7112339481240585E-5</v>
      </c>
    </row>
    <row r="877" spans="1:26" x14ac:dyDescent="0.25">
      <c r="A877" t="s">
        <v>1396</v>
      </c>
      <c r="B877">
        <v>125</v>
      </c>
      <c r="C877" t="s">
        <v>383</v>
      </c>
      <c r="D877">
        <v>0</v>
      </c>
      <c r="E877">
        <v>4</v>
      </c>
      <c r="F877" t="s">
        <v>1221</v>
      </c>
      <c r="H877">
        <v>6.38</v>
      </c>
      <c r="L877">
        <v>6.16</v>
      </c>
      <c r="X877" s="1">
        <f t="shared" si="69"/>
        <v>6.38</v>
      </c>
      <c r="Y877" s="1">
        <f t="shared" si="70"/>
        <v>6.16</v>
      </c>
      <c r="Z877">
        <f t="shared" si="71"/>
        <v>1.7927212789871071E-5</v>
      </c>
    </row>
    <row r="878" spans="1:26" x14ac:dyDescent="0.25">
      <c r="A878" t="s">
        <v>1397</v>
      </c>
      <c r="B878">
        <v>125</v>
      </c>
      <c r="C878" t="s">
        <v>383</v>
      </c>
      <c r="D878">
        <v>0</v>
      </c>
      <c r="E878">
        <v>4</v>
      </c>
      <c r="F878" t="s">
        <v>1221</v>
      </c>
      <c r="H878">
        <v>6.25</v>
      </c>
      <c r="L878">
        <v>6.09</v>
      </c>
      <c r="X878" s="1">
        <f t="shared" si="69"/>
        <v>6.25</v>
      </c>
      <c r="Y878" s="1">
        <f t="shared" si="70"/>
        <v>6.09</v>
      </c>
      <c r="Z878">
        <f t="shared" si="71"/>
        <v>1.3037972938088079E-5</v>
      </c>
    </row>
    <row r="879" spans="1:26" x14ac:dyDescent="0.25">
      <c r="A879" t="s">
        <v>1398</v>
      </c>
      <c r="B879">
        <v>125</v>
      </c>
      <c r="C879" t="s">
        <v>383</v>
      </c>
      <c r="D879">
        <v>0</v>
      </c>
      <c r="E879">
        <v>4</v>
      </c>
      <c r="F879" t="s">
        <v>1221</v>
      </c>
      <c r="H879">
        <v>6.18</v>
      </c>
      <c r="L879">
        <v>6.06</v>
      </c>
      <c r="X879" s="1">
        <f t="shared" si="69"/>
        <v>6.18</v>
      </c>
      <c r="Y879" s="1">
        <f t="shared" si="70"/>
        <v>6.06</v>
      </c>
      <c r="Z879">
        <f t="shared" si="71"/>
        <v>9.7784797035660596E-6</v>
      </c>
    </row>
    <row r="880" spans="1:26" x14ac:dyDescent="0.25">
      <c r="A880" t="s">
        <v>1399</v>
      </c>
      <c r="B880">
        <v>125</v>
      </c>
      <c r="C880" t="s">
        <v>383</v>
      </c>
      <c r="D880">
        <v>0</v>
      </c>
      <c r="E880">
        <v>4</v>
      </c>
      <c r="F880" t="s">
        <v>1221</v>
      </c>
      <c r="H880">
        <v>6.42</v>
      </c>
      <c r="L880">
        <v>6.25</v>
      </c>
      <c r="X880" s="1">
        <f t="shared" si="69"/>
        <v>6.42</v>
      </c>
      <c r="Y880" s="1">
        <f t="shared" si="70"/>
        <v>6.25</v>
      </c>
      <c r="Z880">
        <f t="shared" si="71"/>
        <v>1.3852846246718566E-5</v>
      </c>
    </row>
    <row r="881" spans="1:26" x14ac:dyDescent="0.25">
      <c r="A881" t="s">
        <v>1400</v>
      </c>
      <c r="B881">
        <v>125</v>
      </c>
      <c r="C881" t="s">
        <v>383</v>
      </c>
      <c r="D881">
        <v>0</v>
      </c>
      <c r="E881">
        <v>4</v>
      </c>
      <c r="F881" t="s">
        <v>1221</v>
      </c>
      <c r="H881">
        <v>6.34</v>
      </c>
      <c r="L881">
        <v>6.18</v>
      </c>
      <c r="X881" s="1">
        <f t="shared" si="69"/>
        <v>6.34</v>
      </c>
      <c r="Y881" s="1">
        <f t="shared" si="70"/>
        <v>6.18</v>
      </c>
      <c r="Z881">
        <f t="shared" si="71"/>
        <v>1.3037972938088079E-5</v>
      </c>
    </row>
    <row r="882" spans="1:26" x14ac:dyDescent="0.25">
      <c r="A882" t="s">
        <v>1401</v>
      </c>
      <c r="B882">
        <v>125</v>
      </c>
      <c r="C882" t="s">
        <v>383</v>
      </c>
      <c r="D882">
        <v>0</v>
      </c>
      <c r="E882">
        <v>4</v>
      </c>
      <c r="F882" t="s">
        <v>1221</v>
      </c>
      <c r="H882">
        <v>5.35</v>
      </c>
      <c r="L882">
        <v>5.22</v>
      </c>
      <c r="X882" s="1">
        <f t="shared" si="69"/>
        <v>5.35</v>
      </c>
      <c r="Y882" s="1">
        <f t="shared" si="70"/>
        <v>5.22</v>
      </c>
      <c r="Z882">
        <f t="shared" si="71"/>
        <v>1.0593353012196545E-5</v>
      </c>
    </row>
    <row r="883" spans="1:26" x14ac:dyDescent="0.25">
      <c r="A883" t="s">
        <v>1402</v>
      </c>
      <c r="B883">
        <v>125</v>
      </c>
      <c r="C883" t="s">
        <v>383</v>
      </c>
      <c r="D883">
        <v>0</v>
      </c>
      <c r="E883">
        <v>4</v>
      </c>
      <c r="F883" t="s">
        <v>1221</v>
      </c>
      <c r="H883">
        <v>6.32</v>
      </c>
      <c r="L883">
        <v>6.19</v>
      </c>
      <c r="X883" s="1">
        <f t="shared" si="69"/>
        <v>6.32</v>
      </c>
      <c r="Y883" s="1">
        <f t="shared" si="70"/>
        <v>6.19</v>
      </c>
      <c r="Z883">
        <f t="shared" si="71"/>
        <v>1.0593353012196545E-5</v>
      </c>
    </row>
    <row r="884" spans="1:26" x14ac:dyDescent="0.25">
      <c r="A884" t="s">
        <v>1403</v>
      </c>
      <c r="B884">
        <v>125</v>
      </c>
      <c r="C884" t="s">
        <v>383</v>
      </c>
      <c r="D884">
        <v>0</v>
      </c>
      <c r="E884">
        <v>4</v>
      </c>
      <c r="F884" t="s">
        <v>1221</v>
      </c>
      <c r="H884">
        <v>6</v>
      </c>
      <c r="L884">
        <v>5.89</v>
      </c>
      <c r="X884" s="1">
        <f t="shared" si="69"/>
        <v>6</v>
      </c>
      <c r="Y884" s="1">
        <f t="shared" si="70"/>
        <v>5.89</v>
      </c>
      <c r="Z884">
        <f t="shared" si="71"/>
        <v>8.9636063949355726E-6</v>
      </c>
    </row>
    <row r="885" spans="1:26" x14ac:dyDescent="0.25">
      <c r="A885" t="s">
        <v>1404</v>
      </c>
      <c r="B885">
        <v>125</v>
      </c>
      <c r="C885" t="s">
        <v>383</v>
      </c>
      <c r="D885">
        <v>0</v>
      </c>
      <c r="E885">
        <v>4</v>
      </c>
      <c r="F885" t="s">
        <v>1221</v>
      </c>
      <c r="H885">
        <v>6.2</v>
      </c>
      <c r="L885">
        <v>6.07</v>
      </c>
      <c r="X885" s="1">
        <f t="shared" si="69"/>
        <v>6.2</v>
      </c>
      <c r="Y885" s="1">
        <f t="shared" si="70"/>
        <v>6.07</v>
      </c>
      <c r="Z885">
        <f t="shared" si="71"/>
        <v>1.0593353012196545E-5</v>
      </c>
    </row>
    <row r="886" spans="1:26" x14ac:dyDescent="0.25">
      <c r="A886" t="s">
        <v>1405</v>
      </c>
      <c r="B886">
        <v>125</v>
      </c>
      <c r="C886" t="s">
        <v>383</v>
      </c>
      <c r="D886">
        <v>0</v>
      </c>
      <c r="E886">
        <v>4</v>
      </c>
      <c r="F886" t="s">
        <v>169</v>
      </c>
      <c r="H886">
        <v>5.31</v>
      </c>
      <c r="L886">
        <v>5.19</v>
      </c>
      <c r="X886" s="1">
        <f t="shared" si="69"/>
        <v>5.31</v>
      </c>
      <c r="Y886" s="1">
        <f t="shared" si="70"/>
        <v>5.19</v>
      </c>
      <c r="Z886">
        <f t="shared" si="71"/>
        <v>9.7784797035659868E-6</v>
      </c>
    </row>
    <row r="887" spans="1:26" x14ac:dyDescent="0.25">
      <c r="A887" t="s">
        <v>1406</v>
      </c>
      <c r="B887">
        <v>125</v>
      </c>
      <c r="C887" t="s">
        <v>383</v>
      </c>
      <c r="D887">
        <v>0</v>
      </c>
      <c r="E887">
        <v>4</v>
      </c>
      <c r="F887" t="s">
        <v>169</v>
      </c>
      <c r="H887">
        <v>5.44</v>
      </c>
      <c r="L887">
        <v>5.32</v>
      </c>
      <c r="X887" s="1">
        <f t="shared" si="69"/>
        <v>5.44</v>
      </c>
      <c r="Y887" s="1">
        <f t="shared" si="70"/>
        <v>5.32</v>
      </c>
      <c r="Z887">
        <f t="shared" si="71"/>
        <v>9.7784797035660596E-6</v>
      </c>
    </row>
    <row r="888" spans="1:26" x14ac:dyDescent="0.25">
      <c r="A888" t="s">
        <v>1407</v>
      </c>
      <c r="B888">
        <v>125</v>
      </c>
      <c r="C888" t="s">
        <v>383</v>
      </c>
      <c r="D888">
        <v>0</v>
      </c>
      <c r="E888">
        <v>4</v>
      </c>
      <c r="F888" t="s">
        <v>1221</v>
      </c>
      <c r="H888">
        <v>6.27</v>
      </c>
      <c r="L888">
        <v>6.2</v>
      </c>
      <c r="X888" s="1">
        <f t="shared" si="69"/>
        <v>6.27</v>
      </c>
      <c r="Y888" s="1">
        <f t="shared" si="70"/>
        <v>6.2</v>
      </c>
      <c r="Z888">
        <f t="shared" si="71"/>
        <v>5.7041131604134804E-6</v>
      </c>
    </row>
    <row r="889" spans="1:26" x14ac:dyDescent="0.25">
      <c r="A889" t="s">
        <v>1408</v>
      </c>
      <c r="B889">
        <v>125</v>
      </c>
      <c r="C889" t="s">
        <v>383</v>
      </c>
      <c r="D889">
        <v>0</v>
      </c>
      <c r="E889">
        <v>4</v>
      </c>
      <c r="F889" t="s">
        <v>1221</v>
      </c>
      <c r="H889">
        <v>6.24</v>
      </c>
      <c r="L889">
        <v>6.17</v>
      </c>
      <c r="X889" s="1">
        <f t="shared" si="69"/>
        <v>6.24</v>
      </c>
      <c r="Y889" s="1">
        <f t="shared" si="70"/>
        <v>6.17</v>
      </c>
      <c r="Z889">
        <f t="shared" si="71"/>
        <v>5.7041131604135524E-6</v>
      </c>
    </row>
    <row r="890" spans="1:26" x14ac:dyDescent="0.25">
      <c r="A890" t="s">
        <v>1409</v>
      </c>
      <c r="B890">
        <v>125</v>
      </c>
      <c r="C890" t="s">
        <v>383</v>
      </c>
      <c r="D890">
        <v>0</v>
      </c>
      <c r="E890">
        <v>4</v>
      </c>
      <c r="F890" t="s">
        <v>1221</v>
      </c>
      <c r="H890">
        <v>6.34</v>
      </c>
      <c r="L890">
        <v>6.27</v>
      </c>
      <c r="X890" s="1">
        <f t="shared" si="69"/>
        <v>6.34</v>
      </c>
      <c r="Y890" s="1">
        <f t="shared" si="70"/>
        <v>6.27</v>
      </c>
      <c r="Z890">
        <f t="shared" si="71"/>
        <v>5.7041131604135524E-6</v>
      </c>
    </row>
    <row r="891" spans="1:26" x14ac:dyDescent="0.25">
      <c r="A891" t="s">
        <v>1410</v>
      </c>
      <c r="B891">
        <v>125</v>
      </c>
      <c r="C891" t="s">
        <v>383</v>
      </c>
      <c r="D891">
        <v>0</v>
      </c>
      <c r="E891">
        <v>4</v>
      </c>
      <c r="F891" t="s">
        <v>1221</v>
      </c>
      <c r="H891">
        <v>6.31</v>
      </c>
      <c r="L891">
        <v>6.24</v>
      </c>
      <c r="X891" s="1">
        <f t="shared" si="69"/>
        <v>6.31</v>
      </c>
      <c r="Y891" s="1">
        <f t="shared" si="70"/>
        <v>6.24</v>
      </c>
      <c r="Z891">
        <f t="shared" si="71"/>
        <v>5.7041131604134804E-6</v>
      </c>
    </row>
    <row r="892" spans="1:26" x14ac:dyDescent="0.25">
      <c r="A892" t="s">
        <v>1411</v>
      </c>
      <c r="B892">
        <v>125</v>
      </c>
      <c r="C892" t="s">
        <v>383</v>
      </c>
      <c r="D892">
        <v>0</v>
      </c>
      <c r="E892">
        <v>4</v>
      </c>
      <c r="F892" t="s">
        <v>1221</v>
      </c>
      <c r="H892">
        <v>6.28</v>
      </c>
      <c r="L892">
        <v>6.23</v>
      </c>
      <c r="X892" s="1">
        <f t="shared" si="69"/>
        <v>6.28</v>
      </c>
      <c r="Y892" s="1">
        <f t="shared" si="70"/>
        <v>6.23</v>
      </c>
      <c r="Z892">
        <f t="shared" si="71"/>
        <v>4.0743665431525064E-6</v>
      </c>
    </row>
    <row r="893" spans="1:26" x14ac:dyDescent="0.25">
      <c r="A893" t="s">
        <v>1412</v>
      </c>
      <c r="B893">
        <v>125</v>
      </c>
      <c r="C893" t="s">
        <v>383</v>
      </c>
      <c r="D893">
        <v>0</v>
      </c>
      <c r="E893">
        <v>4</v>
      </c>
      <c r="F893" t="s">
        <v>1221</v>
      </c>
      <c r="H893">
        <v>6.22</v>
      </c>
      <c r="L893">
        <v>6.09</v>
      </c>
      <c r="X893" s="1">
        <f t="shared" si="69"/>
        <v>6.22</v>
      </c>
      <c r="Y893" s="1">
        <f t="shared" si="70"/>
        <v>6.09</v>
      </c>
      <c r="Z893">
        <f t="shared" si="71"/>
        <v>1.0593353012196545E-5</v>
      </c>
    </row>
    <row r="894" spans="1:26" x14ac:dyDescent="0.25">
      <c r="A894" t="s">
        <v>1413</v>
      </c>
      <c r="B894">
        <v>125</v>
      </c>
      <c r="C894" t="s">
        <v>383</v>
      </c>
      <c r="D894">
        <v>0</v>
      </c>
      <c r="E894">
        <v>4</v>
      </c>
      <c r="F894" t="s">
        <v>1221</v>
      </c>
      <c r="H894">
        <v>6.22</v>
      </c>
      <c r="L894">
        <v>6.06</v>
      </c>
      <c r="X894" s="1">
        <f t="shared" si="69"/>
        <v>6.22</v>
      </c>
      <c r="Y894" s="1">
        <f t="shared" si="70"/>
        <v>6.06</v>
      </c>
      <c r="Z894">
        <f t="shared" si="71"/>
        <v>1.3037972938088079E-5</v>
      </c>
    </row>
    <row r="895" spans="1:26" x14ac:dyDescent="0.25">
      <c r="A895" t="s">
        <v>1414</v>
      </c>
      <c r="B895">
        <v>125</v>
      </c>
      <c r="C895" t="s">
        <v>383</v>
      </c>
      <c r="D895">
        <v>0</v>
      </c>
      <c r="E895">
        <v>4</v>
      </c>
      <c r="F895" t="s">
        <v>1221</v>
      </c>
      <c r="H895">
        <v>6.31</v>
      </c>
      <c r="L895">
        <v>6.18</v>
      </c>
      <c r="X895" s="1">
        <f t="shared" si="69"/>
        <v>6.31</v>
      </c>
      <c r="Y895" s="1">
        <f t="shared" si="70"/>
        <v>6.18</v>
      </c>
      <c r="Z895">
        <f t="shared" si="71"/>
        <v>1.0593353012196545E-5</v>
      </c>
    </row>
    <row r="896" spans="1:26" x14ac:dyDescent="0.25">
      <c r="A896" t="s">
        <v>1415</v>
      </c>
      <c r="B896">
        <v>125</v>
      </c>
      <c r="C896" t="s">
        <v>383</v>
      </c>
      <c r="D896">
        <v>0</v>
      </c>
      <c r="E896">
        <v>4</v>
      </c>
      <c r="F896" t="s">
        <v>1221</v>
      </c>
      <c r="H896">
        <v>6.25</v>
      </c>
      <c r="L896">
        <v>6.12</v>
      </c>
      <c r="X896" s="1">
        <f t="shared" si="69"/>
        <v>6.25</v>
      </c>
      <c r="Y896" s="1">
        <f t="shared" si="70"/>
        <v>6.12</v>
      </c>
      <c r="Z896">
        <f t="shared" si="71"/>
        <v>1.0593353012196545E-5</v>
      </c>
    </row>
    <row r="897" spans="1:26" x14ac:dyDescent="0.25">
      <c r="A897" t="s">
        <v>1416</v>
      </c>
      <c r="B897">
        <v>125</v>
      </c>
      <c r="C897" t="s">
        <v>383</v>
      </c>
      <c r="D897">
        <v>0</v>
      </c>
      <c r="E897">
        <v>4</v>
      </c>
      <c r="F897" t="s">
        <v>1221</v>
      </c>
      <c r="H897">
        <v>6.2</v>
      </c>
      <c r="L897">
        <v>6.09</v>
      </c>
      <c r="X897" s="1">
        <f t="shared" si="69"/>
        <v>6.2</v>
      </c>
      <c r="Y897" s="1">
        <f t="shared" si="70"/>
        <v>6.09</v>
      </c>
      <c r="Z897">
        <f t="shared" si="71"/>
        <v>8.9636063949355726E-6</v>
      </c>
    </row>
    <row r="898" spans="1:26" x14ac:dyDescent="0.25">
      <c r="A898" t="s">
        <v>1505</v>
      </c>
      <c r="B898">
        <v>125</v>
      </c>
      <c r="C898" t="s">
        <v>383</v>
      </c>
      <c r="D898">
        <v>0</v>
      </c>
      <c r="E898">
        <v>3</v>
      </c>
      <c r="F898" t="s">
        <v>169</v>
      </c>
      <c r="H898">
        <v>5.35</v>
      </c>
      <c r="L898">
        <v>5.3</v>
      </c>
      <c r="X898" s="1">
        <f t="shared" si="69"/>
        <v>5.35</v>
      </c>
      <c r="Y898" s="1">
        <f t="shared" si="70"/>
        <v>5.3</v>
      </c>
      <c r="Z898">
        <f t="shared" si="71"/>
        <v>4.0743665431525064E-6</v>
      </c>
    </row>
    <row r="899" spans="1:26" x14ac:dyDescent="0.25">
      <c r="A899" t="s">
        <v>1506</v>
      </c>
      <c r="B899">
        <v>125</v>
      </c>
      <c r="C899" t="s">
        <v>383</v>
      </c>
      <c r="D899">
        <v>0</v>
      </c>
      <c r="E899">
        <v>3</v>
      </c>
      <c r="F899" t="s">
        <v>169</v>
      </c>
      <c r="H899">
        <v>5.3</v>
      </c>
      <c r="L899">
        <v>5.25</v>
      </c>
      <c r="X899" s="1">
        <f t="shared" si="69"/>
        <v>5.3</v>
      </c>
      <c r="Y899" s="1">
        <f t="shared" si="70"/>
        <v>5.25</v>
      </c>
      <c r="Z899">
        <f t="shared" si="71"/>
        <v>4.0743665431525064E-6</v>
      </c>
    </row>
    <row r="900" spans="1:26" x14ac:dyDescent="0.25">
      <c r="A900" t="s">
        <v>1507</v>
      </c>
      <c r="B900">
        <v>125</v>
      </c>
      <c r="C900" t="s">
        <v>383</v>
      </c>
      <c r="D900">
        <v>0</v>
      </c>
      <c r="E900">
        <v>3</v>
      </c>
      <c r="F900" t="s">
        <v>169</v>
      </c>
      <c r="H900">
        <v>5.51</v>
      </c>
      <c r="L900">
        <v>5.45</v>
      </c>
      <c r="X900" s="1">
        <f t="shared" si="69"/>
        <v>5.51</v>
      </c>
      <c r="Y900" s="1">
        <f t="shared" si="70"/>
        <v>5.45</v>
      </c>
      <c r="Z900">
        <f t="shared" si="71"/>
        <v>4.8892398517829934E-6</v>
      </c>
    </row>
    <row r="901" spans="1:26" x14ac:dyDescent="0.25">
      <c r="A901" t="s">
        <v>1508</v>
      </c>
      <c r="B901">
        <v>125</v>
      </c>
      <c r="C901" t="s">
        <v>383</v>
      </c>
      <c r="D901">
        <v>0</v>
      </c>
      <c r="E901">
        <v>3</v>
      </c>
      <c r="F901" t="s">
        <v>169</v>
      </c>
      <c r="H901">
        <v>5.35</v>
      </c>
      <c r="L901">
        <v>5.28</v>
      </c>
      <c r="X901" s="1">
        <f t="shared" si="69"/>
        <v>5.35</v>
      </c>
      <c r="Y901" s="1">
        <f t="shared" si="70"/>
        <v>5.28</v>
      </c>
      <c r="Z901">
        <f t="shared" si="71"/>
        <v>5.7041131604134804E-6</v>
      </c>
    </row>
    <row r="902" spans="1:26" x14ac:dyDescent="0.25">
      <c r="A902" t="s">
        <v>1509</v>
      </c>
      <c r="B902">
        <v>125</v>
      </c>
      <c r="C902" t="s">
        <v>383</v>
      </c>
      <c r="D902">
        <v>0</v>
      </c>
      <c r="E902">
        <v>3</v>
      </c>
      <c r="F902" t="s">
        <v>169</v>
      </c>
      <c r="H902">
        <v>5.41</v>
      </c>
      <c r="L902">
        <v>5.34</v>
      </c>
      <c r="X902" s="1">
        <f t="shared" si="69"/>
        <v>5.41</v>
      </c>
      <c r="Y902" s="1">
        <f t="shared" si="70"/>
        <v>5.34</v>
      </c>
      <c r="Z902">
        <f t="shared" si="71"/>
        <v>5.7041131604135524E-6</v>
      </c>
    </row>
    <row r="903" spans="1:26" x14ac:dyDescent="0.25">
      <c r="A903" t="s">
        <v>1510</v>
      </c>
      <c r="B903">
        <v>125</v>
      </c>
      <c r="C903" t="s">
        <v>383</v>
      </c>
      <c r="D903">
        <v>0</v>
      </c>
      <c r="E903">
        <v>3</v>
      </c>
      <c r="F903" t="s">
        <v>169</v>
      </c>
      <c r="H903">
        <v>5.27</v>
      </c>
      <c r="L903">
        <v>5.13</v>
      </c>
      <c r="X903" s="1">
        <f t="shared" si="69"/>
        <v>5.27</v>
      </c>
      <c r="Y903" s="1">
        <f t="shared" si="70"/>
        <v>5.13</v>
      </c>
      <c r="Z903">
        <f t="shared" si="71"/>
        <v>1.1408226320827032E-5</v>
      </c>
    </row>
    <row r="904" spans="1:26" x14ac:dyDescent="0.25">
      <c r="A904" t="s">
        <v>1511</v>
      </c>
      <c r="B904">
        <v>125</v>
      </c>
      <c r="C904" t="s">
        <v>383</v>
      </c>
      <c r="D904">
        <v>0</v>
      </c>
      <c r="E904">
        <v>3</v>
      </c>
      <c r="F904" t="s">
        <v>169</v>
      </c>
      <c r="H904">
        <v>5.33</v>
      </c>
      <c r="L904">
        <v>5.18</v>
      </c>
      <c r="X904" s="1">
        <f t="shared" si="69"/>
        <v>5.33</v>
      </c>
      <c r="Y904" s="1">
        <f t="shared" si="70"/>
        <v>5.18</v>
      </c>
      <c r="Z904">
        <f t="shared" si="71"/>
        <v>1.2223099629457592E-5</v>
      </c>
    </row>
    <row r="905" spans="1:26" x14ac:dyDescent="0.25">
      <c r="A905" t="s">
        <v>1512</v>
      </c>
      <c r="B905">
        <v>125</v>
      </c>
      <c r="C905" t="s">
        <v>383</v>
      </c>
      <c r="D905">
        <v>0</v>
      </c>
      <c r="E905">
        <v>3</v>
      </c>
      <c r="F905" t="s">
        <v>169</v>
      </c>
      <c r="H905">
        <v>5.37</v>
      </c>
      <c r="L905">
        <v>5.21</v>
      </c>
      <c r="X905" s="1">
        <f t="shared" si="69"/>
        <v>5.37</v>
      </c>
      <c r="Y905" s="1">
        <f t="shared" si="70"/>
        <v>5.21</v>
      </c>
      <c r="Z905">
        <f t="shared" si="71"/>
        <v>1.3037972938088079E-5</v>
      </c>
    </row>
    <row r="906" spans="1:26" x14ac:dyDescent="0.25">
      <c r="A906" t="s">
        <v>1513</v>
      </c>
      <c r="B906">
        <v>125</v>
      </c>
      <c r="C906" t="s">
        <v>383</v>
      </c>
      <c r="D906">
        <v>0</v>
      </c>
      <c r="E906">
        <v>3</v>
      </c>
      <c r="F906" t="s">
        <v>169</v>
      </c>
      <c r="H906">
        <v>5.56</v>
      </c>
      <c r="L906">
        <v>5.41</v>
      </c>
      <c r="X906" s="1">
        <f t="shared" si="69"/>
        <v>5.56</v>
      </c>
      <c r="Y906" s="1">
        <f t="shared" si="70"/>
        <v>5.41</v>
      </c>
      <c r="Z906">
        <f t="shared" si="71"/>
        <v>1.2223099629457519E-5</v>
      </c>
    </row>
    <row r="907" spans="1:26" x14ac:dyDescent="0.25">
      <c r="A907" t="s">
        <v>1514</v>
      </c>
      <c r="B907">
        <v>125</v>
      </c>
      <c r="C907" t="s">
        <v>383</v>
      </c>
      <c r="D907">
        <v>0</v>
      </c>
      <c r="E907">
        <v>3</v>
      </c>
      <c r="F907" t="s">
        <v>169</v>
      </c>
      <c r="H907">
        <v>5.52</v>
      </c>
      <c r="L907">
        <v>5.36</v>
      </c>
      <c r="X907" s="1">
        <f t="shared" si="69"/>
        <v>5.52</v>
      </c>
      <c r="Y907" s="1">
        <f t="shared" si="70"/>
        <v>5.36</v>
      </c>
      <c r="Z907">
        <f t="shared" si="71"/>
        <v>1.3037972938088006E-5</v>
      </c>
    </row>
    <row r="908" spans="1:26" x14ac:dyDescent="0.25">
      <c r="A908" t="s">
        <v>1515</v>
      </c>
      <c r="B908">
        <v>125</v>
      </c>
      <c r="C908" t="s">
        <v>383</v>
      </c>
      <c r="D908">
        <v>0</v>
      </c>
      <c r="E908">
        <v>3</v>
      </c>
      <c r="F908" t="s">
        <v>169</v>
      </c>
      <c r="H908">
        <v>5.37</v>
      </c>
      <c r="L908">
        <v>5.16</v>
      </c>
      <c r="X908" s="1">
        <f t="shared" si="69"/>
        <v>5.37</v>
      </c>
      <c r="Y908" s="1">
        <f t="shared" si="70"/>
        <v>5.16</v>
      </c>
      <c r="Z908">
        <f t="shared" si="71"/>
        <v>1.7112339481240585E-5</v>
      </c>
    </row>
    <row r="909" spans="1:26" x14ac:dyDescent="0.25">
      <c r="A909" t="s">
        <v>1516</v>
      </c>
      <c r="B909">
        <v>125</v>
      </c>
      <c r="C909" t="s">
        <v>383</v>
      </c>
      <c r="D909">
        <v>0</v>
      </c>
      <c r="E909">
        <v>3</v>
      </c>
      <c r="F909" t="s">
        <v>169</v>
      </c>
      <c r="H909">
        <v>5.43</v>
      </c>
      <c r="L909">
        <v>5.25</v>
      </c>
      <c r="X909" s="1">
        <f t="shared" si="69"/>
        <v>5.43</v>
      </c>
      <c r="Y909" s="1">
        <f t="shared" si="70"/>
        <v>5.25</v>
      </c>
      <c r="Z909">
        <f t="shared" si="71"/>
        <v>1.4667719555349051E-5</v>
      </c>
    </row>
    <row r="910" spans="1:26" x14ac:dyDescent="0.25">
      <c r="A910" t="s">
        <v>1517</v>
      </c>
      <c r="B910">
        <v>125</v>
      </c>
      <c r="C910" t="s">
        <v>383</v>
      </c>
      <c r="D910">
        <v>0</v>
      </c>
      <c r="E910">
        <v>3</v>
      </c>
      <c r="F910" t="s">
        <v>169</v>
      </c>
      <c r="H910">
        <v>5.51</v>
      </c>
      <c r="L910">
        <v>5.36</v>
      </c>
      <c r="X910" s="1">
        <f t="shared" si="69"/>
        <v>5.51</v>
      </c>
      <c r="Y910" s="1">
        <f t="shared" si="70"/>
        <v>5.36</v>
      </c>
      <c r="Z910">
        <f t="shared" si="71"/>
        <v>1.2223099629457519E-5</v>
      </c>
    </row>
    <row r="911" spans="1:26" x14ac:dyDescent="0.25">
      <c r="A911" t="s">
        <v>1518</v>
      </c>
      <c r="B911">
        <v>125</v>
      </c>
      <c r="C911" t="s">
        <v>383</v>
      </c>
      <c r="D911">
        <v>0</v>
      </c>
      <c r="E911">
        <v>3</v>
      </c>
      <c r="F911" t="s">
        <v>169</v>
      </c>
      <c r="H911">
        <v>5.42</v>
      </c>
      <c r="L911">
        <v>5.27</v>
      </c>
      <c r="X911" s="1">
        <f t="shared" si="69"/>
        <v>5.42</v>
      </c>
      <c r="Y911" s="1">
        <f t="shared" si="70"/>
        <v>5.27</v>
      </c>
      <c r="Z911">
        <f t="shared" si="71"/>
        <v>1.2223099629457592E-5</v>
      </c>
    </row>
    <row r="912" spans="1:26" x14ac:dyDescent="0.25">
      <c r="A912" t="s">
        <v>1519</v>
      </c>
      <c r="B912">
        <v>125</v>
      </c>
      <c r="C912" t="s">
        <v>383</v>
      </c>
      <c r="D912">
        <v>0</v>
      </c>
      <c r="E912">
        <v>3</v>
      </c>
      <c r="F912" t="s">
        <v>169</v>
      </c>
      <c r="H912">
        <v>5.29</v>
      </c>
      <c r="L912">
        <v>5.12</v>
      </c>
      <c r="X912" s="1">
        <f t="shared" si="69"/>
        <v>5.29</v>
      </c>
      <c r="Y912" s="1">
        <f t="shared" si="70"/>
        <v>5.12</v>
      </c>
      <c r="Z912">
        <f t="shared" si="71"/>
        <v>1.3852846246718566E-5</v>
      </c>
    </row>
    <row r="913" spans="1:26" x14ac:dyDescent="0.25">
      <c r="A913" t="s">
        <v>1520</v>
      </c>
      <c r="B913">
        <v>125</v>
      </c>
      <c r="C913" t="s">
        <v>383</v>
      </c>
      <c r="D913">
        <v>0</v>
      </c>
      <c r="E913">
        <v>3</v>
      </c>
      <c r="F913" t="s">
        <v>1221</v>
      </c>
      <c r="H913">
        <v>6.2</v>
      </c>
      <c r="L913">
        <v>6</v>
      </c>
      <c r="X913" s="1">
        <f t="shared" si="69"/>
        <v>6.2</v>
      </c>
      <c r="Y913" s="1">
        <f t="shared" si="70"/>
        <v>6</v>
      </c>
      <c r="Z913">
        <f t="shared" si="71"/>
        <v>1.6297466172610097E-5</v>
      </c>
    </row>
    <row r="914" spans="1:26" x14ac:dyDescent="0.25">
      <c r="A914" t="s">
        <v>1521</v>
      </c>
      <c r="B914">
        <v>125</v>
      </c>
      <c r="C914" t="s">
        <v>383</v>
      </c>
      <c r="D914">
        <v>0</v>
      </c>
      <c r="E914">
        <v>3</v>
      </c>
      <c r="F914" t="s">
        <v>1221</v>
      </c>
      <c r="H914">
        <v>5.99</v>
      </c>
      <c r="L914">
        <v>5.8</v>
      </c>
      <c r="X914" s="1">
        <f t="shared" si="69"/>
        <v>5.99</v>
      </c>
      <c r="Y914" s="1">
        <f t="shared" si="70"/>
        <v>5.8</v>
      </c>
      <c r="Z914">
        <f t="shared" si="71"/>
        <v>1.5482592863979611E-5</v>
      </c>
    </row>
    <row r="915" spans="1:26" x14ac:dyDescent="0.25">
      <c r="A915" t="s">
        <v>1522</v>
      </c>
      <c r="B915">
        <v>125</v>
      </c>
      <c r="C915" t="s">
        <v>383</v>
      </c>
      <c r="D915">
        <v>0</v>
      </c>
      <c r="E915">
        <v>3</v>
      </c>
      <c r="F915" t="s">
        <v>1221</v>
      </c>
      <c r="H915">
        <v>6.07</v>
      </c>
      <c r="L915">
        <v>5.83</v>
      </c>
      <c r="X915" s="1">
        <f t="shared" si="69"/>
        <v>6.07</v>
      </c>
      <c r="Y915" s="1">
        <f t="shared" si="70"/>
        <v>5.83</v>
      </c>
      <c r="Z915">
        <f t="shared" si="71"/>
        <v>1.9556959407132119E-5</v>
      </c>
    </row>
    <row r="916" spans="1:26" x14ac:dyDescent="0.25">
      <c r="A916" t="s">
        <v>1523</v>
      </c>
      <c r="B916">
        <v>125</v>
      </c>
      <c r="C916" t="s">
        <v>383</v>
      </c>
      <c r="D916">
        <v>0</v>
      </c>
      <c r="E916">
        <v>3</v>
      </c>
      <c r="F916" t="s">
        <v>169</v>
      </c>
      <c r="H916">
        <v>5.34</v>
      </c>
      <c r="L916">
        <v>5.15</v>
      </c>
      <c r="X916" s="1">
        <f t="shared" si="69"/>
        <v>5.34</v>
      </c>
      <c r="Y916" s="1">
        <f t="shared" si="70"/>
        <v>5.15</v>
      </c>
      <c r="Z916">
        <f t="shared" si="71"/>
        <v>1.548259286397954E-5</v>
      </c>
    </row>
    <row r="917" spans="1:26" x14ac:dyDescent="0.25">
      <c r="A917" t="s">
        <v>1524</v>
      </c>
      <c r="B917">
        <v>125</v>
      </c>
      <c r="C917" t="s">
        <v>383</v>
      </c>
      <c r="D917">
        <v>0</v>
      </c>
      <c r="E917">
        <v>3</v>
      </c>
      <c r="F917" t="s">
        <v>169</v>
      </c>
      <c r="H917">
        <v>5.31</v>
      </c>
      <c r="L917">
        <v>5.1100000000000003</v>
      </c>
      <c r="X917" s="1">
        <f t="shared" si="69"/>
        <v>5.31</v>
      </c>
      <c r="Y917" s="1">
        <f t="shared" si="70"/>
        <v>5.1100000000000003</v>
      </c>
      <c r="Z917">
        <f t="shared" si="71"/>
        <v>1.6297466172610025E-5</v>
      </c>
    </row>
    <row r="918" spans="1:26" x14ac:dyDescent="0.25">
      <c r="A918" t="s">
        <v>1525</v>
      </c>
      <c r="B918">
        <v>125</v>
      </c>
      <c r="C918" t="s">
        <v>383</v>
      </c>
      <c r="D918">
        <v>0</v>
      </c>
      <c r="E918">
        <v>3</v>
      </c>
      <c r="F918" t="s">
        <v>169</v>
      </c>
      <c r="H918">
        <v>5.35</v>
      </c>
      <c r="L918">
        <v>5.03</v>
      </c>
      <c r="X918" s="1">
        <f t="shared" si="69"/>
        <v>5.35</v>
      </c>
      <c r="Y918" s="1">
        <f t="shared" si="70"/>
        <v>5.03</v>
      </c>
      <c r="Z918">
        <f t="shared" si="71"/>
        <v>2.6075945876176083E-5</v>
      </c>
    </row>
    <row r="919" spans="1:26" x14ac:dyDescent="0.25">
      <c r="A919" t="s">
        <v>1526</v>
      </c>
      <c r="B919">
        <v>125</v>
      </c>
      <c r="C919" t="s">
        <v>383</v>
      </c>
      <c r="D919">
        <v>0</v>
      </c>
      <c r="E919">
        <v>3</v>
      </c>
      <c r="F919" t="s">
        <v>169</v>
      </c>
      <c r="H919">
        <v>5.34</v>
      </c>
      <c r="L919">
        <v>5.01</v>
      </c>
      <c r="X919" s="1">
        <f t="shared" si="69"/>
        <v>5.34</v>
      </c>
      <c r="Y919" s="1">
        <f t="shared" si="70"/>
        <v>5.01</v>
      </c>
      <c r="Z919">
        <f t="shared" si="71"/>
        <v>2.6890819184806643E-5</v>
      </c>
    </row>
    <row r="920" spans="1:26" x14ac:dyDescent="0.25">
      <c r="A920" t="s">
        <v>1527</v>
      </c>
      <c r="B920">
        <v>125</v>
      </c>
      <c r="C920" t="s">
        <v>383</v>
      </c>
      <c r="D920">
        <v>0</v>
      </c>
      <c r="E920">
        <v>3</v>
      </c>
      <c r="F920" t="s">
        <v>169</v>
      </c>
      <c r="H920">
        <v>5.51</v>
      </c>
      <c r="L920">
        <v>5.19</v>
      </c>
      <c r="X920" s="1">
        <f t="shared" si="69"/>
        <v>5.51</v>
      </c>
      <c r="Y920" s="1">
        <f t="shared" si="70"/>
        <v>5.19</v>
      </c>
      <c r="Z920">
        <f t="shared" si="71"/>
        <v>2.6075945876176083E-5</v>
      </c>
    </row>
    <row r="921" spans="1:26" x14ac:dyDescent="0.25">
      <c r="A921" t="s">
        <v>1528</v>
      </c>
      <c r="B921">
        <v>125</v>
      </c>
      <c r="C921" t="s">
        <v>383</v>
      </c>
      <c r="D921">
        <v>0</v>
      </c>
      <c r="E921">
        <v>3</v>
      </c>
      <c r="F921" t="s">
        <v>169</v>
      </c>
      <c r="H921">
        <v>5.36</v>
      </c>
      <c r="L921">
        <v>5.07</v>
      </c>
      <c r="X921" s="1">
        <f t="shared" si="69"/>
        <v>5.36</v>
      </c>
      <c r="Y921" s="1">
        <f t="shared" si="70"/>
        <v>5.07</v>
      </c>
      <c r="Z921">
        <f t="shared" si="71"/>
        <v>2.3631325950284624E-5</v>
      </c>
    </row>
    <row r="922" spans="1:26" x14ac:dyDescent="0.25">
      <c r="A922" t="s">
        <v>1529</v>
      </c>
      <c r="B922">
        <v>125</v>
      </c>
      <c r="C922" t="s">
        <v>383</v>
      </c>
      <c r="D922">
        <v>0</v>
      </c>
      <c r="E922">
        <v>3</v>
      </c>
      <c r="F922" t="s">
        <v>169</v>
      </c>
      <c r="H922">
        <v>5.35</v>
      </c>
      <c r="L922">
        <v>5.07</v>
      </c>
      <c r="X922" s="1">
        <f t="shared" si="69"/>
        <v>5.35</v>
      </c>
      <c r="Y922" s="1">
        <f t="shared" si="70"/>
        <v>5.07</v>
      </c>
      <c r="Z922">
        <f t="shared" si="71"/>
        <v>2.2816452641654064E-5</v>
      </c>
    </row>
    <row r="923" spans="1:26" x14ac:dyDescent="0.25">
      <c r="A923" t="s">
        <v>1530</v>
      </c>
      <c r="B923">
        <v>125</v>
      </c>
      <c r="C923" t="s">
        <v>383</v>
      </c>
      <c r="D923">
        <v>0</v>
      </c>
      <c r="E923">
        <v>3</v>
      </c>
      <c r="F923" t="s">
        <v>169</v>
      </c>
      <c r="H923">
        <v>5.42</v>
      </c>
      <c r="L923">
        <v>5.26</v>
      </c>
      <c r="X923" s="1">
        <f t="shared" si="69"/>
        <v>5.42</v>
      </c>
      <c r="Y923" s="1">
        <f t="shared" si="70"/>
        <v>5.26</v>
      </c>
      <c r="Z923">
        <f t="shared" si="71"/>
        <v>1.3037972938088079E-5</v>
      </c>
    </row>
    <row r="924" spans="1:26" x14ac:dyDescent="0.25">
      <c r="A924" t="s">
        <v>1531</v>
      </c>
      <c r="B924">
        <v>125</v>
      </c>
      <c r="C924" t="s">
        <v>383</v>
      </c>
      <c r="D924">
        <v>0</v>
      </c>
      <c r="E924">
        <v>3</v>
      </c>
      <c r="F924" t="s">
        <v>169</v>
      </c>
      <c r="H924">
        <v>5.34</v>
      </c>
      <c r="L924">
        <v>5.23</v>
      </c>
      <c r="X924" s="1">
        <f t="shared" si="69"/>
        <v>5.34</v>
      </c>
      <c r="Y924" s="1">
        <f t="shared" si="70"/>
        <v>5.23</v>
      </c>
      <c r="Z924">
        <f t="shared" si="71"/>
        <v>8.9636063949354998E-6</v>
      </c>
    </row>
    <row r="925" spans="1:26" x14ac:dyDescent="0.25">
      <c r="A925" t="s">
        <v>1532</v>
      </c>
      <c r="B925">
        <v>125</v>
      </c>
      <c r="C925" t="s">
        <v>383</v>
      </c>
      <c r="D925">
        <v>0</v>
      </c>
      <c r="E925">
        <v>3</v>
      </c>
      <c r="F925" t="s">
        <v>169</v>
      </c>
      <c r="H925">
        <v>5.32</v>
      </c>
      <c r="L925">
        <v>5.18</v>
      </c>
      <c r="X925" s="1">
        <f t="shared" si="69"/>
        <v>5.32</v>
      </c>
      <c r="Y925" s="1">
        <f t="shared" si="70"/>
        <v>5.18</v>
      </c>
      <c r="Z925">
        <f t="shared" si="71"/>
        <v>1.1408226320827105E-5</v>
      </c>
    </row>
    <row r="926" spans="1:26" x14ac:dyDescent="0.25">
      <c r="A926" t="s">
        <v>1533</v>
      </c>
      <c r="B926">
        <v>125</v>
      </c>
      <c r="C926" t="s">
        <v>383</v>
      </c>
      <c r="D926">
        <v>0</v>
      </c>
      <c r="E926">
        <v>3</v>
      </c>
      <c r="F926" t="s">
        <v>169</v>
      </c>
      <c r="H926">
        <v>5.41</v>
      </c>
      <c r="L926">
        <v>5.28</v>
      </c>
      <c r="X926" s="1">
        <f t="shared" si="69"/>
        <v>5.41</v>
      </c>
      <c r="Y926" s="1">
        <f t="shared" si="70"/>
        <v>5.28</v>
      </c>
      <c r="Z926">
        <f t="shared" si="71"/>
        <v>1.0593353012196545E-5</v>
      </c>
    </row>
    <row r="927" spans="1:26" x14ac:dyDescent="0.25">
      <c r="A927" t="s">
        <v>1534</v>
      </c>
      <c r="B927">
        <v>125</v>
      </c>
      <c r="C927" t="s">
        <v>383</v>
      </c>
      <c r="D927">
        <v>0</v>
      </c>
      <c r="E927">
        <v>3</v>
      </c>
      <c r="F927" t="s">
        <v>169</v>
      </c>
      <c r="H927">
        <v>5.51</v>
      </c>
      <c r="L927">
        <v>5.38</v>
      </c>
      <c r="X927" s="1">
        <f t="shared" si="69"/>
        <v>5.51</v>
      </c>
      <c r="Y927" s="1">
        <f t="shared" si="70"/>
        <v>5.38</v>
      </c>
      <c r="Z927">
        <f t="shared" si="71"/>
        <v>1.0593353012196545E-5</v>
      </c>
    </row>
    <row r="928" spans="1:26" x14ac:dyDescent="0.25">
      <c r="A928" t="s">
        <v>1539</v>
      </c>
      <c r="B928">
        <v>125</v>
      </c>
      <c r="C928" t="s">
        <v>383</v>
      </c>
      <c r="D928">
        <v>1</v>
      </c>
      <c r="E928">
        <v>0</v>
      </c>
      <c r="F928" t="s">
        <v>1636</v>
      </c>
      <c r="H928">
        <v>5.8</v>
      </c>
      <c r="L928">
        <v>5.65</v>
      </c>
      <c r="X928" s="1">
        <f t="shared" si="69"/>
        <v>5.8</v>
      </c>
      <c r="Y928" s="1">
        <f t="shared" si="70"/>
        <v>5.65</v>
      </c>
      <c r="Z928">
        <f t="shared" si="71"/>
        <v>1.2223099629457519E-5</v>
      </c>
    </row>
    <row r="929" spans="1:26" x14ac:dyDescent="0.25">
      <c r="A929" t="s">
        <v>1540</v>
      </c>
      <c r="B929">
        <v>125</v>
      </c>
      <c r="C929" t="s">
        <v>383</v>
      </c>
      <c r="D929">
        <v>1</v>
      </c>
      <c r="E929">
        <v>2</v>
      </c>
      <c r="F929" t="s">
        <v>168</v>
      </c>
      <c r="H929">
        <v>5.46</v>
      </c>
      <c r="L929">
        <v>5.31</v>
      </c>
      <c r="X929" s="1">
        <f t="shared" si="69"/>
        <v>5.46</v>
      </c>
      <c r="Y929" s="1">
        <f t="shared" si="70"/>
        <v>5.31</v>
      </c>
      <c r="Z929">
        <f t="shared" si="71"/>
        <v>1.2223099629457592E-5</v>
      </c>
    </row>
    <row r="930" spans="1:26" x14ac:dyDescent="0.25">
      <c r="A930" t="s">
        <v>1541</v>
      </c>
      <c r="B930">
        <v>125</v>
      </c>
      <c r="C930" t="s">
        <v>383</v>
      </c>
      <c r="D930">
        <v>1</v>
      </c>
      <c r="E930">
        <v>3</v>
      </c>
      <c r="F930" t="s">
        <v>169</v>
      </c>
      <c r="H930">
        <v>5.48</v>
      </c>
      <c r="L930">
        <v>5.32</v>
      </c>
      <c r="X930" s="1">
        <f t="shared" si="69"/>
        <v>5.48</v>
      </c>
      <c r="Y930" s="1">
        <f t="shared" si="70"/>
        <v>5.32</v>
      </c>
      <c r="Z930">
        <f t="shared" si="71"/>
        <v>1.3037972938088079E-5</v>
      </c>
    </row>
    <row r="931" spans="1:26" x14ac:dyDescent="0.25">
      <c r="A931" t="s">
        <v>1542</v>
      </c>
      <c r="B931">
        <v>125</v>
      </c>
      <c r="C931" t="s">
        <v>383</v>
      </c>
      <c r="D931">
        <v>1</v>
      </c>
      <c r="E931">
        <v>4</v>
      </c>
      <c r="F931" t="s">
        <v>169</v>
      </c>
      <c r="H931">
        <v>5.54</v>
      </c>
      <c r="L931">
        <v>5.39</v>
      </c>
      <c r="X931" s="1">
        <f t="shared" si="69"/>
        <v>5.54</v>
      </c>
      <c r="Y931" s="1">
        <f t="shared" si="70"/>
        <v>5.39</v>
      </c>
      <c r="Z931">
        <f t="shared" si="71"/>
        <v>1.2223099629457592E-5</v>
      </c>
    </row>
    <row r="932" spans="1:26" x14ac:dyDescent="0.25">
      <c r="A932" t="s">
        <v>1543</v>
      </c>
      <c r="B932">
        <v>125</v>
      </c>
      <c r="C932" t="s">
        <v>383</v>
      </c>
      <c r="D932">
        <v>1</v>
      </c>
      <c r="E932">
        <v>5</v>
      </c>
      <c r="F932" t="s">
        <v>1221</v>
      </c>
      <c r="H932">
        <v>6.4</v>
      </c>
      <c r="L932">
        <v>6.27</v>
      </c>
      <c r="X932" s="1">
        <f t="shared" ref="X932:X977" si="72">H932</f>
        <v>6.4</v>
      </c>
      <c r="Y932" s="1">
        <f t="shared" ref="Y932:Y977" si="73">L932</f>
        <v>6.27</v>
      </c>
      <c r="Z932">
        <f t="shared" ref="Z932:Z987" si="74">IFERROR((X932-Y932)/(PI()*((B932/2)^2)),"na")</f>
        <v>1.0593353012196618E-5</v>
      </c>
    </row>
    <row r="933" spans="1:26" x14ac:dyDescent="0.25">
      <c r="A933" t="s">
        <v>1544</v>
      </c>
      <c r="B933">
        <v>125</v>
      </c>
      <c r="C933" t="s">
        <v>383</v>
      </c>
      <c r="D933">
        <v>1</v>
      </c>
      <c r="E933">
        <v>0</v>
      </c>
      <c r="F933" t="s">
        <v>1636</v>
      </c>
      <c r="H933">
        <v>5.76</v>
      </c>
      <c r="L933">
        <v>5.51</v>
      </c>
      <c r="X933" s="1">
        <f t="shared" si="72"/>
        <v>5.76</v>
      </c>
      <c r="Y933" s="1">
        <f t="shared" si="73"/>
        <v>5.51</v>
      </c>
      <c r="Z933">
        <f t="shared" si="74"/>
        <v>2.0371832715762605E-5</v>
      </c>
    </row>
    <row r="934" spans="1:26" x14ac:dyDescent="0.25">
      <c r="A934" t="s">
        <v>1545</v>
      </c>
      <c r="B934">
        <v>125</v>
      </c>
      <c r="C934" t="s">
        <v>383</v>
      </c>
      <c r="D934">
        <v>1</v>
      </c>
      <c r="E934">
        <v>2</v>
      </c>
      <c r="F934" t="s">
        <v>168</v>
      </c>
      <c r="H934">
        <v>5.25</v>
      </c>
      <c r="L934">
        <v>5.01</v>
      </c>
      <c r="X934" s="1">
        <f t="shared" si="72"/>
        <v>5.25</v>
      </c>
      <c r="Y934" s="1">
        <f t="shared" si="73"/>
        <v>5.01</v>
      </c>
      <c r="Z934">
        <f t="shared" si="74"/>
        <v>1.9556959407132119E-5</v>
      </c>
    </row>
    <row r="935" spans="1:26" x14ac:dyDescent="0.25">
      <c r="A935" t="s">
        <v>1546</v>
      </c>
      <c r="B935">
        <v>125</v>
      </c>
      <c r="C935" t="s">
        <v>383</v>
      </c>
      <c r="D935">
        <v>1</v>
      </c>
      <c r="E935">
        <v>3</v>
      </c>
      <c r="F935" t="s">
        <v>169</v>
      </c>
      <c r="H935">
        <v>5.53</v>
      </c>
      <c r="L935">
        <v>5.28</v>
      </c>
      <c r="X935" s="1">
        <f t="shared" si="72"/>
        <v>5.53</v>
      </c>
      <c r="Y935" s="1">
        <f t="shared" si="73"/>
        <v>5.28</v>
      </c>
      <c r="Z935">
        <f t="shared" si="74"/>
        <v>2.0371832715762605E-5</v>
      </c>
    </row>
    <row r="936" spans="1:26" x14ac:dyDescent="0.25">
      <c r="A936" t="s">
        <v>1547</v>
      </c>
      <c r="B936">
        <v>125</v>
      </c>
      <c r="C936" t="s">
        <v>383</v>
      </c>
      <c r="D936">
        <v>1</v>
      </c>
      <c r="E936">
        <v>4</v>
      </c>
      <c r="F936" t="s">
        <v>169</v>
      </c>
      <c r="H936">
        <v>5.38</v>
      </c>
      <c r="L936">
        <v>5.16</v>
      </c>
      <c r="X936" s="1">
        <f t="shared" si="72"/>
        <v>5.38</v>
      </c>
      <c r="Y936" s="1">
        <f t="shared" si="73"/>
        <v>5.16</v>
      </c>
      <c r="Z936">
        <f t="shared" si="74"/>
        <v>1.7927212789871071E-5</v>
      </c>
    </row>
    <row r="937" spans="1:26" x14ac:dyDescent="0.25">
      <c r="A937" t="s">
        <v>1548</v>
      </c>
      <c r="B937">
        <v>125</v>
      </c>
      <c r="C937" t="s">
        <v>383</v>
      </c>
      <c r="D937">
        <v>1</v>
      </c>
      <c r="E937">
        <v>5</v>
      </c>
      <c r="F937" t="s">
        <v>1221</v>
      </c>
      <c r="H937">
        <v>6.41</v>
      </c>
      <c r="L937">
        <v>6.17</v>
      </c>
      <c r="X937" s="1">
        <f t="shared" si="72"/>
        <v>6.41</v>
      </c>
      <c r="Y937" s="1">
        <f t="shared" si="73"/>
        <v>6.17</v>
      </c>
      <c r="Z937">
        <f t="shared" si="74"/>
        <v>1.9556959407132119E-5</v>
      </c>
    </row>
    <row r="938" spans="1:26" x14ac:dyDescent="0.25">
      <c r="A938" t="s">
        <v>1549</v>
      </c>
      <c r="B938">
        <v>125</v>
      </c>
      <c r="C938" t="s">
        <v>383</v>
      </c>
      <c r="D938">
        <v>1</v>
      </c>
      <c r="E938">
        <v>0</v>
      </c>
      <c r="F938" t="s">
        <v>1636</v>
      </c>
      <c r="H938">
        <v>5.86</v>
      </c>
      <c r="L938">
        <v>5.6</v>
      </c>
      <c r="X938" s="1">
        <f t="shared" si="72"/>
        <v>5.86</v>
      </c>
      <c r="Y938" s="1">
        <f t="shared" si="73"/>
        <v>5.6</v>
      </c>
      <c r="Z938">
        <f t="shared" si="74"/>
        <v>2.1186706024393165E-5</v>
      </c>
    </row>
    <row r="939" spans="1:26" x14ac:dyDescent="0.25">
      <c r="A939" t="s">
        <v>1550</v>
      </c>
      <c r="B939">
        <v>125</v>
      </c>
      <c r="C939" t="s">
        <v>383</v>
      </c>
      <c r="D939">
        <v>1</v>
      </c>
      <c r="E939">
        <v>2</v>
      </c>
      <c r="F939" t="s">
        <v>168</v>
      </c>
      <c r="H939">
        <v>5.15</v>
      </c>
      <c r="L939">
        <v>4.9000000000000004</v>
      </c>
      <c r="X939" s="1">
        <f t="shared" si="72"/>
        <v>5.15</v>
      </c>
      <c r="Y939" s="1">
        <f t="shared" si="73"/>
        <v>4.9000000000000004</v>
      </c>
      <c r="Z939">
        <f t="shared" si="74"/>
        <v>2.0371832715762605E-5</v>
      </c>
    </row>
    <row r="940" spans="1:26" x14ac:dyDescent="0.25">
      <c r="A940" t="s">
        <v>1551</v>
      </c>
      <c r="B940">
        <v>125</v>
      </c>
      <c r="C940" t="s">
        <v>383</v>
      </c>
      <c r="D940">
        <v>1</v>
      </c>
      <c r="E940">
        <v>3</v>
      </c>
      <c r="F940" t="s">
        <v>169</v>
      </c>
      <c r="H940">
        <v>5.38</v>
      </c>
      <c r="L940">
        <v>5.13</v>
      </c>
      <c r="X940" s="1">
        <f t="shared" si="72"/>
        <v>5.38</v>
      </c>
      <c r="Y940" s="1">
        <f t="shared" si="73"/>
        <v>5.13</v>
      </c>
      <c r="Z940">
        <f t="shared" si="74"/>
        <v>2.0371832715762605E-5</v>
      </c>
    </row>
    <row r="941" spans="1:26" x14ac:dyDescent="0.25">
      <c r="A941" t="s">
        <v>1552</v>
      </c>
      <c r="B941">
        <v>125</v>
      </c>
      <c r="C941" t="s">
        <v>383</v>
      </c>
      <c r="D941">
        <v>1</v>
      </c>
      <c r="E941">
        <v>4</v>
      </c>
      <c r="F941" t="s">
        <v>169</v>
      </c>
      <c r="H941">
        <v>5.49</v>
      </c>
      <c r="L941">
        <v>5.27</v>
      </c>
      <c r="X941" s="1">
        <f t="shared" si="72"/>
        <v>5.49</v>
      </c>
      <c r="Y941" s="1">
        <f t="shared" si="73"/>
        <v>5.27</v>
      </c>
      <c r="Z941">
        <f t="shared" si="74"/>
        <v>1.7927212789871145E-5</v>
      </c>
    </row>
    <row r="942" spans="1:26" x14ac:dyDescent="0.25">
      <c r="A942" t="s">
        <v>1553</v>
      </c>
      <c r="B942">
        <v>125</v>
      </c>
      <c r="C942" t="s">
        <v>383</v>
      </c>
      <c r="D942">
        <v>1</v>
      </c>
      <c r="E942">
        <v>5</v>
      </c>
      <c r="F942" t="s">
        <v>1221</v>
      </c>
      <c r="H942">
        <v>6.39</v>
      </c>
      <c r="L942">
        <v>6.2</v>
      </c>
      <c r="X942" s="1">
        <f t="shared" si="72"/>
        <v>6.39</v>
      </c>
      <c r="Y942" s="1">
        <f t="shared" si="73"/>
        <v>6.2</v>
      </c>
      <c r="Z942">
        <f t="shared" si="74"/>
        <v>1.548259286397954E-5</v>
      </c>
    </row>
    <row r="943" spans="1:26" x14ac:dyDescent="0.25">
      <c r="A943" t="s">
        <v>1554</v>
      </c>
      <c r="B943">
        <v>125</v>
      </c>
      <c r="C943" t="s">
        <v>383</v>
      </c>
      <c r="D943">
        <v>1</v>
      </c>
      <c r="E943">
        <v>0</v>
      </c>
      <c r="F943" t="s">
        <v>1636</v>
      </c>
      <c r="H943">
        <v>5.93</v>
      </c>
      <c r="L943">
        <v>5.77</v>
      </c>
      <c r="X943" s="1">
        <f t="shared" si="72"/>
        <v>5.93</v>
      </c>
      <c r="Y943" s="1">
        <f t="shared" si="73"/>
        <v>5.77</v>
      </c>
      <c r="Z943">
        <f t="shared" si="74"/>
        <v>1.3037972938088079E-5</v>
      </c>
    </row>
    <row r="944" spans="1:26" x14ac:dyDescent="0.25">
      <c r="A944" t="s">
        <v>1555</v>
      </c>
      <c r="B944">
        <v>125</v>
      </c>
      <c r="C944" t="s">
        <v>383</v>
      </c>
      <c r="D944">
        <v>1</v>
      </c>
      <c r="E944">
        <v>2</v>
      </c>
      <c r="F944" t="s">
        <v>168</v>
      </c>
      <c r="H944">
        <v>5.16</v>
      </c>
      <c r="L944">
        <v>5.05</v>
      </c>
      <c r="X944" s="1">
        <f t="shared" si="72"/>
        <v>5.16</v>
      </c>
      <c r="Y944" s="1">
        <f t="shared" si="73"/>
        <v>5.05</v>
      </c>
      <c r="Z944">
        <f t="shared" si="74"/>
        <v>8.9636063949355726E-6</v>
      </c>
    </row>
    <row r="945" spans="1:26" x14ac:dyDescent="0.25">
      <c r="A945" t="s">
        <v>1556</v>
      </c>
      <c r="B945">
        <v>125</v>
      </c>
      <c r="C945" t="s">
        <v>383</v>
      </c>
      <c r="D945">
        <v>1</v>
      </c>
      <c r="E945">
        <v>3</v>
      </c>
      <c r="F945" t="s">
        <v>169</v>
      </c>
      <c r="H945">
        <v>5.45</v>
      </c>
      <c r="L945">
        <v>5.3</v>
      </c>
      <c r="X945" s="1">
        <f t="shared" si="72"/>
        <v>5.45</v>
      </c>
      <c r="Y945" s="1">
        <f t="shared" si="73"/>
        <v>5.3</v>
      </c>
      <c r="Z945">
        <f t="shared" si="74"/>
        <v>1.2223099629457592E-5</v>
      </c>
    </row>
    <row r="946" spans="1:26" x14ac:dyDescent="0.25">
      <c r="A946" t="s">
        <v>1557</v>
      </c>
      <c r="B946">
        <v>125</v>
      </c>
      <c r="C946" t="s">
        <v>383</v>
      </c>
      <c r="D946">
        <v>1</v>
      </c>
      <c r="E946">
        <v>4</v>
      </c>
      <c r="F946" t="s">
        <v>169</v>
      </c>
      <c r="H946">
        <v>5.47</v>
      </c>
      <c r="L946">
        <v>5.31</v>
      </c>
      <c r="X946" s="1">
        <f t="shared" si="72"/>
        <v>5.47</v>
      </c>
      <c r="Y946" s="1">
        <f t="shared" si="73"/>
        <v>5.31</v>
      </c>
      <c r="Z946">
        <f t="shared" si="74"/>
        <v>1.3037972938088079E-5</v>
      </c>
    </row>
    <row r="947" spans="1:26" x14ac:dyDescent="0.25">
      <c r="A947" t="s">
        <v>1558</v>
      </c>
      <c r="B947">
        <v>125</v>
      </c>
      <c r="C947" t="s">
        <v>383</v>
      </c>
      <c r="D947">
        <v>1</v>
      </c>
      <c r="E947">
        <v>5</v>
      </c>
      <c r="F947" t="s">
        <v>1221</v>
      </c>
      <c r="H947">
        <v>6.36</v>
      </c>
      <c r="L947">
        <v>6.22</v>
      </c>
      <c r="X947" s="1">
        <f t="shared" si="72"/>
        <v>6.36</v>
      </c>
      <c r="Y947" s="1">
        <f t="shared" si="73"/>
        <v>6.22</v>
      </c>
      <c r="Z947">
        <f t="shared" si="74"/>
        <v>1.1408226320827105E-5</v>
      </c>
    </row>
    <row r="948" spans="1:26" x14ac:dyDescent="0.25">
      <c r="A948" t="s">
        <v>1559</v>
      </c>
      <c r="B948">
        <v>125</v>
      </c>
      <c r="C948" t="s">
        <v>383</v>
      </c>
      <c r="D948">
        <v>1</v>
      </c>
      <c r="E948">
        <v>0</v>
      </c>
      <c r="F948" t="s">
        <v>1636</v>
      </c>
      <c r="H948">
        <v>5.68</v>
      </c>
      <c r="L948">
        <v>5.41</v>
      </c>
      <c r="X948" s="1">
        <f t="shared" si="72"/>
        <v>5.68</v>
      </c>
      <c r="Y948" s="1">
        <f t="shared" si="73"/>
        <v>5.41</v>
      </c>
      <c r="Z948">
        <f t="shared" si="74"/>
        <v>2.2001579333023579E-5</v>
      </c>
    </row>
    <row r="949" spans="1:26" x14ac:dyDescent="0.25">
      <c r="A949" t="s">
        <v>1560</v>
      </c>
      <c r="B949">
        <v>125</v>
      </c>
      <c r="C949" t="s">
        <v>383</v>
      </c>
      <c r="D949">
        <v>1</v>
      </c>
      <c r="E949">
        <v>2</v>
      </c>
      <c r="F949" t="s">
        <v>168</v>
      </c>
      <c r="H949">
        <v>5.18</v>
      </c>
      <c r="L949">
        <v>4.8899999999999997</v>
      </c>
      <c r="X949" s="1">
        <f t="shared" si="72"/>
        <v>5.18</v>
      </c>
      <c r="Y949" s="1">
        <f t="shared" si="73"/>
        <v>4.8899999999999997</v>
      </c>
      <c r="Z949">
        <f t="shared" si="74"/>
        <v>2.3631325950284624E-5</v>
      </c>
    </row>
    <row r="950" spans="1:26" x14ac:dyDescent="0.25">
      <c r="A950" t="s">
        <v>1561</v>
      </c>
      <c r="B950">
        <v>125</v>
      </c>
      <c r="C950" t="s">
        <v>383</v>
      </c>
      <c r="D950">
        <v>1</v>
      </c>
      <c r="E950">
        <v>3</v>
      </c>
      <c r="F950" t="s">
        <v>169</v>
      </c>
      <c r="H950">
        <v>6.19</v>
      </c>
      <c r="L950">
        <v>5.9</v>
      </c>
      <c r="X950" s="1">
        <f t="shared" si="72"/>
        <v>6.19</v>
      </c>
      <c r="Y950" s="1">
        <f t="shared" si="73"/>
        <v>5.9</v>
      </c>
      <c r="Z950">
        <f t="shared" si="74"/>
        <v>2.3631325950284624E-5</v>
      </c>
    </row>
    <row r="951" spans="1:26" x14ac:dyDescent="0.25">
      <c r="A951" t="s">
        <v>1562</v>
      </c>
      <c r="B951">
        <v>125</v>
      </c>
      <c r="C951" t="s">
        <v>383</v>
      </c>
      <c r="D951">
        <v>1</v>
      </c>
      <c r="E951">
        <v>4</v>
      </c>
      <c r="F951" t="s">
        <v>169</v>
      </c>
      <c r="H951">
        <v>5.5</v>
      </c>
      <c r="L951">
        <v>5.14</v>
      </c>
      <c r="X951" s="1">
        <f t="shared" si="72"/>
        <v>5.5</v>
      </c>
      <c r="Y951" s="1">
        <f t="shared" si="73"/>
        <v>5.14</v>
      </c>
      <c r="Z951">
        <f t="shared" si="74"/>
        <v>2.9335439110698177E-5</v>
      </c>
    </row>
    <row r="952" spans="1:26" x14ac:dyDescent="0.25">
      <c r="A952" t="s">
        <v>1563</v>
      </c>
      <c r="B952">
        <v>125</v>
      </c>
      <c r="C952" t="s">
        <v>383</v>
      </c>
      <c r="D952">
        <v>1</v>
      </c>
      <c r="E952">
        <v>5</v>
      </c>
      <c r="F952" t="s">
        <v>1221</v>
      </c>
      <c r="H952">
        <v>6.44</v>
      </c>
      <c r="L952">
        <v>6.12</v>
      </c>
      <c r="X952" s="1">
        <f t="shared" si="72"/>
        <v>6.44</v>
      </c>
      <c r="Y952" s="1">
        <f t="shared" si="73"/>
        <v>6.12</v>
      </c>
      <c r="Z952">
        <f t="shared" si="74"/>
        <v>2.6075945876176158E-5</v>
      </c>
    </row>
    <row r="953" spans="1:26" x14ac:dyDescent="0.25">
      <c r="A953" t="s">
        <v>1564</v>
      </c>
      <c r="B953">
        <v>125</v>
      </c>
      <c r="C953" t="s">
        <v>383</v>
      </c>
      <c r="D953">
        <v>1</v>
      </c>
      <c r="E953">
        <v>0</v>
      </c>
      <c r="F953" t="s">
        <v>1636</v>
      </c>
      <c r="H953">
        <v>5.86</v>
      </c>
      <c r="L953">
        <v>5.6</v>
      </c>
      <c r="X953" s="1">
        <f t="shared" si="72"/>
        <v>5.86</v>
      </c>
      <c r="Y953" s="1">
        <f t="shared" si="73"/>
        <v>5.6</v>
      </c>
      <c r="Z953">
        <f t="shared" si="74"/>
        <v>2.1186706024393165E-5</v>
      </c>
    </row>
    <row r="954" spans="1:26" x14ac:dyDescent="0.25">
      <c r="A954" t="s">
        <v>1565</v>
      </c>
      <c r="B954">
        <v>125</v>
      </c>
      <c r="C954" t="s">
        <v>383</v>
      </c>
      <c r="D954">
        <v>1</v>
      </c>
      <c r="E954">
        <v>2</v>
      </c>
      <c r="F954" t="s">
        <v>168</v>
      </c>
      <c r="H954">
        <v>5.21</v>
      </c>
      <c r="L954">
        <v>4.97</v>
      </c>
      <c r="X954" s="1">
        <f t="shared" si="72"/>
        <v>5.21</v>
      </c>
      <c r="Y954" s="1">
        <f t="shared" si="73"/>
        <v>4.97</v>
      </c>
      <c r="Z954">
        <f t="shared" si="74"/>
        <v>1.9556959407132119E-5</v>
      </c>
    </row>
    <row r="955" spans="1:26" x14ac:dyDescent="0.25">
      <c r="A955" t="s">
        <v>1566</v>
      </c>
      <c r="B955">
        <v>125</v>
      </c>
      <c r="C955" t="s">
        <v>383</v>
      </c>
      <c r="D955">
        <v>1</v>
      </c>
      <c r="E955">
        <v>3</v>
      </c>
      <c r="F955" t="s">
        <v>169</v>
      </c>
      <c r="H955">
        <v>5.44</v>
      </c>
      <c r="L955">
        <v>5.21</v>
      </c>
      <c r="X955" s="1">
        <f t="shared" si="72"/>
        <v>5.44</v>
      </c>
      <c r="Y955" s="1">
        <f t="shared" si="73"/>
        <v>5.21</v>
      </c>
      <c r="Z955">
        <f t="shared" si="74"/>
        <v>1.8742086098501631E-5</v>
      </c>
    </row>
    <row r="956" spans="1:26" x14ac:dyDescent="0.25">
      <c r="A956" t="s">
        <v>1567</v>
      </c>
      <c r="B956">
        <v>125</v>
      </c>
      <c r="C956" t="s">
        <v>383</v>
      </c>
      <c r="D956">
        <v>1</v>
      </c>
      <c r="E956">
        <v>4</v>
      </c>
      <c r="F956" t="s">
        <v>169</v>
      </c>
      <c r="H956">
        <v>5.51</v>
      </c>
      <c r="L956">
        <v>5.32</v>
      </c>
      <c r="X956" s="1">
        <f t="shared" si="72"/>
        <v>5.51</v>
      </c>
      <c r="Y956" s="1">
        <f t="shared" si="73"/>
        <v>5.32</v>
      </c>
      <c r="Z956">
        <f t="shared" si="74"/>
        <v>1.548259286397954E-5</v>
      </c>
    </row>
    <row r="957" spans="1:26" x14ac:dyDescent="0.25">
      <c r="A957" t="s">
        <v>1568</v>
      </c>
      <c r="B957">
        <v>125</v>
      </c>
      <c r="C957" t="s">
        <v>383</v>
      </c>
      <c r="D957">
        <v>1</v>
      </c>
      <c r="E957">
        <v>5</v>
      </c>
      <c r="F957" t="s">
        <v>1221</v>
      </c>
      <c r="H957">
        <v>6.33</v>
      </c>
      <c r="L957">
        <v>6.18</v>
      </c>
      <c r="X957" s="1">
        <f t="shared" si="72"/>
        <v>6.33</v>
      </c>
      <c r="Y957" s="1">
        <f t="shared" si="73"/>
        <v>6.18</v>
      </c>
      <c r="Z957">
        <f t="shared" si="74"/>
        <v>1.2223099629457592E-5</v>
      </c>
    </row>
    <row r="958" spans="1:26" x14ac:dyDescent="0.25">
      <c r="A958" t="s">
        <v>1569</v>
      </c>
      <c r="B958">
        <v>125</v>
      </c>
      <c r="C958" t="s">
        <v>383</v>
      </c>
      <c r="D958">
        <v>1</v>
      </c>
      <c r="E958">
        <v>0</v>
      </c>
      <c r="F958" t="s">
        <v>1636</v>
      </c>
      <c r="H958">
        <v>5.7</v>
      </c>
      <c r="L958">
        <v>5.6</v>
      </c>
      <c r="X958" s="1">
        <f t="shared" si="72"/>
        <v>5.7</v>
      </c>
      <c r="Y958" s="1">
        <f t="shared" si="73"/>
        <v>5.6</v>
      </c>
      <c r="Z958">
        <f t="shared" si="74"/>
        <v>8.1487330863050856E-6</v>
      </c>
    </row>
    <row r="959" spans="1:26" x14ac:dyDescent="0.25">
      <c r="A959" t="s">
        <v>1570</v>
      </c>
      <c r="B959">
        <v>125</v>
      </c>
      <c r="C959" t="s">
        <v>383</v>
      </c>
      <c r="D959">
        <v>1</v>
      </c>
      <c r="E959">
        <v>2</v>
      </c>
      <c r="F959" t="s">
        <v>168</v>
      </c>
      <c r="H959">
        <v>5.1100000000000003</v>
      </c>
      <c r="L959">
        <v>5.05</v>
      </c>
      <c r="X959" s="1">
        <f t="shared" si="72"/>
        <v>5.1100000000000003</v>
      </c>
      <c r="Y959" s="1">
        <f t="shared" si="73"/>
        <v>5.05</v>
      </c>
      <c r="Z959">
        <f t="shared" si="74"/>
        <v>4.8892398517830654E-6</v>
      </c>
    </row>
    <row r="960" spans="1:26" x14ac:dyDescent="0.25">
      <c r="A960" t="s">
        <v>1571</v>
      </c>
      <c r="B960">
        <v>125</v>
      </c>
      <c r="C960" t="s">
        <v>383</v>
      </c>
      <c r="D960">
        <v>1</v>
      </c>
      <c r="E960">
        <v>3</v>
      </c>
      <c r="F960" t="s">
        <v>169</v>
      </c>
      <c r="H960">
        <v>5.51</v>
      </c>
      <c r="L960">
        <v>5.42</v>
      </c>
      <c r="X960" s="1">
        <f t="shared" si="72"/>
        <v>5.51</v>
      </c>
      <c r="Y960" s="1">
        <f t="shared" si="73"/>
        <v>5.42</v>
      </c>
      <c r="Z960">
        <f t="shared" si="74"/>
        <v>7.3338597776745257E-6</v>
      </c>
    </row>
    <row r="961" spans="1:26" x14ac:dyDescent="0.25">
      <c r="A961" t="s">
        <v>1572</v>
      </c>
      <c r="B961">
        <v>125</v>
      </c>
      <c r="C961" t="s">
        <v>383</v>
      </c>
      <c r="D961">
        <v>1</v>
      </c>
      <c r="E961">
        <v>4</v>
      </c>
      <c r="F961" t="s">
        <v>169</v>
      </c>
      <c r="H961">
        <v>5.55</v>
      </c>
      <c r="L961">
        <v>5.48</v>
      </c>
      <c r="X961" s="1">
        <f t="shared" si="72"/>
        <v>5.55</v>
      </c>
      <c r="Y961" s="1">
        <f t="shared" si="73"/>
        <v>5.48</v>
      </c>
      <c r="Z961">
        <f t="shared" si="74"/>
        <v>5.7041131604134804E-6</v>
      </c>
    </row>
    <row r="962" spans="1:26" x14ac:dyDescent="0.25">
      <c r="A962" t="s">
        <v>1573</v>
      </c>
      <c r="B962">
        <v>125</v>
      </c>
      <c r="C962" t="s">
        <v>383</v>
      </c>
      <c r="D962">
        <v>1</v>
      </c>
      <c r="E962">
        <v>5</v>
      </c>
      <c r="F962" t="s">
        <v>1221</v>
      </c>
      <c r="H962">
        <v>6.66</v>
      </c>
      <c r="L962">
        <v>6.56</v>
      </c>
      <c r="X962" s="1">
        <f t="shared" si="72"/>
        <v>6.66</v>
      </c>
      <c r="Y962" s="1">
        <f t="shared" si="73"/>
        <v>6.56</v>
      </c>
      <c r="Z962">
        <f t="shared" si="74"/>
        <v>8.1487330863050856E-6</v>
      </c>
    </row>
    <row r="963" spans="1:26" x14ac:dyDescent="0.25">
      <c r="A963" t="s">
        <v>1574</v>
      </c>
      <c r="B963">
        <v>125</v>
      </c>
      <c r="C963" t="s">
        <v>383</v>
      </c>
      <c r="D963">
        <v>1</v>
      </c>
      <c r="E963">
        <v>0</v>
      </c>
      <c r="F963" t="s">
        <v>1636</v>
      </c>
      <c r="H963">
        <v>5.64</v>
      </c>
      <c r="L963">
        <v>5.51</v>
      </c>
      <c r="X963" s="1">
        <f t="shared" si="72"/>
        <v>5.64</v>
      </c>
      <c r="Y963" s="1">
        <f t="shared" si="73"/>
        <v>5.51</v>
      </c>
      <c r="Z963">
        <f t="shared" si="74"/>
        <v>1.0593353012196545E-5</v>
      </c>
    </row>
    <row r="964" spans="1:26" x14ac:dyDescent="0.25">
      <c r="A964" t="s">
        <v>1575</v>
      </c>
      <c r="B964">
        <v>125</v>
      </c>
      <c r="C964" t="s">
        <v>383</v>
      </c>
      <c r="D964">
        <v>1</v>
      </c>
      <c r="E964">
        <v>2</v>
      </c>
      <c r="F964" t="s">
        <v>168</v>
      </c>
      <c r="H964">
        <v>5.23</v>
      </c>
      <c r="L964">
        <v>5.07</v>
      </c>
      <c r="X964" s="1">
        <f t="shared" si="72"/>
        <v>5.23</v>
      </c>
      <c r="Y964" s="1">
        <f t="shared" si="73"/>
        <v>5.07</v>
      </c>
      <c r="Z964">
        <f t="shared" si="74"/>
        <v>1.3037972938088079E-5</v>
      </c>
    </row>
    <row r="965" spans="1:26" x14ac:dyDescent="0.25">
      <c r="A965" t="s">
        <v>1576</v>
      </c>
      <c r="B965">
        <v>125</v>
      </c>
      <c r="C965" t="s">
        <v>383</v>
      </c>
      <c r="D965">
        <v>1</v>
      </c>
      <c r="E965">
        <v>3</v>
      </c>
      <c r="F965" t="s">
        <v>169</v>
      </c>
      <c r="H965">
        <v>5.51</v>
      </c>
      <c r="L965">
        <v>5.32</v>
      </c>
      <c r="X965" s="1">
        <f t="shared" si="72"/>
        <v>5.51</v>
      </c>
      <c r="Y965" s="1">
        <f t="shared" si="73"/>
        <v>5.32</v>
      </c>
      <c r="Z965">
        <f t="shared" si="74"/>
        <v>1.548259286397954E-5</v>
      </c>
    </row>
    <row r="966" spans="1:26" x14ac:dyDescent="0.25">
      <c r="A966" t="s">
        <v>1577</v>
      </c>
      <c r="B966">
        <v>125</v>
      </c>
      <c r="C966" t="s">
        <v>383</v>
      </c>
      <c r="D966">
        <v>1</v>
      </c>
      <c r="E966">
        <v>4</v>
      </c>
      <c r="F966" t="s">
        <v>169</v>
      </c>
      <c r="H966">
        <v>5.66</v>
      </c>
      <c r="L966">
        <v>5.51</v>
      </c>
      <c r="X966" s="1">
        <f t="shared" si="72"/>
        <v>5.66</v>
      </c>
      <c r="Y966" s="1">
        <f t="shared" si="73"/>
        <v>5.51</v>
      </c>
      <c r="Z966">
        <f t="shared" si="74"/>
        <v>1.2223099629457592E-5</v>
      </c>
    </row>
    <row r="967" spans="1:26" x14ac:dyDescent="0.25">
      <c r="A967" t="s">
        <v>1578</v>
      </c>
      <c r="B967">
        <v>125</v>
      </c>
      <c r="C967" t="s">
        <v>383</v>
      </c>
      <c r="D967">
        <v>1</v>
      </c>
      <c r="E967">
        <v>5</v>
      </c>
      <c r="F967" t="s">
        <v>1221</v>
      </c>
      <c r="H967">
        <v>6.46</v>
      </c>
      <c r="L967">
        <v>6.31</v>
      </c>
      <c r="X967" s="1">
        <f t="shared" si="72"/>
        <v>6.46</v>
      </c>
      <c r="Y967" s="1">
        <f t="shared" si="73"/>
        <v>6.31</v>
      </c>
      <c r="Z967">
        <f t="shared" si="74"/>
        <v>1.2223099629457592E-5</v>
      </c>
    </row>
    <row r="968" spans="1:26" x14ac:dyDescent="0.25">
      <c r="A968" t="s">
        <v>1579</v>
      </c>
      <c r="B968">
        <v>125</v>
      </c>
      <c r="C968" t="s">
        <v>383</v>
      </c>
      <c r="D968">
        <v>1</v>
      </c>
      <c r="E968">
        <v>0</v>
      </c>
      <c r="F968" t="s">
        <v>1636</v>
      </c>
      <c r="H968">
        <v>5.8</v>
      </c>
      <c r="L968">
        <v>5.56</v>
      </c>
      <c r="X968" s="1">
        <f t="shared" si="72"/>
        <v>5.8</v>
      </c>
      <c r="Y968" s="1">
        <f t="shared" si="73"/>
        <v>5.56</v>
      </c>
      <c r="Z968">
        <f t="shared" si="74"/>
        <v>1.9556959407132119E-5</v>
      </c>
    </row>
    <row r="969" spans="1:26" x14ac:dyDescent="0.25">
      <c r="A969" t="s">
        <v>1580</v>
      </c>
      <c r="B969">
        <v>125</v>
      </c>
      <c r="C969" t="s">
        <v>383</v>
      </c>
      <c r="D969">
        <v>1</v>
      </c>
      <c r="E969">
        <v>2</v>
      </c>
      <c r="F969" t="s">
        <v>168</v>
      </c>
      <c r="H969">
        <v>5.19</v>
      </c>
      <c r="L969">
        <v>5.01</v>
      </c>
      <c r="X969" s="1">
        <f t="shared" si="72"/>
        <v>5.19</v>
      </c>
      <c r="Y969" s="1">
        <f t="shared" si="73"/>
        <v>5.01</v>
      </c>
      <c r="Z969">
        <f t="shared" si="74"/>
        <v>1.4667719555349124E-5</v>
      </c>
    </row>
    <row r="970" spans="1:26" x14ac:dyDescent="0.25">
      <c r="A970" t="s">
        <v>1581</v>
      </c>
      <c r="B970">
        <v>125</v>
      </c>
      <c r="C970" t="s">
        <v>383</v>
      </c>
      <c r="D970">
        <v>1</v>
      </c>
      <c r="E970">
        <v>3</v>
      </c>
      <c r="F970" t="s">
        <v>169</v>
      </c>
      <c r="H970">
        <v>5.52</v>
      </c>
      <c r="L970">
        <v>5.32</v>
      </c>
      <c r="X970" s="1">
        <f t="shared" si="72"/>
        <v>5.52</v>
      </c>
      <c r="Y970" s="1">
        <f t="shared" si="73"/>
        <v>5.32</v>
      </c>
      <c r="Z970">
        <f t="shared" si="74"/>
        <v>1.6297466172610025E-5</v>
      </c>
    </row>
    <row r="971" spans="1:26" x14ac:dyDescent="0.25">
      <c r="A971" t="s">
        <v>1582</v>
      </c>
      <c r="B971">
        <v>125</v>
      </c>
      <c r="C971" t="s">
        <v>383</v>
      </c>
      <c r="D971">
        <v>1</v>
      </c>
      <c r="E971">
        <v>4</v>
      </c>
      <c r="F971" t="s">
        <v>169</v>
      </c>
      <c r="H971">
        <v>5.34</v>
      </c>
      <c r="L971">
        <v>5.16</v>
      </c>
      <c r="X971" s="1">
        <f t="shared" si="72"/>
        <v>5.34</v>
      </c>
      <c r="Y971" s="1">
        <f t="shared" si="73"/>
        <v>5.16</v>
      </c>
      <c r="Z971">
        <f t="shared" si="74"/>
        <v>1.4667719555349051E-5</v>
      </c>
    </row>
    <row r="972" spans="1:26" x14ac:dyDescent="0.25">
      <c r="A972" t="s">
        <v>1583</v>
      </c>
      <c r="B972">
        <v>125</v>
      </c>
      <c r="C972" t="s">
        <v>383</v>
      </c>
      <c r="D972">
        <v>1</v>
      </c>
      <c r="E972">
        <v>5</v>
      </c>
      <c r="F972" t="s">
        <v>1221</v>
      </c>
      <c r="H972">
        <v>6.46</v>
      </c>
      <c r="L972">
        <v>6.26</v>
      </c>
      <c r="X972" s="1">
        <f t="shared" si="72"/>
        <v>6.46</v>
      </c>
      <c r="Y972" s="1">
        <f t="shared" si="73"/>
        <v>6.26</v>
      </c>
      <c r="Z972">
        <f t="shared" si="74"/>
        <v>1.6297466172610097E-5</v>
      </c>
    </row>
    <row r="973" spans="1:26" x14ac:dyDescent="0.25">
      <c r="A973" t="s">
        <v>1584</v>
      </c>
      <c r="B973">
        <v>125</v>
      </c>
      <c r="C973" t="s">
        <v>383</v>
      </c>
      <c r="D973">
        <v>1</v>
      </c>
      <c r="E973">
        <v>0</v>
      </c>
      <c r="F973" t="s">
        <v>1636</v>
      </c>
      <c r="H973">
        <v>5.67</v>
      </c>
      <c r="L973">
        <v>5.56</v>
      </c>
      <c r="X973" s="1">
        <f t="shared" si="72"/>
        <v>5.67</v>
      </c>
      <c r="Y973" s="1">
        <f t="shared" si="73"/>
        <v>5.56</v>
      </c>
      <c r="Z973">
        <f t="shared" si="74"/>
        <v>8.9636063949355726E-6</v>
      </c>
    </row>
    <row r="974" spans="1:26" x14ac:dyDescent="0.25">
      <c r="A974" t="s">
        <v>1585</v>
      </c>
      <c r="B974">
        <v>125</v>
      </c>
      <c r="C974" t="s">
        <v>383</v>
      </c>
      <c r="D974">
        <v>1</v>
      </c>
      <c r="E974">
        <v>2</v>
      </c>
      <c r="F974" t="s">
        <v>168</v>
      </c>
      <c r="H974">
        <v>5.31</v>
      </c>
      <c r="L974">
        <v>5.22</v>
      </c>
      <c r="X974" s="1">
        <f t="shared" si="72"/>
        <v>5.31</v>
      </c>
      <c r="Y974" s="1">
        <f t="shared" si="73"/>
        <v>5.22</v>
      </c>
      <c r="Z974">
        <f t="shared" si="74"/>
        <v>7.3338597776745257E-6</v>
      </c>
    </row>
    <row r="975" spans="1:26" x14ac:dyDescent="0.25">
      <c r="A975" t="s">
        <v>1586</v>
      </c>
      <c r="B975">
        <v>125</v>
      </c>
      <c r="C975" t="s">
        <v>383</v>
      </c>
      <c r="D975">
        <v>1</v>
      </c>
      <c r="E975">
        <v>3</v>
      </c>
      <c r="F975" t="s">
        <v>169</v>
      </c>
      <c r="H975">
        <v>5.51</v>
      </c>
      <c r="L975">
        <v>5.39</v>
      </c>
      <c r="X975" s="1">
        <f t="shared" si="72"/>
        <v>5.51</v>
      </c>
      <c r="Y975" s="1">
        <f t="shared" si="73"/>
        <v>5.39</v>
      </c>
      <c r="Z975">
        <f t="shared" si="74"/>
        <v>9.7784797035660596E-6</v>
      </c>
    </row>
    <row r="976" spans="1:26" x14ac:dyDescent="0.25">
      <c r="A976" t="s">
        <v>1587</v>
      </c>
      <c r="B976">
        <v>125</v>
      </c>
      <c r="C976" t="s">
        <v>383</v>
      </c>
      <c r="D976">
        <v>1</v>
      </c>
      <c r="E976">
        <v>4</v>
      </c>
      <c r="F976" t="s">
        <v>169</v>
      </c>
      <c r="H976">
        <v>5.34</v>
      </c>
      <c r="L976">
        <v>5.22</v>
      </c>
      <c r="X976" s="1">
        <f t="shared" si="72"/>
        <v>5.34</v>
      </c>
      <c r="Y976" s="1">
        <f t="shared" si="73"/>
        <v>5.22</v>
      </c>
      <c r="Z976">
        <f t="shared" si="74"/>
        <v>9.7784797035660596E-6</v>
      </c>
    </row>
    <row r="977" spans="1:26" x14ac:dyDescent="0.25">
      <c r="A977" t="s">
        <v>1588</v>
      </c>
      <c r="B977">
        <v>125</v>
      </c>
      <c r="C977" t="s">
        <v>383</v>
      </c>
      <c r="D977">
        <v>1</v>
      </c>
      <c r="E977">
        <v>5</v>
      </c>
      <c r="F977" t="s">
        <v>1221</v>
      </c>
      <c r="H977">
        <v>6.45</v>
      </c>
      <c r="L977">
        <v>6.37</v>
      </c>
      <c r="X977" s="1">
        <f t="shared" si="72"/>
        <v>6.45</v>
      </c>
      <c r="Y977" s="1">
        <f t="shared" si="73"/>
        <v>6.37</v>
      </c>
      <c r="Z977">
        <f t="shared" si="74"/>
        <v>6.5189864690440395E-6</v>
      </c>
    </row>
    <row r="978" spans="1:26" x14ac:dyDescent="0.25">
      <c r="A978" t="s">
        <v>1589</v>
      </c>
      <c r="B978">
        <v>125</v>
      </c>
      <c r="C978" t="s">
        <v>383</v>
      </c>
      <c r="D978">
        <v>1</v>
      </c>
      <c r="E978">
        <v>0</v>
      </c>
      <c r="F978" t="s">
        <v>1636</v>
      </c>
      <c r="H978">
        <v>5.77</v>
      </c>
      <c r="P978">
        <v>5.75</v>
      </c>
      <c r="T978">
        <v>5.59</v>
      </c>
      <c r="X978" s="1">
        <f t="shared" ref="X978:X987" si="75">P978</f>
        <v>5.75</v>
      </c>
      <c r="Y978" s="1">
        <f t="shared" ref="Y978:Y987" si="76">T978</f>
        <v>5.59</v>
      </c>
      <c r="Z978">
        <f t="shared" si="74"/>
        <v>1.3037972938088079E-5</v>
      </c>
    </row>
    <row r="979" spans="1:26" x14ac:dyDescent="0.25">
      <c r="A979" t="s">
        <v>1590</v>
      </c>
      <c r="B979">
        <v>125</v>
      </c>
      <c r="C979" t="s">
        <v>383</v>
      </c>
      <c r="D979">
        <v>1</v>
      </c>
      <c r="E979">
        <v>2</v>
      </c>
      <c r="F979" t="s">
        <v>168</v>
      </c>
      <c r="H979">
        <v>5.21</v>
      </c>
      <c r="P979">
        <v>5.19</v>
      </c>
      <c r="T979">
        <v>5.0599999999999996</v>
      </c>
      <c r="X979" s="1">
        <f t="shared" si="75"/>
        <v>5.19</v>
      </c>
      <c r="Y979" s="1">
        <f t="shared" si="76"/>
        <v>5.0599999999999996</v>
      </c>
      <c r="Z979">
        <f t="shared" si="74"/>
        <v>1.0593353012196618E-5</v>
      </c>
    </row>
    <row r="980" spans="1:26" x14ac:dyDescent="0.25">
      <c r="A980" t="s">
        <v>1591</v>
      </c>
      <c r="B980">
        <v>125</v>
      </c>
      <c r="C980" t="s">
        <v>383</v>
      </c>
      <c r="D980">
        <v>1</v>
      </c>
      <c r="E980">
        <v>3</v>
      </c>
      <c r="F980" t="s">
        <v>1221</v>
      </c>
      <c r="H980">
        <v>6.23</v>
      </c>
      <c r="P980">
        <v>6.21</v>
      </c>
      <c r="T980">
        <v>6.08</v>
      </c>
      <c r="X980" s="1">
        <f t="shared" si="75"/>
        <v>6.21</v>
      </c>
      <c r="Y980" s="1">
        <f t="shared" si="76"/>
        <v>6.08</v>
      </c>
      <c r="Z980">
        <f t="shared" si="74"/>
        <v>1.0593353012196545E-5</v>
      </c>
    </row>
    <row r="981" spans="1:26" x14ac:dyDescent="0.25">
      <c r="A981" t="s">
        <v>1592</v>
      </c>
      <c r="B981">
        <v>125</v>
      </c>
      <c r="C981" t="s">
        <v>383</v>
      </c>
      <c r="D981">
        <v>1</v>
      </c>
      <c r="E981">
        <v>4</v>
      </c>
      <c r="F981" t="s">
        <v>169</v>
      </c>
      <c r="H981">
        <v>5.41</v>
      </c>
      <c r="P981">
        <v>5.41</v>
      </c>
      <c r="T981">
        <v>5.27</v>
      </c>
      <c r="X981" s="1">
        <f t="shared" si="75"/>
        <v>5.41</v>
      </c>
      <c r="Y981" s="1">
        <f t="shared" si="76"/>
        <v>5.27</v>
      </c>
      <c r="Z981">
        <f t="shared" si="74"/>
        <v>1.1408226320827105E-5</v>
      </c>
    </row>
    <row r="982" spans="1:26" x14ac:dyDescent="0.25">
      <c r="A982" t="s">
        <v>1593</v>
      </c>
      <c r="B982">
        <v>125</v>
      </c>
      <c r="C982" t="s">
        <v>383</v>
      </c>
      <c r="D982">
        <v>1</v>
      </c>
      <c r="E982">
        <v>5</v>
      </c>
      <c r="F982" t="s">
        <v>169</v>
      </c>
      <c r="H982">
        <v>5.36</v>
      </c>
      <c r="P982">
        <v>5.34</v>
      </c>
      <c r="T982">
        <v>5.21</v>
      </c>
      <c r="X982" s="1">
        <f t="shared" si="75"/>
        <v>5.34</v>
      </c>
      <c r="Y982" s="1">
        <f t="shared" si="76"/>
        <v>5.21</v>
      </c>
      <c r="Z982">
        <f t="shared" si="74"/>
        <v>1.0593353012196545E-5</v>
      </c>
    </row>
    <row r="983" spans="1:26" x14ac:dyDescent="0.25">
      <c r="A983" t="s">
        <v>1594</v>
      </c>
      <c r="B983">
        <v>125</v>
      </c>
      <c r="C983" t="s">
        <v>383</v>
      </c>
      <c r="D983">
        <v>1</v>
      </c>
      <c r="E983">
        <v>0</v>
      </c>
      <c r="F983" t="s">
        <v>1636</v>
      </c>
      <c r="H983">
        <v>5.72</v>
      </c>
      <c r="P983">
        <v>5.7</v>
      </c>
      <c r="T983">
        <v>5.41</v>
      </c>
      <c r="X983" s="1">
        <f t="shared" si="75"/>
        <v>5.7</v>
      </c>
      <c r="Y983" s="1">
        <f t="shared" si="76"/>
        <v>5.41</v>
      </c>
      <c r="Z983">
        <f t="shared" si="74"/>
        <v>2.3631325950284624E-5</v>
      </c>
    </row>
    <row r="984" spans="1:26" x14ac:dyDescent="0.25">
      <c r="A984" t="s">
        <v>1595</v>
      </c>
      <c r="B984">
        <v>125</v>
      </c>
      <c r="C984" t="s">
        <v>383</v>
      </c>
      <c r="D984">
        <v>1</v>
      </c>
      <c r="E984">
        <v>2</v>
      </c>
      <c r="F984" t="s">
        <v>168</v>
      </c>
      <c r="H984">
        <v>5.13</v>
      </c>
      <c r="P984">
        <v>5.1100000000000003</v>
      </c>
      <c r="T984">
        <v>4.84</v>
      </c>
      <c r="X984" s="1">
        <f t="shared" si="75"/>
        <v>5.1100000000000003</v>
      </c>
      <c r="Y984" s="1">
        <f t="shared" si="76"/>
        <v>4.84</v>
      </c>
      <c r="Z984">
        <f t="shared" si="74"/>
        <v>2.200157933302365E-5</v>
      </c>
    </row>
    <row r="985" spans="1:26" x14ac:dyDescent="0.25">
      <c r="A985" t="s">
        <v>1596</v>
      </c>
      <c r="B985">
        <v>125</v>
      </c>
      <c r="C985" t="s">
        <v>383</v>
      </c>
      <c r="D985">
        <v>1</v>
      </c>
      <c r="E985">
        <v>3</v>
      </c>
      <c r="F985" t="s">
        <v>1221</v>
      </c>
      <c r="H985">
        <v>6.25</v>
      </c>
      <c r="P985">
        <v>6.24</v>
      </c>
      <c r="T985">
        <v>5.9</v>
      </c>
      <c r="X985" s="1">
        <f t="shared" si="75"/>
        <v>6.24</v>
      </c>
      <c r="Y985" s="1">
        <f t="shared" si="76"/>
        <v>5.9</v>
      </c>
      <c r="Z985">
        <f t="shared" si="74"/>
        <v>2.7705692493437132E-5</v>
      </c>
    </row>
    <row r="986" spans="1:26" x14ac:dyDescent="0.25">
      <c r="A986" t="s">
        <v>1597</v>
      </c>
      <c r="B986">
        <v>125</v>
      </c>
      <c r="C986" t="s">
        <v>383</v>
      </c>
      <c r="D986">
        <v>1</v>
      </c>
      <c r="E986">
        <v>4</v>
      </c>
      <c r="F986" t="s">
        <v>169</v>
      </c>
      <c r="H986">
        <v>5.57</v>
      </c>
      <c r="P986">
        <v>5.55</v>
      </c>
      <c r="T986">
        <v>5.27</v>
      </c>
      <c r="X986" s="1">
        <f t="shared" si="75"/>
        <v>5.55</v>
      </c>
      <c r="Y986" s="1">
        <f t="shared" si="76"/>
        <v>5.27</v>
      </c>
      <c r="Z986">
        <f t="shared" si="74"/>
        <v>2.2816452641654139E-5</v>
      </c>
    </row>
    <row r="987" spans="1:26" x14ac:dyDescent="0.25">
      <c r="A987" t="s">
        <v>1598</v>
      </c>
      <c r="B987">
        <v>125</v>
      </c>
      <c r="C987" t="s">
        <v>383</v>
      </c>
      <c r="D987">
        <v>1</v>
      </c>
      <c r="E987">
        <v>5</v>
      </c>
      <c r="F987" t="s">
        <v>169</v>
      </c>
      <c r="H987">
        <v>5.46</v>
      </c>
      <c r="P987">
        <v>5.45</v>
      </c>
      <c r="T987">
        <v>5.15</v>
      </c>
      <c r="X987" s="1">
        <f t="shared" si="75"/>
        <v>5.45</v>
      </c>
      <c r="Y987" s="1">
        <f t="shared" si="76"/>
        <v>5.15</v>
      </c>
      <c r="Z987">
        <f t="shared" si="74"/>
        <v>2.4446199258915109E-5</v>
      </c>
    </row>
    <row r="988" spans="1:26" x14ac:dyDescent="0.25">
      <c r="A988" t="s">
        <v>1687</v>
      </c>
      <c r="B988">
        <v>125</v>
      </c>
      <c r="C988" t="s">
        <v>383</v>
      </c>
      <c r="D988">
        <v>2</v>
      </c>
      <c r="E988">
        <v>3</v>
      </c>
      <c r="F988" t="s">
        <v>170</v>
      </c>
      <c r="H988">
        <v>6.37</v>
      </c>
      <c r="L988">
        <v>5.91</v>
      </c>
      <c r="X988" s="1">
        <f t="shared" ref="X988:X1032" si="77">H988</f>
        <v>6.37</v>
      </c>
      <c r="Y988" s="1">
        <f t="shared" ref="Y988:Y1032" si="78">L988</f>
        <v>5.91</v>
      </c>
      <c r="Z988">
        <f t="shared" ref="Z988:Z1037" si="79">IFERROR((X988-Y988)/(PI()*((B988/2)^2)),"na")</f>
        <v>3.7484172197003187E-5</v>
      </c>
    </row>
    <row r="989" spans="1:26" x14ac:dyDescent="0.25">
      <c r="A989" t="s">
        <v>1688</v>
      </c>
      <c r="B989">
        <v>125</v>
      </c>
      <c r="C989" t="s">
        <v>383</v>
      </c>
      <c r="D989">
        <v>1</v>
      </c>
      <c r="E989">
        <v>3</v>
      </c>
      <c r="F989" t="s">
        <v>170</v>
      </c>
      <c r="H989">
        <v>6.32</v>
      </c>
      <c r="L989">
        <v>5.91</v>
      </c>
      <c r="X989" s="1">
        <f t="shared" si="77"/>
        <v>6.32</v>
      </c>
      <c r="Y989" s="1">
        <f t="shared" si="78"/>
        <v>5.91</v>
      </c>
      <c r="Z989">
        <f t="shared" si="79"/>
        <v>3.3409805653850685E-5</v>
      </c>
    </row>
    <row r="990" spans="1:26" x14ac:dyDescent="0.25">
      <c r="A990" t="s">
        <v>1689</v>
      </c>
      <c r="B990">
        <v>125</v>
      </c>
      <c r="C990" t="s">
        <v>383</v>
      </c>
      <c r="D990">
        <v>2</v>
      </c>
      <c r="E990">
        <v>3</v>
      </c>
      <c r="F990" t="s">
        <v>170</v>
      </c>
      <c r="H990">
        <v>6.45</v>
      </c>
      <c r="L990">
        <v>6.09</v>
      </c>
      <c r="X990" s="1">
        <f t="shared" si="77"/>
        <v>6.45</v>
      </c>
      <c r="Y990" s="1">
        <f t="shared" si="78"/>
        <v>6.09</v>
      </c>
      <c r="Z990">
        <f t="shared" si="79"/>
        <v>2.9335439110698177E-5</v>
      </c>
    </row>
    <row r="991" spans="1:26" x14ac:dyDescent="0.25">
      <c r="A991" t="s">
        <v>1690</v>
      </c>
      <c r="B991">
        <v>125</v>
      </c>
      <c r="C991" t="s">
        <v>383</v>
      </c>
      <c r="D991">
        <v>1</v>
      </c>
      <c r="E991">
        <v>3</v>
      </c>
      <c r="F991" t="s">
        <v>170</v>
      </c>
      <c r="H991">
        <v>6.25</v>
      </c>
      <c r="L991">
        <v>5.92</v>
      </c>
      <c r="X991" s="1">
        <f t="shared" si="77"/>
        <v>6.25</v>
      </c>
      <c r="Y991" s="1">
        <f t="shared" si="78"/>
        <v>5.92</v>
      </c>
      <c r="Z991">
        <f t="shared" si="79"/>
        <v>2.6890819184806643E-5</v>
      </c>
    </row>
    <row r="992" spans="1:26" x14ac:dyDescent="0.25">
      <c r="A992" t="s">
        <v>1691</v>
      </c>
      <c r="B992">
        <v>125</v>
      </c>
      <c r="C992" t="s">
        <v>383</v>
      </c>
      <c r="D992">
        <v>2</v>
      </c>
      <c r="E992">
        <v>3</v>
      </c>
      <c r="F992" t="s">
        <v>170</v>
      </c>
      <c r="H992">
        <v>6.33</v>
      </c>
      <c r="L992">
        <v>5.99</v>
      </c>
      <c r="X992" s="1">
        <f t="shared" si="77"/>
        <v>6.33</v>
      </c>
      <c r="Y992" s="1">
        <f t="shared" si="78"/>
        <v>5.99</v>
      </c>
      <c r="Z992">
        <f t="shared" si="79"/>
        <v>2.7705692493437132E-5</v>
      </c>
    </row>
    <row r="993" spans="1:26" x14ac:dyDescent="0.25">
      <c r="A993" t="s">
        <v>1692</v>
      </c>
      <c r="B993">
        <v>125</v>
      </c>
      <c r="C993" t="s">
        <v>383</v>
      </c>
      <c r="D993">
        <v>1</v>
      </c>
      <c r="E993">
        <v>3</v>
      </c>
      <c r="F993" t="s">
        <v>170</v>
      </c>
      <c r="H993">
        <v>6.37</v>
      </c>
      <c r="L993">
        <v>6.07</v>
      </c>
      <c r="X993" s="1">
        <f t="shared" si="77"/>
        <v>6.37</v>
      </c>
      <c r="Y993" s="1">
        <f t="shared" si="78"/>
        <v>6.07</v>
      </c>
      <c r="Z993">
        <f t="shared" si="79"/>
        <v>2.4446199258915109E-5</v>
      </c>
    </row>
    <row r="994" spans="1:26" x14ac:dyDescent="0.25">
      <c r="A994" t="s">
        <v>1693</v>
      </c>
      <c r="B994">
        <v>125</v>
      </c>
      <c r="C994" t="s">
        <v>383</v>
      </c>
      <c r="D994">
        <v>2</v>
      </c>
      <c r="E994">
        <v>3</v>
      </c>
      <c r="F994" t="s">
        <v>170</v>
      </c>
      <c r="H994">
        <v>6.49</v>
      </c>
      <c r="L994">
        <v>6.23</v>
      </c>
      <c r="X994" s="1">
        <f t="shared" si="77"/>
        <v>6.49</v>
      </c>
      <c r="Y994" s="1">
        <f t="shared" si="78"/>
        <v>6.23</v>
      </c>
      <c r="Z994">
        <f t="shared" si="79"/>
        <v>2.118670602439309E-5</v>
      </c>
    </row>
    <row r="995" spans="1:26" x14ac:dyDescent="0.25">
      <c r="A995" t="s">
        <v>1694</v>
      </c>
      <c r="B995">
        <v>125</v>
      </c>
      <c r="C995" t="s">
        <v>383</v>
      </c>
      <c r="D995">
        <v>1</v>
      </c>
      <c r="E995">
        <v>3</v>
      </c>
      <c r="F995" t="s">
        <v>170</v>
      </c>
      <c r="H995">
        <v>6.48</v>
      </c>
      <c r="L995">
        <v>6.22</v>
      </c>
      <c r="X995" s="1">
        <f t="shared" si="77"/>
        <v>6.48</v>
      </c>
      <c r="Y995" s="1">
        <f t="shared" si="78"/>
        <v>6.22</v>
      </c>
      <c r="Z995">
        <f t="shared" si="79"/>
        <v>2.1186706024393165E-5</v>
      </c>
    </row>
    <row r="996" spans="1:26" x14ac:dyDescent="0.25">
      <c r="A996" t="s">
        <v>1695</v>
      </c>
      <c r="B996">
        <v>125</v>
      </c>
      <c r="C996" t="s">
        <v>383</v>
      </c>
      <c r="D996">
        <v>2</v>
      </c>
      <c r="E996">
        <v>5</v>
      </c>
      <c r="F996" t="s">
        <v>170</v>
      </c>
      <c r="H996">
        <v>6.4</v>
      </c>
      <c r="L996">
        <v>6.14</v>
      </c>
      <c r="X996" s="1">
        <f t="shared" si="77"/>
        <v>6.4</v>
      </c>
      <c r="Y996" s="1">
        <f t="shared" si="78"/>
        <v>6.14</v>
      </c>
      <c r="Z996">
        <f t="shared" si="79"/>
        <v>2.1186706024393165E-5</v>
      </c>
    </row>
    <row r="997" spans="1:26" x14ac:dyDescent="0.25">
      <c r="A997" t="s">
        <v>1696</v>
      </c>
      <c r="B997">
        <v>125</v>
      </c>
      <c r="C997" t="s">
        <v>383</v>
      </c>
      <c r="D997">
        <v>1</v>
      </c>
      <c r="E997">
        <v>5</v>
      </c>
      <c r="F997" t="s">
        <v>170</v>
      </c>
      <c r="H997">
        <v>6.38</v>
      </c>
      <c r="L997">
        <v>6.1</v>
      </c>
      <c r="X997" s="1">
        <f t="shared" si="77"/>
        <v>6.38</v>
      </c>
      <c r="Y997" s="1">
        <f t="shared" si="78"/>
        <v>6.1</v>
      </c>
      <c r="Z997">
        <f t="shared" si="79"/>
        <v>2.2816452641654139E-5</v>
      </c>
    </row>
    <row r="998" spans="1:26" x14ac:dyDescent="0.25">
      <c r="A998" t="s">
        <v>1697</v>
      </c>
      <c r="B998">
        <v>125</v>
      </c>
      <c r="C998" t="s">
        <v>383</v>
      </c>
      <c r="D998">
        <v>2</v>
      </c>
      <c r="E998">
        <v>5</v>
      </c>
      <c r="F998" t="s">
        <v>170</v>
      </c>
      <c r="H998">
        <v>6.41</v>
      </c>
      <c r="L998">
        <v>6.11</v>
      </c>
      <c r="X998" s="1">
        <f t="shared" si="77"/>
        <v>6.41</v>
      </c>
      <c r="Y998" s="1">
        <f t="shared" si="78"/>
        <v>6.11</v>
      </c>
      <c r="Z998">
        <f t="shared" si="79"/>
        <v>2.4446199258915109E-5</v>
      </c>
    </row>
    <row r="999" spans="1:26" x14ac:dyDescent="0.25">
      <c r="A999" t="s">
        <v>1698</v>
      </c>
      <c r="B999">
        <v>125</v>
      </c>
      <c r="C999" t="s">
        <v>383</v>
      </c>
      <c r="D999">
        <v>1</v>
      </c>
      <c r="E999">
        <v>5</v>
      </c>
      <c r="F999" t="s">
        <v>170</v>
      </c>
      <c r="H999">
        <v>6.52</v>
      </c>
      <c r="L999">
        <v>6.25</v>
      </c>
      <c r="X999" s="1">
        <f t="shared" si="77"/>
        <v>6.52</v>
      </c>
      <c r="Y999" s="1">
        <f t="shared" si="78"/>
        <v>6.25</v>
      </c>
      <c r="Z999">
        <f t="shared" si="79"/>
        <v>2.2001579333023579E-5</v>
      </c>
    </row>
    <row r="1000" spans="1:26" x14ac:dyDescent="0.25">
      <c r="A1000" t="s">
        <v>1699</v>
      </c>
      <c r="B1000">
        <v>125</v>
      </c>
      <c r="C1000" t="s">
        <v>383</v>
      </c>
      <c r="D1000">
        <v>2</v>
      </c>
      <c r="E1000">
        <v>5</v>
      </c>
      <c r="F1000" t="s">
        <v>170</v>
      </c>
      <c r="H1000">
        <v>6.35</v>
      </c>
      <c r="L1000">
        <v>6.12</v>
      </c>
      <c r="X1000" s="1">
        <f t="shared" si="77"/>
        <v>6.35</v>
      </c>
      <c r="Y1000" s="1">
        <f t="shared" si="78"/>
        <v>6.12</v>
      </c>
      <c r="Z1000">
        <f t="shared" si="79"/>
        <v>1.8742086098501559E-5</v>
      </c>
    </row>
    <row r="1001" spans="1:26" x14ac:dyDescent="0.25">
      <c r="A1001" t="s">
        <v>1700</v>
      </c>
      <c r="B1001">
        <v>125</v>
      </c>
      <c r="C1001" t="s">
        <v>383</v>
      </c>
      <c r="D1001">
        <v>1</v>
      </c>
      <c r="E1001">
        <v>4</v>
      </c>
      <c r="F1001" t="s">
        <v>170</v>
      </c>
      <c r="H1001">
        <v>6.42</v>
      </c>
      <c r="L1001">
        <v>6.15</v>
      </c>
      <c r="X1001" s="1">
        <f t="shared" si="77"/>
        <v>6.42</v>
      </c>
      <c r="Y1001" s="1">
        <f t="shared" si="78"/>
        <v>6.15</v>
      </c>
      <c r="Z1001">
        <f t="shared" si="79"/>
        <v>2.2001579333023579E-5</v>
      </c>
    </row>
    <row r="1002" spans="1:26" x14ac:dyDescent="0.25">
      <c r="A1002" t="s">
        <v>1701</v>
      </c>
      <c r="B1002">
        <v>125</v>
      </c>
      <c r="C1002" t="s">
        <v>383</v>
      </c>
      <c r="D1002">
        <v>2</v>
      </c>
      <c r="E1002">
        <v>4</v>
      </c>
      <c r="F1002" t="s">
        <v>170</v>
      </c>
      <c r="H1002">
        <v>6.6</v>
      </c>
      <c r="L1002">
        <v>6.36</v>
      </c>
      <c r="X1002" s="1">
        <f t="shared" si="77"/>
        <v>6.6</v>
      </c>
      <c r="Y1002" s="1">
        <f t="shared" si="78"/>
        <v>6.36</v>
      </c>
      <c r="Z1002">
        <f t="shared" si="79"/>
        <v>1.9556959407132045E-5</v>
      </c>
    </row>
    <row r="1003" spans="1:26" x14ac:dyDescent="0.25">
      <c r="A1003" t="s">
        <v>1702</v>
      </c>
      <c r="B1003">
        <v>125</v>
      </c>
      <c r="C1003" t="s">
        <v>383</v>
      </c>
      <c r="D1003">
        <v>1</v>
      </c>
      <c r="E1003">
        <v>4</v>
      </c>
      <c r="F1003" t="s">
        <v>170</v>
      </c>
      <c r="H1003">
        <v>6.34</v>
      </c>
      <c r="L1003">
        <v>6.15</v>
      </c>
      <c r="X1003" s="1">
        <f t="shared" si="77"/>
        <v>6.34</v>
      </c>
      <c r="Y1003" s="1">
        <f t="shared" si="78"/>
        <v>6.15</v>
      </c>
      <c r="Z1003">
        <f t="shared" si="79"/>
        <v>1.548259286397954E-5</v>
      </c>
    </row>
    <row r="1004" spans="1:26" x14ac:dyDescent="0.25">
      <c r="A1004" t="s">
        <v>1703</v>
      </c>
      <c r="B1004">
        <v>125</v>
      </c>
      <c r="C1004" t="s">
        <v>383</v>
      </c>
      <c r="D1004">
        <v>2</v>
      </c>
      <c r="E1004">
        <v>5</v>
      </c>
      <c r="F1004" t="s">
        <v>170</v>
      </c>
      <c r="H1004">
        <v>6.46</v>
      </c>
      <c r="L1004">
        <v>6.24</v>
      </c>
      <c r="X1004" s="1">
        <f t="shared" si="77"/>
        <v>6.46</v>
      </c>
      <c r="Y1004" s="1">
        <f t="shared" si="78"/>
        <v>6.24</v>
      </c>
      <c r="Z1004">
        <f t="shared" si="79"/>
        <v>1.7927212789871071E-5</v>
      </c>
    </row>
    <row r="1005" spans="1:26" x14ac:dyDescent="0.25">
      <c r="A1005" t="s">
        <v>1704</v>
      </c>
      <c r="B1005">
        <v>125</v>
      </c>
      <c r="C1005" t="s">
        <v>383</v>
      </c>
      <c r="D1005">
        <v>1</v>
      </c>
      <c r="E1005">
        <v>5</v>
      </c>
      <c r="F1005" t="s">
        <v>170</v>
      </c>
      <c r="H1005">
        <v>6.34</v>
      </c>
      <c r="L1005">
        <v>6.15</v>
      </c>
      <c r="X1005" s="1">
        <f t="shared" si="77"/>
        <v>6.34</v>
      </c>
      <c r="Y1005" s="1">
        <f t="shared" si="78"/>
        <v>6.15</v>
      </c>
      <c r="Z1005">
        <f t="shared" si="79"/>
        <v>1.548259286397954E-5</v>
      </c>
    </row>
    <row r="1006" spans="1:26" x14ac:dyDescent="0.25">
      <c r="A1006" t="s">
        <v>1705</v>
      </c>
      <c r="B1006">
        <v>125</v>
      </c>
      <c r="C1006" t="s">
        <v>383</v>
      </c>
      <c r="D1006">
        <v>2</v>
      </c>
      <c r="E1006">
        <v>5</v>
      </c>
      <c r="F1006" t="s">
        <v>170</v>
      </c>
      <c r="H1006">
        <v>6.34</v>
      </c>
      <c r="L1006">
        <v>6.15</v>
      </c>
      <c r="X1006" s="1">
        <f t="shared" si="77"/>
        <v>6.34</v>
      </c>
      <c r="Y1006" s="1">
        <f t="shared" si="78"/>
        <v>6.15</v>
      </c>
      <c r="Z1006">
        <f t="shared" si="79"/>
        <v>1.548259286397954E-5</v>
      </c>
    </row>
    <row r="1007" spans="1:26" x14ac:dyDescent="0.25">
      <c r="A1007" t="s">
        <v>1706</v>
      </c>
      <c r="B1007">
        <v>125</v>
      </c>
      <c r="C1007" t="s">
        <v>383</v>
      </c>
      <c r="D1007">
        <v>1</v>
      </c>
      <c r="E1007">
        <v>5</v>
      </c>
      <c r="F1007" t="s">
        <v>170</v>
      </c>
      <c r="H1007">
        <v>6.36</v>
      </c>
      <c r="L1007">
        <v>6.12</v>
      </c>
      <c r="X1007" s="1">
        <f t="shared" si="77"/>
        <v>6.36</v>
      </c>
      <c r="Y1007" s="1">
        <f t="shared" si="78"/>
        <v>6.12</v>
      </c>
      <c r="Z1007">
        <f t="shared" si="79"/>
        <v>1.9556959407132119E-5</v>
      </c>
    </row>
    <row r="1008" spans="1:26" x14ac:dyDescent="0.25">
      <c r="A1008" t="s">
        <v>1707</v>
      </c>
      <c r="B1008">
        <v>125</v>
      </c>
      <c r="C1008" t="s">
        <v>383</v>
      </c>
      <c r="D1008">
        <v>2</v>
      </c>
      <c r="E1008">
        <v>5</v>
      </c>
      <c r="F1008" t="s">
        <v>170</v>
      </c>
      <c r="H1008">
        <v>6.39</v>
      </c>
      <c r="L1008">
        <v>5.85</v>
      </c>
      <c r="X1008" s="1">
        <f t="shared" si="77"/>
        <v>6.39</v>
      </c>
      <c r="Y1008" s="1">
        <f t="shared" si="78"/>
        <v>5.85</v>
      </c>
      <c r="Z1008">
        <f t="shared" si="79"/>
        <v>4.4003158666047225E-5</v>
      </c>
    </row>
    <row r="1009" spans="1:26" x14ac:dyDescent="0.25">
      <c r="A1009" t="s">
        <v>1708</v>
      </c>
      <c r="B1009">
        <v>125</v>
      </c>
      <c r="C1009" t="s">
        <v>383</v>
      </c>
      <c r="D1009">
        <v>1</v>
      </c>
      <c r="E1009">
        <v>5</v>
      </c>
      <c r="F1009" t="s">
        <v>170</v>
      </c>
      <c r="H1009">
        <v>6.32</v>
      </c>
      <c r="L1009">
        <v>5.78</v>
      </c>
      <c r="X1009" s="1">
        <f t="shared" si="77"/>
        <v>6.32</v>
      </c>
      <c r="Y1009" s="1">
        <f t="shared" si="78"/>
        <v>5.78</v>
      </c>
      <c r="Z1009">
        <f t="shared" si="79"/>
        <v>4.4003158666047225E-5</v>
      </c>
    </row>
    <row r="1010" spans="1:26" x14ac:dyDescent="0.25">
      <c r="A1010" t="s">
        <v>1709</v>
      </c>
      <c r="B1010">
        <v>125</v>
      </c>
      <c r="C1010" t="s">
        <v>383</v>
      </c>
      <c r="D1010">
        <v>2</v>
      </c>
      <c r="E1010">
        <v>5</v>
      </c>
      <c r="F1010" t="s">
        <v>170</v>
      </c>
      <c r="H1010">
        <v>6.4</v>
      </c>
      <c r="L1010">
        <v>5.87</v>
      </c>
      <c r="X1010" s="1">
        <f t="shared" si="77"/>
        <v>6.4</v>
      </c>
      <c r="Y1010" s="1">
        <f t="shared" si="78"/>
        <v>5.87</v>
      </c>
      <c r="Z1010">
        <f t="shared" si="79"/>
        <v>4.318828535741674E-5</v>
      </c>
    </row>
    <row r="1011" spans="1:26" x14ac:dyDescent="0.25">
      <c r="A1011" t="s">
        <v>1710</v>
      </c>
      <c r="B1011">
        <v>125</v>
      </c>
      <c r="C1011" t="s">
        <v>383</v>
      </c>
      <c r="D1011">
        <v>2</v>
      </c>
      <c r="E1011">
        <v>5</v>
      </c>
      <c r="F1011" t="s">
        <v>170</v>
      </c>
      <c r="H1011">
        <v>6.34</v>
      </c>
      <c r="L1011">
        <v>5.82</v>
      </c>
      <c r="X1011" s="1">
        <f t="shared" si="77"/>
        <v>6.34</v>
      </c>
      <c r="Y1011" s="1">
        <f t="shared" si="78"/>
        <v>5.82</v>
      </c>
      <c r="Z1011">
        <f t="shared" si="79"/>
        <v>4.237341204878618E-5</v>
      </c>
    </row>
    <row r="1012" spans="1:26" x14ac:dyDescent="0.25">
      <c r="A1012" t="s">
        <v>1711</v>
      </c>
      <c r="B1012">
        <v>125</v>
      </c>
      <c r="C1012" t="s">
        <v>383</v>
      </c>
      <c r="D1012">
        <v>1</v>
      </c>
      <c r="E1012">
        <v>5</v>
      </c>
      <c r="F1012" t="s">
        <v>170</v>
      </c>
      <c r="H1012">
        <v>6.4</v>
      </c>
      <c r="L1012">
        <v>5.89</v>
      </c>
      <c r="X1012" s="1">
        <f t="shared" si="77"/>
        <v>6.4</v>
      </c>
      <c r="Y1012" s="1">
        <f t="shared" si="78"/>
        <v>5.89</v>
      </c>
      <c r="Z1012">
        <f t="shared" si="79"/>
        <v>4.1558538740155769E-5</v>
      </c>
    </row>
    <row r="1013" spans="1:26" x14ac:dyDescent="0.25">
      <c r="A1013" t="s">
        <v>1712</v>
      </c>
      <c r="B1013">
        <v>125</v>
      </c>
      <c r="C1013" t="s">
        <v>383</v>
      </c>
      <c r="D1013">
        <v>2</v>
      </c>
      <c r="E1013">
        <v>5</v>
      </c>
      <c r="F1013" t="s">
        <v>170</v>
      </c>
      <c r="H1013">
        <v>6.52</v>
      </c>
      <c r="L1013">
        <v>6.21</v>
      </c>
      <c r="X1013" s="1">
        <f t="shared" si="77"/>
        <v>6.52</v>
      </c>
      <c r="Y1013" s="1">
        <f t="shared" si="78"/>
        <v>6.21</v>
      </c>
      <c r="Z1013">
        <f t="shared" si="79"/>
        <v>2.5261072567545598E-5</v>
      </c>
    </row>
    <row r="1014" spans="1:26" x14ac:dyDescent="0.25">
      <c r="A1014" t="s">
        <v>1713</v>
      </c>
      <c r="B1014">
        <v>125</v>
      </c>
      <c r="C1014" t="s">
        <v>383</v>
      </c>
      <c r="D1014">
        <v>1</v>
      </c>
      <c r="E1014">
        <v>5</v>
      </c>
      <c r="F1014" t="s">
        <v>170</v>
      </c>
      <c r="H1014">
        <v>6.44</v>
      </c>
      <c r="L1014">
        <v>6.15</v>
      </c>
      <c r="X1014" s="1">
        <f t="shared" si="77"/>
        <v>6.44</v>
      </c>
      <c r="Y1014" s="1">
        <f t="shared" si="78"/>
        <v>6.15</v>
      </c>
      <c r="Z1014">
        <f t="shared" si="79"/>
        <v>2.3631325950284624E-5</v>
      </c>
    </row>
    <row r="1015" spans="1:26" x14ac:dyDescent="0.25">
      <c r="A1015" t="s">
        <v>1714</v>
      </c>
      <c r="B1015">
        <v>125</v>
      </c>
      <c r="C1015" t="s">
        <v>383</v>
      </c>
      <c r="D1015">
        <v>2</v>
      </c>
      <c r="E1015">
        <v>5</v>
      </c>
      <c r="F1015" t="s">
        <v>170</v>
      </c>
      <c r="H1015">
        <v>6.37</v>
      </c>
      <c r="L1015">
        <v>6.03</v>
      </c>
      <c r="X1015" s="1">
        <f t="shared" si="77"/>
        <v>6.37</v>
      </c>
      <c r="Y1015" s="1">
        <f t="shared" si="78"/>
        <v>6.03</v>
      </c>
      <c r="Z1015">
        <f t="shared" si="79"/>
        <v>2.7705692493437132E-5</v>
      </c>
    </row>
    <row r="1016" spans="1:26" x14ac:dyDescent="0.25">
      <c r="A1016" t="s">
        <v>1715</v>
      </c>
      <c r="B1016">
        <v>125</v>
      </c>
      <c r="C1016" t="s">
        <v>383</v>
      </c>
      <c r="D1016">
        <v>1</v>
      </c>
      <c r="E1016">
        <v>5</v>
      </c>
      <c r="F1016" t="s">
        <v>170</v>
      </c>
      <c r="H1016">
        <v>6.31</v>
      </c>
      <c r="L1016">
        <v>5.97</v>
      </c>
      <c r="X1016" s="1">
        <f t="shared" si="77"/>
        <v>6.31</v>
      </c>
      <c r="Y1016" s="1">
        <f t="shared" si="78"/>
        <v>5.97</v>
      </c>
      <c r="Z1016">
        <f t="shared" si="79"/>
        <v>2.7705692493437132E-5</v>
      </c>
    </row>
    <row r="1017" spans="1:26" x14ac:dyDescent="0.25">
      <c r="A1017" t="s">
        <v>1716</v>
      </c>
      <c r="B1017">
        <v>125</v>
      </c>
      <c r="C1017" t="s">
        <v>383</v>
      </c>
      <c r="D1017">
        <v>2</v>
      </c>
      <c r="E1017">
        <v>5</v>
      </c>
      <c r="F1017" t="s">
        <v>170</v>
      </c>
      <c r="H1017">
        <v>6.42</v>
      </c>
      <c r="L1017">
        <v>6.08</v>
      </c>
      <c r="X1017" s="1">
        <f t="shared" si="77"/>
        <v>6.42</v>
      </c>
      <c r="Y1017" s="1">
        <f t="shared" si="78"/>
        <v>6.08</v>
      </c>
      <c r="Z1017">
        <f t="shared" si="79"/>
        <v>2.7705692493437132E-5</v>
      </c>
    </row>
    <row r="1018" spans="1:26" x14ac:dyDescent="0.25">
      <c r="A1018" t="s">
        <v>1717</v>
      </c>
      <c r="B1018">
        <v>125</v>
      </c>
      <c r="C1018" t="s">
        <v>383</v>
      </c>
      <c r="D1018">
        <v>1</v>
      </c>
      <c r="E1018">
        <v>5</v>
      </c>
      <c r="F1018" t="s">
        <v>170</v>
      </c>
      <c r="H1018">
        <v>6.45</v>
      </c>
      <c r="L1018">
        <v>5.92</v>
      </c>
      <c r="X1018" s="1">
        <f t="shared" si="77"/>
        <v>6.45</v>
      </c>
      <c r="Y1018" s="1">
        <f t="shared" si="78"/>
        <v>5.92</v>
      </c>
      <c r="Z1018">
        <f t="shared" si="79"/>
        <v>4.318828535741674E-5</v>
      </c>
    </row>
    <row r="1019" spans="1:26" x14ac:dyDescent="0.25">
      <c r="A1019" t="s">
        <v>1718</v>
      </c>
      <c r="B1019">
        <v>125</v>
      </c>
      <c r="C1019" t="s">
        <v>383</v>
      </c>
      <c r="D1019">
        <v>2</v>
      </c>
      <c r="E1019">
        <v>5</v>
      </c>
      <c r="F1019" t="s">
        <v>170</v>
      </c>
      <c r="H1019">
        <v>6.73</v>
      </c>
      <c r="L1019">
        <v>6.25</v>
      </c>
      <c r="X1019" s="1">
        <f t="shared" si="77"/>
        <v>6.73</v>
      </c>
      <c r="Y1019" s="1">
        <f t="shared" si="78"/>
        <v>6.25</v>
      </c>
      <c r="Z1019">
        <f t="shared" si="79"/>
        <v>3.9113918814264239E-5</v>
      </c>
    </row>
    <row r="1020" spans="1:26" x14ac:dyDescent="0.25">
      <c r="A1020" t="s">
        <v>1719</v>
      </c>
      <c r="B1020">
        <v>125</v>
      </c>
      <c r="C1020" t="s">
        <v>383</v>
      </c>
      <c r="D1020">
        <v>1</v>
      </c>
      <c r="E1020">
        <v>5</v>
      </c>
      <c r="F1020" t="s">
        <v>170</v>
      </c>
      <c r="H1020">
        <v>6.39</v>
      </c>
      <c r="L1020">
        <v>5.87</v>
      </c>
      <c r="X1020" s="1">
        <f t="shared" si="77"/>
        <v>6.39</v>
      </c>
      <c r="Y1020" s="1">
        <f t="shared" si="78"/>
        <v>5.87</v>
      </c>
      <c r="Z1020">
        <f t="shared" si="79"/>
        <v>4.237341204878618E-5</v>
      </c>
    </row>
    <row r="1021" spans="1:26" x14ac:dyDescent="0.25">
      <c r="A1021" t="s">
        <v>1720</v>
      </c>
      <c r="B1021">
        <v>125</v>
      </c>
      <c r="C1021" t="s">
        <v>383</v>
      </c>
      <c r="D1021">
        <v>2</v>
      </c>
      <c r="E1021">
        <v>5</v>
      </c>
      <c r="F1021" t="s">
        <v>170</v>
      </c>
      <c r="H1021">
        <v>6.46</v>
      </c>
      <c r="L1021">
        <v>5.9</v>
      </c>
      <c r="X1021" s="1">
        <f t="shared" si="77"/>
        <v>6.46</v>
      </c>
      <c r="Y1021" s="1">
        <f t="shared" si="78"/>
        <v>5.9</v>
      </c>
      <c r="Z1021">
        <f t="shared" si="79"/>
        <v>4.5632905283308203E-5</v>
      </c>
    </row>
    <row r="1022" spans="1:26" x14ac:dyDescent="0.25">
      <c r="A1022" t="s">
        <v>1721</v>
      </c>
      <c r="B1022">
        <v>125</v>
      </c>
      <c r="C1022" t="s">
        <v>383</v>
      </c>
      <c r="D1022">
        <v>1</v>
      </c>
      <c r="E1022">
        <v>5</v>
      </c>
      <c r="F1022" t="s">
        <v>170</v>
      </c>
      <c r="H1022">
        <v>6.41</v>
      </c>
      <c r="L1022">
        <v>5.96</v>
      </c>
      <c r="X1022" s="1">
        <f t="shared" si="77"/>
        <v>6.41</v>
      </c>
      <c r="Y1022" s="1">
        <f t="shared" si="78"/>
        <v>5.96</v>
      </c>
      <c r="Z1022">
        <f t="shared" si="79"/>
        <v>3.6669298888372701E-5</v>
      </c>
    </row>
    <row r="1023" spans="1:26" x14ac:dyDescent="0.25">
      <c r="A1023" t="s">
        <v>1722</v>
      </c>
      <c r="B1023">
        <v>125</v>
      </c>
      <c r="C1023" t="s">
        <v>383</v>
      </c>
      <c r="D1023">
        <v>2</v>
      </c>
      <c r="E1023">
        <v>5</v>
      </c>
      <c r="F1023" t="s">
        <v>170</v>
      </c>
      <c r="H1023">
        <v>6.3</v>
      </c>
      <c r="L1023">
        <v>6.09</v>
      </c>
      <c r="X1023" s="1">
        <f t="shared" si="77"/>
        <v>6.3</v>
      </c>
      <c r="Y1023" s="1">
        <f t="shared" si="78"/>
        <v>6.09</v>
      </c>
      <c r="Z1023">
        <f t="shared" si="79"/>
        <v>1.7112339481240585E-5</v>
      </c>
    </row>
    <row r="1024" spans="1:26" x14ac:dyDescent="0.25">
      <c r="A1024" t="s">
        <v>1723</v>
      </c>
      <c r="B1024">
        <v>125</v>
      </c>
      <c r="C1024" t="s">
        <v>383</v>
      </c>
      <c r="D1024">
        <v>1</v>
      </c>
      <c r="E1024">
        <v>5</v>
      </c>
      <c r="F1024" t="s">
        <v>170</v>
      </c>
      <c r="H1024">
        <v>6.32</v>
      </c>
      <c r="L1024">
        <v>6.11</v>
      </c>
      <c r="X1024" s="1">
        <f t="shared" si="77"/>
        <v>6.32</v>
      </c>
      <c r="Y1024" s="1">
        <f t="shared" si="78"/>
        <v>6.11</v>
      </c>
      <c r="Z1024">
        <f t="shared" si="79"/>
        <v>1.7112339481240585E-5</v>
      </c>
    </row>
    <row r="1025" spans="1:26" x14ac:dyDescent="0.25">
      <c r="A1025" t="s">
        <v>1724</v>
      </c>
      <c r="B1025">
        <v>125</v>
      </c>
      <c r="C1025" t="s">
        <v>383</v>
      </c>
      <c r="D1025">
        <v>2</v>
      </c>
      <c r="E1025">
        <v>5</v>
      </c>
      <c r="F1025" t="s">
        <v>170</v>
      </c>
      <c r="H1025">
        <v>6.4</v>
      </c>
      <c r="L1025">
        <v>6.17</v>
      </c>
      <c r="X1025" s="1">
        <f t="shared" si="77"/>
        <v>6.4</v>
      </c>
      <c r="Y1025" s="1">
        <f t="shared" si="78"/>
        <v>6.17</v>
      </c>
      <c r="Z1025">
        <f t="shared" si="79"/>
        <v>1.8742086098501631E-5</v>
      </c>
    </row>
    <row r="1026" spans="1:26" x14ac:dyDescent="0.25">
      <c r="A1026" t="s">
        <v>1725</v>
      </c>
      <c r="B1026">
        <v>125</v>
      </c>
      <c r="C1026" t="s">
        <v>383</v>
      </c>
      <c r="D1026">
        <v>1</v>
      </c>
      <c r="E1026">
        <v>4</v>
      </c>
      <c r="F1026" t="s">
        <v>170</v>
      </c>
      <c r="H1026">
        <v>6.46</v>
      </c>
      <c r="L1026">
        <v>6.23</v>
      </c>
      <c r="X1026" s="1">
        <f t="shared" si="77"/>
        <v>6.46</v>
      </c>
      <c r="Y1026" s="1">
        <f t="shared" si="78"/>
        <v>6.23</v>
      </c>
      <c r="Z1026">
        <f t="shared" si="79"/>
        <v>1.8742086098501559E-5</v>
      </c>
    </row>
    <row r="1027" spans="1:26" x14ac:dyDescent="0.25">
      <c r="A1027" t="s">
        <v>1726</v>
      </c>
      <c r="B1027">
        <v>125</v>
      </c>
      <c r="C1027" t="s">
        <v>383</v>
      </c>
      <c r="D1027">
        <v>2</v>
      </c>
      <c r="E1027">
        <v>4</v>
      </c>
      <c r="F1027" t="s">
        <v>170</v>
      </c>
      <c r="H1027">
        <v>6.39</v>
      </c>
      <c r="L1027">
        <v>6.19</v>
      </c>
      <c r="X1027" s="1">
        <f t="shared" si="77"/>
        <v>6.39</v>
      </c>
      <c r="Y1027" s="1">
        <f t="shared" si="78"/>
        <v>6.19</v>
      </c>
      <c r="Z1027">
        <f t="shared" si="79"/>
        <v>1.6297466172610025E-5</v>
      </c>
    </row>
    <row r="1028" spans="1:26" x14ac:dyDescent="0.25">
      <c r="A1028" t="s">
        <v>1727</v>
      </c>
      <c r="B1028">
        <v>125</v>
      </c>
      <c r="C1028" t="s">
        <v>383</v>
      </c>
      <c r="D1028">
        <v>1</v>
      </c>
      <c r="E1028">
        <v>4</v>
      </c>
      <c r="F1028" t="s">
        <v>170</v>
      </c>
      <c r="H1028">
        <v>6.33</v>
      </c>
      <c r="L1028">
        <v>6.1</v>
      </c>
      <c r="X1028" s="1">
        <f t="shared" si="77"/>
        <v>6.33</v>
      </c>
      <c r="Y1028" s="1">
        <f t="shared" si="78"/>
        <v>6.1</v>
      </c>
      <c r="Z1028">
        <f t="shared" si="79"/>
        <v>1.8742086098501631E-5</v>
      </c>
    </row>
    <row r="1029" spans="1:26" x14ac:dyDescent="0.25">
      <c r="A1029" t="s">
        <v>1728</v>
      </c>
      <c r="B1029">
        <v>125</v>
      </c>
      <c r="C1029" t="s">
        <v>383</v>
      </c>
      <c r="D1029">
        <v>2</v>
      </c>
      <c r="E1029">
        <v>4</v>
      </c>
      <c r="F1029" t="s">
        <v>170</v>
      </c>
      <c r="H1029">
        <v>6.48</v>
      </c>
      <c r="L1029">
        <v>6.22</v>
      </c>
      <c r="X1029" s="1">
        <f t="shared" si="77"/>
        <v>6.48</v>
      </c>
      <c r="Y1029" s="1">
        <f t="shared" si="78"/>
        <v>6.22</v>
      </c>
      <c r="Z1029">
        <f t="shared" si="79"/>
        <v>2.1186706024393165E-5</v>
      </c>
    </row>
    <row r="1030" spans="1:26" x14ac:dyDescent="0.25">
      <c r="A1030" t="s">
        <v>1729</v>
      </c>
      <c r="B1030">
        <v>125</v>
      </c>
      <c r="C1030" t="s">
        <v>383</v>
      </c>
      <c r="D1030">
        <v>1</v>
      </c>
      <c r="E1030">
        <v>4</v>
      </c>
      <c r="F1030" t="s">
        <v>170</v>
      </c>
      <c r="H1030">
        <v>6.39</v>
      </c>
      <c r="L1030">
        <v>6.15</v>
      </c>
      <c r="X1030" s="1">
        <f t="shared" si="77"/>
        <v>6.39</v>
      </c>
      <c r="Y1030" s="1">
        <f t="shared" si="78"/>
        <v>6.15</v>
      </c>
      <c r="Z1030">
        <f t="shared" si="79"/>
        <v>1.9556959407132045E-5</v>
      </c>
    </row>
    <row r="1031" spans="1:26" x14ac:dyDescent="0.25">
      <c r="A1031" t="s">
        <v>1730</v>
      </c>
      <c r="B1031">
        <v>125</v>
      </c>
      <c r="C1031" t="s">
        <v>383</v>
      </c>
      <c r="D1031">
        <v>2</v>
      </c>
      <c r="E1031">
        <v>4</v>
      </c>
      <c r="F1031" t="s">
        <v>170</v>
      </c>
      <c r="H1031">
        <v>6.39</v>
      </c>
      <c r="L1031">
        <v>6.14</v>
      </c>
      <c r="X1031" s="1">
        <f t="shared" si="77"/>
        <v>6.39</v>
      </c>
      <c r="Y1031" s="1">
        <f t="shared" si="78"/>
        <v>6.14</v>
      </c>
      <c r="Z1031">
        <f t="shared" si="79"/>
        <v>2.0371832715762605E-5</v>
      </c>
    </row>
    <row r="1032" spans="1:26" x14ac:dyDescent="0.25">
      <c r="A1032" t="s">
        <v>1731</v>
      </c>
      <c r="B1032">
        <v>125</v>
      </c>
      <c r="C1032" t="s">
        <v>383</v>
      </c>
      <c r="D1032">
        <v>1</v>
      </c>
      <c r="E1032">
        <v>4</v>
      </c>
      <c r="F1032" t="s">
        <v>170</v>
      </c>
      <c r="H1032">
        <v>6.35</v>
      </c>
      <c r="L1032">
        <v>6.1</v>
      </c>
      <c r="X1032" s="1">
        <f t="shared" si="77"/>
        <v>6.35</v>
      </c>
      <c r="Y1032" s="1">
        <f t="shared" si="78"/>
        <v>6.1</v>
      </c>
      <c r="Z1032">
        <f t="shared" si="79"/>
        <v>2.0371832715762605E-5</v>
      </c>
    </row>
    <row r="1033" spans="1:26" x14ac:dyDescent="0.25">
      <c r="A1033" t="s">
        <v>1732</v>
      </c>
      <c r="B1033">
        <v>125</v>
      </c>
      <c r="C1033" t="s">
        <v>383</v>
      </c>
      <c r="D1033">
        <v>2</v>
      </c>
      <c r="E1033">
        <v>4</v>
      </c>
      <c r="F1033" t="s">
        <v>170</v>
      </c>
      <c r="H1033">
        <v>6.44</v>
      </c>
      <c r="P1033">
        <v>6.43</v>
      </c>
      <c r="T1033">
        <v>6.34</v>
      </c>
      <c r="X1033" s="1">
        <f t="shared" ref="X1033:X1037" si="80">P1033</f>
        <v>6.43</v>
      </c>
      <c r="Y1033" s="1">
        <f t="shared" ref="Y1033:Y1037" si="81">T1033</f>
        <v>6.34</v>
      </c>
      <c r="Z1033">
        <f t="shared" si="79"/>
        <v>7.3338597776745257E-6</v>
      </c>
    </row>
    <row r="1034" spans="1:26" x14ac:dyDescent="0.25">
      <c r="A1034" t="s">
        <v>1733</v>
      </c>
      <c r="B1034">
        <v>125</v>
      </c>
      <c r="C1034" t="s">
        <v>383</v>
      </c>
      <c r="D1034">
        <v>1</v>
      </c>
      <c r="E1034">
        <v>4</v>
      </c>
      <c r="F1034" t="s">
        <v>170</v>
      </c>
      <c r="H1034">
        <v>6.31</v>
      </c>
      <c r="P1034">
        <v>6.32</v>
      </c>
      <c r="T1034">
        <v>6.2</v>
      </c>
      <c r="X1034" s="1">
        <f t="shared" si="80"/>
        <v>6.32</v>
      </c>
      <c r="Y1034" s="1">
        <f t="shared" si="81"/>
        <v>6.2</v>
      </c>
      <c r="Z1034">
        <f t="shared" si="79"/>
        <v>9.7784797035660596E-6</v>
      </c>
    </row>
    <row r="1035" spans="1:26" x14ac:dyDescent="0.25">
      <c r="A1035" t="s">
        <v>1734</v>
      </c>
      <c r="B1035">
        <v>125</v>
      </c>
      <c r="C1035" t="s">
        <v>383</v>
      </c>
      <c r="D1035">
        <v>1</v>
      </c>
      <c r="E1035">
        <v>4</v>
      </c>
      <c r="F1035" t="s">
        <v>170</v>
      </c>
      <c r="H1035">
        <v>6.41</v>
      </c>
      <c r="P1035">
        <v>6.42</v>
      </c>
      <c r="T1035">
        <v>6.31</v>
      </c>
      <c r="X1035" s="1">
        <f t="shared" si="80"/>
        <v>6.42</v>
      </c>
      <c r="Y1035" s="1">
        <f t="shared" si="81"/>
        <v>6.31</v>
      </c>
      <c r="Z1035">
        <f t="shared" si="79"/>
        <v>8.9636063949355726E-6</v>
      </c>
    </row>
    <row r="1036" spans="1:26" x14ac:dyDescent="0.25">
      <c r="A1036" t="s">
        <v>1735</v>
      </c>
      <c r="B1036">
        <v>125</v>
      </c>
      <c r="C1036" t="s">
        <v>383</v>
      </c>
      <c r="D1036">
        <v>1</v>
      </c>
      <c r="E1036">
        <v>4</v>
      </c>
      <c r="F1036" t="s">
        <v>170</v>
      </c>
      <c r="H1036">
        <v>6.54</v>
      </c>
      <c r="P1036">
        <v>6.52</v>
      </c>
      <c r="T1036">
        <v>6.44</v>
      </c>
      <c r="X1036" s="1">
        <f t="shared" si="80"/>
        <v>6.52</v>
      </c>
      <c r="Y1036" s="1">
        <f t="shared" si="81"/>
        <v>6.44</v>
      </c>
      <c r="Z1036">
        <f t="shared" si="79"/>
        <v>6.5189864690439666E-6</v>
      </c>
    </row>
    <row r="1037" spans="1:26" x14ac:dyDescent="0.25">
      <c r="A1037" t="s">
        <v>1736</v>
      </c>
      <c r="B1037">
        <v>125</v>
      </c>
      <c r="C1037" t="s">
        <v>383</v>
      </c>
      <c r="D1037">
        <v>1</v>
      </c>
      <c r="E1037">
        <v>4</v>
      </c>
      <c r="F1037" t="s">
        <v>170</v>
      </c>
      <c r="H1037">
        <v>6.38</v>
      </c>
      <c r="P1037">
        <v>6.36</v>
      </c>
      <c r="T1037">
        <v>6.28</v>
      </c>
      <c r="X1037" s="1">
        <f t="shared" si="80"/>
        <v>6.36</v>
      </c>
      <c r="Y1037" s="1">
        <f t="shared" si="81"/>
        <v>6.28</v>
      </c>
      <c r="Z1037">
        <f t="shared" si="79"/>
        <v>6.5189864690440395E-6</v>
      </c>
    </row>
    <row r="1038" spans="1:26" x14ac:dyDescent="0.25">
      <c r="A1038" t="s">
        <v>1737</v>
      </c>
      <c r="B1038">
        <v>125</v>
      </c>
      <c r="C1038" t="s">
        <v>383</v>
      </c>
      <c r="D1038">
        <v>1</v>
      </c>
      <c r="E1038">
        <v>6</v>
      </c>
      <c r="F1038" t="s">
        <v>169</v>
      </c>
      <c r="H1038">
        <v>5.73</v>
      </c>
      <c r="L1038">
        <v>5.45</v>
      </c>
      <c r="X1038" s="1">
        <f t="shared" ref="X1038:X1101" si="82">H1038</f>
        <v>5.73</v>
      </c>
      <c r="Y1038" s="1">
        <f t="shared" ref="Y1038:Y1101" si="83">L1038</f>
        <v>5.45</v>
      </c>
      <c r="Z1038">
        <f t="shared" ref="Z1038:Z1101" si="84">IFERROR((X1038-Y1038)/(PI()*((B1038/2)^2)),"na")</f>
        <v>2.2816452641654139E-5</v>
      </c>
    </row>
    <row r="1039" spans="1:26" x14ac:dyDescent="0.25">
      <c r="A1039" t="s">
        <v>1738</v>
      </c>
      <c r="B1039">
        <v>125</v>
      </c>
      <c r="C1039" t="s">
        <v>383</v>
      </c>
      <c r="D1039">
        <v>1</v>
      </c>
      <c r="E1039">
        <v>6</v>
      </c>
      <c r="F1039" t="s">
        <v>169</v>
      </c>
      <c r="H1039">
        <v>5.48</v>
      </c>
      <c r="L1039">
        <v>5.22</v>
      </c>
      <c r="X1039" s="1">
        <f t="shared" si="82"/>
        <v>5.48</v>
      </c>
      <c r="Y1039" s="1">
        <f t="shared" si="83"/>
        <v>5.22</v>
      </c>
      <c r="Z1039">
        <f t="shared" si="84"/>
        <v>2.1186706024393165E-5</v>
      </c>
    </row>
    <row r="1040" spans="1:26" x14ac:dyDescent="0.25">
      <c r="A1040" t="s">
        <v>1739</v>
      </c>
      <c r="B1040">
        <v>125</v>
      </c>
      <c r="C1040" t="s">
        <v>383</v>
      </c>
      <c r="D1040">
        <v>1</v>
      </c>
      <c r="E1040">
        <v>6</v>
      </c>
      <c r="F1040" t="s">
        <v>169</v>
      </c>
      <c r="H1040">
        <v>5.5</v>
      </c>
      <c r="L1040">
        <v>5.21</v>
      </c>
      <c r="X1040" s="1">
        <f t="shared" si="82"/>
        <v>5.5</v>
      </c>
      <c r="Y1040" s="1">
        <f t="shared" si="83"/>
        <v>5.21</v>
      </c>
      <c r="Z1040">
        <f t="shared" si="84"/>
        <v>2.3631325950284624E-5</v>
      </c>
    </row>
    <row r="1041" spans="1:26" x14ac:dyDescent="0.25">
      <c r="A1041" t="s">
        <v>1740</v>
      </c>
      <c r="B1041">
        <v>125</v>
      </c>
      <c r="C1041" t="s">
        <v>383</v>
      </c>
      <c r="D1041">
        <v>1</v>
      </c>
      <c r="E1041">
        <v>6</v>
      </c>
      <c r="F1041" t="s">
        <v>169</v>
      </c>
      <c r="H1041">
        <v>5.51</v>
      </c>
      <c r="L1041">
        <v>5.2</v>
      </c>
      <c r="X1041" s="1">
        <f t="shared" si="82"/>
        <v>5.51</v>
      </c>
      <c r="Y1041" s="1">
        <f t="shared" si="83"/>
        <v>5.2</v>
      </c>
      <c r="Z1041">
        <f t="shared" si="84"/>
        <v>2.5261072567545598E-5</v>
      </c>
    </row>
    <row r="1042" spans="1:26" x14ac:dyDescent="0.25">
      <c r="A1042" t="s">
        <v>1741</v>
      </c>
      <c r="B1042">
        <v>125</v>
      </c>
      <c r="C1042" t="s">
        <v>383</v>
      </c>
      <c r="D1042">
        <v>1</v>
      </c>
      <c r="E1042">
        <v>6</v>
      </c>
      <c r="F1042" t="s">
        <v>169</v>
      </c>
      <c r="H1042">
        <v>5.56</v>
      </c>
      <c r="L1042">
        <v>5.28</v>
      </c>
      <c r="X1042" s="1">
        <f t="shared" si="82"/>
        <v>5.56</v>
      </c>
      <c r="Y1042" s="1">
        <f t="shared" si="83"/>
        <v>5.28</v>
      </c>
      <c r="Z1042">
        <f t="shared" si="84"/>
        <v>2.2816452641654064E-5</v>
      </c>
    </row>
    <row r="1043" spans="1:26" x14ac:dyDescent="0.25">
      <c r="A1043" t="s">
        <v>1742</v>
      </c>
      <c r="B1043">
        <v>125</v>
      </c>
      <c r="C1043" t="s">
        <v>383</v>
      </c>
      <c r="D1043">
        <v>1</v>
      </c>
      <c r="E1043">
        <v>6</v>
      </c>
      <c r="F1043" t="s">
        <v>169</v>
      </c>
      <c r="H1043">
        <v>5.66</v>
      </c>
      <c r="L1043">
        <v>5.43</v>
      </c>
      <c r="X1043" s="1">
        <f t="shared" si="82"/>
        <v>5.66</v>
      </c>
      <c r="Y1043" s="1">
        <f t="shared" si="83"/>
        <v>5.43</v>
      </c>
      <c r="Z1043">
        <f t="shared" si="84"/>
        <v>1.8742086098501631E-5</v>
      </c>
    </row>
    <row r="1044" spans="1:26" x14ac:dyDescent="0.25">
      <c r="A1044" t="s">
        <v>1743</v>
      </c>
      <c r="B1044">
        <v>125</v>
      </c>
      <c r="C1044" t="s">
        <v>383</v>
      </c>
      <c r="D1044">
        <v>1</v>
      </c>
      <c r="E1044">
        <v>6</v>
      </c>
      <c r="F1044" t="s">
        <v>169</v>
      </c>
      <c r="H1044">
        <v>5.54</v>
      </c>
      <c r="L1044">
        <v>5.36</v>
      </c>
      <c r="X1044" s="1">
        <f t="shared" si="82"/>
        <v>5.54</v>
      </c>
      <c r="Y1044" s="1">
        <f t="shared" si="83"/>
        <v>5.36</v>
      </c>
      <c r="Z1044">
        <f t="shared" si="84"/>
        <v>1.4667719555349051E-5</v>
      </c>
    </row>
    <row r="1045" spans="1:26" x14ac:dyDescent="0.25">
      <c r="A1045" t="s">
        <v>1744</v>
      </c>
      <c r="B1045">
        <v>125</v>
      </c>
      <c r="C1045" t="s">
        <v>383</v>
      </c>
      <c r="D1045">
        <v>1</v>
      </c>
      <c r="E1045">
        <v>6</v>
      </c>
      <c r="F1045" t="s">
        <v>169</v>
      </c>
      <c r="H1045">
        <v>5.57</v>
      </c>
      <c r="L1045">
        <v>5.38</v>
      </c>
      <c r="X1045" s="1">
        <f t="shared" si="82"/>
        <v>5.57</v>
      </c>
      <c r="Y1045" s="1">
        <f t="shared" si="83"/>
        <v>5.38</v>
      </c>
      <c r="Z1045">
        <f t="shared" si="84"/>
        <v>1.5482592863979611E-5</v>
      </c>
    </row>
    <row r="1046" spans="1:26" x14ac:dyDescent="0.25">
      <c r="A1046" t="s">
        <v>1745</v>
      </c>
      <c r="B1046">
        <v>125</v>
      </c>
      <c r="C1046" t="s">
        <v>383</v>
      </c>
      <c r="D1046">
        <v>1</v>
      </c>
      <c r="E1046">
        <v>6</v>
      </c>
      <c r="F1046" t="s">
        <v>169</v>
      </c>
      <c r="H1046">
        <v>5.41</v>
      </c>
      <c r="L1046">
        <v>5.22</v>
      </c>
      <c r="X1046" s="1">
        <f t="shared" si="82"/>
        <v>5.41</v>
      </c>
      <c r="Y1046" s="1">
        <f t="shared" si="83"/>
        <v>5.22</v>
      </c>
      <c r="Z1046">
        <f t="shared" si="84"/>
        <v>1.5482592863979611E-5</v>
      </c>
    </row>
    <row r="1047" spans="1:26" x14ac:dyDescent="0.25">
      <c r="A1047" t="s">
        <v>1746</v>
      </c>
      <c r="B1047">
        <v>125</v>
      </c>
      <c r="C1047" t="s">
        <v>383</v>
      </c>
      <c r="D1047">
        <v>1</v>
      </c>
      <c r="E1047">
        <v>6</v>
      </c>
      <c r="F1047" t="s">
        <v>169</v>
      </c>
      <c r="H1047">
        <v>5.7</v>
      </c>
      <c r="L1047">
        <v>5.54</v>
      </c>
      <c r="X1047" s="1">
        <f t="shared" si="82"/>
        <v>5.7</v>
      </c>
      <c r="Y1047" s="1">
        <f t="shared" si="83"/>
        <v>5.54</v>
      </c>
      <c r="Z1047">
        <f t="shared" si="84"/>
        <v>1.3037972938088079E-5</v>
      </c>
    </row>
    <row r="1048" spans="1:26" x14ac:dyDescent="0.25">
      <c r="A1048" t="s">
        <v>1747</v>
      </c>
      <c r="B1048">
        <v>125</v>
      </c>
      <c r="C1048" t="s">
        <v>383</v>
      </c>
      <c r="D1048">
        <v>1</v>
      </c>
      <c r="E1048">
        <v>6</v>
      </c>
      <c r="F1048" t="s">
        <v>169</v>
      </c>
      <c r="H1048">
        <v>5.71</v>
      </c>
      <c r="L1048">
        <v>5.53</v>
      </c>
      <c r="X1048" s="1">
        <f t="shared" si="82"/>
        <v>5.71</v>
      </c>
      <c r="Y1048" s="1">
        <f t="shared" si="83"/>
        <v>5.53</v>
      </c>
      <c r="Z1048">
        <f t="shared" si="84"/>
        <v>1.4667719555349051E-5</v>
      </c>
    </row>
    <row r="1049" spans="1:26" x14ac:dyDescent="0.25">
      <c r="A1049" t="s">
        <v>1748</v>
      </c>
      <c r="B1049">
        <v>125</v>
      </c>
      <c r="C1049" t="s">
        <v>383</v>
      </c>
      <c r="D1049">
        <v>1</v>
      </c>
      <c r="E1049">
        <v>6</v>
      </c>
      <c r="F1049" t="s">
        <v>169</v>
      </c>
      <c r="H1049">
        <v>5.66</v>
      </c>
      <c r="L1049">
        <v>5.54</v>
      </c>
      <c r="X1049" s="1">
        <f t="shared" si="82"/>
        <v>5.66</v>
      </c>
      <c r="Y1049" s="1">
        <f t="shared" si="83"/>
        <v>5.54</v>
      </c>
      <c r="Z1049">
        <f t="shared" si="84"/>
        <v>9.7784797035660596E-6</v>
      </c>
    </row>
    <row r="1050" spans="1:26" x14ac:dyDescent="0.25">
      <c r="A1050" t="s">
        <v>1749</v>
      </c>
      <c r="B1050">
        <v>125</v>
      </c>
      <c r="C1050" t="s">
        <v>383</v>
      </c>
      <c r="D1050">
        <v>1</v>
      </c>
      <c r="E1050">
        <v>6</v>
      </c>
      <c r="F1050" t="s">
        <v>169</v>
      </c>
      <c r="H1050">
        <v>5.59</v>
      </c>
      <c r="L1050">
        <v>5.49</v>
      </c>
      <c r="X1050" s="1">
        <f t="shared" si="82"/>
        <v>5.59</v>
      </c>
      <c r="Y1050" s="1">
        <f t="shared" si="83"/>
        <v>5.49</v>
      </c>
      <c r="Z1050">
        <f t="shared" si="84"/>
        <v>8.1487330863050127E-6</v>
      </c>
    </row>
    <row r="1051" spans="1:26" x14ac:dyDescent="0.25">
      <c r="A1051" t="s">
        <v>1750</v>
      </c>
      <c r="B1051">
        <v>125</v>
      </c>
      <c r="C1051" t="s">
        <v>383</v>
      </c>
      <c r="D1051">
        <v>1</v>
      </c>
      <c r="E1051">
        <v>6</v>
      </c>
      <c r="F1051" t="s">
        <v>169</v>
      </c>
      <c r="H1051">
        <v>5.6</v>
      </c>
      <c r="L1051">
        <v>5.49</v>
      </c>
      <c r="X1051" s="1">
        <f t="shared" si="82"/>
        <v>5.6</v>
      </c>
      <c r="Y1051" s="1">
        <f t="shared" si="83"/>
        <v>5.49</v>
      </c>
      <c r="Z1051">
        <f t="shared" si="84"/>
        <v>8.9636063949354998E-6</v>
      </c>
    </row>
    <row r="1052" spans="1:26" x14ac:dyDescent="0.25">
      <c r="A1052" t="s">
        <v>1751</v>
      </c>
      <c r="B1052">
        <v>125</v>
      </c>
      <c r="C1052" t="s">
        <v>383</v>
      </c>
      <c r="D1052">
        <v>1</v>
      </c>
      <c r="E1052">
        <v>6</v>
      </c>
      <c r="F1052" t="s">
        <v>169</v>
      </c>
      <c r="H1052">
        <v>5.51</v>
      </c>
      <c r="L1052">
        <v>5.41</v>
      </c>
      <c r="X1052" s="1">
        <f t="shared" si="82"/>
        <v>5.51</v>
      </c>
      <c r="Y1052" s="1">
        <f t="shared" si="83"/>
        <v>5.41</v>
      </c>
      <c r="Z1052">
        <f t="shared" si="84"/>
        <v>8.1487330863050127E-6</v>
      </c>
    </row>
    <row r="1053" spans="1:26" x14ac:dyDescent="0.25">
      <c r="A1053" t="s">
        <v>1752</v>
      </c>
      <c r="B1053">
        <v>125</v>
      </c>
      <c r="C1053" t="s">
        <v>383</v>
      </c>
      <c r="D1053">
        <v>2</v>
      </c>
      <c r="E1053">
        <v>6</v>
      </c>
      <c r="F1053" t="s">
        <v>169</v>
      </c>
      <c r="H1053">
        <v>5.55</v>
      </c>
      <c r="L1053">
        <v>5.46</v>
      </c>
      <c r="X1053" s="1">
        <f t="shared" si="82"/>
        <v>5.55</v>
      </c>
      <c r="Y1053" s="1">
        <f t="shared" si="83"/>
        <v>5.46</v>
      </c>
      <c r="Z1053">
        <f t="shared" si="84"/>
        <v>7.3338597776745257E-6</v>
      </c>
    </row>
    <row r="1054" spans="1:26" x14ac:dyDescent="0.25">
      <c r="A1054" t="s">
        <v>1753</v>
      </c>
      <c r="B1054">
        <v>125</v>
      </c>
      <c r="C1054" t="s">
        <v>383</v>
      </c>
      <c r="D1054">
        <v>1</v>
      </c>
      <c r="E1054">
        <v>6</v>
      </c>
      <c r="F1054" t="s">
        <v>169</v>
      </c>
      <c r="H1054">
        <v>5.54</v>
      </c>
      <c r="L1054">
        <v>5.37</v>
      </c>
      <c r="X1054" s="1">
        <f t="shared" si="82"/>
        <v>5.54</v>
      </c>
      <c r="Y1054" s="1">
        <f t="shared" si="83"/>
        <v>5.37</v>
      </c>
      <c r="Z1054">
        <f t="shared" si="84"/>
        <v>1.3852846246718566E-5</v>
      </c>
    </row>
    <row r="1055" spans="1:26" x14ac:dyDescent="0.25">
      <c r="A1055" t="s">
        <v>1754</v>
      </c>
      <c r="B1055">
        <v>125</v>
      </c>
      <c r="C1055" t="s">
        <v>383</v>
      </c>
      <c r="D1055">
        <v>1</v>
      </c>
      <c r="E1055">
        <v>6</v>
      </c>
      <c r="F1055" t="s">
        <v>169</v>
      </c>
      <c r="H1055">
        <v>5.56</v>
      </c>
      <c r="L1055">
        <v>5.39</v>
      </c>
      <c r="X1055" s="1">
        <f t="shared" si="82"/>
        <v>5.56</v>
      </c>
      <c r="Y1055" s="1">
        <f t="shared" si="83"/>
        <v>5.39</v>
      </c>
      <c r="Z1055">
        <f t="shared" si="84"/>
        <v>1.3852846246718566E-5</v>
      </c>
    </row>
    <row r="1056" spans="1:26" x14ac:dyDescent="0.25">
      <c r="A1056" t="s">
        <v>1755</v>
      </c>
      <c r="B1056">
        <v>125</v>
      </c>
      <c r="C1056" t="s">
        <v>383</v>
      </c>
      <c r="D1056">
        <v>1</v>
      </c>
      <c r="E1056">
        <v>6</v>
      </c>
      <c r="F1056" t="s">
        <v>169</v>
      </c>
      <c r="H1056">
        <v>5.53</v>
      </c>
      <c r="L1056">
        <v>5.37</v>
      </c>
      <c r="X1056" s="1">
        <f t="shared" si="82"/>
        <v>5.53</v>
      </c>
      <c r="Y1056" s="1">
        <f t="shared" si="83"/>
        <v>5.37</v>
      </c>
      <c r="Z1056">
        <f t="shared" si="84"/>
        <v>1.3037972938088079E-5</v>
      </c>
    </row>
    <row r="1057" spans="1:26" x14ac:dyDescent="0.25">
      <c r="A1057" t="s">
        <v>1756</v>
      </c>
      <c r="B1057">
        <v>125</v>
      </c>
      <c r="C1057" t="s">
        <v>383</v>
      </c>
      <c r="D1057">
        <v>2</v>
      </c>
      <c r="E1057">
        <v>4</v>
      </c>
      <c r="F1057" t="s">
        <v>169</v>
      </c>
      <c r="H1057">
        <v>5.61</v>
      </c>
      <c r="L1057">
        <v>5.46</v>
      </c>
      <c r="X1057" s="1">
        <f t="shared" si="82"/>
        <v>5.61</v>
      </c>
      <c r="Y1057" s="1">
        <f t="shared" si="83"/>
        <v>5.46</v>
      </c>
      <c r="Z1057">
        <f t="shared" si="84"/>
        <v>1.2223099629457592E-5</v>
      </c>
    </row>
    <row r="1058" spans="1:26" x14ac:dyDescent="0.25">
      <c r="A1058" t="s">
        <v>1757</v>
      </c>
      <c r="B1058">
        <v>125</v>
      </c>
      <c r="C1058" t="s">
        <v>383</v>
      </c>
      <c r="D1058">
        <v>1</v>
      </c>
      <c r="E1058">
        <v>4</v>
      </c>
      <c r="F1058" t="s">
        <v>169</v>
      </c>
      <c r="H1058">
        <v>5.54</v>
      </c>
      <c r="L1058">
        <v>5.36</v>
      </c>
      <c r="X1058" s="1">
        <f t="shared" si="82"/>
        <v>5.54</v>
      </c>
      <c r="Y1058" s="1">
        <f t="shared" si="83"/>
        <v>5.36</v>
      </c>
      <c r="Z1058">
        <f t="shared" si="84"/>
        <v>1.4667719555349051E-5</v>
      </c>
    </row>
    <row r="1059" spans="1:26" x14ac:dyDescent="0.25">
      <c r="A1059" t="s">
        <v>1758</v>
      </c>
      <c r="B1059">
        <v>125</v>
      </c>
      <c r="C1059" t="s">
        <v>383</v>
      </c>
      <c r="D1059">
        <v>2</v>
      </c>
      <c r="E1059">
        <v>4</v>
      </c>
      <c r="F1059" t="s">
        <v>169</v>
      </c>
      <c r="H1059">
        <v>5.44</v>
      </c>
      <c r="L1059">
        <v>5.28</v>
      </c>
      <c r="X1059" s="1">
        <f t="shared" si="82"/>
        <v>5.44</v>
      </c>
      <c r="Y1059" s="1">
        <f t="shared" si="83"/>
        <v>5.28</v>
      </c>
      <c r="Z1059">
        <f t="shared" si="84"/>
        <v>1.3037972938088079E-5</v>
      </c>
    </row>
    <row r="1060" spans="1:26" x14ac:dyDescent="0.25">
      <c r="A1060" t="s">
        <v>1759</v>
      </c>
      <c r="B1060">
        <v>125</v>
      </c>
      <c r="C1060" t="s">
        <v>383</v>
      </c>
      <c r="D1060">
        <v>1</v>
      </c>
      <c r="E1060">
        <v>4</v>
      </c>
      <c r="F1060" t="s">
        <v>169</v>
      </c>
      <c r="H1060">
        <v>5.55</v>
      </c>
      <c r="L1060">
        <v>5.41</v>
      </c>
      <c r="X1060" s="1">
        <f t="shared" si="82"/>
        <v>5.55</v>
      </c>
      <c r="Y1060" s="1">
        <f t="shared" si="83"/>
        <v>5.41</v>
      </c>
      <c r="Z1060">
        <f t="shared" si="84"/>
        <v>1.1408226320827032E-5</v>
      </c>
    </row>
    <row r="1061" spans="1:26" x14ac:dyDescent="0.25">
      <c r="A1061" t="s">
        <v>1760</v>
      </c>
      <c r="B1061">
        <v>125</v>
      </c>
      <c r="C1061" t="s">
        <v>383</v>
      </c>
      <c r="D1061">
        <v>2</v>
      </c>
      <c r="E1061">
        <v>4</v>
      </c>
      <c r="F1061" t="s">
        <v>169</v>
      </c>
      <c r="H1061">
        <v>5.42</v>
      </c>
      <c r="L1061">
        <v>5.29</v>
      </c>
      <c r="X1061" s="1">
        <f t="shared" si="82"/>
        <v>5.42</v>
      </c>
      <c r="Y1061" s="1">
        <f t="shared" si="83"/>
        <v>5.29</v>
      </c>
      <c r="Z1061">
        <f t="shared" si="84"/>
        <v>1.0593353012196545E-5</v>
      </c>
    </row>
    <row r="1062" spans="1:26" x14ac:dyDescent="0.25">
      <c r="A1062" t="s">
        <v>1761</v>
      </c>
      <c r="B1062">
        <v>125</v>
      </c>
      <c r="C1062" t="s">
        <v>383</v>
      </c>
      <c r="D1062">
        <v>1</v>
      </c>
      <c r="E1062">
        <v>4</v>
      </c>
      <c r="F1062" t="s">
        <v>169</v>
      </c>
      <c r="H1062">
        <v>5.61</v>
      </c>
      <c r="L1062">
        <v>5.51</v>
      </c>
      <c r="X1062" s="1">
        <f t="shared" si="82"/>
        <v>5.61</v>
      </c>
      <c r="Y1062" s="1">
        <f t="shared" si="83"/>
        <v>5.51</v>
      </c>
      <c r="Z1062">
        <f t="shared" si="84"/>
        <v>8.1487330863050856E-6</v>
      </c>
    </row>
    <row r="1063" spans="1:26" x14ac:dyDescent="0.25">
      <c r="A1063" t="s">
        <v>1762</v>
      </c>
      <c r="B1063">
        <v>125</v>
      </c>
      <c r="C1063" t="s">
        <v>383</v>
      </c>
      <c r="D1063">
        <v>2</v>
      </c>
      <c r="E1063">
        <v>4</v>
      </c>
      <c r="F1063" t="s">
        <v>169</v>
      </c>
      <c r="H1063">
        <v>5.54</v>
      </c>
      <c r="L1063">
        <v>5.42</v>
      </c>
      <c r="X1063" s="1">
        <f t="shared" si="82"/>
        <v>5.54</v>
      </c>
      <c r="Y1063" s="1">
        <f t="shared" si="83"/>
        <v>5.42</v>
      </c>
      <c r="Z1063">
        <f t="shared" si="84"/>
        <v>9.7784797035660596E-6</v>
      </c>
    </row>
    <row r="1064" spans="1:26" x14ac:dyDescent="0.25">
      <c r="A1064" t="s">
        <v>1763</v>
      </c>
      <c r="B1064">
        <v>125</v>
      </c>
      <c r="C1064" t="s">
        <v>383</v>
      </c>
      <c r="D1064">
        <v>1</v>
      </c>
      <c r="E1064">
        <v>4</v>
      </c>
      <c r="F1064" t="s">
        <v>169</v>
      </c>
      <c r="H1064">
        <v>5.47</v>
      </c>
      <c r="L1064">
        <v>5.28</v>
      </c>
      <c r="X1064" s="1">
        <f t="shared" si="82"/>
        <v>5.47</v>
      </c>
      <c r="Y1064" s="1">
        <f t="shared" si="83"/>
        <v>5.28</v>
      </c>
      <c r="Z1064">
        <f t="shared" si="84"/>
        <v>1.548259286397954E-5</v>
      </c>
    </row>
    <row r="1065" spans="1:26" x14ac:dyDescent="0.25">
      <c r="A1065" t="s">
        <v>1764</v>
      </c>
      <c r="B1065">
        <v>125</v>
      </c>
      <c r="C1065" t="s">
        <v>383</v>
      </c>
      <c r="D1065">
        <v>1</v>
      </c>
      <c r="E1065">
        <v>4</v>
      </c>
      <c r="F1065" t="s">
        <v>169</v>
      </c>
      <c r="H1065">
        <v>5.51</v>
      </c>
      <c r="L1065">
        <v>5.32</v>
      </c>
      <c r="X1065" s="1">
        <f t="shared" si="82"/>
        <v>5.51</v>
      </c>
      <c r="Y1065" s="1">
        <f t="shared" si="83"/>
        <v>5.32</v>
      </c>
      <c r="Z1065">
        <f t="shared" si="84"/>
        <v>1.548259286397954E-5</v>
      </c>
    </row>
    <row r="1066" spans="1:26" x14ac:dyDescent="0.25">
      <c r="A1066" t="s">
        <v>1765</v>
      </c>
      <c r="B1066">
        <v>125</v>
      </c>
      <c r="C1066" t="s">
        <v>383</v>
      </c>
      <c r="D1066">
        <v>1</v>
      </c>
      <c r="E1066">
        <v>5</v>
      </c>
      <c r="F1066" t="s">
        <v>169</v>
      </c>
      <c r="H1066">
        <v>5.49</v>
      </c>
      <c r="L1066">
        <v>5.29</v>
      </c>
      <c r="X1066" s="1">
        <f t="shared" si="82"/>
        <v>5.49</v>
      </c>
      <c r="Y1066" s="1">
        <f t="shared" si="83"/>
        <v>5.29</v>
      </c>
      <c r="Z1066">
        <f t="shared" si="84"/>
        <v>1.6297466172610097E-5</v>
      </c>
    </row>
    <row r="1067" spans="1:26" x14ac:dyDescent="0.25">
      <c r="A1067" t="s">
        <v>1766</v>
      </c>
      <c r="B1067">
        <v>125</v>
      </c>
      <c r="C1067" t="s">
        <v>383</v>
      </c>
      <c r="D1067">
        <v>2</v>
      </c>
      <c r="E1067">
        <v>5</v>
      </c>
      <c r="F1067" t="s">
        <v>169</v>
      </c>
      <c r="H1067">
        <v>5.49</v>
      </c>
      <c r="L1067">
        <v>5.31</v>
      </c>
      <c r="X1067" s="1">
        <f t="shared" si="82"/>
        <v>5.49</v>
      </c>
      <c r="Y1067" s="1">
        <f t="shared" si="83"/>
        <v>5.31</v>
      </c>
      <c r="Z1067">
        <f t="shared" si="84"/>
        <v>1.4667719555349124E-5</v>
      </c>
    </row>
    <row r="1068" spans="1:26" x14ac:dyDescent="0.25">
      <c r="A1068" t="s">
        <v>1767</v>
      </c>
      <c r="B1068">
        <v>125</v>
      </c>
      <c r="C1068" t="s">
        <v>383</v>
      </c>
      <c r="D1068">
        <v>1</v>
      </c>
      <c r="E1068">
        <v>5</v>
      </c>
      <c r="F1068" t="s">
        <v>169</v>
      </c>
      <c r="H1068">
        <v>5.38</v>
      </c>
      <c r="L1068">
        <v>5.2</v>
      </c>
      <c r="X1068" s="1">
        <f t="shared" si="82"/>
        <v>5.38</v>
      </c>
      <c r="Y1068" s="1">
        <f t="shared" si="83"/>
        <v>5.2</v>
      </c>
      <c r="Z1068">
        <f t="shared" si="84"/>
        <v>1.4667719555349051E-5</v>
      </c>
    </row>
    <row r="1069" spans="1:26" x14ac:dyDescent="0.25">
      <c r="A1069" t="s">
        <v>1768</v>
      </c>
      <c r="B1069">
        <v>125</v>
      </c>
      <c r="C1069" t="s">
        <v>383</v>
      </c>
      <c r="D1069">
        <v>1</v>
      </c>
      <c r="E1069">
        <v>5</v>
      </c>
      <c r="F1069" t="s">
        <v>169</v>
      </c>
      <c r="H1069">
        <v>5.62</v>
      </c>
      <c r="L1069">
        <v>5.45</v>
      </c>
      <c r="X1069" s="1">
        <f t="shared" si="82"/>
        <v>5.62</v>
      </c>
      <c r="Y1069" s="1">
        <f t="shared" si="83"/>
        <v>5.45</v>
      </c>
      <c r="Z1069">
        <f t="shared" si="84"/>
        <v>1.3852846246718566E-5</v>
      </c>
    </row>
    <row r="1070" spans="1:26" x14ac:dyDescent="0.25">
      <c r="A1070" t="s">
        <v>1769</v>
      </c>
      <c r="B1070">
        <v>125</v>
      </c>
      <c r="C1070" t="s">
        <v>383</v>
      </c>
      <c r="D1070">
        <v>2</v>
      </c>
      <c r="E1070">
        <v>5</v>
      </c>
      <c r="F1070" t="s">
        <v>169</v>
      </c>
      <c r="H1070">
        <v>5.54</v>
      </c>
      <c r="L1070">
        <v>5.35</v>
      </c>
      <c r="X1070" s="1">
        <f t="shared" si="82"/>
        <v>5.54</v>
      </c>
      <c r="Y1070" s="1">
        <f t="shared" si="83"/>
        <v>5.35</v>
      </c>
      <c r="Z1070">
        <f t="shared" si="84"/>
        <v>1.5482592863979611E-5</v>
      </c>
    </row>
    <row r="1071" spans="1:26" x14ac:dyDescent="0.25">
      <c r="A1071" t="s">
        <v>1770</v>
      </c>
      <c r="B1071">
        <v>125</v>
      </c>
      <c r="C1071" t="s">
        <v>383</v>
      </c>
      <c r="D1071">
        <v>2</v>
      </c>
      <c r="E1071">
        <v>5</v>
      </c>
      <c r="F1071" t="s">
        <v>169</v>
      </c>
      <c r="H1071">
        <v>5.54</v>
      </c>
      <c r="L1071">
        <v>5.35</v>
      </c>
      <c r="X1071" s="1">
        <f t="shared" si="82"/>
        <v>5.54</v>
      </c>
      <c r="Y1071" s="1">
        <f t="shared" si="83"/>
        <v>5.35</v>
      </c>
      <c r="Z1071">
        <f t="shared" si="84"/>
        <v>1.5482592863979611E-5</v>
      </c>
    </row>
    <row r="1072" spans="1:26" x14ac:dyDescent="0.25">
      <c r="A1072" t="s">
        <v>1771</v>
      </c>
      <c r="B1072">
        <v>125</v>
      </c>
      <c r="C1072" t="s">
        <v>383</v>
      </c>
      <c r="D1072">
        <v>2</v>
      </c>
      <c r="E1072">
        <v>5</v>
      </c>
      <c r="F1072" t="s">
        <v>169</v>
      </c>
      <c r="H1072">
        <v>5.6</v>
      </c>
      <c r="L1072">
        <v>5.38</v>
      </c>
      <c r="X1072" s="1">
        <f t="shared" si="82"/>
        <v>5.6</v>
      </c>
      <c r="Y1072" s="1">
        <f t="shared" si="83"/>
        <v>5.38</v>
      </c>
      <c r="Z1072">
        <f t="shared" si="84"/>
        <v>1.7927212789871071E-5</v>
      </c>
    </row>
    <row r="1073" spans="1:26" x14ac:dyDescent="0.25">
      <c r="A1073" t="s">
        <v>1772</v>
      </c>
      <c r="B1073">
        <v>125</v>
      </c>
      <c r="C1073" t="s">
        <v>383</v>
      </c>
      <c r="D1073">
        <v>1</v>
      </c>
      <c r="E1073">
        <v>5</v>
      </c>
      <c r="F1073" t="s">
        <v>169</v>
      </c>
      <c r="H1073">
        <v>5.56</v>
      </c>
      <c r="L1073">
        <v>5.36</v>
      </c>
      <c r="X1073" s="1">
        <f t="shared" si="82"/>
        <v>5.56</v>
      </c>
      <c r="Y1073" s="1">
        <f t="shared" si="83"/>
        <v>5.36</v>
      </c>
      <c r="Z1073">
        <f t="shared" si="84"/>
        <v>1.6297466172610025E-5</v>
      </c>
    </row>
    <row r="1074" spans="1:26" x14ac:dyDescent="0.25">
      <c r="A1074" t="s">
        <v>1773</v>
      </c>
      <c r="B1074">
        <v>125</v>
      </c>
      <c r="C1074" t="s">
        <v>383</v>
      </c>
      <c r="D1074">
        <v>2</v>
      </c>
      <c r="E1074">
        <v>5</v>
      </c>
      <c r="F1074" t="s">
        <v>169</v>
      </c>
      <c r="H1074">
        <v>5.44</v>
      </c>
      <c r="L1074">
        <v>5.14</v>
      </c>
      <c r="X1074" s="1">
        <f t="shared" si="82"/>
        <v>5.44</v>
      </c>
      <c r="Y1074" s="1">
        <f t="shared" si="83"/>
        <v>5.14</v>
      </c>
      <c r="Z1074">
        <f t="shared" si="84"/>
        <v>2.4446199258915184E-5</v>
      </c>
    </row>
    <row r="1075" spans="1:26" x14ac:dyDescent="0.25">
      <c r="A1075" t="s">
        <v>1774</v>
      </c>
      <c r="B1075">
        <v>125</v>
      </c>
      <c r="C1075" t="s">
        <v>383</v>
      </c>
      <c r="D1075">
        <v>1</v>
      </c>
      <c r="E1075">
        <v>5</v>
      </c>
      <c r="F1075" t="s">
        <v>169</v>
      </c>
      <c r="H1075">
        <v>5.38</v>
      </c>
      <c r="L1075">
        <v>5.09</v>
      </c>
      <c r="X1075" s="1">
        <f t="shared" si="82"/>
        <v>5.38</v>
      </c>
      <c r="Y1075" s="1">
        <f t="shared" si="83"/>
        <v>5.09</v>
      </c>
      <c r="Z1075">
        <f t="shared" si="84"/>
        <v>2.3631325950284624E-5</v>
      </c>
    </row>
    <row r="1076" spans="1:26" x14ac:dyDescent="0.25">
      <c r="A1076" t="s">
        <v>1775</v>
      </c>
      <c r="B1076">
        <v>125</v>
      </c>
      <c r="C1076" t="s">
        <v>383</v>
      </c>
      <c r="D1076">
        <v>2</v>
      </c>
      <c r="E1076">
        <v>5</v>
      </c>
      <c r="F1076" t="s">
        <v>169</v>
      </c>
      <c r="H1076">
        <v>5.47</v>
      </c>
      <c r="L1076">
        <v>5.18</v>
      </c>
      <c r="X1076" s="1">
        <f t="shared" si="82"/>
        <v>5.47</v>
      </c>
      <c r="Y1076" s="1">
        <f t="shared" si="83"/>
        <v>5.18</v>
      </c>
      <c r="Z1076">
        <f t="shared" si="84"/>
        <v>2.3631325950284624E-5</v>
      </c>
    </row>
    <row r="1077" spans="1:26" x14ac:dyDescent="0.25">
      <c r="A1077" t="s">
        <v>1776</v>
      </c>
      <c r="B1077">
        <v>125</v>
      </c>
      <c r="C1077" t="s">
        <v>383</v>
      </c>
      <c r="D1077">
        <v>1</v>
      </c>
      <c r="E1077">
        <v>4</v>
      </c>
      <c r="F1077" t="s">
        <v>1221</v>
      </c>
      <c r="H1077">
        <v>6.32</v>
      </c>
      <c r="L1077">
        <v>6</v>
      </c>
      <c r="X1077" s="1">
        <f t="shared" si="82"/>
        <v>6.32</v>
      </c>
      <c r="Y1077" s="1">
        <f t="shared" si="83"/>
        <v>6</v>
      </c>
      <c r="Z1077">
        <f t="shared" si="84"/>
        <v>2.6075945876176158E-5</v>
      </c>
    </row>
    <row r="1078" spans="1:26" x14ac:dyDescent="0.25">
      <c r="A1078" t="s">
        <v>1777</v>
      </c>
      <c r="B1078">
        <v>125</v>
      </c>
      <c r="C1078" t="s">
        <v>383</v>
      </c>
      <c r="D1078">
        <v>2</v>
      </c>
      <c r="E1078">
        <v>4</v>
      </c>
      <c r="F1078" t="s">
        <v>1221</v>
      </c>
      <c r="H1078">
        <v>6.37</v>
      </c>
      <c r="L1078">
        <v>6.06</v>
      </c>
      <c r="X1078" s="1">
        <f t="shared" si="82"/>
        <v>6.37</v>
      </c>
      <c r="Y1078" s="1">
        <f t="shared" si="83"/>
        <v>6.06</v>
      </c>
      <c r="Z1078">
        <f t="shared" si="84"/>
        <v>2.5261072567545669E-5</v>
      </c>
    </row>
    <row r="1079" spans="1:26" x14ac:dyDescent="0.25">
      <c r="A1079" t="s">
        <v>1778</v>
      </c>
      <c r="B1079">
        <v>125</v>
      </c>
      <c r="C1079" t="s">
        <v>383</v>
      </c>
      <c r="D1079">
        <v>1</v>
      </c>
      <c r="E1079">
        <v>4</v>
      </c>
      <c r="F1079" t="s">
        <v>1221</v>
      </c>
      <c r="H1079">
        <v>6.13</v>
      </c>
      <c r="L1079">
        <v>5.9</v>
      </c>
      <c r="X1079" s="1">
        <f t="shared" si="82"/>
        <v>6.13</v>
      </c>
      <c r="Y1079" s="1">
        <f t="shared" si="83"/>
        <v>5.9</v>
      </c>
      <c r="Z1079">
        <f t="shared" si="84"/>
        <v>1.8742086098501559E-5</v>
      </c>
    </row>
    <row r="1080" spans="1:26" x14ac:dyDescent="0.25">
      <c r="A1080" t="s">
        <v>1779</v>
      </c>
      <c r="B1080">
        <v>125</v>
      </c>
      <c r="C1080" t="s">
        <v>383</v>
      </c>
      <c r="D1080">
        <v>2</v>
      </c>
      <c r="E1080">
        <v>4</v>
      </c>
      <c r="F1080" t="s">
        <v>1221</v>
      </c>
      <c r="H1080">
        <v>6.31</v>
      </c>
      <c r="L1080">
        <v>6.09</v>
      </c>
      <c r="X1080" s="1">
        <f t="shared" si="82"/>
        <v>6.31</v>
      </c>
      <c r="Y1080" s="1">
        <f t="shared" si="83"/>
        <v>6.09</v>
      </c>
      <c r="Z1080">
        <f t="shared" si="84"/>
        <v>1.7927212789871071E-5</v>
      </c>
    </row>
    <row r="1081" spans="1:26" x14ac:dyDescent="0.25">
      <c r="A1081" t="s">
        <v>1780</v>
      </c>
      <c r="B1081">
        <v>125</v>
      </c>
      <c r="C1081" t="s">
        <v>383</v>
      </c>
      <c r="D1081">
        <v>1</v>
      </c>
      <c r="E1081">
        <v>4</v>
      </c>
      <c r="F1081" t="s">
        <v>169</v>
      </c>
      <c r="H1081">
        <v>5.74</v>
      </c>
      <c r="L1081">
        <v>5.54</v>
      </c>
      <c r="X1081" s="1">
        <f t="shared" si="82"/>
        <v>5.74</v>
      </c>
      <c r="Y1081" s="1">
        <f t="shared" si="83"/>
        <v>5.54</v>
      </c>
      <c r="Z1081">
        <f t="shared" si="84"/>
        <v>1.6297466172610097E-5</v>
      </c>
    </row>
    <row r="1082" spans="1:26" x14ac:dyDescent="0.25">
      <c r="A1082" t="s">
        <v>1781</v>
      </c>
      <c r="B1082">
        <v>125</v>
      </c>
      <c r="C1082" t="s">
        <v>383</v>
      </c>
      <c r="D1082">
        <v>2</v>
      </c>
      <c r="E1082">
        <v>4</v>
      </c>
      <c r="F1082" t="s">
        <v>169</v>
      </c>
      <c r="H1082">
        <v>5.66</v>
      </c>
      <c r="L1082">
        <v>5.47</v>
      </c>
      <c r="X1082" s="1">
        <f t="shared" si="82"/>
        <v>5.66</v>
      </c>
      <c r="Y1082" s="1">
        <f t="shared" si="83"/>
        <v>5.47</v>
      </c>
      <c r="Z1082">
        <f t="shared" si="84"/>
        <v>1.5482592863979611E-5</v>
      </c>
    </row>
    <row r="1083" spans="1:26" x14ac:dyDescent="0.25">
      <c r="A1083" t="s">
        <v>1782</v>
      </c>
      <c r="B1083">
        <v>125</v>
      </c>
      <c r="C1083" t="s">
        <v>383</v>
      </c>
      <c r="D1083">
        <v>1</v>
      </c>
      <c r="E1083">
        <v>4</v>
      </c>
      <c r="F1083" t="s">
        <v>169</v>
      </c>
      <c r="H1083">
        <v>5.52</v>
      </c>
      <c r="L1083">
        <v>5.34</v>
      </c>
      <c r="X1083" s="1">
        <f t="shared" si="82"/>
        <v>5.52</v>
      </c>
      <c r="Y1083" s="1">
        <f t="shared" si="83"/>
        <v>5.34</v>
      </c>
      <c r="Z1083">
        <f t="shared" si="84"/>
        <v>1.4667719555349051E-5</v>
      </c>
    </row>
    <row r="1084" spans="1:26" x14ac:dyDescent="0.25">
      <c r="A1084" t="s">
        <v>1783</v>
      </c>
      <c r="B1084">
        <v>125</v>
      </c>
      <c r="C1084" t="s">
        <v>383</v>
      </c>
      <c r="D1084">
        <v>1</v>
      </c>
      <c r="E1084">
        <v>4</v>
      </c>
      <c r="F1084" t="s">
        <v>169</v>
      </c>
      <c r="H1084">
        <v>5.62</v>
      </c>
      <c r="L1084">
        <v>5.47</v>
      </c>
      <c r="X1084" s="1">
        <f t="shared" si="82"/>
        <v>5.62</v>
      </c>
      <c r="Y1084" s="1">
        <f t="shared" si="83"/>
        <v>5.47</v>
      </c>
      <c r="Z1084">
        <f t="shared" si="84"/>
        <v>1.2223099629457592E-5</v>
      </c>
    </row>
    <row r="1085" spans="1:26" x14ac:dyDescent="0.25">
      <c r="A1085" t="s">
        <v>1784</v>
      </c>
      <c r="B1085">
        <v>125</v>
      </c>
      <c r="C1085" t="s">
        <v>383</v>
      </c>
      <c r="D1085">
        <v>1</v>
      </c>
      <c r="E1085">
        <v>4</v>
      </c>
      <c r="F1085" t="s">
        <v>169</v>
      </c>
      <c r="H1085">
        <v>5.62</v>
      </c>
      <c r="L1085">
        <v>5.48</v>
      </c>
      <c r="X1085" s="1">
        <f t="shared" si="82"/>
        <v>5.62</v>
      </c>
      <c r="Y1085" s="1">
        <f t="shared" si="83"/>
        <v>5.48</v>
      </c>
      <c r="Z1085">
        <f t="shared" si="84"/>
        <v>1.1408226320827032E-5</v>
      </c>
    </row>
    <row r="1086" spans="1:26" x14ac:dyDescent="0.25">
      <c r="A1086" t="s">
        <v>1785</v>
      </c>
      <c r="B1086">
        <v>125</v>
      </c>
      <c r="C1086" t="s">
        <v>383</v>
      </c>
      <c r="D1086">
        <v>1</v>
      </c>
      <c r="E1086">
        <v>4</v>
      </c>
      <c r="F1086" t="s">
        <v>169</v>
      </c>
      <c r="H1086">
        <v>5.45</v>
      </c>
      <c r="L1086">
        <v>5.33</v>
      </c>
      <c r="X1086" s="1">
        <f t="shared" si="82"/>
        <v>5.45</v>
      </c>
      <c r="Y1086" s="1">
        <f t="shared" si="83"/>
        <v>5.33</v>
      </c>
      <c r="Z1086">
        <f t="shared" si="84"/>
        <v>9.7784797035660596E-6</v>
      </c>
    </row>
    <row r="1087" spans="1:26" x14ac:dyDescent="0.25">
      <c r="A1087" t="s">
        <v>1786</v>
      </c>
      <c r="B1087">
        <v>125</v>
      </c>
      <c r="C1087" t="s">
        <v>383</v>
      </c>
      <c r="D1087">
        <v>1</v>
      </c>
      <c r="E1087">
        <v>4</v>
      </c>
      <c r="F1087" t="s">
        <v>169</v>
      </c>
      <c r="H1087">
        <v>5.58</v>
      </c>
      <c r="L1087">
        <v>5.39</v>
      </c>
      <c r="X1087" s="1">
        <f t="shared" si="82"/>
        <v>5.58</v>
      </c>
      <c r="Y1087" s="1">
        <f t="shared" si="83"/>
        <v>5.39</v>
      </c>
      <c r="Z1087">
        <f t="shared" si="84"/>
        <v>1.5482592863979611E-5</v>
      </c>
    </row>
    <row r="1088" spans="1:26" x14ac:dyDescent="0.25">
      <c r="A1088" t="s">
        <v>1787</v>
      </c>
      <c r="B1088">
        <v>125</v>
      </c>
      <c r="C1088" t="s">
        <v>383</v>
      </c>
      <c r="D1088">
        <v>1</v>
      </c>
      <c r="E1088">
        <v>4</v>
      </c>
      <c r="F1088" t="s">
        <v>169</v>
      </c>
      <c r="H1088">
        <v>5.44</v>
      </c>
      <c r="L1088">
        <v>5.31</v>
      </c>
      <c r="X1088" s="1">
        <f t="shared" si="82"/>
        <v>5.44</v>
      </c>
      <c r="Y1088" s="1">
        <f t="shared" si="83"/>
        <v>5.31</v>
      </c>
      <c r="Z1088">
        <f t="shared" si="84"/>
        <v>1.0593353012196618E-5</v>
      </c>
    </row>
    <row r="1089" spans="1:26" x14ac:dyDescent="0.25">
      <c r="A1089" t="s">
        <v>1788</v>
      </c>
      <c r="B1089">
        <v>125</v>
      </c>
      <c r="C1089" t="s">
        <v>383</v>
      </c>
      <c r="D1089">
        <v>1</v>
      </c>
      <c r="E1089">
        <v>4</v>
      </c>
      <c r="F1089" t="s">
        <v>169</v>
      </c>
      <c r="H1089">
        <v>5.67</v>
      </c>
      <c r="L1089">
        <v>5.57</v>
      </c>
      <c r="X1089" s="1">
        <f t="shared" si="82"/>
        <v>5.67</v>
      </c>
      <c r="Y1089" s="1">
        <f t="shared" si="83"/>
        <v>5.57</v>
      </c>
      <c r="Z1089">
        <f t="shared" si="84"/>
        <v>8.1487330863050127E-6</v>
      </c>
    </row>
    <row r="1090" spans="1:26" x14ac:dyDescent="0.25">
      <c r="A1090" t="s">
        <v>1789</v>
      </c>
      <c r="B1090">
        <v>125</v>
      </c>
      <c r="C1090" t="s">
        <v>383</v>
      </c>
      <c r="D1090">
        <v>1</v>
      </c>
      <c r="E1090">
        <v>4</v>
      </c>
      <c r="F1090" t="s">
        <v>169</v>
      </c>
      <c r="H1090">
        <v>5.42</v>
      </c>
      <c r="L1090">
        <v>5.35</v>
      </c>
      <c r="X1090" s="1">
        <f t="shared" si="82"/>
        <v>5.42</v>
      </c>
      <c r="Y1090" s="1">
        <f t="shared" si="83"/>
        <v>5.35</v>
      </c>
      <c r="Z1090">
        <f t="shared" si="84"/>
        <v>5.7041131604135524E-6</v>
      </c>
    </row>
    <row r="1091" spans="1:26" x14ac:dyDescent="0.25">
      <c r="A1091" t="s">
        <v>1790</v>
      </c>
      <c r="B1091">
        <v>125</v>
      </c>
      <c r="C1091" t="s">
        <v>383</v>
      </c>
      <c r="D1091">
        <v>1</v>
      </c>
      <c r="E1091">
        <v>4</v>
      </c>
      <c r="F1091" t="s">
        <v>169</v>
      </c>
      <c r="H1091">
        <v>5.45</v>
      </c>
      <c r="L1091">
        <v>5.35</v>
      </c>
      <c r="X1091" s="1">
        <f t="shared" si="82"/>
        <v>5.45</v>
      </c>
      <c r="Y1091" s="1">
        <f t="shared" si="83"/>
        <v>5.35</v>
      </c>
      <c r="Z1091">
        <f t="shared" si="84"/>
        <v>8.1487330863050856E-6</v>
      </c>
    </row>
    <row r="1092" spans="1:26" x14ac:dyDescent="0.25">
      <c r="A1092" t="s">
        <v>1791</v>
      </c>
      <c r="B1092">
        <v>125</v>
      </c>
      <c r="C1092" t="s">
        <v>383</v>
      </c>
      <c r="D1092">
        <v>1</v>
      </c>
      <c r="E1092">
        <v>4</v>
      </c>
      <c r="F1092" t="s">
        <v>169</v>
      </c>
      <c r="H1092">
        <v>5.48</v>
      </c>
      <c r="L1092">
        <v>5.38</v>
      </c>
      <c r="X1092" s="1">
        <f t="shared" si="82"/>
        <v>5.48</v>
      </c>
      <c r="Y1092" s="1">
        <f t="shared" si="83"/>
        <v>5.38</v>
      </c>
      <c r="Z1092">
        <f t="shared" si="84"/>
        <v>8.1487330863050856E-6</v>
      </c>
    </row>
    <row r="1093" spans="1:26" x14ac:dyDescent="0.25">
      <c r="A1093" t="s">
        <v>1792</v>
      </c>
      <c r="B1093">
        <v>125</v>
      </c>
      <c r="C1093" t="s">
        <v>383</v>
      </c>
      <c r="D1093">
        <v>1</v>
      </c>
      <c r="E1093">
        <v>4</v>
      </c>
      <c r="F1093" t="s">
        <v>169</v>
      </c>
      <c r="H1093">
        <v>5.44</v>
      </c>
      <c r="L1093">
        <v>5.33</v>
      </c>
      <c r="X1093" s="1">
        <f t="shared" si="82"/>
        <v>5.44</v>
      </c>
      <c r="Y1093" s="1">
        <f t="shared" si="83"/>
        <v>5.33</v>
      </c>
      <c r="Z1093">
        <f t="shared" si="84"/>
        <v>8.9636063949355726E-6</v>
      </c>
    </row>
    <row r="1094" spans="1:26" x14ac:dyDescent="0.25">
      <c r="A1094" t="s">
        <v>1793</v>
      </c>
      <c r="B1094">
        <v>125</v>
      </c>
      <c r="C1094" t="s">
        <v>383</v>
      </c>
      <c r="D1094">
        <v>1</v>
      </c>
      <c r="E1094">
        <v>4</v>
      </c>
      <c r="F1094" t="s">
        <v>169</v>
      </c>
      <c r="H1094">
        <v>5.35</v>
      </c>
      <c r="L1094">
        <v>5.16</v>
      </c>
      <c r="X1094" s="1">
        <f t="shared" si="82"/>
        <v>5.35</v>
      </c>
      <c r="Y1094" s="1">
        <f t="shared" si="83"/>
        <v>5.16</v>
      </c>
      <c r="Z1094">
        <f t="shared" si="84"/>
        <v>1.548259286397954E-5</v>
      </c>
    </row>
    <row r="1095" spans="1:26" x14ac:dyDescent="0.25">
      <c r="A1095" t="s">
        <v>1794</v>
      </c>
      <c r="B1095">
        <v>125</v>
      </c>
      <c r="C1095" t="s">
        <v>383</v>
      </c>
      <c r="D1095">
        <v>1</v>
      </c>
      <c r="E1095">
        <v>4</v>
      </c>
      <c r="F1095" t="s">
        <v>169</v>
      </c>
      <c r="H1095">
        <v>5.45</v>
      </c>
      <c r="L1095">
        <v>5.26</v>
      </c>
      <c r="X1095" s="1">
        <f t="shared" si="82"/>
        <v>5.45</v>
      </c>
      <c r="Y1095" s="1">
        <f t="shared" si="83"/>
        <v>5.26</v>
      </c>
      <c r="Z1095">
        <f t="shared" si="84"/>
        <v>1.5482592863979611E-5</v>
      </c>
    </row>
    <row r="1096" spans="1:26" x14ac:dyDescent="0.25">
      <c r="A1096" t="s">
        <v>1795</v>
      </c>
      <c r="B1096">
        <v>125</v>
      </c>
      <c r="C1096" t="s">
        <v>383</v>
      </c>
      <c r="D1096">
        <v>1</v>
      </c>
      <c r="E1096">
        <v>4</v>
      </c>
      <c r="F1096" t="s">
        <v>169</v>
      </c>
      <c r="H1096">
        <v>5.52</v>
      </c>
      <c r="L1096">
        <v>5.35</v>
      </c>
      <c r="X1096" s="1">
        <f t="shared" si="82"/>
        <v>5.52</v>
      </c>
      <c r="Y1096" s="1">
        <f t="shared" si="83"/>
        <v>5.35</v>
      </c>
      <c r="Z1096">
        <f t="shared" si="84"/>
        <v>1.3852846246718566E-5</v>
      </c>
    </row>
    <row r="1097" spans="1:26" x14ac:dyDescent="0.25">
      <c r="A1097" t="s">
        <v>1796</v>
      </c>
      <c r="B1097">
        <v>125</v>
      </c>
      <c r="C1097" t="s">
        <v>383</v>
      </c>
      <c r="D1097">
        <v>1</v>
      </c>
      <c r="E1097">
        <v>4</v>
      </c>
      <c r="F1097" t="s">
        <v>169</v>
      </c>
      <c r="H1097">
        <v>5.56</v>
      </c>
      <c r="L1097">
        <v>5.39</v>
      </c>
      <c r="X1097" s="1">
        <f t="shared" si="82"/>
        <v>5.56</v>
      </c>
      <c r="Y1097" s="1">
        <f t="shared" si="83"/>
        <v>5.39</v>
      </c>
      <c r="Z1097">
        <f t="shared" si="84"/>
        <v>1.3852846246718566E-5</v>
      </c>
    </row>
    <row r="1098" spans="1:26" x14ac:dyDescent="0.25">
      <c r="A1098" t="s">
        <v>1802</v>
      </c>
      <c r="B1098">
        <v>125</v>
      </c>
      <c r="C1098" t="s">
        <v>383</v>
      </c>
      <c r="D1098">
        <v>2</v>
      </c>
      <c r="E1098">
        <v>3</v>
      </c>
      <c r="F1098" t="s">
        <v>1221</v>
      </c>
      <c r="H1098">
        <v>6.29</v>
      </c>
      <c r="L1098">
        <v>6.09</v>
      </c>
      <c r="X1098" s="1">
        <f t="shared" si="82"/>
        <v>6.29</v>
      </c>
      <c r="Y1098" s="1">
        <f t="shared" si="83"/>
        <v>6.09</v>
      </c>
      <c r="Z1098">
        <f t="shared" si="84"/>
        <v>1.6297466172610097E-5</v>
      </c>
    </row>
    <row r="1099" spans="1:26" x14ac:dyDescent="0.25">
      <c r="A1099" t="s">
        <v>1803</v>
      </c>
      <c r="B1099">
        <v>125</v>
      </c>
      <c r="C1099" t="s">
        <v>383</v>
      </c>
      <c r="D1099">
        <v>3</v>
      </c>
      <c r="E1099">
        <v>3</v>
      </c>
      <c r="F1099" t="s">
        <v>1221</v>
      </c>
      <c r="H1099">
        <v>6.25</v>
      </c>
      <c r="L1099">
        <v>6.02</v>
      </c>
      <c r="X1099" s="1">
        <f t="shared" si="82"/>
        <v>6.25</v>
      </c>
      <c r="Y1099" s="1">
        <f t="shared" si="83"/>
        <v>6.02</v>
      </c>
      <c r="Z1099">
        <f t="shared" si="84"/>
        <v>1.8742086098501631E-5</v>
      </c>
    </row>
    <row r="1100" spans="1:26" x14ac:dyDescent="0.25">
      <c r="A1100" t="s">
        <v>1804</v>
      </c>
      <c r="B1100">
        <v>125</v>
      </c>
      <c r="C1100" t="s">
        <v>383</v>
      </c>
      <c r="D1100">
        <v>2</v>
      </c>
      <c r="E1100">
        <v>3</v>
      </c>
      <c r="F1100" t="s">
        <v>1221</v>
      </c>
      <c r="H1100">
        <v>6.28</v>
      </c>
      <c r="L1100">
        <v>6.05</v>
      </c>
      <c r="X1100" s="1">
        <f t="shared" si="82"/>
        <v>6.28</v>
      </c>
      <c r="Y1100" s="1">
        <f t="shared" si="83"/>
        <v>6.05</v>
      </c>
      <c r="Z1100">
        <f t="shared" si="84"/>
        <v>1.8742086098501631E-5</v>
      </c>
    </row>
    <row r="1101" spans="1:26" x14ac:dyDescent="0.25">
      <c r="A1101" t="s">
        <v>1805</v>
      </c>
      <c r="B1101">
        <v>125</v>
      </c>
      <c r="C1101" t="s">
        <v>383</v>
      </c>
      <c r="D1101">
        <v>2</v>
      </c>
      <c r="E1101">
        <v>3</v>
      </c>
      <c r="F1101" t="s">
        <v>1221</v>
      </c>
      <c r="H1101">
        <v>6.23</v>
      </c>
      <c r="L1101">
        <v>5.99</v>
      </c>
      <c r="X1101" s="1">
        <f t="shared" si="82"/>
        <v>6.23</v>
      </c>
      <c r="Y1101" s="1">
        <f t="shared" si="83"/>
        <v>5.99</v>
      </c>
      <c r="Z1101">
        <f t="shared" si="84"/>
        <v>1.9556959407132119E-5</v>
      </c>
    </row>
    <row r="1102" spans="1:26" x14ac:dyDescent="0.25">
      <c r="A1102" t="s">
        <v>1806</v>
      </c>
      <c r="B1102">
        <v>125</v>
      </c>
      <c r="C1102" t="s">
        <v>383</v>
      </c>
      <c r="D1102">
        <v>3</v>
      </c>
      <c r="E1102">
        <v>3</v>
      </c>
      <c r="F1102" t="s">
        <v>1221</v>
      </c>
      <c r="G1102" t="s">
        <v>166</v>
      </c>
      <c r="H1102">
        <v>6.44</v>
      </c>
      <c r="L1102" t="s">
        <v>698</v>
      </c>
      <c r="X1102" s="1">
        <f t="shared" ref="X1102" si="85">H1102</f>
        <v>6.44</v>
      </c>
      <c r="Y1102" s="1" t="str">
        <f t="shared" ref="Y1102" si="86">L1102</f>
        <v>na</v>
      </c>
      <c r="Z1102" t="str">
        <f t="shared" ref="Z1102" si="87">IFERROR((X1102-Y1102)/(PI()*((B1102/2)^2)),"na")</f>
        <v>na</v>
      </c>
    </row>
    <row r="1103" spans="1:26" x14ac:dyDescent="0.25">
      <c r="A1103" t="s">
        <v>1807</v>
      </c>
      <c r="B1103">
        <v>125</v>
      </c>
      <c r="C1103" t="s">
        <v>383</v>
      </c>
      <c r="D1103">
        <v>3</v>
      </c>
      <c r="E1103">
        <v>3</v>
      </c>
      <c r="F1103" t="s">
        <v>1221</v>
      </c>
      <c r="H1103">
        <v>6.33</v>
      </c>
      <c r="L1103">
        <v>6.12</v>
      </c>
      <c r="X1103" s="1">
        <f t="shared" ref="X1103:X1136" si="88">H1103</f>
        <v>6.33</v>
      </c>
      <c r="Y1103" s="1">
        <f t="shared" ref="Y1103:Y1136" si="89">L1103</f>
        <v>6.12</v>
      </c>
      <c r="Z1103">
        <f t="shared" ref="Z1103:Z1151" si="90">IFERROR((X1103-Y1103)/(PI()*((B1103/2)^2)),"na")</f>
        <v>1.7112339481240585E-5</v>
      </c>
    </row>
    <row r="1104" spans="1:26" x14ac:dyDescent="0.25">
      <c r="A1104" t="s">
        <v>1808</v>
      </c>
      <c r="B1104">
        <v>125</v>
      </c>
      <c r="C1104" t="s">
        <v>383</v>
      </c>
      <c r="D1104">
        <v>2</v>
      </c>
      <c r="E1104">
        <v>3</v>
      </c>
      <c r="F1104" t="s">
        <v>1221</v>
      </c>
      <c r="H1104">
        <v>6.35</v>
      </c>
      <c r="L1104">
        <v>6.15</v>
      </c>
      <c r="X1104" s="1">
        <f t="shared" si="88"/>
        <v>6.35</v>
      </c>
      <c r="Y1104" s="1">
        <f t="shared" si="89"/>
        <v>6.15</v>
      </c>
      <c r="Z1104">
        <f t="shared" si="90"/>
        <v>1.6297466172610025E-5</v>
      </c>
    </row>
    <row r="1105" spans="1:26" x14ac:dyDescent="0.25">
      <c r="A1105" t="s">
        <v>1809</v>
      </c>
      <c r="B1105">
        <v>125</v>
      </c>
      <c r="C1105" t="s">
        <v>383</v>
      </c>
      <c r="D1105">
        <v>2</v>
      </c>
      <c r="E1105">
        <v>3</v>
      </c>
      <c r="F1105" t="s">
        <v>1221</v>
      </c>
      <c r="H1105">
        <v>6.44</v>
      </c>
      <c r="L1105">
        <v>6.22</v>
      </c>
      <c r="X1105" s="1">
        <f t="shared" si="88"/>
        <v>6.44</v>
      </c>
      <c r="Y1105" s="1">
        <f t="shared" si="89"/>
        <v>6.22</v>
      </c>
      <c r="Z1105">
        <f t="shared" si="90"/>
        <v>1.7927212789871145E-5</v>
      </c>
    </row>
    <row r="1106" spans="1:26" x14ac:dyDescent="0.25">
      <c r="A1106" t="s">
        <v>1810</v>
      </c>
      <c r="B1106">
        <v>125</v>
      </c>
      <c r="C1106" t="s">
        <v>383</v>
      </c>
      <c r="D1106">
        <v>3</v>
      </c>
      <c r="E1106">
        <v>3</v>
      </c>
      <c r="F1106" t="s">
        <v>1221</v>
      </c>
      <c r="H1106">
        <v>6.34</v>
      </c>
      <c r="L1106">
        <v>6.13</v>
      </c>
      <c r="X1106" s="1">
        <f t="shared" si="88"/>
        <v>6.34</v>
      </c>
      <c r="Y1106" s="1">
        <f t="shared" si="89"/>
        <v>6.13</v>
      </c>
      <c r="Z1106">
        <f t="shared" si="90"/>
        <v>1.7112339481240585E-5</v>
      </c>
    </row>
    <row r="1107" spans="1:26" x14ac:dyDescent="0.25">
      <c r="A1107" t="s">
        <v>1811</v>
      </c>
      <c r="B1107">
        <v>125</v>
      </c>
      <c r="C1107" t="s">
        <v>383</v>
      </c>
      <c r="D1107">
        <v>2</v>
      </c>
      <c r="E1107">
        <v>3</v>
      </c>
      <c r="F1107" t="s">
        <v>1221</v>
      </c>
      <c r="H1107">
        <v>6.33</v>
      </c>
      <c r="L1107">
        <v>6.07</v>
      </c>
      <c r="X1107" s="1">
        <f t="shared" si="88"/>
        <v>6.33</v>
      </c>
      <c r="Y1107" s="1">
        <f t="shared" si="89"/>
        <v>6.07</v>
      </c>
      <c r="Z1107">
        <f t="shared" si="90"/>
        <v>2.118670602439309E-5</v>
      </c>
    </row>
    <row r="1108" spans="1:26" x14ac:dyDescent="0.25">
      <c r="A1108" t="s">
        <v>1812</v>
      </c>
      <c r="B1108">
        <v>125</v>
      </c>
      <c r="C1108" t="s">
        <v>383</v>
      </c>
      <c r="D1108">
        <v>3</v>
      </c>
      <c r="E1108">
        <v>3</v>
      </c>
      <c r="F1108" t="s">
        <v>1221</v>
      </c>
      <c r="H1108">
        <v>6.35</v>
      </c>
      <c r="L1108">
        <v>6.13</v>
      </c>
      <c r="X1108" s="1">
        <f t="shared" si="88"/>
        <v>6.35</v>
      </c>
      <c r="Y1108" s="1">
        <f t="shared" si="89"/>
        <v>6.13</v>
      </c>
      <c r="Z1108">
        <f t="shared" si="90"/>
        <v>1.7927212789871071E-5</v>
      </c>
    </row>
    <row r="1109" spans="1:26" x14ac:dyDescent="0.25">
      <c r="A1109" t="s">
        <v>1813</v>
      </c>
      <c r="B1109">
        <v>125</v>
      </c>
      <c r="C1109" t="s">
        <v>383</v>
      </c>
      <c r="D1109">
        <v>2</v>
      </c>
      <c r="E1109">
        <v>3</v>
      </c>
      <c r="F1109" t="s">
        <v>1221</v>
      </c>
      <c r="H1109">
        <v>6.24</v>
      </c>
      <c r="L1109">
        <v>5.97</v>
      </c>
      <c r="X1109" s="1">
        <f t="shared" si="88"/>
        <v>6.24</v>
      </c>
      <c r="Y1109" s="1">
        <f t="shared" si="89"/>
        <v>5.97</v>
      </c>
      <c r="Z1109">
        <f t="shared" si="90"/>
        <v>2.200157933302365E-5</v>
      </c>
    </row>
    <row r="1110" spans="1:26" x14ac:dyDescent="0.25">
      <c r="A1110" t="s">
        <v>1814</v>
      </c>
      <c r="B1110">
        <v>125</v>
      </c>
      <c r="C1110" t="s">
        <v>383</v>
      </c>
      <c r="D1110">
        <v>3</v>
      </c>
      <c r="E1110">
        <v>3</v>
      </c>
      <c r="F1110" t="s">
        <v>1221</v>
      </c>
      <c r="H1110">
        <v>6.3</v>
      </c>
      <c r="L1110">
        <v>6.05</v>
      </c>
      <c r="X1110" s="1">
        <f t="shared" si="88"/>
        <v>6.3</v>
      </c>
      <c r="Y1110" s="1">
        <f t="shared" si="89"/>
        <v>6.05</v>
      </c>
      <c r="Z1110">
        <f t="shared" si="90"/>
        <v>2.0371832715762605E-5</v>
      </c>
    </row>
    <row r="1111" spans="1:26" x14ac:dyDescent="0.25">
      <c r="A1111" t="s">
        <v>1815</v>
      </c>
      <c r="B1111">
        <v>125</v>
      </c>
      <c r="C1111" t="s">
        <v>383</v>
      </c>
      <c r="D1111">
        <v>2</v>
      </c>
      <c r="E1111">
        <v>3</v>
      </c>
      <c r="F1111" t="s">
        <v>1221</v>
      </c>
      <c r="H1111">
        <v>6.21</v>
      </c>
      <c r="L1111">
        <v>5.97</v>
      </c>
      <c r="X1111" s="1">
        <f t="shared" si="88"/>
        <v>6.21</v>
      </c>
      <c r="Y1111" s="1">
        <f t="shared" si="89"/>
        <v>5.97</v>
      </c>
      <c r="Z1111">
        <f t="shared" si="90"/>
        <v>1.9556959407132119E-5</v>
      </c>
    </row>
    <row r="1112" spans="1:26" x14ac:dyDescent="0.25">
      <c r="A1112" t="s">
        <v>1816</v>
      </c>
      <c r="B1112">
        <v>125</v>
      </c>
      <c r="C1112" t="s">
        <v>383</v>
      </c>
      <c r="D1112">
        <v>2</v>
      </c>
      <c r="E1112">
        <v>3</v>
      </c>
      <c r="F1112" t="s">
        <v>1221</v>
      </c>
      <c r="H1112">
        <v>6.39</v>
      </c>
      <c r="L1112">
        <v>6.27</v>
      </c>
      <c r="X1112" s="1">
        <f t="shared" si="88"/>
        <v>6.39</v>
      </c>
      <c r="Y1112" s="1">
        <f t="shared" si="89"/>
        <v>6.27</v>
      </c>
      <c r="Z1112">
        <f t="shared" si="90"/>
        <v>9.7784797035660596E-6</v>
      </c>
    </row>
    <row r="1113" spans="1:26" x14ac:dyDescent="0.25">
      <c r="A1113" t="s">
        <v>1817</v>
      </c>
      <c r="B1113">
        <v>125</v>
      </c>
      <c r="C1113" t="s">
        <v>383</v>
      </c>
      <c r="D1113">
        <v>3</v>
      </c>
      <c r="E1113">
        <v>3</v>
      </c>
      <c r="F1113" t="s">
        <v>1221</v>
      </c>
      <c r="H1113">
        <v>6.26</v>
      </c>
      <c r="L1113">
        <v>6.1</v>
      </c>
      <c r="X1113" s="1">
        <f t="shared" si="88"/>
        <v>6.26</v>
      </c>
      <c r="Y1113" s="1">
        <f t="shared" si="89"/>
        <v>6.1</v>
      </c>
      <c r="Z1113">
        <f t="shared" si="90"/>
        <v>1.3037972938088079E-5</v>
      </c>
    </row>
    <row r="1114" spans="1:26" x14ac:dyDescent="0.25">
      <c r="A1114" t="s">
        <v>1818</v>
      </c>
      <c r="B1114">
        <v>125</v>
      </c>
      <c r="C1114" t="s">
        <v>383</v>
      </c>
      <c r="D1114">
        <v>3</v>
      </c>
      <c r="E1114">
        <v>3</v>
      </c>
      <c r="F1114" t="s">
        <v>1221</v>
      </c>
      <c r="H1114">
        <v>6.35</v>
      </c>
      <c r="L1114">
        <v>6.24</v>
      </c>
      <c r="X1114" s="1">
        <f t="shared" si="88"/>
        <v>6.35</v>
      </c>
      <c r="Y1114" s="1">
        <f t="shared" si="89"/>
        <v>6.24</v>
      </c>
      <c r="Z1114">
        <f t="shared" si="90"/>
        <v>8.9636063949354998E-6</v>
      </c>
    </row>
    <row r="1115" spans="1:26" x14ac:dyDescent="0.25">
      <c r="A1115" t="s">
        <v>1819</v>
      </c>
      <c r="B1115">
        <v>125</v>
      </c>
      <c r="C1115" t="s">
        <v>383</v>
      </c>
      <c r="D1115">
        <v>2</v>
      </c>
      <c r="E1115">
        <v>3</v>
      </c>
      <c r="F1115" t="s">
        <v>1221</v>
      </c>
      <c r="H1115">
        <v>6.31</v>
      </c>
      <c r="L1115">
        <v>6.21</v>
      </c>
      <c r="X1115" s="1">
        <f t="shared" si="88"/>
        <v>6.31</v>
      </c>
      <c r="Y1115" s="1">
        <f t="shared" si="89"/>
        <v>6.21</v>
      </c>
      <c r="Z1115">
        <f t="shared" si="90"/>
        <v>8.1487330863050127E-6</v>
      </c>
    </row>
    <row r="1116" spans="1:26" x14ac:dyDescent="0.25">
      <c r="A1116" t="s">
        <v>1820</v>
      </c>
      <c r="B1116">
        <v>125</v>
      </c>
      <c r="C1116" t="s">
        <v>383</v>
      </c>
      <c r="D1116">
        <v>2</v>
      </c>
      <c r="E1116">
        <v>3</v>
      </c>
      <c r="F1116" t="s">
        <v>1221</v>
      </c>
      <c r="H1116">
        <v>6.22</v>
      </c>
      <c r="L1116">
        <v>6.1</v>
      </c>
      <c r="X1116" s="1">
        <f t="shared" si="88"/>
        <v>6.22</v>
      </c>
      <c r="Y1116" s="1">
        <f t="shared" si="89"/>
        <v>6.1</v>
      </c>
      <c r="Z1116">
        <f t="shared" si="90"/>
        <v>9.7784797035660596E-6</v>
      </c>
    </row>
    <row r="1117" spans="1:26" x14ac:dyDescent="0.25">
      <c r="A1117" t="s">
        <v>1821</v>
      </c>
      <c r="B1117">
        <v>125</v>
      </c>
      <c r="C1117" t="s">
        <v>383</v>
      </c>
      <c r="D1117">
        <v>2</v>
      </c>
      <c r="E1117">
        <v>3</v>
      </c>
      <c r="F1117" t="s">
        <v>1221</v>
      </c>
      <c r="H1117">
        <v>6.45</v>
      </c>
      <c r="L1117">
        <v>6.15</v>
      </c>
      <c r="X1117" s="1">
        <f t="shared" si="88"/>
        <v>6.45</v>
      </c>
      <c r="Y1117" s="1">
        <f t="shared" si="89"/>
        <v>6.15</v>
      </c>
      <c r="Z1117">
        <f t="shared" si="90"/>
        <v>2.4446199258915109E-5</v>
      </c>
    </row>
    <row r="1118" spans="1:26" x14ac:dyDescent="0.25">
      <c r="A1118" t="s">
        <v>1822</v>
      </c>
      <c r="B1118">
        <v>125</v>
      </c>
      <c r="C1118" t="s">
        <v>383</v>
      </c>
      <c r="D1118">
        <v>3</v>
      </c>
      <c r="E1118">
        <v>3</v>
      </c>
      <c r="F1118" t="s">
        <v>1221</v>
      </c>
      <c r="H1118">
        <v>6.23</v>
      </c>
      <c r="L1118">
        <v>5.86</v>
      </c>
      <c r="X1118" s="1">
        <f t="shared" si="88"/>
        <v>6.23</v>
      </c>
      <c r="Y1118" s="1">
        <f t="shared" si="89"/>
        <v>5.86</v>
      </c>
      <c r="Z1118">
        <f t="shared" si="90"/>
        <v>3.0150312419328663E-5</v>
      </c>
    </row>
    <row r="1119" spans="1:26" x14ac:dyDescent="0.25">
      <c r="A1119" t="s">
        <v>1823</v>
      </c>
      <c r="B1119">
        <v>125</v>
      </c>
      <c r="C1119" t="s">
        <v>383</v>
      </c>
      <c r="D1119">
        <v>3</v>
      </c>
      <c r="E1119">
        <v>4</v>
      </c>
      <c r="F1119" t="s">
        <v>1221</v>
      </c>
      <c r="H1119">
        <v>6.32</v>
      </c>
      <c r="L1119">
        <v>5.95</v>
      </c>
      <c r="X1119" s="1">
        <f t="shared" si="88"/>
        <v>6.32</v>
      </c>
      <c r="Y1119" s="1">
        <f t="shared" si="89"/>
        <v>5.95</v>
      </c>
      <c r="Z1119">
        <f t="shared" si="90"/>
        <v>3.0150312419328663E-5</v>
      </c>
    </row>
    <row r="1120" spans="1:26" x14ac:dyDescent="0.25">
      <c r="A1120" t="s">
        <v>1824</v>
      </c>
      <c r="B1120">
        <v>125</v>
      </c>
      <c r="C1120" t="s">
        <v>383</v>
      </c>
      <c r="D1120">
        <v>2</v>
      </c>
      <c r="E1120">
        <v>4</v>
      </c>
      <c r="F1120" t="s">
        <v>1221</v>
      </c>
      <c r="H1120">
        <v>6.22</v>
      </c>
      <c r="L1120">
        <v>5.87</v>
      </c>
      <c r="X1120" s="1">
        <f t="shared" si="88"/>
        <v>6.22</v>
      </c>
      <c r="Y1120" s="1">
        <f t="shared" si="89"/>
        <v>5.87</v>
      </c>
      <c r="Z1120">
        <f t="shared" si="90"/>
        <v>2.8520565802067617E-5</v>
      </c>
    </row>
    <row r="1121" spans="1:26" x14ac:dyDescent="0.25">
      <c r="A1121" t="s">
        <v>1825</v>
      </c>
      <c r="B1121">
        <v>125</v>
      </c>
      <c r="C1121" t="s">
        <v>383</v>
      </c>
      <c r="D1121">
        <v>2</v>
      </c>
      <c r="E1121">
        <v>4</v>
      </c>
      <c r="F1121" t="s">
        <v>1221</v>
      </c>
      <c r="H1121">
        <v>6.27</v>
      </c>
      <c r="L1121">
        <v>5.99</v>
      </c>
      <c r="X1121" s="1">
        <f t="shared" si="88"/>
        <v>6.27</v>
      </c>
      <c r="Y1121" s="1">
        <f t="shared" si="89"/>
        <v>5.99</v>
      </c>
      <c r="Z1121">
        <f t="shared" si="90"/>
        <v>2.2816452641654064E-5</v>
      </c>
    </row>
    <row r="1122" spans="1:26" x14ac:dyDescent="0.25">
      <c r="A1122" t="s">
        <v>1826</v>
      </c>
      <c r="B1122">
        <v>125</v>
      </c>
      <c r="C1122" t="s">
        <v>383</v>
      </c>
      <c r="D1122">
        <v>3</v>
      </c>
      <c r="E1122">
        <v>4</v>
      </c>
      <c r="F1122" t="s">
        <v>169</v>
      </c>
      <c r="H1122">
        <v>5.72</v>
      </c>
      <c r="L1122">
        <v>5.56</v>
      </c>
      <c r="X1122" s="1">
        <f t="shared" si="88"/>
        <v>5.72</v>
      </c>
      <c r="Y1122" s="1">
        <f t="shared" si="89"/>
        <v>5.56</v>
      </c>
      <c r="Z1122">
        <f t="shared" si="90"/>
        <v>1.3037972938088079E-5</v>
      </c>
    </row>
    <row r="1123" spans="1:26" x14ac:dyDescent="0.25">
      <c r="A1123" t="s">
        <v>1827</v>
      </c>
      <c r="B1123">
        <v>125</v>
      </c>
      <c r="C1123" t="s">
        <v>383</v>
      </c>
      <c r="D1123">
        <v>3</v>
      </c>
      <c r="E1123">
        <v>4</v>
      </c>
      <c r="F1123" t="s">
        <v>169</v>
      </c>
      <c r="H1123">
        <v>5.5</v>
      </c>
      <c r="L1123">
        <v>5.36</v>
      </c>
      <c r="X1123" s="1">
        <f t="shared" si="88"/>
        <v>5.5</v>
      </c>
      <c r="Y1123" s="1">
        <f t="shared" si="89"/>
        <v>5.36</v>
      </c>
      <c r="Z1123">
        <f t="shared" si="90"/>
        <v>1.1408226320827032E-5</v>
      </c>
    </row>
    <row r="1124" spans="1:26" x14ac:dyDescent="0.25">
      <c r="A1124" t="s">
        <v>1828</v>
      </c>
      <c r="B1124">
        <v>125</v>
      </c>
      <c r="C1124" t="s">
        <v>383</v>
      </c>
      <c r="D1124">
        <v>2</v>
      </c>
      <c r="E1124">
        <v>4</v>
      </c>
      <c r="F1124" t="s">
        <v>169</v>
      </c>
      <c r="H1124">
        <v>5.54</v>
      </c>
      <c r="L1124">
        <v>5.31</v>
      </c>
      <c r="X1124" s="1">
        <f t="shared" si="88"/>
        <v>5.54</v>
      </c>
      <c r="Y1124" s="1">
        <f t="shared" si="89"/>
        <v>5.31</v>
      </c>
      <c r="Z1124">
        <f t="shared" si="90"/>
        <v>1.8742086098501631E-5</v>
      </c>
    </row>
    <row r="1125" spans="1:26" x14ac:dyDescent="0.25">
      <c r="A1125" t="s">
        <v>1829</v>
      </c>
      <c r="B1125">
        <v>125</v>
      </c>
      <c r="C1125" t="s">
        <v>383</v>
      </c>
      <c r="D1125">
        <v>3</v>
      </c>
      <c r="E1125">
        <v>4</v>
      </c>
      <c r="F1125" t="s">
        <v>169</v>
      </c>
      <c r="H1125">
        <v>5.53</v>
      </c>
      <c r="L1125">
        <v>5.39</v>
      </c>
      <c r="X1125" s="1">
        <f t="shared" si="88"/>
        <v>5.53</v>
      </c>
      <c r="Y1125" s="1">
        <f t="shared" si="89"/>
        <v>5.39</v>
      </c>
      <c r="Z1125">
        <f t="shared" si="90"/>
        <v>1.1408226320827105E-5</v>
      </c>
    </row>
    <row r="1126" spans="1:26" x14ac:dyDescent="0.25">
      <c r="A1126" t="s">
        <v>1830</v>
      </c>
      <c r="B1126">
        <v>125</v>
      </c>
      <c r="C1126" t="s">
        <v>383</v>
      </c>
      <c r="D1126">
        <v>2</v>
      </c>
      <c r="E1126">
        <v>4</v>
      </c>
      <c r="F1126" t="s">
        <v>169</v>
      </c>
      <c r="H1126">
        <v>5.43</v>
      </c>
      <c r="L1126">
        <v>5.33</v>
      </c>
      <c r="X1126" s="1">
        <f t="shared" si="88"/>
        <v>5.43</v>
      </c>
      <c r="Y1126" s="1">
        <f t="shared" si="89"/>
        <v>5.33</v>
      </c>
      <c r="Z1126">
        <f t="shared" si="90"/>
        <v>8.1487330863050127E-6</v>
      </c>
    </row>
    <row r="1127" spans="1:26" x14ac:dyDescent="0.25">
      <c r="A1127" t="s">
        <v>1831</v>
      </c>
      <c r="B1127">
        <v>125</v>
      </c>
      <c r="C1127" t="s">
        <v>383</v>
      </c>
      <c r="D1127">
        <v>2</v>
      </c>
      <c r="E1127">
        <v>4</v>
      </c>
      <c r="F1127" t="s">
        <v>169</v>
      </c>
      <c r="H1127">
        <v>5.33</v>
      </c>
      <c r="L1127">
        <v>5.2</v>
      </c>
      <c r="X1127" s="1">
        <f t="shared" si="88"/>
        <v>5.33</v>
      </c>
      <c r="Y1127" s="1">
        <f t="shared" si="89"/>
        <v>5.2</v>
      </c>
      <c r="Z1127">
        <f t="shared" si="90"/>
        <v>1.0593353012196545E-5</v>
      </c>
    </row>
    <row r="1128" spans="1:26" x14ac:dyDescent="0.25">
      <c r="A1128" t="s">
        <v>1832</v>
      </c>
      <c r="B1128">
        <v>125</v>
      </c>
      <c r="C1128" t="s">
        <v>383</v>
      </c>
      <c r="D1128">
        <v>3</v>
      </c>
      <c r="E1128">
        <v>4</v>
      </c>
      <c r="F1128" t="s">
        <v>169</v>
      </c>
      <c r="H1128">
        <v>5.55</v>
      </c>
      <c r="L1128">
        <v>5.42</v>
      </c>
      <c r="X1128" s="1">
        <f t="shared" si="88"/>
        <v>5.55</v>
      </c>
      <c r="Y1128" s="1">
        <f t="shared" si="89"/>
        <v>5.42</v>
      </c>
      <c r="Z1128">
        <f t="shared" si="90"/>
        <v>1.0593353012196545E-5</v>
      </c>
    </row>
    <row r="1129" spans="1:26" x14ac:dyDescent="0.25">
      <c r="A1129" t="s">
        <v>1833</v>
      </c>
      <c r="B1129">
        <v>125</v>
      </c>
      <c r="C1129" t="s">
        <v>383</v>
      </c>
      <c r="D1129">
        <v>2</v>
      </c>
      <c r="E1129">
        <v>4</v>
      </c>
      <c r="F1129" t="s">
        <v>169</v>
      </c>
      <c r="H1129">
        <v>5.46</v>
      </c>
      <c r="L1129">
        <v>5.33</v>
      </c>
      <c r="X1129" s="1">
        <f t="shared" si="88"/>
        <v>5.46</v>
      </c>
      <c r="Y1129" s="1">
        <f t="shared" si="89"/>
        <v>5.33</v>
      </c>
      <c r="Z1129">
        <f t="shared" si="90"/>
        <v>1.0593353012196545E-5</v>
      </c>
    </row>
    <row r="1130" spans="1:26" x14ac:dyDescent="0.25">
      <c r="A1130" t="s">
        <v>1834</v>
      </c>
      <c r="B1130">
        <v>125</v>
      </c>
      <c r="C1130" t="s">
        <v>383</v>
      </c>
      <c r="D1130">
        <v>2</v>
      </c>
      <c r="E1130">
        <v>4</v>
      </c>
      <c r="F1130" t="s">
        <v>169</v>
      </c>
      <c r="H1130">
        <v>5.57</v>
      </c>
      <c r="L1130">
        <v>5.45</v>
      </c>
      <c r="X1130" s="1">
        <f t="shared" si="88"/>
        <v>5.57</v>
      </c>
      <c r="Y1130" s="1">
        <f t="shared" si="89"/>
        <v>5.45</v>
      </c>
      <c r="Z1130">
        <f t="shared" si="90"/>
        <v>9.7784797035660596E-6</v>
      </c>
    </row>
    <row r="1131" spans="1:26" x14ac:dyDescent="0.25">
      <c r="A1131" t="s">
        <v>1835</v>
      </c>
      <c r="B1131">
        <v>125</v>
      </c>
      <c r="C1131" t="s">
        <v>383</v>
      </c>
      <c r="D1131">
        <v>2</v>
      </c>
      <c r="E1131">
        <v>4</v>
      </c>
      <c r="F1131" t="s">
        <v>169</v>
      </c>
      <c r="H1131">
        <v>5.49</v>
      </c>
      <c r="L1131">
        <v>5.38</v>
      </c>
      <c r="X1131" s="1">
        <f t="shared" si="88"/>
        <v>5.49</v>
      </c>
      <c r="Y1131" s="1">
        <f t="shared" si="89"/>
        <v>5.38</v>
      </c>
      <c r="Z1131">
        <f t="shared" si="90"/>
        <v>8.9636063949355726E-6</v>
      </c>
    </row>
    <row r="1132" spans="1:26" x14ac:dyDescent="0.25">
      <c r="A1132" t="s">
        <v>1836</v>
      </c>
      <c r="B1132">
        <v>125</v>
      </c>
      <c r="C1132" t="s">
        <v>383</v>
      </c>
      <c r="D1132">
        <v>2</v>
      </c>
      <c r="E1132">
        <v>4</v>
      </c>
      <c r="F1132" t="s">
        <v>169</v>
      </c>
      <c r="H1132">
        <v>5.38</v>
      </c>
      <c r="L1132">
        <v>5.13</v>
      </c>
      <c r="X1132" s="1">
        <f t="shared" si="88"/>
        <v>5.38</v>
      </c>
      <c r="Y1132" s="1">
        <f t="shared" si="89"/>
        <v>5.13</v>
      </c>
      <c r="Z1132">
        <f t="shared" si="90"/>
        <v>2.0371832715762605E-5</v>
      </c>
    </row>
    <row r="1133" spans="1:26" x14ac:dyDescent="0.25">
      <c r="A1133" t="s">
        <v>1837</v>
      </c>
      <c r="B1133">
        <v>125</v>
      </c>
      <c r="C1133" t="s">
        <v>383</v>
      </c>
      <c r="D1133">
        <v>3</v>
      </c>
      <c r="E1133">
        <v>4</v>
      </c>
      <c r="F1133" t="s">
        <v>169</v>
      </c>
      <c r="H1133">
        <v>5.51</v>
      </c>
      <c r="L1133">
        <v>5.25</v>
      </c>
      <c r="X1133" s="1">
        <f t="shared" si="88"/>
        <v>5.51</v>
      </c>
      <c r="Y1133" s="1">
        <f t="shared" si="89"/>
        <v>5.25</v>
      </c>
      <c r="Z1133">
        <f t="shared" si="90"/>
        <v>2.118670602439309E-5</v>
      </c>
    </row>
    <row r="1134" spans="1:26" x14ac:dyDescent="0.25">
      <c r="A1134" t="s">
        <v>1838</v>
      </c>
      <c r="B1134">
        <v>125</v>
      </c>
      <c r="C1134" t="s">
        <v>383</v>
      </c>
      <c r="D1134">
        <v>2</v>
      </c>
      <c r="E1134">
        <v>4</v>
      </c>
      <c r="F1134" t="s">
        <v>169</v>
      </c>
      <c r="H1134">
        <v>5.59</v>
      </c>
      <c r="L1134">
        <v>5.31</v>
      </c>
      <c r="X1134" s="1">
        <f t="shared" si="88"/>
        <v>5.59</v>
      </c>
      <c r="Y1134" s="1">
        <f t="shared" si="89"/>
        <v>5.31</v>
      </c>
      <c r="Z1134">
        <f t="shared" si="90"/>
        <v>2.2816452641654139E-5</v>
      </c>
    </row>
    <row r="1135" spans="1:26" x14ac:dyDescent="0.25">
      <c r="A1135" t="s">
        <v>1839</v>
      </c>
      <c r="B1135">
        <v>125</v>
      </c>
      <c r="C1135" t="s">
        <v>383</v>
      </c>
      <c r="D1135">
        <v>2</v>
      </c>
      <c r="E1135">
        <v>4</v>
      </c>
      <c r="F1135" t="s">
        <v>169</v>
      </c>
      <c r="H1135">
        <v>5.43</v>
      </c>
      <c r="L1135">
        <v>5.19</v>
      </c>
      <c r="X1135" s="1">
        <f t="shared" si="88"/>
        <v>5.43</v>
      </c>
      <c r="Y1135" s="1">
        <f t="shared" si="89"/>
        <v>5.19</v>
      </c>
      <c r="Z1135">
        <f t="shared" si="90"/>
        <v>1.9556959407132045E-5</v>
      </c>
    </row>
    <row r="1136" spans="1:26" x14ac:dyDescent="0.25">
      <c r="A1136" t="s">
        <v>1840</v>
      </c>
      <c r="B1136">
        <v>125</v>
      </c>
      <c r="C1136" t="s">
        <v>383</v>
      </c>
      <c r="D1136">
        <v>2</v>
      </c>
      <c r="E1136">
        <v>4</v>
      </c>
      <c r="F1136" t="s">
        <v>169</v>
      </c>
      <c r="H1136">
        <v>5.68</v>
      </c>
      <c r="L1136">
        <v>5.39</v>
      </c>
      <c r="X1136" s="1">
        <f t="shared" si="88"/>
        <v>5.68</v>
      </c>
      <c r="Y1136" s="1">
        <f t="shared" si="89"/>
        <v>5.39</v>
      </c>
      <c r="Z1136">
        <f t="shared" si="90"/>
        <v>2.3631325950284624E-5</v>
      </c>
    </row>
    <row r="1137" spans="1:26" x14ac:dyDescent="0.25">
      <c r="A1137" t="s">
        <v>1841</v>
      </c>
      <c r="B1137">
        <v>125</v>
      </c>
      <c r="C1137" t="s">
        <v>383</v>
      </c>
      <c r="D1137">
        <v>2</v>
      </c>
      <c r="E1137">
        <v>5</v>
      </c>
      <c r="F1137" t="s">
        <v>169</v>
      </c>
      <c r="H1137">
        <v>5.56</v>
      </c>
      <c r="P1137">
        <v>5.54</v>
      </c>
      <c r="T1137">
        <v>5.38</v>
      </c>
      <c r="X1137" s="1">
        <f t="shared" ref="X1137:X1151" si="91">P1137</f>
        <v>5.54</v>
      </c>
      <c r="Y1137" s="1">
        <f t="shared" ref="Y1137:Y1151" si="92">T1137</f>
        <v>5.38</v>
      </c>
      <c r="Z1137">
        <f t="shared" si="90"/>
        <v>1.3037972938088079E-5</v>
      </c>
    </row>
    <row r="1138" spans="1:26" x14ac:dyDescent="0.25">
      <c r="A1138" t="s">
        <v>1842</v>
      </c>
      <c r="B1138">
        <v>125</v>
      </c>
      <c r="C1138" t="s">
        <v>383</v>
      </c>
      <c r="D1138">
        <v>2</v>
      </c>
      <c r="E1138">
        <v>5</v>
      </c>
      <c r="F1138" t="s">
        <v>169</v>
      </c>
      <c r="H1138">
        <v>5.58</v>
      </c>
      <c r="P1138">
        <v>5.54</v>
      </c>
      <c r="T1138">
        <v>5.38</v>
      </c>
      <c r="X1138" s="1">
        <f t="shared" si="91"/>
        <v>5.54</v>
      </c>
      <c r="Y1138" s="1">
        <f t="shared" si="92"/>
        <v>5.38</v>
      </c>
      <c r="Z1138">
        <f t="shared" si="90"/>
        <v>1.3037972938088079E-5</v>
      </c>
    </row>
    <row r="1139" spans="1:26" x14ac:dyDescent="0.25">
      <c r="A1139" t="s">
        <v>1843</v>
      </c>
      <c r="B1139">
        <v>125</v>
      </c>
      <c r="C1139" t="s">
        <v>383</v>
      </c>
      <c r="D1139">
        <v>2</v>
      </c>
      <c r="E1139">
        <v>5</v>
      </c>
      <c r="F1139" t="s">
        <v>1221</v>
      </c>
      <c r="H1139">
        <v>6.29</v>
      </c>
      <c r="P1139">
        <v>6.28</v>
      </c>
      <c r="T1139">
        <v>6.13</v>
      </c>
      <c r="X1139" s="1">
        <f t="shared" si="91"/>
        <v>6.28</v>
      </c>
      <c r="Y1139" s="1">
        <f t="shared" si="92"/>
        <v>6.13</v>
      </c>
      <c r="Z1139">
        <f t="shared" si="90"/>
        <v>1.2223099629457592E-5</v>
      </c>
    </row>
    <row r="1140" spans="1:26" x14ac:dyDescent="0.25">
      <c r="A1140" t="s">
        <v>1844</v>
      </c>
      <c r="B1140">
        <v>125</v>
      </c>
      <c r="C1140" t="s">
        <v>383</v>
      </c>
      <c r="D1140">
        <v>2</v>
      </c>
      <c r="E1140">
        <v>5</v>
      </c>
      <c r="F1140" t="s">
        <v>1221</v>
      </c>
      <c r="H1140">
        <v>6.53</v>
      </c>
      <c r="P1140">
        <v>6.51</v>
      </c>
      <c r="T1140">
        <v>6.34</v>
      </c>
      <c r="X1140" s="1">
        <f t="shared" si="91"/>
        <v>6.51</v>
      </c>
      <c r="Y1140" s="1">
        <f t="shared" si="92"/>
        <v>6.34</v>
      </c>
      <c r="Z1140">
        <f t="shared" si="90"/>
        <v>1.3852846246718566E-5</v>
      </c>
    </row>
    <row r="1141" spans="1:26" x14ac:dyDescent="0.25">
      <c r="A1141" t="s">
        <v>1845</v>
      </c>
      <c r="B1141">
        <v>125</v>
      </c>
      <c r="C1141" t="s">
        <v>383</v>
      </c>
      <c r="D1141">
        <v>2</v>
      </c>
      <c r="E1141">
        <v>5</v>
      </c>
      <c r="F1141" t="s">
        <v>1221</v>
      </c>
      <c r="H1141">
        <v>6.45</v>
      </c>
      <c r="P1141">
        <v>6.43</v>
      </c>
      <c r="T1141">
        <v>6.27</v>
      </c>
      <c r="X1141" s="1">
        <f t="shared" si="91"/>
        <v>6.43</v>
      </c>
      <c r="Y1141" s="1">
        <f t="shared" si="92"/>
        <v>6.27</v>
      </c>
      <c r="Z1141">
        <f t="shared" si="90"/>
        <v>1.3037972938088079E-5</v>
      </c>
    </row>
    <row r="1142" spans="1:26" x14ac:dyDescent="0.25">
      <c r="A1142" t="s">
        <v>1846</v>
      </c>
      <c r="B1142">
        <v>125</v>
      </c>
      <c r="C1142" t="s">
        <v>383</v>
      </c>
      <c r="D1142">
        <v>3</v>
      </c>
      <c r="E1142">
        <v>5</v>
      </c>
      <c r="F1142" t="s">
        <v>1221</v>
      </c>
      <c r="H1142">
        <v>6.48</v>
      </c>
      <c r="P1142">
        <v>6.47</v>
      </c>
      <c r="T1142">
        <v>6.12</v>
      </c>
      <c r="X1142" s="1">
        <f t="shared" si="91"/>
        <v>6.47</v>
      </c>
      <c r="Y1142" s="1">
        <f t="shared" si="92"/>
        <v>6.12</v>
      </c>
      <c r="Z1142">
        <f t="shared" si="90"/>
        <v>2.8520565802067617E-5</v>
      </c>
    </row>
    <row r="1143" spans="1:26" x14ac:dyDescent="0.25">
      <c r="A1143" t="s">
        <v>1847</v>
      </c>
      <c r="B1143">
        <v>125</v>
      </c>
      <c r="C1143" t="s">
        <v>383</v>
      </c>
      <c r="D1143">
        <v>2</v>
      </c>
      <c r="E1143">
        <v>5</v>
      </c>
      <c r="F1143" t="s">
        <v>1221</v>
      </c>
      <c r="H1143">
        <v>6.32</v>
      </c>
      <c r="P1143">
        <v>6.31</v>
      </c>
      <c r="T1143">
        <v>5.97</v>
      </c>
      <c r="X1143" s="1">
        <f t="shared" si="91"/>
        <v>6.31</v>
      </c>
      <c r="Y1143" s="1">
        <f t="shared" si="92"/>
        <v>5.97</v>
      </c>
      <c r="Z1143">
        <f t="shared" si="90"/>
        <v>2.7705692493437132E-5</v>
      </c>
    </row>
    <row r="1144" spans="1:26" x14ac:dyDescent="0.25">
      <c r="A1144" t="s">
        <v>1848</v>
      </c>
      <c r="B1144">
        <v>125</v>
      </c>
      <c r="C1144" t="s">
        <v>383</v>
      </c>
      <c r="D1144">
        <v>3</v>
      </c>
      <c r="E1144">
        <v>5</v>
      </c>
      <c r="F1144" t="s">
        <v>1221</v>
      </c>
      <c r="H1144">
        <v>6.68</v>
      </c>
      <c r="P1144">
        <v>6.65</v>
      </c>
      <c r="T1144">
        <v>6.29</v>
      </c>
      <c r="X1144" s="1">
        <f t="shared" si="91"/>
        <v>6.65</v>
      </c>
      <c r="Y1144" s="1">
        <f t="shared" si="92"/>
        <v>6.29</v>
      </c>
      <c r="Z1144">
        <f t="shared" si="90"/>
        <v>2.9335439110698177E-5</v>
      </c>
    </row>
    <row r="1145" spans="1:26" x14ac:dyDescent="0.25">
      <c r="A1145" t="s">
        <v>1849</v>
      </c>
      <c r="B1145">
        <v>125</v>
      </c>
      <c r="C1145" t="s">
        <v>383</v>
      </c>
      <c r="D1145">
        <v>2</v>
      </c>
      <c r="E1145">
        <v>5</v>
      </c>
      <c r="F1145" t="s">
        <v>1221</v>
      </c>
      <c r="H1145">
        <v>6.41</v>
      </c>
      <c r="P1145">
        <v>6.39</v>
      </c>
      <c r="T1145">
        <v>6.08</v>
      </c>
      <c r="X1145" s="1">
        <f t="shared" si="91"/>
        <v>6.39</v>
      </c>
      <c r="Y1145" s="1">
        <f t="shared" si="92"/>
        <v>6.08</v>
      </c>
      <c r="Z1145">
        <f t="shared" si="90"/>
        <v>2.5261072567545598E-5</v>
      </c>
    </row>
    <row r="1146" spans="1:26" x14ac:dyDescent="0.25">
      <c r="A1146" t="s">
        <v>1850</v>
      </c>
      <c r="B1146">
        <v>125</v>
      </c>
      <c r="C1146" t="s">
        <v>383</v>
      </c>
      <c r="D1146">
        <v>2</v>
      </c>
      <c r="E1146">
        <v>5</v>
      </c>
      <c r="F1146" t="s">
        <v>1221</v>
      </c>
      <c r="H1146">
        <v>6.49</v>
      </c>
      <c r="P1146">
        <v>6.49</v>
      </c>
      <c r="T1146">
        <v>6.13</v>
      </c>
      <c r="X1146" s="1">
        <f t="shared" si="91"/>
        <v>6.49</v>
      </c>
      <c r="Y1146" s="1">
        <f t="shared" si="92"/>
        <v>6.13</v>
      </c>
      <c r="Z1146">
        <f t="shared" si="90"/>
        <v>2.9335439110698177E-5</v>
      </c>
    </row>
    <row r="1147" spans="1:26" x14ac:dyDescent="0.25">
      <c r="A1147" t="s">
        <v>1851</v>
      </c>
      <c r="B1147">
        <v>125</v>
      </c>
      <c r="C1147" t="s">
        <v>383</v>
      </c>
      <c r="D1147">
        <v>3</v>
      </c>
      <c r="E1147">
        <v>5</v>
      </c>
      <c r="F1147" t="s">
        <v>1221</v>
      </c>
      <c r="H1147">
        <v>6.31</v>
      </c>
      <c r="P1147">
        <v>6.31</v>
      </c>
      <c r="T1147">
        <v>6</v>
      </c>
      <c r="X1147" s="1">
        <f t="shared" si="91"/>
        <v>6.31</v>
      </c>
      <c r="Y1147" s="1">
        <f t="shared" si="92"/>
        <v>6</v>
      </c>
      <c r="Z1147">
        <f t="shared" si="90"/>
        <v>2.5261072567545598E-5</v>
      </c>
    </row>
    <row r="1148" spans="1:26" x14ac:dyDescent="0.25">
      <c r="A1148" t="s">
        <v>1852</v>
      </c>
      <c r="B1148">
        <v>125</v>
      </c>
      <c r="C1148" t="s">
        <v>383</v>
      </c>
      <c r="D1148">
        <v>3</v>
      </c>
      <c r="E1148">
        <v>5</v>
      </c>
      <c r="F1148" t="s">
        <v>1221</v>
      </c>
      <c r="H1148">
        <v>6.38</v>
      </c>
      <c r="P1148">
        <v>6.35</v>
      </c>
      <c r="T1148">
        <v>6.12</v>
      </c>
      <c r="X1148" s="1">
        <f t="shared" si="91"/>
        <v>6.35</v>
      </c>
      <c r="Y1148" s="1">
        <f t="shared" si="92"/>
        <v>6.12</v>
      </c>
      <c r="Z1148">
        <f t="shared" si="90"/>
        <v>1.8742086098501559E-5</v>
      </c>
    </row>
    <row r="1149" spans="1:26" x14ac:dyDescent="0.25">
      <c r="A1149" t="s">
        <v>1853</v>
      </c>
      <c r="B1149">
        <v>125</v>
      </c>
      <c r="C1149" t="s">
        <v>383</v>
      </c>
      <c r="D1149">
        <v>3</v>
      </c>
      <c r="E1149">
        <v>5</v>
      </c>
      <c r="F1149" t="s">
        <v>1221</v>
      </c>
      <c r="H1149">
        <v>6.3</v>
      </c>
      <c r="P1149">
        <v>6.3</v>
      </c>
      <c r="T1149">
        <v>6.07</v>
      </c>
      <c r="X1149" s="1">
        <f t="shared" si="91"/>
        <v>6.3</v>
      </c>
      <c r="Y1149" s="1">
        <f t="shared" si="92"/>
        <v>6.07</v>
      </c>
      <c r="Z1149">
        <f t="shared" si="90"/>
        <v>1.8742086098501559E-5</v>
      </c>
    </row>
    <row r="1150" spans="1:26" x14ac:dyDescent="0.25">
      <c r="A1150" t="s">
        <v>1854</v>
      </c>
      <c r="B1150">
        <v>125</v>
      </c>
      <c r="C1150" t="s">
        <v>383</v>
      </c>
      <c r="D1150">
        <v>3</v>
      </c>
      <c r="E1150">
        <v>5</v>
      </c>
      <c r="F1150" t="s">
        <v>1221</v>
      </c>
      <c r="H1150">
        <v>6.31</v>
      </c>
      <c r="P1150">
        <v>6.3</v>
      </c>
      <c r="T1150">
        <v>6.06</v>
      </c>
      <c r="X1150" s="1">
        <f t="shared" si="91"/>
        <v>6.3</v>
      </c>
      <c r="Y1150" s="1">
        <f t="shared" si="92"/>
        <v>6.06</v>
      </c>
      <c r="Z1150">
        <f t="shared" si="90"/>
        <v>1.9556959407132119E-5</v>
      </c>
    </row>
    <row r="1151" spans="1:26" x14ac:dyDescent="0.25">
      <c r="A1151" t="s">
        <v>1855</v>
      </c>
      <c r="B1151">
        <v>125</v>
      </c>
      <c r="C1151" t="s">
        <v>383</v>
      </c>
      <c r="D1151">
        <v>3</v>
      </c>
      <c r="E1151">
        <v>5</v>
      </c>
      <c r="F1151" t="s">
        <v>1221</v>
      </c>
      <c r="H1151">
        <v>6.34</v>
      </c>
      <c r="P1151">
        <v>6.33</v>
      </c>
      <c r="T1151">
        <v>6.08</v>
      </c>
      <c r="X1151" s="1">
        <f t="shared" si="91"/>
        <v>6.33</v>
      </c>
      <c r="Y1151" s="1">
        <f t="shared" si="92"/>
        <v>6.08</v>
      </c>
      <c r="Z1151">
        <f t="shared" si="90"/>
        <v>2.0371832715762605E-5</v>
      </c>
    </row>
    <row r="1152" spans="1:26" x14ac:dyDescent="0.25">
      <c r="A1152" t="s">
        <v>1856</v>
      </c>
      <c r="B1152">
        <v>125</v>
      </c>
      <c r="C1152" t="s">
        <v>383</v>
      </c>
      <c r="D1152">
        <v>2</v>
      </c>
      <c r="E1152">
        <v>5</v>
      </c>
      <c r="F1152" t="s">
        <v>170</v>
      </c>
      <c r="H1152">
        <v>6.43</v>
      </c>
      <c r="L1152">
        <v>6.15</v>
      </c>
      <c r="X1152" s="1">
        <f t="shared" ref="X1152:X1215" si="93">H1152</f>
        <v>6.43</v>
      </c>
      <c r="Y1152" s="1">
        <f t="shared" ref="Y1152:Y1215" si="94">L1152</f>
        <v>6.15</v>
      </c>
      <c r="Z1152">
        <f t="shared" ref="Z1152:Z1215" si="95">IFERROR((X1152-Y1152)/(PI()*((B1152/2)^2)),"na")</f>
        <v>2.2816452641654064E-5</v>
      </c>
    </row>
    <row r="1153" spans="1:26" x14ac:dyDescent="0.25">
      <c r="A1153" t="s">
        <v>1857</v>
      </c>
      <c r="B1153">
        <v>125</v>
      </c>
      <c r="C1153" t="s">
        <v>383</v>
      </c>
      <c r="D1153">
        <v>2</v>
      </c>
      <c r="E1153">
        <v>5</v>
      </c>
      <c r="F1153" t="s">
        <v>170</v>
      </c>
      <c r="H1153">
        <v>6.51</v>
      </c>
      <c r="L1153">
        <v>6.17</v>
      </c>
      <c r="X1153" s="1">
        <f t="shared" si="93"/>
        <v>6.51</v>
      </c>
      <c r="Y1153" s="1">
        <f t="shared" si="94"/>
        <v>6.17</v>
      </c>
      <c r="Z1153">
        <f t="shared" si="95"/>
        <v>2.7705692493437132E-5</v>
      </c>
    </row>
    <row r="1154" spans="1:26" x14ac:dyDescent="0.25">
      <c r="A1154" t="s">
        <v>1858</v>
      </c>
      <c r="B1154">
        <v>125</v>
      </c>
      <c r="C1154" t="s">
        <v>383</v>
      </c>
      <c r="D1154">
        <v>3</v>
      </c>
      <c r="E1154">
        <v>5</v>
      </c>
      <c r="F1154" t="s">
        <v>170</v>
      </c>
      <c r="H1154">
        <v>6.44</v>
      </c>
      <c r="L1154">
        <v>6.16</v>
      </c>
      <c r="X1154" s="1">
        <f t="shared" si="93"/>
        <v>6.44</v>
      </c>
      <c r="Y1154" s="1">
        <f t="shared" si="94"/>
        <v>6.16</v>
      </c>
      <c r="Z1154">
        <f t="shared" si="95"/>
        <v>2.2816452641654139E-5</v>
      </c>
    </row>
    <row r="1155" spans="1:26" x14ac:dyDescent="0.25">
      <c r="A1155" t="s">
        <v>1859</v>
      </c>
      <c r="B1155">
        <v>125</v>
      </c>
      <c r="C1155" t="s">
        <v>383</v>
      </c>
      <c r="D1155">
        <v>2</v>
      </c>
      <c r="E1155">
        <v>5</v>
      </c>
      <c r="F1155" t="s">
        <v>170</v>
      </c>
      <c r="H1155">
        <v>6.48</v>
      </c>
      <c r="L1155">
        <v>6.16</v>
      </c>
      <c r="X1155" s="1">
        <f t="shared" si="93"/>
        <v>6.48</v>
      </c>
      <c r="Y1155" s="1">
        <f t="shared" si="94"/>
        <v>6.16</v>
      </c>
      <c r="Z1155">
        <f t="shared" si="95"/>
        <v>2.6075945876176158E-5</v>
      </c>
    </row>
    <row r="1156" spans="1:26" x14ac:dyDescent="0.25">
      <c r="A1156" t="s">
        <v>1860</v>
      </c>
      <c r="B1156">
        <v>125</v>
      </c>
      <c r="C1156" t="s">
        <v>383</v>
      </c>
      <c r="D1156">
        <v>3</v>
      </c>
      <c r="E1156">
        <v>5</v>
      </c>
      <c r="F1156" t="s">
        <v>170</v>
      </c>
      <c r="H1156">
        <v>6.58</v>
      </c>
      <c r="L1156">
        <v>6.29</v>
      </c>
      <c r="X1156" s="1">
        <f t="shared" si="93"/>
        <v>6.58</v>
      </c>
      <c r="Y1156" s="1">
        <f t="shared" si="94"/>
        <v>6.29</v>
      </c>
      <c r="Z1156">
        <f t="shared" si="95"/>
        <v>2.3631325950284624E-5</v>
      </c>
    </row>
    <row r="1157" spans="1:26" x14ac:dyDescent="0.25">
      <c r="A1157" t="s">
        <v>1861</v>
      </c>
      <c r="B1157">
        <v>125</v>
      </c>
      <c r="C1157" t="s">
        <v>383</v>
      </c>
      <c r="D1157">
        <v>2</v>
      </c>
      <c r="E1157">
        <v>5</v>
      </c>
      <c r="F1157" t="s">
        <v>170</v>
      </c>
      <c r="H1157">
        <v>6.54</v>
      </c>
      <c r="L1157">
        <v>6.14</v>
      </c>
      <c r="X1157" s="1">
        <f t="shared" si="93"/>
        <v>6.54</v>
      </c>
      <c r="Y1157" s="1">
        <f t="shared" si="94"/>
        <v>6.14</v>
      </c>
      <c r="Z1157">
        <f t="shared" si="95"/>
        <v>3.2594932345220193E-5</v>
      </c>
    </row>
    <row r="1158" spans="1:26" x14ac:dyDescent="0.25">
      <c r="A1158" t="s">
        <v>1862</v>
      </c>
      <c r="B1158">
        <v>125</v>
      </c>
      <c r="C1158" t="s">
        <v>383</v>
      </c>
      <c r="D1158">
        <v>2</v>
      </c>
      <c r="E1158">
        <v>5</v>
      </c>
      <c r="F1158" t="s">
        <v>170</v>
      </c>
      <c r="H1158">
        <v>6.47</v>
      </c>
      <c r="L1158">
        <v>6.23</v>
      </c>
      <c r="X1158" s="1">
        <f t="shared" si="93"/>
        <v>6.47</v>
      </c>
      <c r="Y1158" s="1">
        <f t="shared" si="94"/>
        <v>6.23</v>
      </c>
      <c r="Z1158">
        <f t="shared" si="95"/>
        <v>1.9556959407132045E-5</v>
      </c>
    </row>
    <row r="1159" spans="1:26" x14ac:dyDescent="0.25">
      <c r="A1159" t="s">
        <v>1863</v>
      </c>
      <c r="B1159">
        <v>125</v>
      </c>
      <c r="C1159" t="s">
        <v>383</v>
      </c>
      <c r="D1159">
        <v>2</v>
      </c>
      <c r="E1159">
        <v>5</v>
      </c>
      <c r="F1159" t="s">
        <v>170</v>
      </c>
      <c r="H1159">
        <v>6.31</v>
      </c>
      <c r="L1159">
        <v>5.99</v>
      </c>
      <c r="X1159" s="1">
        <f t="shared" si="93"/>
        <v>6.31</v>
      </c>
      <c r="Y1159" s="1">
        <f t="shared" si="94"/>
        <v>5.99</v>
      </c>
      <c r="Z1159">
        <f t="shared" si="95"/>
        <v>2.6075945876176083E-5</v>
      </c>
    </row>
    <row r="1160" spans="1:26" x14ac:dyDescent="0.25">
      <c r="A1160" t="s">
        <v>1864</v>
      </c>
      <c r="B1160">
        <v>125</v>
      </c>
      <c r="C1160" t="s">
        <v>383</v>
      </c>
      <c r="D1160">
        <v>2</v>
      </c>
      <c r="E1160">
        <v>5</v>
      </c>
      <c r="F1160" t="s">
        <v>170</v>
      </c>
      <c r="G1160" t="s">
        <v>166</v>
      </c>
      <c r="H1160">
        <v>6.47</v>
      </c>
      <c r="L1160" t="s">
        <v>698</v>
      </c>
      <c r="X1160" s="1">
        <f t="shared" si="93"/>
        <v>6.47</v>
      </c>
      <c r="Y1160" s="1" t="str">
        <f t="shared" si="94"/>
        <v>na</v>
      </c>
      <c r="Z1160" t="str">
        <f t="shared" si="95"/>
        <v>na</v>
      </c>
    </row>
    <row r="1161" spans="1:26" x14ac:dyDescent="0.25">
      <c r="A1161" t="s">
        <v>1865</v>
      </c>
      <c r="B1161">
        <v>125</v>
      </c>
      <c r="C1161" t="s">
        <v>383</v>
      </c>
      <c r="D1161">
        <v>2</v>
      </c>
      <c r="E1161">
        <v>5</v>
      </c>
      <c r="F1161" t="s">
        <v>170</v>
      </c>
      <c r="H1161">
        <v>6.37</v>
      </c>
      <c r="L1161">
        <v>6.09</v>
      </c>
      <c r="X1161" s="1">
        <f t="shared" si="93"/>
        <v>6.37</v>
      </c>
      <c r="Y1161" s="1">
        <f t="shared" si="94"/>
        <v>6.09</v>
      </c>
      <c r="Z1161">
        <f t="shared" si="95"/>
        <v>2.2816452641654139E-5</v>
      </c>
    </row>
    <row r="1162" spans="1:26" x14ac:dyDescent="0.25">
      <c r="A1162" t="s">
        <v>1866</v>
      </c>
      <c r="B1162">
        <v>125</v>
      </c>
      <c r="C1162" t="s">
        <v>383</v>
      </c>
      <c r="D1162">
        <v>3</v>
      </c>
      <c r="E1162">
        <v>5</v>
      </c>
      <c r="F1162" t="s">
        <v>170</v>
      </c>
      <c r="H1162">
        <v>6.39</v>
      </c>
      <c r="L1162">
        <v>5.8</v>
      </c>
      <c r="X1162" s="1">
        <f t="shared" si="93"/>
        <v>6.39</v>
      </c>
      <c r="Y1162" s="1">
        <f t="shared" si="94"/>
        <v>5.8</v>
      </c>
      <c r="Z1162">
        <f t="shared" si="95"/>
        <v>4.8077525209199733E-5</v>
      </c>
    </row>
    <row r="1163" spans="1:26" x14ac:dyDescent="0.25">
      <c r="A1163" t="s">
        <v>1867</v>
      </c>
      <c r="B1163">
        <v>125</v>
      </c>
      <c r="C1163" t="s">
        <v>383</v>
      </c>
      <c r="D1163">
        <v>2</v>
      </c>
      <c r="E1163">
        <v>5</v>
      </c>
      <c r="F1163" t="s">
        <v>170</v>
      </c>
      <c r="H1163">
        <v>6.63</v>
      </c>
      <c r="L1163">
        <v>6.23</v>
      </c>
      <c r="X1163" s="1">
        <f t="shared" si="93"/>
        <v>6.63</v>
      </c>
      <c r="Y1163" s="1">
        <f t="shared" si="94"/>
        <v>6.23</v>
      </c>
      <c r="Z1163">
        <f t="shared" si="95"/>
        <v>3.2594932345220125E-5</v>
      </c>
    </row>
    <row r="1164" spans="1:26" x14ac:dyDescent="0.25">
      <c r="A1164" t="s">
        <v>1868</v>
      </c>
      <c r="B1164">
        <v>125</v>
      </c>
      <c r="C1164" t="s">
        <v>383</v>
      </c>
      <c r="D1164">
        <v>3</v>
      </c>
      <c r="E1164">
        <v>5</v>
      </c>
      <c r="F1164" t="s">
        <v>170</v>
      </c>
      <c r="H1164">
        <v>6.46</v>
      </c>
      <c r="L1164">
        <v>6.05</v>
      </c>
      <c r="X1164" s="1">
        <f t="shared" si="93"/>
        <v>6.46</v>
      </c>
      <c r="Y1164" s="1">
        <f t="shared" si="94"/>
        <v>6.05</v>
      </c>
      <c r="Z1164">
        <f t="shared" si="95"/>
        <v>3.3409805653850685E-5</v>
      </c>
    </row>
    <row r="1165" spans="1:26" x14ac:dyDescent="0.25">
      <c r="A1165" t="s">
        <v>1869</v>
      </c>
      <c r="B1165">
        <v>125</v>
      </c>
      <c r="C1165" t="s">
        <v>383</v>
      </c>
      <c r="D1165">
        <v>2</v>
      </c>
      <c r="E1165">
        <v>5</v>
      </c>
      <c r="F1165" t="s">
        <v>170</v>
      </c>
      <c r="H1165">
        <v>6.47</v>
      </c>
      <c r="L1165">
        <v>6.09</v>
      </c>
      <c r="X1165" s="1">
        <f t="shared" si="93"/>
        <v>6.47</v>
      </c>
      <c r="Y1165" s="1">
        <f t="shared" si="94"/>
        <v>6.09</v>
      </c>
      <c r="Z1165">
        <f t="shared" si="95"/>
        <v>3.0965185727959148E-5</v>
      </c>
    </row>
    <row r="1166" spans="1:26" x14ac:dyDescent="0.25">
      <c r="A1166" t="s">
        <v>1870</v>
      </c>
      <c r="B1166">
        <v>125</v>
      </c>
      <c r="C1166" t="s">
        <v>383</v>
      </c>
      <c r="D1166">
        <v>3</v>
      </c>
      <c r="E1166">
        <v>5</v>
      </c>
      <c r="F1166" t="s">
        <v>170</v>
      </c>
      <c r="H1166">
        <v>6.44</v>
      </c>
      <c r="L1166">
        <v>5.93</v>
      </c>
      <c r="X1166" s="1">
        <f t="shared" si="93"/>
        <v>6.44</v>
      </c>
      <c r="Y1166" s="1">
        <f t="shared" si="94"/>
        <v>5.93</v>
      </c>
      <c r="Z1166">
        <f t="shared" si="95"/>
        <v>4.1558538740155769E-5</v>
      </c>
    </row>
    <row r="1167" spans="1:26" x14ac:dyDescent="0.25">
      <c r="A1167" t="s">
        <v>1871</v>
      </c>
      <c r="B1167">
        <v>125</v>
      </c>
      <c r="C1167" t="s">
        <v>383</v>
      </c>
      <c r="D1167">
        <v>2</v>
      </c>
      <c r="E1167">
        <v>5</v>
      </c>
      <c r="F1167" t="s">
        <v>169</v>
      </c>
      <c r="H1167">
        <v>5.59</v>
      </c>
      <c r="L1167">
        <v>5.3</v>
      </c>
      <c r="X1167" s="1">
        <f t="shared" si="93"/>
        <v>5.59</v>
      </c>
      <c r="Y1167" s="1">
        <f t="shared" si="94"/>
        <v>5.3</v>
      </c>
      <c r="Z1167">
        <f t="shared" si="95"/>
        <v>2.3631325950284624E-5</v>
      </c>
    </row>
    <row r="1168" spans="1:26" x14ac:dyDescent="0.25">
      <c r="A1168" t="s">
        <v>1872</v>
      </c>
      <c r="B1168">
        <v>125</v>
      </c>
      <c r="C1168" t="s">
        <v>383</v>
      </c>
      <c r="D1168">
        <v>2</v>
      </c>
      <c r="E1168">
        <v>5</v>
      </c>
      <c r="F1168" t="s">
        <v>169</v>
      </c>
      <c r="H1168">
        <v>5.57</v>
      </c>
      <c r="L1168">
        <v>5.3</v>
      </c>
      <c r="X1168" s="1">
        <f t="shared" si="93"/>
        <v>5.57</v>
      </c>
      <c r="Y1168" s="1">
        <f t="shared" si="94"/>
        <v>5.3</v>
      </c>
      <c r="Z1168">
        <f t="shared" si="95"/>
        <v>2.200157933302365E-5</v>
      </c>
    </row>
    <row r="1169" spans="1:26" x14ac:dyDescent="0.25">
      <c r="A1169" t="s">
        <v>1873</v>
      </c>
      <c r="B1169">
        <v>125</v>
      </c>
      <c r="C1169" t="s">
        <v>383</v>
      </c>
      <c r="D1169">
        <v>2</v>
      </c>
      <c r="E1169">
        <v>5</v>
      </c>
      <c r="F1169" t="s">
        <v>169</v>
      </c>
      <c r="H1169">
        <v>5.64</v>
      </c>
      <c r="L1169">
        <v>5.31</v>
      </c>
      <c r="X1169" s="1">
        <f t="shared" si="93"/>
        <v>5.64</v>
      </c>
      <c r="Y1169" s="1">
        <f t="shared" si="94"/>
        <v>5.31</v>
      </c>
      <c r="Z1169">
        <f t="shared" si="95"/>
        <v>2.6890819184806643E-5</v>
      </c>
    </row>
    <row r="1170" spans="1:26" x14ac:dyDescent="0.25">
      <c r="A1170" t="s">
        <v>1874</v>
      </c>
      <c r="B1170">
        <v>125</v>
      </c>
      <c r="C1170" t="s">
        <v>383</v>
      </c>
      <c r="D1170">
        <v>2</v>
      </c>
      <c r="E1170">
        <v>5</v>
      </c>
      <c r="F1170" t="s">
        <v>169</v>
      </c>
      <c r="H1170">
        <v>5.7</v>
      </c>
      <c r="L1170">
        <v>5.4</v>
      </c>
      <c r="X1170" s="1">
        <f t="shared" si="93"/>
        <v>5.7</v>
      </c>
      <c r="Y1170" s="1">
        <f t="shared" si="94"/>
        <v>5.4</v>
      </c>
      <c r="Z1170">
        <f t="shared" si="95"/>
        <v>2.4446199258915109E-5</v>
      </c>
    </row>
    <row r="1171" spans="1:26" x14ac:dyDescent="0.25">
      <c r="A1171" t="s">
        <v>1875</v>
      </c>
      <c r="B1171">
        <v>125</v>
      </c>
      <c r="C1171" t="s">
        <v>383</v>
      </c>
      <c r="D1171">
        <v>2</v>
      </c>
      <c r="E1171">
        <v>5</v>
      </c>
      <c r="F1171" t="s">
        <v>169</v>
      </c>
      <c r="H1171">
        <v>5.55</v>
      </c>
      <c r="L1171">
        <v>5.34</v>
      </c>
      <c r="X1171" s="1">
        <f t="shared" si="93"/>
        <v>5.55</v>
      </c>
      <c r="Y1171" s="1">
        <f t="shared" si="94"/>
        <v>5.34</v>
      </c>
      <c r="Z1171">
        <f t="shared" si="95"/>
        <v>1.7112339481240585E-5</v>
      </c>
    </row>
    <row r="1172" spans="1:26" x14ac:dyDescent="0.25">
      <c r="A1172" t="s">
        <v>1876</v>
      </c>
      <c r="B1172">
        <v>125</v>
      </c>
      <c r="C1172" t="s">
        <v>383</v>
      </c>
      <c r="D1172">
        <v>2</v>
      </c>
      <c r="E1172">
        <v>5</v>
      </c>
      <c r="F1172" t="s">
        <v>169</v>
      </c>
      <c r="H1172">
        <v>5.53</v>
      </c>
      <c r="L1172">
        <v>5.17</v>
      </c>
      <c r="X1172" s="1">
        <f t="shared" si="93"/>
        <v>5.53</v>
      </c>
      <c r="Y1172" s="1">
        <f t="shared" si="94"/>
        <v>5.17</v>
      </c>
      <c r="Z1172">
        <f t="shared" si="95"/>
        <v>2.9335439110698177E-5</v>
      </c>
    </row>
    <row r="1173" spans="1:26" x14ac:dyDescent="0.25">
      <c r="A1173" t="s">
        <v>1877</v>
      </c>
      <c r="B1173">
        <v>125</v>
      </c>
      <c r="C1173" t="s">
        <v>383</v>
      </c>
      <c r="D1173">
        <v>2</v>
      </c>
      <c r="E1173">
        <v>5</v>
      </c>
      <c r="F1173" t="s">
        <v>169</v>
      </c>
      <c r="H1173">
        <v>5.46</v>
      </c>
      <c r="L1173">
        <v>5.08</v>
      </c>
      <c r="X1173" s="1">
        <f t="shared" si="93"/>
        <v>5.46</v>
      </c>
      <c r="Y1173" s="1">
        <f t="shared" si="94"/>
        <v>5.08</v>
      </c>
      <c r="Z1173">
        <f t="shared" si="95"/>
        <v>3.0965185727959148E-5</v>
      </c>
    </row>
    <row r="1174" spans="1:26" x14ac:dyDescent="0.25">
      <c r="A1174" t="s">
        <v>1878</v>
      </c>
      <c r="B1174">
        <v>125</v>
      </c>
      <c r="C1174" t="s">
        <v>383</v>
      </c>
      <c r="D1174">
        <v>2</v>
      </c>
      <c r="E1174">
        <v>5</v>
      </c>
      <c r="F1174" t="s">
        <v>169</v>
      </c>
      <c r="H1174">
        <v>5.48</v>
      </c>
      <c r="L1174">
        <v>5.1100000000000003</v>
      </c>
      <c r="X1174" s="1">
        <f t="shared" si="93"/>
        <v>5.48</v>
      </c>
      <c r="Y1174" s="1">
        <f t="shared" si="94"/>
        <v>5.1100000000000003</v>
      </c>
      <c r="Z1174">
        <f t="shared" si="95"/>
        <v>3.0150312419328663E-5</v>
      </c>
    </row>
    <row r="1175" spans="1:26" x14ac:dyDescent="0.25">
      <c r="A1175" t="s">
        <v>1879</v>
      </c>
      <c r="B1175">
        <v>125</v>
      </c>
      <c r="C1175" t="s">
        <v>383</v>
      </c>
      <c r="D1175">
        <v>3</v>
      </c>
      <c r="E1175">
        <v>5</v>
      </c>
      <c r="F1175" t="s">
        <v>169</v>
      </c>
      <c r="H1175">
        <v>5.54</v>
      </c>
      <c r="L1175">
        <v>5</v>
      </c>
      <c r="X1175" s="1">
        <f t="shared" si="93"/>
        <v>5.54</v>
      </c>
      <c r="Y1175" s="1">
        <f t="shared" si="94"/>
        <v>5</v>
      </c>
      <c r="Z1175">
        <f t="shared" si="95"/>
        <v>4.4003158666047225E-5</v>
      </c>
    </row>
    <row r="1176" spans="1:26" x14ac:dyDescent="0.25">
      <c r="A1176" t="s">
        <v>1880</v>
      </c>
      <c r="B1176">
        <v>125</v>
      </c>
      <c r="C1176" t="s">
        <v>383</v>
      </c>
      <c r="D1176">
        <v>2</v>
      </c>
      <c r="E1176">
        <v>5</v>
      </c>
      <c r="F1176" t="s">
        <v>169</v>
      </c>
      <c r="H1176">
        <v>5.45</v>
      </c>
      <c r="L1176">
        <v>4.97</v>
      </c>
      <c r="X1176" s="1">
        <f t="shared" si="93"/>
        <v>5.45</v>
      </c>
      <c r="Y1176" s="1">
        <f t="shared" si="94"/>
        <v>4.97</v>
      </c>
      <c r="Z1176">
        <f t="shared" si="95"/>
        <v>3.9113918814264239E-5</v>
      </c>
    </row>
    <row r="1177" spans="1:26" x14ac:dyDescent="0.25">
      <c r="A1177" t="s">
        <v>1881</v>
      </c>
      <c r="B1177">
        <v>125</v>
      </c>
      <c r="C1177" t="s">
        <v>383</v>
      </c>
      <c r="D1177">
        <v>2</v>
      </c>
      <c r="E1177">
        <v>5</v>
      </c>
      <c r="F1177" t="s">
        <v>169</v>
      </c>
      <c r="H1177">
        <v>5.58</v>
      </c>
      <c r="L1177">
        <v>5.3</v>
      </c>
      <c r="X1177" s="1">
        <f t="shared" si="93"/>
        <v>5.58</v>
      </c>
      <c r="Y1177" s="1">
        <f t="shared" si="94"/>
        <v>5.3</v>
      </c>
      <c r="Z1177">
        <f t="shared" si="95"/>
        <v>2.2816452641654139E-5</v>
      </c>
    </row>
    <row r="1178" spans="1:26" x14ac:dyDescent="0.25">
      <c r="A1178" t="s">
        <v>1882</v>
      </c>
      <c r="B1178">
        <v>125</v>
      </c>
      <c r="C1178" t="s">
        <v>383</v>
      </c>
      <c r="D1178">
        <v>2</v>
      </c>
      <c r="E1178">
        <v>5</v>
      </c>
      <c r="F1178" t="s">
        <v>169</v>
      </c>
      <c r="H1178">
        <v>5.54</v>
      </c>
      <c r="L1178">
        <v>5.29</v>
      </c>
      <c r="X1178" s="1">
        <f t="shared" si="93"/>
        <v>5.54</v>
      </c>
      <c r="Y1178" s="1">
        <f t="shared" si="94"/>
        <v>5.29</v>
      </c>
      <c r="Z1178">
        <f t="shared" si="95"/>
        <v>2.0371832715762605E-5</v>
      </c>
    </row>
    <row r="1179" spans="1:26" x14ac:dyDescent="0.25">
      <c r="A1179" t="s">
        <v>1883</v>
      </c>
      <c r="B1179">
        <v>125</v>
      </c>
      <c r="C1179" t="s">
        <v>383</v>
      </c>
      <c r="D1179">
        <v>2</v>
      </c>
      <c r="E1179">
        <v>5</v>
      </c>
      <c r="F1179" t="s">
        <v>169</v>
      </c>
      <c r="H1179">
        <v>5.61</v>
      </c>
      <c r="L1179">
        <v>5.35</v>
      </c>
      <c r="X1179" s="1">
        <f t="shared" si="93"/>
        <v>5.61</v>
      </c>
      <c r="Y1179" s="1">
        <f t="shared" si="94"/>
        <v>5.35</v>
      </c>
      <c r="Z1179">
        <f t="shared" si="95"/>
        <v>2.1186706024393165E-5</v>
      </c>
    </row>
    <row r="1180" spans="1:26" x14ac:dyDescent="0.25">
      <c r="A1180" t="s">
        <v>1884</v>
      </c>
      <c r="B1180">
        <v>125</v>
      </c>
      <c r="C1180" t="s">
        <v>383</v>
      </c>
      <c r="D1180">
        <v>2</v>
      </c>
      <c r="E1180">
        <v>5</v>
      </c>
      <c r="F1180" t="s">
        <v>169</v>
      </c>
      <c r="H1180">
        <v>5.64</v>
      </c>
      <c r="L1180">
        <v>5.38</v>
      </c>
      <c r="X1180" s="1">
        <f t="shared" si="93"/>
        <v>5.64</v>
      </c>
      <c r="Y1180" s="1">
        <f t="shared" si="94"/>
        <v>5.38</v>
      </c>
      <c r="Z1180">
        <f t="shared" si="95"/>
        <v>2.118670602439309E-5</v>
      </c>
    </row>
    <row r="1181" spans="1:26" x14ac:dyDescent="0.25">
      <c r="A1181" t="s">
        <v>1885</v>
      </c>
      <c r="B1181">
        <v>125</v>
      </c>
      <c r="C1181" t="s">
        <v>383</v>
      </c>
      <c r="D1181">
        <v>2</v>
      </c>
      <c r="E1181">
        <v>5</v>
      </c>
      <c r="F1181" t="s">
        <v>169</v>
      </c>
      <c r="H1181">
        <v>5.67</v>
      </c>
      <c r="L1181">
        <v>5.36</v>
      </c>
      <c r="X1181" s="1">
        <f t="shared" si="93"/>
        <v>5.67</v>
      </c>
      <c r="Y1181" s="1">
        <f t="shared" si="94"/>
        <v>5.36</v>
      </c>
      <c r="Z1181">
        <f t="shared" si="95"/>
        <v>2.5261072567545598E-5</v>
      </c>
    </row>
    <row r="1182" spans="1:26" x14ac:dyDescent="0.25">
      <c r="A1182" t="s">
        <v>1886</v>
      </c>
      <c r="B1182">
        <v>125</v>
      </c>
      <c r="C1182" t="s">
        <v>383</v>
      </c>
      <c r="D1182">
        <v>2</v>
      </c>
      <c r="E1182">
        <v>5</v>
      </c>
      <c r="F1182" t="s">
        <v>169</v>
      </c>
      <c r="H1182">
        <v>5.59</v>
      </c>
      <c r="L1182">
        <v>5.16</v>
      </c>
      <c r="X1182" s="1">
        <f t="shared" si="93"/>
        <v>5.59</v>
      </c>
      <c r="Y1182" s="1">
        <f t="shared" si="94"/>
        <v>5.16</v>
      </c>
      <c r="Z1182">
        <f t="shared" si="95"/>
        <v>3.5039552271111656E-5</v>
      </c>
    </row>
    <row r="1183" spans="1:26" x14ac:dyDescent="0.25">
      <c r="A1183" t="s">
        <v>1887</v>
      </c>
      <c r="B1183">
        <v>125</v>
      </c>
      <c r="C1183" t="s">
        <v>383</v>
      </c>
      <c r="D1183">
        <v>1</v>
      </c>
      <c r="E1183">
        <v>5</v>
      </c>
      <c r="F1183" t="s">
        <v>1221</v>
      </c>
      <c r="H1183">
        <v>6.4</v>
      </c>
      <c r="L1183">
        <v>5.95</v>
      </c>
      <c r="X1183" s="1">
        <f t="shared" si="93"/>
        <v>6.4</v>
      </c>
      <c r="Y1183" s="1">
        <f t="shared" si="94"/>
        <v>5.95</v>
      </c>
      <c r="Z1183">
        <f t="shared" si="95"/>
        <v>3.6669298888372701E-5</v>
      </c>
    </row>
    <row r="1184" spans="1:26" x14ac:dyDescent="0.25">
      <c r="A1184" t="s">
        <v>1888</v>
      </c>
      <c r="B1184">
        <v>125</v>
      </c>
      <c r="C1184" t="s">
        <v>383</v>
      </c>
      <c r="D1184">
        <v>1</v>
      </c>
      <c r="E1184">
        <v>5</v>
      </c>
      <c r="F1184" t="s">
        <v>1221</v>
      </c>
      <c r="H1184">
        <v>6.21</v>
      </c>
      <c r="L1184">
        <v>5.73</v>
      </c>
      <c r="X1184" s="1">
        <f t="shared" si="93"/>
        <v>6.21</v>
      </c>
      <c r="Y1184" s="1">
        <f t="shared" si="94"/>
        <v>5.73</v>
      </c>
      <c r="Z1184">
        <f t="shared" si="95"/>
        <v>3.9113918814264164E-5</v>
      </c>
    </row>
    <row r="1185" spans="1:26" x14ac:dyDescent="0.25">
      <c r="A1185" t="s">
        <v>1889</v>
      </c>
      <c r="B1185">
        <v>125</v>
      </c>
      <c r="C1185" t="s">
        <v>383</v>
      </c>
      <c r="D1185">
        <v>1</v>
      </c>
      <c r="E1185">
        <v>5</v>
      </c>
      <c r="F1185" t="s">
        <v>1221</v>
      </c>
      <c r="H1185">
        <v>6.18</v>
      </c>
      <c r="L1185">
        <v>5.69</v>
      </c>
      <c r="X1185" s="1">
        <f t="shared" si="93"/>
        <v>6.18</v>
      </c>
      <c r="Y1185" s="1">
        <f t="shared" si="94"/>
        <v>5.69</v>
      </c>
      <c r="Z1185">
        <f t="shared" si="95"/>
        <v>3.9928792122894649E-5</v>
      </c>
    </row>
    <row r="1186" spans="1:26" x14ac:dyDescent="0.25">
      <c r="A1186" t="s">
        <v>1890</v>
      </c>
      <c r="B1186">
        <v>125</v>
      </c>
      <c r="C1186" t="s">
        <v>383</v>
      </c>
      <c r="D1186">
        <v>1</v>
      </c>
      <c r="E1186">
        <v>5</v>
      </c>
      <c r="F1186" t="s">
        <v>1221</v>
      </c>
      <c r="H1186">
        <v>6.24</v>
      </c>
      <c r="L1186">
        <v>5.89</v>
      </c>
      <c r="X1186" s="1">
        <f t="shared" si="93"/>
        <v>6.24</v>
      </c>
      <c r="Y1186" s="1">
        <f t="shared" si="94"/>
        <v>5.89</v>
      </c>
      <c r="Z1186">
        <f t="shared" si="95"/>
        <v>2.8520565802067688E-5</v>
      </c>
    </row>
    <row r="1187" spans="1:26" x14ac:dyDescent="0.25">
      <c r="A1187" t="s">
        <v>1891</v>
      </c>
      <c r="B1187">
        <v>125</v>
      </c>
      <c r="C1187" t="s">
        <v>383</v>
      </c>
      <c r="D1187">
        <v>1</v>
      </c>
      <c r="E1187">
        <v>5</v>
      </c>
      <c r="F1187" t="s">
        <v>169</v>
      </c>
      <c r="H1187">
        <v>5.51</v>
      </c>
      <c r="L1187">
        <v>5.05</v>
      </c>
      <c r="X1187" s="1">
        <f t="shared" si="93"/>
        <v>5.51</v>
      </c>
      <c r="Y1187" s="1">
        <f t="shared" si="94"/>
        <v>5.05</v>
      </c>
      <c r="Z1187">
        <f t="shared" si="95"/>
        <v>3.7484172197003187E-5</v>
      </c>
    </row>
    <row r="1188" spans="1:26" x14ac:dyDescent="0.25">
      <c r="A1188" t="s">
        <v>1892</v>
      </c>
      <c r="B1188">
        <v>125</v>
      </c>
      <c r="C1188" t="s">
        <v>383</v>
      </c>
      <c r="D1188">
        <v>2</v>
      </c>
      <c r="E1188">
        <v>5</v>
      </c>
      <c r="F1188" t="s">
        <v>169</v>
      </c>
      <c r="H1188">
        <v>5.48</v>
      </c>
      <c r="L1188">
        <v>5.09</v>
      </c>
      <c r="X1188" s="1">
        <f t="shared" si="93"/>
        <v>5.48</v>
      </c>
      <c r="Y1188" s="1">
        <f t="shared" si="94"/>
        <v>5.09</v>
      </c>
      <c r="Z1188">
        <f t="shared" si="95"/>
        <v>3.1780059036589708E-5</v>
      </c>
    </row>
    <row r="1189" spans="1:26" x14ac:dyDescent="0.25">
      <c r="A1189" t="s">
        <v>1893</v>
      </c>
      <c r="B1189">
        <v>125</v>
      </c>
      <c r="C1189" t="s">
        <v>383</v>
      </c>
      <c r="D1189">
        <v>2</v>
      </c>
      <c r="E1189">
        <v>5</v>
      </c>
      <c r="F1189" t="s">
        <v>169</v>
      </c>
      <c r="H1189">
        <v>5.57</v>
      </c>
      <c r="L1189">
        <v>5.17</v>
      </c>
      <c r="X1189" s="1">
        <f t="shared" si="93"/>
        <v>5.57</v>
      </c>
      <c r="Y1189" s="1">
        <f t="shared" si="94"/>
        <v>5.17</v>
      </c>
      <c r="Z1189">
        <f t="shared" si="95"/>
        <v>3.2594932345220193E-5</v>
      </c>
    </row>
    <row r="1190" spans="1:26" x14ac:dyDescent="0.25">
      <c r="A1190" t="s">
        <v>1894</v>
      </c>
      <c r="B1190">
        <v>125</v>
      </c>
      <c r="C1190" t="s">
        <v>383</v>
      </c>
      <c r="D1190">
        <v>2</v>
      </c>
      <c r="E1190">
        <v>5</v>
      </c>
      <c r="F1190" t="s">
        <v>169</v>
      </c>
      <c r="H1190">
        <v>5.57</v>
      </c>
      <c r="L1190">
        <v>5.22</v>
      </c>
      <c r="X1190" s="1">
        <f t="shared" si="93"/>
        <v>5.57</v>
      </c>
      <c r="Y1190" s="1">
        <f t="shared" si="94"/>
        <v>5.22</v>
      </c>
      <c r="Z1190">
        <f t="shared" si="95"/>
        <v>2.8520565802067688E-5</v>
      </c>
    </row>
    <row r="1191" spans="1:26" x14ac:dyDescent="0.25">
      <c r="A1191" t="s">
        <v>1895</v>
      </c>
      <c r="B1191">
        <v>125</v>
      </c>
      <c r="C1191" t="s">
        <v>383</v>
      </c>
      <c r="D1191">
        <v>2</v>
      </c>
      <c r="E1191">
        <v>5</v>
      </c>
      <c r="F1191" t="s">
        <v>169</v>
      </c>
      <c r="H1191">
        <v>5.54</v>
      </c>
      <c r="L1191">
        <v>5.2</v>
      </c>
      <c r="X1191" s="1">
        <f t="shared" si="93"/>
        <v>5.54</v>
      </c>
      <c r="Y1191" s="1">
        <f t="shared" si="94"/>
        <v>5.2</v>
      </c>
      <c r="Z1191">
        <f t="shared" si="95"/>
        <v>2.7705692493437132E-5</v>
      </c>
    </row>
    <row r="1192" spans="1:26" x14ac:dyDescent="0.25">
      <c r="A1192" t="s">
        <v>1896</v>
      </c>
      <c r="B1192">
        <v>125</v>
      </c>
      <c r="C1192" t="s">
        <v>383</v>
      </c>
      <c r="D1192">
        <v>2</v>
      </c>
      <c r="E1192">
        <v>5</v>
      </c>
      <c r="F1192" t="s">
        <v>169</v>
      </c>
      <c r="H1192">
        <v>5.54</v>
      </c>
      <c r="L1192">
        <v>5.0599999999999996</v>
      </c>
      <c r="X1192" s="1">
        <f t="shared" si="93"/>
        <v>5.54</v>
      </c>
      <c r="Y1192" s="1">
        <f t="shared" si="94"/>
        <v>5.0599999999999996</v>
      </c>
      <c r="Z1192">
        <f t="shared" si="95"/>
        <v>3.9113918814264239E-5</v>
      </c>
    </row>
    <row r="1193" spans="1:26" x14ac:dyDescent="0.25">
      <c r="A1193" t="s">
        <v>1897</v>
      </c>
      <c r="B1193">
        <v>125</v>
      </c>
      <c r="C1193" t="s">
        <v>383</v>
      </c>
      <c r="D1193">
        <v>2</v>
      </c>
      <c r="E1193">
        <v>5</v>
      </c>
      <c r="F1193" t="s">
        <v>169</v>
      </c>
      <c r="H1193">
        <v>5.67</v>
      </c>
      <c r="L1193">
        <v>5.21</v>
      </c>
      <c r="X1193" s="1">
        <f t="shared" si="93"/>
        <v>5.67</v>
      </c>
      <c r="Y1193" s="1">
        <f t="shared" si="94"/>
        <v>5.21</v>
      </c>
      <c r="Z1193">
        <f t="shared" si="95"/>
        <v>3.7484172197003187E-5</v>
      </c>
    </row>
    <row r="1194" spans="1:26" x14ac:dyDescent="0.25">
      <c r="A1194" t="s">
        <v>1898</v>
      </c>
      <c r="B1194">
        <v>125</v>
      </c>
      <c r="C1194" t="s">
        <v>383</v>
      </c>
      <c r="D1194">
        <v>2</v>
      </c>
      <c r="E1194">
        <v>5</v>
      </c>
      <c r="F1194" t="s">
        <v>169</v>
      </c>
      <c r="H1194">
        <v>5.53</v>
      </c>
      <c r="L1194">
        <v>5.07</v>
      </c>
      <c r="X1194" s="1">
        <f t="shared" si="93"/>
        <v>5.53</v>
      </c>
      <c r="Y1194" s="1">
        <f t="shared" si="94"/>
        <v>5.07</v>
      </c>
      <c r="Z1194">
        <f t="shared" si="95"/>
        <v>3.7484172197003187E-5</v>
      </c>
    </row>
    <row r="1195" spans="1:26" x14ac:dyDescent="0.25">
      <c r="A1195" t="s">
        <v>1899</v>
      </c>
      <c r="B1195">
        <v>125</v>
      </c>
      <c r="C1195" t="s">
        <v>383</v>
      </c>
      <c r="D1195">
        <v>2</v>
      </c>
      <c r="E1195">
        <v>5</v>
      </c>
      <c r="F1195" t="s">
        <v>169</v>
      </c>
      <c r="H1195">
        <v>5.49</v>
      </c>
      <c r="L1195">
        <v>5.0599999999999996</v>
      </c>
      <c r="X1195" s="1">
        <f t="shared" si="93"/>
        <v>5.49</v>
      </c>
      <c r="Y1195" s="1">
        <f t="shared" si="94"/>
        <v>5.0599999999999996</v>
      </c>
      <c r="Z1195">
        <f t="shared" si="95"/>
        <v>3.5039552271111731E-5</v>
      </c>
    </row>
    <row r="1196" spans="1:26" x14ac:dyDescent="0.25">
      <c r="A1196" t="s">
        <v>1900</v>
      </c>
      <c r="B1196">
        <v>125</v>
      </c>
      <c r="C1196" t="s">
        <v>383</v>
      </c>
      <c r="D1196">
        <v>2</v>
      </c>
      <c r="E1196">
        <v>5</v>
      </c>
      <c r="F1196" t="s">
        <v>169</v>
      </c>
      <c r="H1196">
        <v>5.61</v>
      </c>
      <c r="L1196">
        <v>5.15</v>
      </c>
      <c r="X1196" s="1">
        <f t="shared" si="93"/>
        <v>5.61</v>
      </c>
      <c r="Y1196" s="1">
        <f t="shared" si="94"/>
        <v>5.15</v>
      </c>
      <c r="Z1196">
        <f t="shared" si="95"/>
        <v>3.7484172197003187E-5</v>
      </c>
    </row>
    <row r="1197" spans="1:26" x14ac:dyDescent="0.25">
      <c r="A1197" t="s">
        <v>1901</v>
      </c>
      <c r="B1197">
        <v>125</v>
      </c>
      <c r="C1197" t="s">
        <v>383</v>
      </c>
      <c r="D1197">
        <v>2</v>
      </c>
      <c r="E1197">
        <v>5</v>
      </c>
      <c r="F1197" t="s">
        <v>1221</v>
      </c>
      <c r="H1197">
        <v>6.23</v>
      </c>
      <c r="L1197">
        <v>6.01</v>
      </c>
      <c r="X1197" s="1">
        <f t="shared" si="93"/>
        <v>6.23</v>
      </c>
      <c r="Y1197" s="1">
        <f t="shared" si="94"/>
        <v>6.01</v>
      </c>
      <c r="Z1197">
        <f t="shared" si="95"/>
        <v>1.7927212789871145E-5</v>
      </c>
    </row>
    <row r="1198" spans="1:26" x14ac:dyDescent="0.25">
      <c r="A1198" t="s">
        <v>1902</v>
      </c>
      <c r="B1198">
        <v>125</v>
      </c>
      <c r="C1198" t="s">
        <v>383</v>
      </c>
      <c r="D1198">
        <v>2</v>
      </c>
      <c r="E1198">
        <v>5</v>
      </c>
      <c r="F1198" t="s">
        <v>169</v>
      </c>
      <c r="H1198">
        <v>5.51</v>
      </c>
      <c r="L1198">
        <v>5.29</v>
      </c>
      <c r="X1198" s="1">
        <f t="shared" si="93"/>
        <v>5.51</v>
      </c>
      <c r="Y1198" s="1">
        <f t="shared" si="94"/>
        <v>5.29</v>
      </c>
      <c r="Z1198">
        <f t="shared" si="95"/>
        <v>1.7927212789871071E-5</v>
      </c>
    </row>
    <row r="1199" spans="1:26" x14ac:dyDescent="0.25">
      <c r="A1199" t="s">
        <v>1903</v>
      </c>
      <c r="B1199">
        <v>125</v>
      </c>
      <c r="C1199" t="s">
        <v>383</v>
      </c>
      <c r="D1199">
        <v>2</v>
      </c>
      <c r="E1199">
        <v>5</v>
      </c>
      <c r="F1199" t="s">
        <v>169</v>
      </c>
      <c r="H1199">
        <v>5.61</v>
      </c>
      <c r="L1199">
        <v>5.39</v>
      </c>
      <c r="X1199" s="1">
        <f t="shared" si="93"/>
        <v>5.61</v>
      </c>
      <c r="Y1199" s="1">
        <f t="shared" si="94"/>
        <v>5.39</v>
      </c>
      <c r="Z1199">
        <f t="shared" si="95"/>
        <v>1.7927212789871145E-5</v>
      </c>
    </row>
    <row r="1200" spans="1:26" x14ac:dyDescent="0.25">
      <c r="A1200" t="s">
        <v>1904</v>
      </c>
      <c r="B1200">
        <v>125</v>
      </c>
      <c r="C1200" t="s">
        <v>383</v>
      </c>
      <c r="D1200">
        <v>2</v>
      </c>
      <c r="E1200">
        <v>5</v>
      </c>
      <c r="F1200" t="s">
        <v>169</v>
      </c>
      <c r="H1200">
        <v>5.6</v>
      </c>
      <c r="L1200">
        <v>5.39</v>
      </c>
      <c r="X1200" s="1">
        <f t="shared" si="93"/>
        <v>5.6</v>
      </c>
      <c r="Y1200" s="1">
        <f t="shared" si="94"/>
        <v>5.39</v>
      </c>
      <c r="Z1200">
        <f t="shared" si="95"/>
        <v>1.7112339481240585E-5</v>
      </c>
    </row>
    <row r="1201" spans="1:26" x14ac:dyDescent="0.25">
      <c r="A1201" t="s">
        <v>1905</v>
      </c>
      <c r="B1201">
        <v>125</v>
      </c>
      <c r="C1201" t="s">
        <v>383</v>
      </c>
      <c r="D1201">
        <v>2</v>
      </c>
      <c r="E1201">
        <v>5</v>
      </c>
      <c r="F1201" t="s">
        <v>169</v>
      </c>
      <c r="H1201">
        <v>5.71</v>
      </c>
      <c r="L1201">
        <v>5.48</v>
      </c>
      <c r="X1201" s="1">
        <f t="shared" si="93"/>
        <v>5.71</v>
      </c>
      <c r="Y1201" s="1">
        <f t="shared" si="94"/>
        <v>5.48</v>
      </c>
      <c r="Z1201">
        <f t="shared" si="95"/>
        <v>1.8742086098501559E-5</v>
      </c>
    </row>
    <row r="1202" spans="1:26" x14ac:dyDescent="0.25">
      <c r="A1202" t="s">
        <v>1906</v>
      </c>
      <c r="B1202">
        <v>125</v>
      </c>
      <c r="C1202" t="s">
        <v>383</v>
      </c>
      <c r="D1202">
        <v>2</v>
      </c>
      <c r="E1202">
        <v>5</v>
      </c>
      <c r="F1202" t="s">
        <v>169</v>
      </c>
      <c r="H1202">
        <v>5.49</v>
      </c>
      <c r="L1202">
        <v>5.28</v>
      </c>
      <c r="X1202" s="1">
        <f t="shared" si="93"/>
        <v>5.49</v>
      </c>
      <c r="Y1202" s="1">
        <f t="shared" si="94"/>
        <v>5.28</v>
      </c>
      <c r="Z1202">
        <f t="shared" si="95"/>
        <v>1.7112339481240585E-5</v>
      </c>
    </row>
    <row r="1203" spans="1:26" x14ac:dyDescent="0.25">
      <c r="A1203" t="s">
        <v>1907</v>
      </c>
      <c r="B1203">
        <v>125</v>
      </c>
      <c r="C1203" t="s">
        <v>383</v>
      </c>
      <c r="D1203">
        <v>2</v>
      </c>
      <c r="E1203">
        <v>5</v>
      </c>
      <c r="F1203" t="s">
        <v>169</v>
      </c>
      <c r="H1203">
        <v>5.45</v>
      </c>
      <c r="L1203">
        <v>5.28</v>
      </c>
      <c r="X1203" s="1">
        <f t="shared" si="93"/>
        <v>5.45</v>
      </c>
      <c r="Y1203" s="1">
        <f t="shared" si="94"/>
        <v>5.28</v>
      </c>
      <c r="Z1203">
        <f t="shared" si="95"/>
        <v>1.3852846246718566E-5</v>
      </c>
    </row>
    <row r="1204" spans="1:26" x14ac:dyDescent="0.25">
      <c r="A1204" t="s">
        <v>1908</v>
      </c>
      <c r="B1204">
        <v>125</v>
      </c>
      <c r="C1204" t="s">
        <v>383</v>
      </c>
      <c r="D1204">
        <v>2</v>
      </c>
      <c r="E1204">
        <v>5</v>
      </c>
      <c r="F1204" t="s">
        <v>169</v>
      </c>
      <c r="H1204">
        <v>5.6</v>
      </c>
      <c r="L1204">
        <v>5.32</v>
      </c>
      <c r="X1204" s="1">
        <f t="shared" si="93"/>
        <v>5.6</v>
      </c>
      <c r="Y1204" s="1">
        <f t="shared" si="94"/>
        <v>5.32</v>
      </c>
      <c r="Z1204">
        <f t="shared" si="95"/>
        <v>2.2816452641654064E-5</v>
      </c>
    </row>
    <row r="1205" spans="1:26" x14ac:dyDescent="0.25">
      <c r="A1205" t="s">
        <v>1909</v>
      </c>
      <c r="B1205">
        <v>125</v>
      </c>
      <c r="C1205" t="s">
        <v>383</v>
      </c>
      <c r="D1205">
        <v>2</v>
      </c>
      <c r="E1205">
        <v>5</v>
      </c>
      <c r="F1205" t="s">
        <v>169</v>
      </c>
      <c r="H1205">
        <v>5.49</v>
      </c>
      <c r="L1205">
        <v>5.28</v>
      </c>
      <c r="X1205" s="1">
        <f t="shared" si="93"/>
        <v>5.49</v>
      </c>
      <c r="Y1205" s="1">
        <f t="shared" si="94"/>
        <v>5.28</v>
      </c>
      <c r="Z1205">
        <f t="shared" si="95"/>
        <v>1.7112339481240585E-5</v>
      </c>
    </row>
    <row r="1206" spans="1:26" x14ac:dyDescent="0.25">
      <c r="A1206" t="s">
        <v>1910</v>
      </c>
      <c r="B1206">
        <v>125</v>
      </c>
      <c r="C1206" t="s">
        <v>383</v>
      </c>
      <c r="D1206">
        <v>2</v>
      </c>
      <c r="E1206">
        <v>5</v>
      </c>
      <c r="F1206" t="s">
        <v>169</v>
      </c>
      <c r="H1206">
        <v>5.58</v>
      </c>
      <c r="L1206">
        <v>5.32</v>
      </c>
      <c r="X1206" s="1">
        <f t="shared" si="93"/>
        <v>5.58</v>
      </c>
      <c r="Y1206" s="1">
        <f t="shared" si="94"/>
        <v>5.32</v>
      </c>
      <c r="Z1206">
        <f t="shared" si="95"/>
        <v>2.118670602439309E-5</v>
      </c>
    </row>
    <row r="1207" spans="1:26" x14ac:dyDescent="0.25">
      <c r="A1207" t="s">
        <v>1911</v>
      </c>
      <c r="B1207">
        <v>125</v>
      </c>
      <c r="C1207" t="s">
        <v>383</v>
      </c>
      <c r="D1207">
        <v>2</v>
      </c>
      <c r="E1207">
        <v>5</v>
      </c>
      <c r="F1207" t="s">
        <v>169</v>
      </c>
      <c r="H1207">
        <v>5.62</v>
      </c>
      <c r="L1207">
        <v>5.5</v>
      </c>
      <c r="X1207" s="1">
        <f t="shared" si="93"/>
        <v>5.62</v>
      </c>
      <c r="Y1207" s="1">
        <f t="shared" si="94"/>
        <v>5.5</v>
      </c>
      <c r="Z1207">
        <f t="shared" si="95"/>
        <v>9.7784797035660596E-6</v>
      </c>
    </row>
    <row r="1208" spans="1:26" x14ac:dyDescent="0.25">
      <c r="A1208" t="s">
        <v>1912</v>
      </c>
      <c r="B1208">
        <v>125</v>
      </c>
      <c r="C1208" t="s">
        <v>383</v>
      </c>
      <c r="D1208">
        <v>4</v>
      </c>
      <c r="E1208">
        <v>5</v>
      </c>
      <c r="F1208" t="s">
        <v>169</v>
      </c>
      <c r="H1208">
        <v>5.55</v>
      </c>
      <c r="L1208">
        <v>5.41</v>
      </c>
      <c r="X1208" s="1">
        <f t="shared" si="93"/>
        <v>5.55</v>
      </c>
      <c r="Y1208" s="1">
        <f t="shared" si="94"/>
        <v>5.41</v>
      </c>
      <c r="Z1208">
        <f t="shared" si="95"/>
        <v>1.1408226320827032E-5</v>
      </c>
    </row>
    <row r="1209" spans="1:26" x14ac:dyDescent="0.25">
      <c r="A1209" t="s">
        <v>1913</v>
      </c>
      <c r="B1209">
        <v>125</v>
      </c>
      <c r="C1209" t="s">
        <v>383</v>
      </c>
      <c r="D1209">
        <v>2</v>
      </c>
      <c r="E1209">
        <v>5</v>
      </c>
      <c r="F1209" t="s">
        <v>169</v>
      </c>
      <c r="H1209">
        <v>5.53</v>
      </c>
      <c r="L1209">
        <v>5.38</v>
      </c>
      <c r="X1209" s="1">
        <f t="shared" si="93"/>
        <v>5.53</v>
      </c>
      <c r="Y1209" s="1">
        <f t="shared" si="94"/>
        <v>5.38</v>
      </c>
      <c r="Z1209">
        <f t="shared" si="95"/>
        <v>1.2223099629457592E-5</v>
      </c>
    </row>
    <row r="1210" spans="1:26" x14ac:dyDescent="0.25">
      <c r="A1210" t="s">
        <v>1914</v>
      </c>
      <c r="B1210">
        <v>125</v>
      </c>
      <c r="C1210" t="s">
        <v>383</v>
      </c>
      <c r="D1210">
        <v>3</v>
      </c>
      <c r="E1210">
        <v>5</v>
      </c>
      <c r="F1210" t="s">
        <v>169</v>
      </c>
      <c r="H1210">
        <v>5.56</v>
      </c>
      <c r="L1210">
        <v>5.47</v>
      </c>
      <c r="X1210" s="1">
        <f t="shared" si="93"/>
        <v>5.56</v>
      </c>
      <c r="Y1210" s="1">
        <f t="shared" si="94"/>
        <v>5.47</v>
      </c>
      <c r="Z1210">
        <f t="shared" si="95"/>
        <v>7.3338597776745257E-6</v>
      </c>
    </row>
    <row r="1211" spans="1:26" x14ac:dyDescent="0.25">
      <c r="A1211" t="s">
        <v>1915</v>
      </c>
      <c r="B1211">
        <v>125</v>
      </c>
      <c r="C1211" t="s">
        <v>383</v>
      </c>
      <c r="D1211">
        <v>2</v>
      </c>
      <c r="E1211">
        <v>4</v>
      </c>
      <c r="F1211" t="s">
        <v>170</v>
      </c>
      <c r="H1211">
        <v>6.46</v>
      </c>
      <c r="L1211">
        <v>6.34</v>
      </c>
      <c r="X1211" s="1">
        <f t="shared" si="93"/>
        <v>6.46</v>
      </c>
      <c r="Y1211" s="1">
        <f t="shared" si="94"/>
        <v>6.34</v>
      </c>
      <c r="Z1211">
        <f t="shared" si="95"/>
        <v>9.7784797035660596E-6</v>
      </c>
    </row>
    <row r="1212" spans="1:26" x14ac:dyDescent="0.25">
      <c r="A1212" t="s">
        <v>1916</v>
      </c>
      <c r="B1212">
        <v>125</v>
      </c>
      <c r="C1212" t="s">
        <v>383</v>
      </c>
      <c r="D1212">
        <v>3</v>
      </c>
      <c r="E1212">
        <v>4</v>
      </c>
      <c r="F1212" t="s">
        <v>170</v>
      </c>
      <c r="H1212">
        <v>6.39</v>
      </c>
      <c r="L1212">
        <v>6.15</v>
      </c>
      <c r="X1212" s="1">
        <f t="shared" si="93"/>
        <v>6.39</v>
      </c>
      <c r="Y1212" s="1">
        <f t="shared" si="94"/>
        <v>6.15</v>
      </c>
      <c r="Z1212">
        <f t="shared" si="95"/>
        <v>1.9556959407132045E-5</v>
      </c>
    </row>
    <row r="1213" spans="1:26" x14ac:dyDescent="0.25">
      <c r="A1213" t="s">
        <v>1917</v>
      </c>
      <c r="B1213">
        <v>125</v>
      </c>
      <c r="C1213" t="s">
        <v>383</v>
      </c>
      <c r="D1213">
        <v>3</v>
      </c>
      <c r="E1213">
        <v>4</v>
      </c>
      <c r="F1213" t="s">
        <v>170</v>
      </c>
      <c r="H1213">
        <v>6.5</v>
      </c>
      <c r="L1213">
        <v>6.24</v>
      </c>
      <c r="X1213" s="1">
        <f t="shared" si="93"/>
        <v>6.5</v>
      </c>
      <c r="Y1213" s="1">
        <f t="shared" si="94"/>
        <v>6.24</v>
      </c>
      <c r="Z1213">
        <f t="shared" si="95"/>
        <v>2.118670602439309E-5</v>
      </c>
    </row>
    <row r="1214" spans="1:26" x14ac:dyDescent="0.25">
      <c r="A1214" t="s">
        <v>1918</v>
      </c>
      <c r="B1214">
        <v>125</v>
      </c>
      <c r="C1214" t="s">
        <v>383</v>
      </c>
      <c r="D1214">
        <v>3</v>
      </c>
      <c r="E1214">
        <v>4</v>
      </c>
      <c r="F1214" t="s">
        <v>170</v>
      </c>
      <c r="G1214" t="s">
        <v>166</v>
      </c>
      <c r="H1214">
        <v>6.43</v>
      </c>
      <c r="L1214" t="s">
        <v>698</v>
      </c>
      <c r="X1214" s="1">
        <f t="shared" si="93"/>
        <v>6.43</v>
      </c>
      <c r="Y1214" s="1" t="str">
        <f t="shared" si="94"/>
        <v>na</v>
      </c>
      <c r="Z1214" t="str">
        <f t="shared" si="95"/>
        <v>na</v>
      </c>
    </row>
    <row r="1215" spans="1:26" x14ac:dyDescent="0.25">
      <c r="A1215" t="s">
        <v>1919</v>
      </c>
      <c r="B1215">
        <v>125</v>
      </c>
      <c r="C1215" t="s">
        <v>383</v>
      </c>
      <c r="D1215">
        <v>3</v>
      </c>
      <c r="E1215">
        <v>4</v>
      </c>
      <c r="F1215" t="s">
        <v>170</v>
      </c>
      <c r="H1215">
        <v>6.47</v>
      </c>
      <c r="L1215">
        <v>6.26</v>
      </c>
      <c r="X1215" s="1">
        <f t="shared" si="93"/>
        <v>6.47</v>
      </c>
      <c r="Y1215" s="1">
        <f t="shared" si="94"/>
        <v>6.26</v>
      </c>
      <c r="Z1215">
        <f t="shared" si="95"/>
        <v>1.7112339481240585E-5</v>
      </c>
    </row>
    <row r="1216" spans="1:26" x14ac:dyDescent="0.25">
      <c r="A1216" t="s">
        <v>1920</v>
      </c>
      <c r="B1216">
        <v>125</v>
      </c>
      <c r="C1216" t="s">
        <v>383</v>
      </c>
      <c r="D1216">
        <v>2</v>
      </c>
      <c r="E1216">
        <v>4</v>
      </c>
      <c r="F1216" t="s">
        <v>170</v>
      </c>
      <c r="H1216">
        <v>6.37</v>
      </c>
      <c r="L1216">
        <v>6.15</v>
      </c>
      <c r="X1216" s="1">
        <f t="shared" ref="X1216:X1279" si="96">H1216</f>
        <v>6.37</v>
      </c>
      <c r="Y1216" s="1">
        <f t="shared" ref="Y1216:Y1279" si="97">L1216</f>
        <v>6.15</v>
      </c>
      <c r="Z1216">
        <f t="shared" ref="Z1216:Z1279" si="98">IFERROR((X1216-Y1216)/(PI()*((B1216/2)^2)),"na")</f>
        <v>1.7927212789871071E-5</v>
      </c>
    </row>
    <row r="1217" spans="1:26" x14ac:dyDescent="0.25">
      <c r="A1217" t="s">
        <v>1921</v>
      </c>
      <c r="B1217">
        <v>125</v>
      </c>
      <c r="C1217" t="s">
        <v>383</v>
      </c>
      <c r="D1217">
        <v>3</v>
      </c>
      <c r="E1217">
        <v>4</v>
      </c>
      <c r="F1217" t="s">
        <v>170</v>
      </c>
      <c r="H1217">
        <v>6.52</v>
      </c>
      <c r="L1217">
        <v>6.26</v>
      </c>
      <c r="X1217" s="1">
        <f t="shared" si="96"/>
        <v>6.52</v>
      </c>
      <c r="Y1217" s="1">
        <f t="shared" si="97"/>
        <v>6.26</v>
      </c>
      <c r="Z1217">
        <f t="shared" si="98"/>
        <v>2.118670602439309E-5</v>
      </c>
    </row>
    <row r="1218" spans="1:26" x14ac:dyDescent="0.25">
      <c r="A1218" t="s">
        <v>1922</v>
      </c>
      <c r="B1218">
        <v>125</v>
      </c>
      <c r="C1218" t="s">
        <v>383</v>
      </c>
      <c r="D1218">
        <v>3</v>
      </c>
      <c r="E1218">
        <v>4</v>
      </c>
      <c r="F1218" t="s">
        <v>170</v>
      </c>
      <c r="H1218">
        <v>6.48</v>
      </c>
      <c r="L1218">
        <v>6.28</v>
      </c>
      <c r="X1218" s="1">
        <f t="shared" si="96"/>
        <v>6.48</v>
      </c>
      <c r="Y1218" s="1">
        <f t="shared" si="97"/>
        <v>6.28</v>
      </c>
      <c r="Z1218">
        <f t="shared" si="98"/>
        <v>1.6297466172610097E-5</v>
      </c>
    </row>
    <row r="1219" spans="1:26" x14ac:dyDescent="0.25">
      <c r="A1219" t="s">
        <v>1923</v>
      </c>
      <c r="B1219">
        <v>125</v>
      </c>
      <c r="C1219" t="s">
        <v>383</v>
      </c>
      <c r="D1219">
        <v>3</v>
      </c>
      <c r="E1219">
        <v>4</v>
      </c>
      <c r="F1219" t="s">
        <v>170</v>
      </c>
      <c r="H1219">
        <v>6.41</v>
      </c>
      <c r="L1219">
        <v>6.24</v>
      </c>
      <c r="X1219" s="1">
        <f t="shared" si="96"/>
        <v>6.41</v>
      </c>
      <c r="Y1219" s="1">
        <f t="shared" si="97"/>
        <v>6.24</v>
      </c>
      <c r="Z1219">
        <f t="shared" si="98"/>
        <v>1.3852846246718566E-5</v>
      </c>
    </row>
    <row r="1220" spans="1:26" x14ac:dyDescent="0.25">
      <c r="A1220" t="s">
        <v>1924</v>
      </c>
      <c r="B1220">
        <v>125</v>
      </c>
      <c r="C1220" t="s">
        <v>383</v>
      </c>
      <c r="D1220">
        <v>3</v>
      </c>
      <c r="E1220">
        <v>4</v>
      </c>
      <c r="F1220" t="s">
        <v>170</v>
      </c>
      <c r="H1220">
        <v>6.47</v>
      </c>
      <c r="L1220">
        <v>6.34</v>
      </c>
      <c r="X1220" s="1">
        <f t="shared" si="96"/>
        <v>6.47</v>
      </c>
      <c r="Y1220" s="1">
        <f t="shared" si="97"/>
        <v>6.34</v>
      </c>
      <c r="Z1220">
        <f t="shared" si="98"/>
        <v>1.0593353012196545E-5</v>
      </c>
    </row>
    <row r="1221" spans="1:26" x14ac:dyDescent="0.25">
      <c r="A1221" t="s">
        <v>1925</v>
      </c>
      <c r="B1221">
        <v>125</v>
      </c>
      <c r="C1221" t="s">
        <v>383</v>
      </c>
      <c r="D1221">
        <v>4</v>
      </c>
      <c r="E1221">
        <v>4</v>
      </c>
      <c r="F1221" t="s">
        <v>170</v>
      </c>
      <c r="H1221">
        <v>6.62</v>
      </c>
      <c r="L1221">
        <v>6.48</v>
      </c>
      <c r="X1221" s="1">
        <f t="shared" si="96"/>
        <v>6.62</v>
      </c>
      <c r="Y1221" s="1">
        <f t="shared" si="97"/>
        <v>6.48</v>
      </c>
      <c r="Z1221">
        <f t="shared" si="98"/>
        <v>1.1408226320827032E-5</v>
      </c>
    </row>
    <row r="1222" spans="1:26" x14ac:dyDescent="0.25">
      <c r="A1222" t="s">
        <v>1926</v>
      </c>
      <c r="B1222">
        <v>125</v>
      </c>
      <c r="C1222" t="s">
        <v>383</v>
      </c>
      <c r="D1222">
        <v>3</v>
      </c>
      <c r="E1222">
        <v>4</v>
      </c>
      <c r="F1222" t="s">
        <v>170</v>
      </c>
      <c r="H1222">
        <v>6.48</v>
      </c>
      <c r="L1222">
        <v>6.34</v>
      </c>
      <c r="X1222" s="1">
        <f t="shared" si="96"/>
        <v>6.48</v>
      </c>
      <c r="Y1222" s="1">
        <f t="shared" si="97"/>
        <v>6.34</v>
      </c>
      <c r="Z1222">
        <f t="shared" si="98"/>
        <v>1.1408226320827105E-5</v>
      </c>
    </row>
    <row r="1223" spans="1:26" x14ac:dyDescent="0.25">
      <c r="A1223" t="s">
        <v>1927</v>
      </c>
      <c r="B1223">
        <v>125</v>
      </c>
      <c r="C1223" t="s">
        <v>383</v>
      </c>
      <c r="D1223">
        <v>4</v>
      </c>
      <c r="E1223">
        <v>4</v>
      </c>
      <c r="F1223" t="s">
        <v>170</v>
      </c>
      <c r="H1223">
        <v>6.32</v>
      </c>
      <c r="L1223">
        <v>6.07</v>
      </c>
      <c r="X1223" s="1">
        <f t="shared" si="96"/>
        <v>6.32</v>
      </c>
      <c r="Y1223" s="1">
        <f t="shared" si="97"/>
        <v>6.07</v>
      </c>
      <c r="Z1223">
        <f t="shared" si="98"/>
        <v>2.0371832715762605E-5</v>
      </c>
    </row>
    <row r="1224" spans="1:26" x14ac:dyDescent="0.25">
      <c r="A1224" t="s">
        <v>1928</v>
      </c>
      <c r="B1224">
        <v>125</v>
      </c>
      <c r="C1224" t="s">
        <v>383</v>
      </c>
      <c r="D1224">
        <v>3</v>
      </c>
      <c r="E1224">
        <v>4</v>
      </c>
      <c r="F1224" t="s">
        <v>170</v>
      </c>
      <c r="H1224">
        <v>6.44</v>
      </c>
      <c r="L1224">
        <v>6.21</v>
      </c>
      <c r="X1224" s="1">
        <f t="shared" si="96"/>
        <v>6.44</v>
      </c>
      <c r="Y1224" s="1">
        <f t="shared" si="97"/>
        <v>6.21</v>
      </c>
      <c r="Z1224">
        <f t="shared" si="98"/>
        <v>1.8742086098501631E-5</v>
      </c>
    </row>
    <row r="1225" spans="1:26" x14ac:dyDescent="0.25">
      <c r="A1225" t="s">
        <v>1929</v>
      </c>
      <c r="B1225">
        <v>125</v>
      </c>
      <c r="C1225" t="s">
        <v>383</v>
      </c>
      <c r="D1225">
        <v>3</v>
      </c>
      <c r="E1225">
        <v>4</v>
      </c>
      <c r="F1225" t="s">
        <v>170</v>
      </c>
      <c r="H1225">
        <v>6.53</v>
      </c>
      <c r="L1225">
        <v>6.27</v>
      </c>
      <c r="X1225" s="1">
        <f t="shared" si="96"/>
        <v>6.53</v>
      </c>
      <c r="Y1225" s="1">
        <f t="shared" si="97"/>
        <v>6.27</v>
      </c>
      <c r="Z1225">
        <f t="shared" si="98"/>
        <v>2.1186706024393165E-5</v>
      </c>
    </row>
    <row r="1226" spans="1:26" x14ac:dyDescent="0.25">
      <c r="A1226" t="s">
        <v>1930</v>
      </c>
      <c r="B1226">
        <v>125</v>
      </c>
      <c r="C1226" t="s">
        <v>383</v>
      </c>
      <c r="D1226">
        <v>3</v>
      </c>
      <c r="E1226">
        <v>4</v>
      </c>
      <c r="F1226" t="s">
        <v>170</v>
      </c>
      <c r="H1226">
        <v>6.53</v>
      </c>
      <c r="L1226">
        <v>6.31</v>
      </c>
      <c r="X1226" s="1">
        <f t="shared" si="96"/>
        <v>6.53</v>
      </c>
      <c r="Y1226" s="1">
        <f t="shared" si="97"/>
        <v>6.31</v>
      </c>
      <c r="Z1226">
        <f t="shared" si="98"/>
        <v>1.7927212789871145E-5</v>
      </c>
    </row>
    <row r="1227" spans="1:26" x14ac:dyDescent="0.25">
      <c r="A1227" t="s">
        <v>1931</v>
      </c>
      <c r="B1227">
        <v>125</v>
      </c>
      <c r="C1227" t="s">
        <v>383</v>
      </c>
      <c r="D1227">
        <v>4</v>
      </c>
      <c r="E1227">
        <v>4</v>
      </c>
      <c r="F1227" t="s">
        <v>170</v>
      </c>
      <c r="H1227">
        <v>6.36</v>
      </c>
      <c r="L1227">
        <v>6.12</v>
      </c>
      <c r="X1227" s="1">
        <f t="shared" si="96"/>
        <v>6.36</v>
      </c>
      <c r="Y1227" s="1">
        <f t="shared" si="97"/>
        <v>6.12</v>
      </c>
      <c r="Z1227">
        <f t="shared" si="98"/>
        <v>1.9556959407132119E-5</v>
      </c>
    </row>
    <row r="1228" spans="1:26" x14ac:dyDescent="0.25">
      <c r="A1228" t="s">
        <v>1932</v>
      </c>
      <c r="B1228">
        <v>125</v>
      </c>
      <c r="C1228" t="s">
        <v>383</v>
      </c>
      <c r="D1228">
        <v>2</v>
      </c>
      <c r="E1228">
        <v>4</v>
      </c>
      <c r="F1228" t="s">
        <v>170</v>
      </c>
      <c r="H1228">
        <v>6.39</v>
      </c>
      <c r="L1228">
        <v>6.16</v>
      </c>
      <c r="X1228" s="1">
        <f t="shared" si="96"/>
        <v>6.39</v>
      </c>
      <c r="Y1228" s="1">
        <f t="shared" si="97"/>
        <v>6.16</v>
      </c>
      <c r="Z1228">
        <f t="shared" si="98"/>
        <v>1.8742086098501559E-5</v>
      </c>
    </row>
    <row r="1229" spans="1:26" x14ac:dyDescent="0.25">
      <c r="A1229" t="s">
        <v>1933</v>
      </c>
      <c r="B1229">
        <v>125</v>
      </c>
      <c r="C1229" t="s">
        <v>383</v>
      </c>
      <c r="D1229">
        <v>3</v>
      </c>
      <c r="E1229">
        <v>4</v>
      </c>
      <c r="F1229" t="s">
        <v>170</v>
      </c>
      <c r="H1229">
        <v>6.44</v>
      </c>
      <c r="L1229">
        <v>6.2</v>
      </c>
      <c r="X1229" s="1">
        <f t="shared" si="96"/>
        <v>6.44</v>
      </c>
      <c r="Y1229" s="1">
        <f t="shared" si="97"/>
        <v>6.2</v>
      </c>
      <c r="Z1229">
        <f t="shared" si="98"/>
        <v>1.9556959407132119E-5</v>
      </c>
    </row>
    <row r="1230" spans="1:26" x14ac:dyDescent="0.25">
      <c r="A1230" t="s">
        <v>1934</v>
      </c>
      <c r="B1230">
        <v>125</v>
      </c>
      <c r="C1230" t="s">
        <v>383</v>
      </c>
      <c r="D1230">
        <v>4</v>
      </c>
      <c r="E1230">
        <v>4</v>
      </c>
      <c r="F1230" t="s">
        <v>170</v>
      </c>
      <c r="H1230">
        <v>6.36</v>
      </c>
      <c r="L1230">
        <v>6.12</v>
      </c>
      <c r="X1230" s="1">
        <f t="shared" si="96"/>
        <v>6.36</v>
      </c>
      <c r="Y1230" s="1">
        <f t="shared" si="97"/>
        <v>6.12</v>
      </c>
      <c r="Z1230">
        <f t="shared" si="98"/>
        <v>1.9556959407132119E-5</v>
      </c>
    </row>
    <row r="1231" spans="1:26" x14ac:dyDescent="0.25">
      <c r="A1231" t="s">
        <v>1935</v>
      </c>
      <c r="B1231">
        <v>125</v>
      </c>
      <c r="C1231" t="s">
        <v>383</v>
      </c>
      <c r="D1231">
        <v>4</v>
      </c>
      <c r="E1231">
        <v>4</v>
      </c>
      <c r="F1231" t="s">
        <v>170</v>
      </c>
      <c r="H1231">
        <v>6.45</v>
      </c>
      <c r="L1231">
        <v>6.21</v>
      </c>
      <c r="X1231" s="1">
        <f t="shared" si="96"/>
        <v>6.45</v>
      </c>
      <c r="Y1231" s="1">
        <f t="shared" si="97"/>
        <v>6.21</v>
      </c>
      <c r="Z1231">
        <f t="shared" si="98"/>
        <v>1.9556959407132119E-5</v>
      </c>
    </row>
    <row r="1232" spans="1:26" x14ac:dyDescent="0.25">
      <c r="A1232" t="s">
        <v>1936</v>
      </c>
      <c r="B1232">
        <v>125</v>
      </c>
      <c r="C1232" t="s">
        <v>383</v>
      </c>
      <c r="D1232">
        <v>3</v>
      </c>
      <c r="E1232">
        <v>4</v>
      </c>
      <c r="F1232" t="s">
        <v>170</v>
      </c>
      <c r="H1232">
        <v>6.63</v>
      </c>
      <c r="L1232">
        <v>6.39</v>
      </c>
      <c r="X1232" s="1">
        <f t="shared" si="96"/>
        <v>6.63</v>
      </c>
      <c r="Y1232" s="1">
        <f t="shared" si="97"/>
        <v>6.39</v>
      </c>
      <c r="Z1232">
        <f t="shared" si="98"/>
        <v>1.9556959407132119E-5</v>
      </c>
    </row>
    <row r="1233" spans="1:26" x14ac:dyDescent="0.25">
      <c r="A1233" t="s">
        <v>1937</v>
      </c>
      <c r="B1233">
        <v>125</v>
      </c>
      <c r="C1233" t="s">
        <v>383</v>
      </c>
      <c r="D1233">
        <v>3</v>
      </c>
      <c r="E1233">
        <v>4</v>
      </c>
      <c r="F1233" t="s">
        <v>170</v>
      </c>
      <c r="H1233">
        <v>6.43</v>
      </c>
      <c r="L1233">
        <v>5.9</v>
      </c>
      <c r="X1233" s="1">
        <f t="shared" si="96"/>
        <v>6.43</v>
      </c>
      <c r="Y1233" s="1">
        <f t="shared" si="97"/>
        <v>5.9</v>
      </c>
      <c r="Z1233">
        <f t="shared" si="98"/>
        <v>4.3188285357416672E-5</v>
      </c>
    </row>
    <row r="1234" spans="1:26" x14ac:dyDescent="0.25">
      <c r="A1234" t="s">
        <v>1938</v>
      </c>
      <c r="B1234">
        <v>125</v>
      </c>
      <c r="C1234" t="s">
        <v>383</v>
      </c>
      <c r="D1234">
        <v>3</v>
      </c>
      <c r="E1234">
        <v>4</v>
      </c>
      <c r="F1234" t="s">
        <v>1221</v>
      </c>
      <c r="H1234">
        <v>6.23</v>
      </c>
      <c r="L1234">
        <v>5.73</v>
      </c>
      <c r="X1234" s="1">
        <f t="shared" si="96"/>
        <v>6.23</v>
      </c>
      <c r="Y1234" s="1">
        <f t="shared" si="97"/>
        <v>5.73</v>
      </c>
      <c r="Z1234">
        <f t="shared" si="98"/>
        <v>4.0743665431525209E-5</v>
      </c>
    </row>
    <row r="1235" spans="1:26" x14ac:dyDescent="0.25">
      <c r="A1235" t="s">
        <v>1939</v>
      </c>
      <c r="B1235">
        <v>125</v>
      </c>
      <c r="C1235" t="s">
        <v>383</v>
      </c>
      <c r="D1235">
        <v>4</v>
      </c>
      <c r="E1235">
        <v>4</v>
      </c>
      <c r="F1235" t="s">
        <v>1221</v>
      </c>
      <c r="H1235">
        <v>6.32</v>
      </c>
      <c r="L1235">
        <v>5.75</v>
      </c>
      <c r="X1235" s="1">
        <f t="shared" si="96"/>
        <v>6.32</v>
      </c>
      <c r="Y1235" s="1">
        <f t="shared" si="97"/>
        <v>5.75</v>
      </c>
      <c r="Z1235">
        <f t="shared" si="98"/>
        <v>4.6447778591938763E-5</v>
      </c>
    </row>
    <row r="1236" spans="1:26" x14ac:dyDescent="0.25">
      <c r="A1236" t="s">
        <v>1940</v>
      </c>
      <c r="B1236">
        <v>125</v>
      </c>
      <c r="C1236" t="s">
        <v>383</v>
      </c>
      <c r="D1236">
        <v>4</v>
      </c>
      <c r="E1236">
        <v>4</v>
      </c>
      <c r="F1236" t="s">
        <v>1221</v>
      </c>
      <c r="H1236">
        <v>6.32</v>
      </c>
      <c r="L1236">
        <v>5.71</v>
      </c>
      <c r="X1236" s="1">
        <f t="shared" si="96"/>
        <v>6.32</v>
      </c>
      <c r="Y1236" s="1">
        <f t="shared" si="97"/>
        <v>5.71</v>
      </c>
      <c r="Z1236">
        <f t="shared" si="98"/>
        <v>4.9707271826460778E-5</v>
      </c>
    </row>
    <row r="1237" spans="1:26" x14ac:dyDescent="0.25">
      <c r="A1237" t="s">
        <v>1941</v>
      </c>
      <c r="B1237">
        <v>125</v>
      </c>
      <c r="C1237" t="s">
        <v>383</v>
      </c>
      <c r="D1237">
        <v>2</v>
      </c>
      <c r="E1237">
        <v>4</v>
      </c>
      <c r="F1237" t="s">
        <v>1221</v>
      </c>
      <c r="H1237">
        <v>6.41</v>
      </c>
      <c r="L1237">
        <v>5.95</v>
      </c>
      <c r="X1237" s="1">
        <f t="shared" si="96"/>
        <v>6.41</v>
      </c>
      <c r="Y1237" s="1">
        <f t="shared" si="97"/>
        <v>5.95</v>
      </c>
      <c r="Z1237">
        <f t="shared" si="98"/>
        <v>3.7484172197003187E-5</v>
      </c>
    </row>
    <row r="1238" spans="1:26" x14ac:dyDescent="0.25">
      <c r="A1238" t="s">
        <v>1942</v>
      </c>
      <c r="B1238">
        <v>125</v>
      </c>
      <c r="C1238" t="s">
        <v>383</v>
      </c>
      <c r="D1238">
        <v>4</v>
      </c>
      <c r="E1238">
        <v>4</v>
      </c>
      <c r="F1238" t="s">
        <v>1221</v>
      </c>
      <c r="H1238">
        <v>6.22</v>
      </c>
      <c r="L1238">
        <v>5.77</v>
      </c>
      <c r="X1238" s="1">
        <f t="shared" si="96"/>
        <v>6.22</v>
      </c>
      <c r="Y1238" s="1">
        <f t="shared" si="97"/>
        <v>5.77</v>
      </c>
      <c r="Z1238">
        <f t="shared" si="98"/>
        <v>3.6669298888372701E-5</v>
      </c>
    </row>
    <row r="1239" spans="1:26" x14ac:dyDescent="0.25">
      <c r="A1239" t="s">
        <v>1943</v>
      </c>
      <c r="B1239">
        <v>125</v>
      </c>
      <c r="C1239" t="s">
        <v>383</v>
      </c>
      <c r="D1239">
        <v>2</v>
      </c>
      <c r="E1239">
        <v>4</v>
      </c>
      <c r="F1239" t="s">
        <v>1221</v>
      </c>
      <c r="H1239">
        <v>6.39</v>
      </c>
      <c r="L1239">
        <v>6.04</v>
      </c>
      <c r="X1239" s="1">
        <f t="shared" si="96"/>
        <v>6.39</v>
      </c>
      <c r="Y1239" s="1">
        <f t="shared" si="97"/>
        <v>6.04</v>
      </c>
      <c r="Z1239">
        <f t="shared" si="98"/>
        <v>2.8520565802067617E-5</v>
      </c>
    </row>
    <row r="1240" spans="1:26" x14ac:dyDescent="0.25">
      <c r="A1240" t="s">
        <v>1944</v>
      </c>
      <c r="B1240">
        <v>125</v>
      </c>
      <c r="C1240" t="s">
        <v>383</v>
      </c>
      <c r="D1240">
        <v>4</v>
      </c>
      <c r="E1240">
        <v>4</v>
      </c>
      <c r="F1240" t="s">
        <v>1221</v>
      </c>
      <c r="H1240">
        <v>6.27</v>
      </c>
      <c r="L1240">
        <v>5.93</v>
      </c>
      <c r="X1240" s="1">
        <f t="shared" si="96"/>
        <v>6.27</v>
      </c>
      <c r="Y1240" s="1">
        <f t="shared" si="97"/>
        <v>5.93</v>
      </c>
      <c r="Z1240">
        <f t="shared" si="98"/>
        <v>2.7705692493437132E-5</v>
      </c>
    </row>
    <row r="1241" spans="1:26" x14ac:dyDescent="0.25">
      <c r="A1241" t="s">
        <v>1945</v>
      </c>
      <c r="B1241">
        <v>125</v>
      </c>
      <c r="C1241" t="s">
        <v>383</v>
      </c>
      <c r="D1241">
        <v>4</v>
      </c>
      <c r="E1241">
        <v>4</v>
      </c>
      <c r="F1241" t="s">
        <v>1221</v>
      </c>
      <c r="H1241">
        <v>6.56</v>
      </c>
      <c r="L1241">
        <v>6.22</v>
      </c>
      <c r="X1241" s="1">
        <f t="shared" si="96"/>
        <v>6.56</v>
      </c>
      <c r="Y1241" s="1">
        <f t="shared" si="97"/>
        <v>6.22</v>
      </c>
      <c r="Z1241">
        <f t="shared" si="98"/>
        <v>2.7705692493437132E-5</v>
      </c>
    </row>
    <row r="1242" spans="1:26" x14ac:dyDescent="0.25">
      <c r="A1242" t="s">
        <v>1946</v>
      </c>
      <c r="B1242">
        <v>125</v>
      </c>
      <c r="C1242" t="s">
        <v>383</v>
      </c>
      <c r="D1242">
        <v>3</v>
      </c>
      <c r="E1242">
        <v>4</v>
      </c>
      <c r="F1242" t="s">
        <v>1221</v>
      </c>
      <c r="H1242">
        <v>6.26</v>
      </c>
      <c r="L1242">
        <v>5.94</v>
      </c>
      <c r="X1242" s="1">
        <f t="shared" si="96"/>
        <v>6.26</v>
      </c>
      <c r="Y1242" s="1">
        <f t="shared" si="97"/>
        <v>5.94</v>
      </c>
      <c r="Z1242">
        <f t="shared" si="98"/>
        <v>2.6075945876176083E-5</v>
      </c>
    </row>
    <row r="1243" spans="1:26" x14ac:dyDescent="0.25">
      <c r="A1243" t="s">
        <v>1947</v>
      </c>
      <c r="B1243">
        <v>125</v>
      </c>
      <c r="C1243" t="s">
        <v>383</v>
      </c>
      <c r="D1243">
        <v>4</v>
      </c>
      <c r="E1243">
        <v>4</v>
      </c>
      <c r="F1243" t="s">
        <v>1221</v>
      </c>
      <c r="H1243">
        <v>6.38</v>
      </c>
      <c r="L1243">
        <v>5.9</v>
      </c>
      <c r="X1243" s="1">
        <f t="shared" si="96"/>
        <v>6.38</v>
      </c>
      <c r="Y1243" s="1">
        <f t="shared" si="97"/>
        <v>5.9</v>
      </c>
      <c r="Z1243">
        <f t="shared" si="98"/>
        <v>3.9113918814264164E-5</v>
      </c>
    </row>
    <row r="1244" spans="1:26" x14ac:dyDescent="0.25">
      <c r="A1244" t="s">
        <v>1948</v>
      </c>
      <c r="B1244">
        <v>125</v>
      </c>
      <c r="C1244" t="s">
        <v>383</v>
      </c>
      <c r="D1244">
        <v>3</v>
      </c>
      <c r="E1244">
        <v>4</v>
      </c>
      <c r="F1244" t="s">
        <v>1221</v>
      </c>
      <c r="H1244">
        <v>6.27</v>
      </c>
      <c r="L1244">
        <v>5.76</v>
      </c>
      <c r="X1244" s="1">
        <f t="shared" si="96"/>
        <v>6.27</v>
      </c>
      <c r="Y1244" s="1">
        <f t="shared" si="97"/>
        <v>5.76</v>
      </c>
      <c r="Z1244">
        <f t="shared" si="98"/>
        <v>4.1558538740155695E-5</v>
      </c>
    </row>
    <row r="1245" spans="1:26" x14ac:dyDescent="0.25">
      <c r="A1245" t="s">
        <v>1949</v>
      </c>
      <c r="B1245">
        <v>125</v>
      </c>
      <c r="C1245" t="s">
        <v>383</v>
      </c>
      <c r="D1245">
        <v>3</v>
      </c>
      <c r="E1245">
        <v>4</v>
      </c>
      <c r="F1245" t="s">
        <v>1221</v>
      </c>
      <c r="H1245">
        <v>6.23</v>
      </c>
      <c r="L1245">
        <v>5.75</v>
      </c>
      <c r="X1245" s="1">
        <f t="shared" si="96"/>
        <v>6.23</v>
      </c>
      <c r="Y1245" s="1">
        <f t="shared" si="97"/>
        <v>5.75</v>
      </c>
      <c r="Z1245">
        <f t="shared" si="98"/>
        <v>3.9113918814264239E-5</v>
      </c>
    </row>
    <row r="1246" spans="1:26" x14ac:dyDescent="0.25">
      <c r="A1246" t="s">
        <v>1950</v>
      </c>
      <c r="B1246">
        <v>125</v>
      </c>
      <c r="C1246" t="s">
        <v>383</v>
      </c>
      <c r="D1246">
        <v>3</v>
      </c>
      <c r="E1246">
        <v>4</v>
      </c>
      <c r="F1246" t="s">
        <v>1221</v>
      </c>
      <c r="H1246">
        <v>6.44</v>
      </c>
      <c r="L1246">
        <v>5.96</v>
      </c>
      <c r="X1246" s="1">
        <f t="shared" si="96"/>
        <v>6.44</v>
      </c>
      <c r="Y1246" s="1">
        <f t="shared" si="97"/>
        <v>5.96</v>
      </c>
      <c r="Z1246">
        <f t="shared" si="98"/>
        <v>3.9113918814264239E-5</v>
      </c>
    </row>
    <row r="1247" spans="1:26" x14ac:dyDescent="0.25">
      <c r="A1247" t="s">
        <v>1951</v>
      </c>
      <c r="B1247">
        <v>125</v>
      </c>
      <c r="C1247" t="s">
        <v>383</v>
      </c>
      <c r="D1247">
        <v>3</v>
      </c>
      <c r="E1247">
        <v>4</v>
      </c>
      <c r="F1247" t="s">
        <v>1221</v>
      </c>
      <c r="H1247">
        <v>6.47</v>
      </c>
      <c r="L1247">
        <v>5.95</v>
      </c>
      <c r="X1247" s="1">
        <f t="shared" si="96"/>
        <v>6.47</v>
      </c>
      <c r="Y1247" s="1">
        <f t="shared" si="97"/>
        <v>5.95</v>
      </c>
      <c r="Z1247">
        <f t="shared" si="98"/>
        <v>4.237341204878618E-5</v>
      </c>
    </row>
    <row r="1248" spans="1:26" x14ac:dyDescent="0.25">
      <c r="A1248" t="s">
        <v>1952</v>
      </c>
      <c r="B1248">
        <v>125</v>
      </c>
      <c r="C1248" t="s">
        <v>383</v>
      </c>
      <c r="D1248">
        <v>3</v>
      </c>
      <c r="E1248">
        <v>4</v>
      </c>
      <c r="F1248" t="s">
        <v>1221</v>
      </c>
      <c r="H1248">
        <v>6.35</v>
      </c>
      <c r="L1248">
        <v>6.21</v>
      </c>
      <c r="X1248" s="1">
        <f t="shared" si="96"/>
        <v>6.35</v>
      </c>
      <c r="Y1248" s="1">
        <f t="shared" si="97"/>
        <v>6.21</v>
      </c>
      <c r="Z1248">
        <f t="shared" si="98"/>
        <v>1.1408226320827032E-5</v>
      </c>
    </row>
    <row r="1249" spans="1:26" x14ac:dyDescent="0.25">
      <c r="A1249" t="s">
        <v>1953</v>
      </c>
      <c r="B1249">
        <v>125</v>
      </c>
      <c r="C1249" t="s">
        <v>383</v>
      </c>
      <c r="D1249">
        <v>0</v>
      </c>
      <c r="E1249">
        <v>4</v>
      </c>
      <c r="F1249" t="s">
        <v>1221</v>
      </c>
      <c r="H1249">
        <v>6.39</v>
      </c>
      <c r="L1249">
        <v>6.28</v>
      </c>
      <c r="X1249" s="1">
        <f t="shared" si="96"/>
        <v>6.39</v>
      </c>
      <c r="Y1249" s="1">
        <f t="shared" si="97"/>
        <v>6.28</v>
      </c>
      <c r="Z1249">
        <f t="shared" si="98"/>
        <v>8.9636063949354998E-6</v>
      </c>
    </row>
    <row r="1250" spans="1:26" x14ac:dyDescent="0.25">
      <c r="A1250" t="s">
        <v>1954</v>
      </c>
      <c r="B1250">
        <v>125</v>
      </c>
      <c r="C1250" t="s">
        <v>383</v>
      </c>
      <c r="D1250">
        <v>3</v>
      </c>
      <c r="E1250">
        <v>4</v>
      </c>
      <c r="F1250" t="s">
        <v>1221</v>
      </c>
      <c r="H1250">
        <v>6.44</v>
      </c>
      <c r="L1250">
        <v>6.34</v>
      </c>
      <c r="X1250" s="1">
        <f t="shared" si="96"/>
        <v>6.44</v>
      </c>
      <c r="Y1250" s="1">
        <f t="shared" si="97"/>
        <v>6.34</v>
      </c>
      <c r="Z1250">
        <f t="shared" si="98"/>
        <v>8.1487330863050856E-6</v>
      </c>
    </row>
    <row r="1251" spans="1:26" x14ac:dyDescent="0.25">
      <c r="A1251" t="s">
        <v>1955</v>
      </c>
      <c r="B1251">
        <v>125</v>
      </c>
      <c r="C1251" t="s">
        <v>383</v>
      </c>
      <c r="D1251">
        <v>0</v>
      </c>
      <c r="E1251">
        <v>4</v>
      </c>
      <c r="F1251" t="s">
        <v>1221</v>
      </c>
      <c r="H1251">
        <v>6.18</v>
      </c>
      <c r="L1251">
        <v>6.06</v>
      </c>
      <c r="X1251" s="1">
        <f t="shared" si="96"/>
        <v>6.18</v>
      </c>
      <c r="Y1251" s="1">
        <f t="shared" si="97"/>
        <v>6.06</v>
      </c>
      <c r="Z1251">
        <f t="shared" si="98"/>
        <v>9.7784797035660596E-6</v>
      </c>
    </row>
    <row r="1252" spans="1:26" x14ac:dyDescent="0.25">
      <c r="A1252" t="s">
        <v>1956</v>
      </c>
      <c r="B1252">
        <v>125</v>
      </c>
      <c r="C1252" t="s">
        <v>383</v>
      </c>
      <c r="D1252">
        <v>3</v>
      </c>
      <c r="E1252">
        <v>4</v>
      </c>
      <c r="F1252" t="s">
        <v>1221</v>
      </c>
      <c r="H1252">
        <v>6.37</v>
      </c>
      <c r="L1252">
        <v>6.25</v>
      </c>
      <c r="X1252" s="1">
        <f t="shared" si="96"/>
        <v>6.37</v>
      </c>
      <c r="Y1252" s="1">
        <f t="shared" si="97"/>
        <v>6.25</v>
      </c>
      <c r="Z1252">
        <f t="shared" si="98"/>
        <v>9.7784797035660596E-6</v>
      </c>
    </row>
    <row r="1253" spans="1:26" x14ac:dyDescent="0.25">
      <c r="A1253" t="s">
        <v>1957</v>
      </c>
      <c r="B1253">
        <v>125</v>
      </c>
      <c r="C1253" t="s">
        <v>383</v>
      </c>
      <c r="D1253">
        <v>0</v>
      </c>
      <c r="E1253">
        <v>4</v>
      </c>
      <c r="F1253" t="s">
        <v>1221</v>
      </c>
      <c r="H1253">
        <v>6.15</v>
      </c>
      <c r="L1253">
        <v>5.78</v>
      </c>
      <c r="X1253" s="1">
        <f t="shared" si="96"/>
        <v>6.15</v>
      </c>
      <c r="Y1253" s="1">
        <f t="shared" si="97"/>
        <v>5.78</v>
      </c>
      <c r="Z1253">
        <f t="shared" si="98"/>
        <v>3.0150312419328663E-5</v>
      </c>
    </row>
    <row r="1254" spans="1:26" x14ac:dyDescent="0.25">
      <c r="A1254" t="s">
        <v>1958</v>
      </c>
      <c r="B1254">
        <v>125</v>
      </c>
      <c r="C1254" t="s">
        <v>383</v>
      </c>
      <c r="D1254">
        <v>3</v>
      </c>
      <c r="E1254">
        <v>4</v>
      </c>
      <c r="F1254" t="s">
        <v>1221</v>
      </c>
      <c r="H1254">
        <v>6.46</v>
      </c>
      <c r="L1254">
        <v>6.15</v>
      </c>
      <c r="X1254" s="1">
        <f t="shared" si="96"/>
        <v>6.46</v>
      </c>
      <c r="Y1254" s="1">
        <f t="shared" si="97"/>
        <v>6.15</v>
      </c>
      <c r="Z1254">
        <f t="shared" si="98"/>
        <v>2.5261072567545598E-5</v>
      </c>
    </row>
    <row r="1255" spans="1:26" x14ac:dyDescent="0.25">
      <c r="A1255" t="s">
        <v>1959</v>
      </c>
      <c r="B1255">
        <v>125</v>
      </c>
      <c r="C1255" t="s">
        <v>383</v>
      </c>
      <c r="D1255">
        <v>0</v>
      </c>
      <c r="E1255">
        <v>5</v>
      </c>
      <c r="F1255" t="s">
        <v>169</v>
      </c>
      <c r="H1255">
        <v>5.51</v>
      </c>
      <c r="L1255">
        <v>5.16</v>
      </c>
      <c r="X1255" s="1">
        <f t="shared" si="96"/>
        <v>5.51</v>
      </c>
      <c r="Y1255" s="1">
        <f t="shared" si="97"/>
        <v>5.16</v>
      </c>
      <c r="Z1255">
        <f t="shared" si="98"/>
        <v>2.8520565802067617E-5</v>
      </c>
    </row>
    <row r="1256" spans="1:26" x14ac:dyDescent="0.25">
      <c r="A1256" t="s">
        <v>1960</v>
      </c>
      <c r="B1256">
        <v>125</v>
      </c>
      <c r="C1256" t="s">
        <v>383</v>
      </c>
      <c r="D1256">
        <v>3</v>
      </c>
      <c r="E1256">
        <v>5</v>
      </c>
      <c r="F1256" t="s">
        <v>1221</v>
      </c>
      <c r="H1256">
        <v>6.41</v>
      </c>
      <c r="L1256">
        <v>6.06</v>
      </c>
      <c r="X1256" s="1">
        <f t="shared" si="96"/>
        <v>6.41</v>
      </c>
      <c r="Y1256" s="1">
        <f t="shared" si="97"/>
        <v>6.06</v>
      </c>
      <c r="Z1256">
        <f t="shared" si="98"/>
        <v>2.8520565802067688E-5</v>
      </c>
    </row>
    <row r="1257" spans="1:26" x14ac:dyDescent="0.25">
      <c r="A1257" t="s">
        <v>1975</v>
      </c>
      <c r="B1257">
        <v>125</v>
      </c>
      <c r="C1257" t="s">
        <v>383</v>
      </c>
      <c r="D1257">
        <v>0</v>
      </c>
      <c r="E1257">
        <v>6</v>
      </c>
      <c r="F1257" t="s">
        <v>169</v>
      </c>
      <c r="H1257">
        <v>5.52</v>
      </c>
      <c r="L1257">
        <v>5.2</v>
      </c>
      <c r="X1257" s="1">
        <f t="shared" si="96"/>
        <v>5.52</v>
      </c>
      <c r="Y1257" s="1">
        <f t="shared" si="97"/>
        <v>5.2</v>
      </c>
      <c r="Z1257">
        <f t="shared" si="98"/>
        <v>2.6075945876176083E-5</v>
      </c>
    </row>
    <row r="1258" spans="1:26" x14ac:dyDescent="0.25">
      <c r="A1258" t="s">
        <v>1976</v>
      </c>
      <c r="B1258">
        <v>125</v>
      </c>
      <c r="C1258" t="s">
        <v>383</v>
      </c>
      <c r="D1258">
        <v>4</v>
      </c>
      <c r="E1258">
        <v>6</v>
      </c>
      <c r="F1258" t="s">
        <v>169</v>
      </c>
      <c r="H1258">
        <v>5.47</v>
      </c>
      <c r="L1258">
        <v>5.14</v>
      </c>
      <c r="X1258" s="1">
        <f t="shared" si="96"/>
        <v>5.47</v>
      </c>
      <c r="Y1258" s="1">
        <f t="shared" si="97"/>
        <v>5.14</v>
      </c>
      <c r="Z1258">
        <f t="shared" si="98"/>
        <v>2.6890819184806643E-5</v>
      </c>
    </row>
    <row r="1259" spans="1:26" x14ac:dyDescent="0.25">
      <c r="A1259" t="s">
        <v>1977</v>
      </c>
      <c r="B1259">
        <v>125</v>
      </c>
      <c r="C1259" t="s">
        <v>383</v>
      </c>
      <c r="D1259">
        <v>0</v>
      </c>
      <c r="E1259">
        <v>6</v>
      </c>
      <c r="F1259" t="s">
        <v>169</v>
      </c>
      <c r="H1259">
        <v>5.61</v>
      </c>
      <c r="L1259">
        <v>5.32</v>
      </c>
      <c r="X1259" s="1">
        <f t="shared" si="96"/>
        <v>5.61</v>
      </c>
      <c r="Y1259" s="1">
        <f t="shared" si="97"/>
        <v>5.32</v>
      </c>
      <c r="Z1259">
        <f t="shared" si="98"/>
        <v>2.3631325950284624E-5</v>
      </c>
    </row>
    <row r="1260" spans="1:26" x14ac:dyDescent="0.25">
      <c r="A1260" t="s">
        <v>1978</v>
      </c>
      <c r="B1260">
        <v>125</v>
      </c>
      <c r="C1260" t="s">
        <v>383</v>
      </c>
      <c r="D1260">
        <v>3</v>
      </c>
      <c r="E1260">
        <v>6</v>
      </c>
      <c r="F1260" t="s">
        <v>169</v>
      </c>
      <c r="H1260">
        <v>5.61</v>
      </c>
      <c r="L1260">
        <v>5.42</v>
      </c>
      <c r="X1260" s="1">
        <f t="shared" si="96"/>
        <v>5.61</v>
      </c>
      <c r="Y1260" s="1">
        <f t="shared" si="97"/>
        <v>5.42</v>
      </c>
      <c r="Z1260">
        <f t="shared" si="98"/>
        <v>1.5482592863979611E-5</v>
      </c>
    </row>
    <row r="1261" spans="1:26" x14ac:dyDescent="0.25">
      <c r="A1261" t="s">
        <v>1979</v>
      </c>
      <c r="B1261">
        <v>125</v>
      </c>
      <c r="C1261" t="s">
        <v>383</v>
      </c>
      <c r="D1261">
        <v>0</v>
      </c>
      <c r="E1261">
        <v>6</v>
      </c>
      <c r="F1261" t="s">
        <v>169</v>
      </c>
      <c r="H1261">
        <v>5.47</v>
      </c>
      <c r="L1261">
        <v>5.25</v>
      </c>
      <c r="X1261" s="1">
        <f t="shared" si="96"/>
        <v>5.47</v>
      </c>
      <c r="Y1261" s="1">
        <f t="shared" si="97"/>
        <v>5.25</v>
      </c>
      <c r="Z1261">
        <f t="shared" si="98"/>
        <v>1.7927212789871071E-5</v>
      </c>
    </row>
    <row r="1262" spans="1:26" x14ac:dyDescent="0.25">
      <c r="A1262" t="s">
        <v>1980</v>
      </c>
      <c r="B1262">
        <v>125</v>
      </c>
      <c r="C1262" t="s">
        <v>383</v>
      </c>
      <c r="D1262">
        <v>4</v>
      </c>
      <c r="E1262">
        <v>6</v>
      </c>
      <c r="F1262" t="s">
        <v>169</v>
      </c>
      <c r="H1262">
        <v>5.71</v>
      </c>
      <c r="L1262">
        <v>5.41</v>
      </c>
      <c r="X1262" s="1">
        <f t="shared" si="96"/>
        <v>5.71</v>
      </c>
      <c r="Y1262" s="1">
        <f t="shared" si="97"/>
        <v>5.41</v>
      </c>
      <c r="Z1262">
        <f t="shared" si="98"/>
        <v>2.4446199258915109E-5</v>
      </c>
    </row>
    <row r="1263" spans="1:26" x14ac:dyDescent="0.25">
      <c r="A1263" t="s">
        <v>1981</v>
      </c>
      <c r="B1263">
        <v>125</v>
      </c>
      <c r="C1263" t="s">
        <v>383</v>
      </c>
      <c r="D1263">
        <v>0</v>
      </c>
      <c r="E1263">
        <v>6</v>
      </c>
      <c r="F1263" t="s">
        <v>169</v>
      </c>
      <c r="H1263">
        <v>5.58</v>
      </c>
      <c r="L1263">
        <v>5.3</v>
      </c>
      <c r="X1263" s="1">
        <f t="shared" si="96"/>
        <v>5.58</v>
      </c>
      <c r="Y1263" s="1">
        <f t="shared" si="97"/>
        <v>5.3</v>
      </c>
      <c r="Z1263">
        <f t="shared" si="98"/>
        <v>2.2816452641654139E-5</v>
      </c>
    </row>
    <row r="1264" spans="1:26" x14ac:dyDescent="0.25">
      <c r="A1264" t="s">
        <v>1982</v>
      </c>
      <c r="B1264">
        <v>125</v>
      </c>
      <c r="C1264" t="s">
        <v>383</v>
      </c>
      <c r="D1264">
        <v>4</v>
      </c>
      <c r="E1264">
        <v>6</v>
      </c>
      <c r="F1264" t="s">
        <v>169</v>
      </c>
      <c r="H1264">
        <v>5.53</v>
      </c>
      <c r="L1264">
        <v>5.23</v>
      </c>
      <c r="X1264" s="1">
        <f t="shared" si="96"/>
        <v>5.53</v>
      </c>
      <c r="Y1264" s="1">
        <f t="shared" si="97"/>
        <v>5.23</v>
      </c>
      <c r="Z1264">
        <f t="shared" si="98"/>
        <v>2.4446199258915109E-5</v>
      </c>
    </row>
    <row r="1265" spans="1:26" x14ac:dyDescent="0.25">
      <c r="A1265" t="s">
        <v>1983</v>
      </c>
      <c r="B1265">
        <v>125</v>
      </c>
      <c r="C1265" t="s">
        <v>383</v>
      </c>
      <c r="D1265">
        <v>0</v>
      </c>
      <c r="E1265">
        <v>6</v>
      </c>
      <c r="F1265" t="s">
        <v>169</v>
      </c>
      <c r="H1265">
        <v>5.45</v>
      </c>
      <c r="L1265">
        <v>5.15</v>
      </c>
      <c r="X1265" s="1">
        <f t="shared" si="96"/>
        <v>5.45</v>
      </c>
      <c r="Y1265" s="1">
        <f t="shared" si="97"/>
        <v>5.15</v>
      </c>
      <c r="Z1265">
        <f t="shared" si="98"/>
        <v>2.4446199258915109E-5</v>
      </c>
    </row>
    <row r="1266" spans="1:26" x14ac:dyDescent="0.25">
      <c r="A1266" t="s">
        <v>1984</v>
      </c>
      <c r="B1266">
        <v>125</v>
      </c>
      <c r="C1266" t="s">
        <v>383</v>
      </c>
      <c r="D1266">
        <v>4</v>
      </c>
      <c r="E1266">
        <v>6</v>
      </c>
      <c r="F1266" t="s">
        <v>169</v>
      </c>
      <c r="H1266">
        <v>5.44</v>
      </c>
      <c r="L1266">
        <v>5.14</v>
      </c>
      <c r="X1266" s="1">
        <f t="shared" si="96"/>
        <v>5.44</v>
      </c>
      <c r="Y1266" s="1">
        <f t="shared" si="97"/>
        <v>5.14</v>
      </c>
      <c r="Z1266">
        <f t="shared" si="98"/>
        <v>2.4446199258915184E-5</v>
      </c>
    </row>
    <row r="1267" spans="1:26" x14ac:dyDescent="0.25">
      <c r="A1267" t="s">
        <v>1985</v>
      </c>
      <c r="B1267">
        <v>125</v>
      </c>
      <c r="C1267" t="s">
        <v>383</v>
      </c>
      <c r="D1267">
        <v>0</v>
      </c>
      <c r="E1267">
        <v>6</v>
      </c>
      <c r="F1267" t="s">
        <v>169</v>
      </c>
      <c r="H1267">
        <v>5.47</v>
      </c>
      <c r="L1267">
        <v>5.16</v>
      </c>
      <c r="X1267" s="1">
        <f t="shared" si="96"/>
        <v>5.47</v>
      </c>
      <c r="Y1267" s="1">
        <f t="shared" si="97"/>
        <v>5.16</v>
      </c>
      <c r="Z1267">
        <f t="shared" si="98"/>
        <v>2.5261072567545598E-5</v>
      </c>
    </row>
    <row r="1268" spans="1:26" x14ac:dyDescent="0.25">
      <c r="A1268" t="s">
        <v>1986</v>
      </c>
      <c r="B1268">
        <v>125</v>
      </c>
      <c r="C1268" t="s">
        <v>383</v>
      </c>
      <c r="D1268">
        <v>4</v>
      </c>
      <c r="E1268">
        <v>6</v>
      </c>
      <c r="F1268" t="s">
        <v>169</v>
      </c>
      <c r="H1268">
        <v>5.64</v>
      </c>
      <c r="L1268">
        <v>5.39</v>
      </c>
      <c r="X1268" s="1">
        <f t="shared" si="96"/>
        <v>5.64</v>
      </c>
      <c r="Y1268" s="1">
        <f t="shared" si="97"/>
        <v>5.39</v>
      </c>
      <c r="Z1268">
        <f t="shared" si="98"/>
        <v>2.0371832715762605E-5</v>
      </c>
    </row>
    <row r="1269" spans="1:26" x14ac:dyDescent="0.25">
      <c r="A1269" t="s">
        <v>1987</v>
      </c>
      <c r="B1269">
        <v>125</v>
      </c>
      <c r="C1269" t="s">
        <v>383</v>
      </c>
      <c r="D1269">
        <v>0</v>
      </c>
      <c r="E1269">
        <v>6</v>
      </c>
      <c r="F1269" t="s">
        <v>169</v>
      </c>
      <c r="H1269">
        <v>5.69</v>
      </c>
      <c r="L1269">
        <v>5.46</v>
      </c>
      <c r="X1269" s="1">
        <f t="shared" si="96"/>
        <v>5.69</v>
      </c>
      <c r="Y1269" s="1">
        <f t="shared" si="97"/>
        <v>5.46</v>
      </c>
      <c r="Z1269">
        <f t="shared" si="98"/>
        <v>1.8742086098501631E-5</v>
      </c>
    </row>
    <row r="1270" spans="1:26" x14ac:dyDescent="0.25">
      <c r="A1270" t="s">
        <v>1988</v>
      </c>
      <c r="B1270">
        <v>125</v>
      </c>
      <c r="C1270" t="s">
        <v>383</v>
      </c>
      <c r="D1270">
        <v>3</v>
      </c>
      <c r="E1270">
        <v>6</v>
      </c>
      <c r="F1270" t="s">
        <v>169</v>
      </c>
      <c r="H1270">
        <v>5.58</v>
      </c>
      <c r="L1270">
        <v>5.38</v>
      </c>
      <c r="X1270" s="1">
        <f t="shared" si="96"/>
        <v>5.58</v>
      </c>
      <c r="Y1270" s="1">
        <f t="shared" si="97"/>
        <v>5.38</v>
      </c>
      <c r="Z1270">
        <f t="shared" si="98"/>
        <v>1.6297466172610097E-5</v>
      </c>
    </row>
    <row r="1271" spans="1:26" x14ac:dyDescent="0.25">
      <c r="A1271" t="s">
        <v>1989</v>
      </c>
      <c r="B1271">
        <v>125</v>
      </c>
      <c r="C1271" t="s">
        <v>383</v>
      </c>
      <c r="D1271">
        <v>0</v>
      </c>
      <c r="E1271">
        <v>6</v>
      </c>
      <c r="F1271" t="s">
        <v>1221</v>
      </c>
      <c r="H1271">
        <v>6.26</v>
      </c>
      <c r="L1271">
        <v>6.01</v>
      </c>
      <c r="X1271" s="1">
        <f t="shared" si="96"/>
        <v>6.26</v>
      </c>
      <c r="Y1271" s="1">
        <f t="shared" si="97"/>
        <v>6.01</v>
      </c>
      <c r="Z1271">
        <f t="shared" si="98"/>
        <v>2.0371832715762605E-5</v>
      </c>
    </row>
    <row r="1272" spans="1:26" x14ac:dyDescent="0.25">
      <c r="A1272" t="s">
        <v>1990</v>
      </c>
      <c r="B1272">
        <v>125</v>
      </c>
      <c r="C1272" t="s">
        <v>383</v>
      </c>
      <c r="D1272">
        <v>4</v>
      </c>
      <c r="E1272">
        <v>6</v>
      </c>
      <c r="F1272" t="s">
        <v>1221</v>
      </c>
      <c r="H1272">
        <v>6.23</v>
      </c>
      <c r="L1272">
        <v>6.04</v>
      </c>
      <c r="X1272" s="1">
        <f t="shared" si="96"/>
        <v>6.23</v>
      </c>
      <c r="Y1272" s="1">
        <f t="shared" si="97"/>
        <v>6.04</v>
      </c>
      <c r="Z1272">
        <f t="shared" si="98"/>
        <v>1.5482592863979611E-5</v>
      </c>
    </row>
    <row r="1273" spans="1:26" x14ac:dyDescent="0.25">
      <c r="A1273" t="s">
        <v>1991</v>
      </c>
      <c r="B1273">
        <v>125</v>
      </c>
      <c r="C1273" t="s">
        <v>383</v>
      </c>
      <c r="D1273">
        <v>0</v>
      </c>
      <c r="E1273">
        <v>6</v>
      </c>
      <c r="F1273" t="s">
        <v>1221</v>
      </c>
      <c r="H1273">
        <v>6.18</v>
      </c>
      <c r="L1273">
        <v>5.76</v>
      </c>
      <c r="X1273" s="1">
        <f t="shared" si="96"/>
        <v>6.18</v>
      </c>
      <c r="Y1273" s="1">
        <f t="shared" si="97"/>
        <v>5.76</v>
      </c>
      <c r="Z1273">
        <f t="shared" si="98"/>
        <v>3.4224678962481171E-5</v>
      </c>
    </row>
    <row r="1274" spans="1:26" x14ac:dyDescent="0.25">
      <c r="A1274" t="s">
        <v>1992</v>
      </c>
      <c r="B1274">
        <v>125</v>
      </c>
      <c r="C1274" t="s">
        <v>383</v>
      </c>
      <c r="D1274">
        <v>3</v>
      </c>
      <c r="E1274">
        <v>6</v>
      </c>
      <c r="F1274" t="s">
        <v>1221</v>
      </c>
      <c r="H1274">
        <v>6.37</v>
      </c>
      <c r="L1274">
        <v>5.83</v>
      </c>
      <c r="X1274" s="1">
        <f t="shared" si="96"/>
        <v>6.37</v>
      </c>
      <c r="Y1274" s="1">
        <f t="shared" si="97"/>
        <v>5.83</v>
      </c>
      <c r="Z1274">
        <f t="shared" si="98"/>
        <v>4.4003158666047225E-5</v>
      </c>
    </row>
    <row r="1275" spans="1:26" x14ac:dyDescent="0.25">
      <c r="A1275" t="s">
        <v>1993</v>
      </c>
      <c r="B1275">
        <v>125</v>
      </c>
      <c r="C1275" t="s">
        <v>383</v>
      </c>
      <c r="D1275">
        <v>0</v>
      </c>
      <c r="E1275">
        <v>6</v>
      </c>
      <c r="F1275" t="s">
        <v>169</v>
      </c>
      <c r="H1275">
        <v>5.56</v>
      </c>
      <c r="L1275">
        <v>4.95</v>
      </c>
      <c r="X1275" s="1">
        <f t="shared" si="96"/>
        <v>5.56</v>
      </c>
      <c r="Y1275" s="1">
        <f t="shared" si="97"/>
        <v>4.95</v>
      </c>
      <c r="Z1275">
        <f t="shared" si="98"/>
        <v>4.9707271826460711E-5</v>
      </c>
    </row>
    <row r="1276" spans="1:26" x14ac:dyDescent="0.25">
      <c r="A1276" t="s">
        <v>1994</v>
      </c>
      <c r="B1276">
        <v>125</v>
      </c>
      <c r="C1276" t="s">
        <v>383</v>
      </c>
      <c r="D1276">
        <v>3</v>
      </c>
      <c r="E1276">
        <v>6</v>
      </c>
      <c r="F1276" t="s">
        <v>169</v>
      </c>
      <c r="H1276">
        <v>5.8</v>
      </c>
      <c r="L1276">
        <v>5.41</v>
      </c>
      <c r="X1276" s="1">
        <f t="shared" si="96"/>
        <v>5.8</v>
      </c>
      <c r="Y1276" s="1">
        <f t="shared" si="97"/>
        <v>5.41</v>
      </c>
      <c r="Z1276">
        <f t="shared" si="98"/>
        <v>3.178005903658964E-5</v>
      </c>
    </row>
    <row r="1277" spans="1:26" x14ac:dyDescent="0.25">
      <c r="A1277" t="s">
        <v>1995</v>
      </c>
      <c r="B1277">
        <v>125</v>
      </c>
      <c r="C1277" t="s">
        <v>383</v>
      </c>
      <c r="D1277">
        <v>0</v>
      </c>
      <c r="E1277">
        <v>6</v>
      </c>
      <c r="F1277" t="s">
        <v>169</v>
      </c>
      <c r="H1277">
        <v>5.52</v>
      </c>
      <c r="L1277">
        <v>5.14</v>
      </c>
      <c r="X1277" s="1">
        <f t="shared" si="96"/>
        <v>5.52</v>
      </c>
      <c r="Y1277" s="1">
        <f t="shared" si="97"/>
        <v>5.14</v>
      </c>
      <c r="Z1277">
        <f t="shared" si="98"/>
        <v>3.0965185727959148E-5</v>
      </c>
    </row>
    <row r="1278" spans="1:26" x14ac:dyDescent="0.25">
      <c r="A1278" t="s">
        <v>1996</v>
      </c>
      <c r="B1278">
        <v>125</v>
      </c>
      <c r="C1278" t="s">
        <v>383</v>
      </c>
      <c r="D1278">
        <v>4</v>
      </c>
      <c r="E1278">
        <v>6</v>
      </c>
      <c r="F1278" t="s">
        <v>169</v>
      </c>
      <c r="H1278">
        <v>5.78</v>
      </c>
      <c r="L1278">
        <v>5.39</v>
      </c>
      <c r="X1278" s="1">
        <f t="shared" si="96"/>
        <v>5.78</v>
      </c>
      <c r="Y1278" s="1">
        <f t="shared" si="97"/>
        <v>5.39</v>
      </c>
      <c r="Z1278">
        <f t="shared" si="98"/>
        <v>3.1780059036589708E-5</v>
      </c>
    </row>
    <row r="1279" spans="1:26" x14ac:dyDescent="0.25">
      <c r="A1279" t="s">
        <v>1997</v>
      </c>
      <c r="B1279">
        <v>125</v>
      </c>
      <c r="C1279" t="s">
        <v>383</v>
      </c>
      <c r="D1279">
        <v>0</v>
      </c>
      <c r="E1279">
        <v>6</v>
      </c>
      <c r="F1279" t="s">
        <v>169</v>
      </c>
      <c r="H1279">
        <v>5.62</v>
      </c>
      <c r="L1279">
        <v>5.25</v>
      </c>
      <c r="X1279" s="1">
        <f t="shared" si="96"/>
        <v>5.62</v>
      </c>
      <c r="Y1279" s="1">
        <f t="shared" si="97"/>
        <v>5.25</v>
      </c>
      <c r="Z1279">
        <f t="shared" si="98"/>
        <v>3.0150312419328663E-5</v>
      </c>
    </row>
    <row r="1280" spans="1:26" x14ac:dyDescent="0.25">
      <c r="A1280" t="s">
        <v>1998</v>
      </c>
      <c r="B1280">
        <v>125</v>
      </c>
      <c r="C1280" t="s">
        <v>383</v>
      </c>
      <c r="D1280">
        <v>3</v>
      </c>
      <c r="E1280">
        <v>6</v>
      </c>
      <c r="F1280" t="s">
        <v>169</v>
      </c>
      <c r="H1280">
        <v>5.57</v>
      </c>
      <c r="L1280">
        <v>5.18</v>
      </c>
      <c r="X1280" s="1">
        <f t="shared" ref="X1280:X1343" si="99">H1280</f>
        <v>5.57</v>
      </c>
      <c r="Y1280" s="1">
        <f t="shared" ref="Y1280:Y1343" si="100">L1280</f>
        <v>5.18</v>
      </c>
      <c r="Z1280">
        <f t="shared" ref="Z1280:Z1343" si="101">IFERROR((X1280-Y1280)/(PI()*((B1280/2)^2)),"na")</f>
        <v>3.1780059036589708E-5</v>
      </c>
    </row>
    <row r="1281" spans="1:26" x14ac:dyDescent="0.25">
      <c r="A1281" t="s">
        <v>1999</v>
      </c>
      <c r="B1281">
        <v>125</v>
      </c>
      <c r="C1281" t="s">
        <v>383</v>
      </c>
      <c r="D1281">
        <v>0</v>
      </c>
      <c r="E1281">
        <v>6</v>
      </c>
      <c r="F1281" t="s">
        <v>169</v>
      </c>
      <c r="H1281">
        <v>5.42</v>
      </c>
      <c r="L1281">
        <v>5.05</v>
      </c>
      <c r="X1281" s="1">
        <f t="shared" si="99"/>
        <v>5.42</v>
      </c>
      <c r="Y1281" s="1">
        <f t="shared" si="100"/>
        <v>5.05</v>
      </c>
      <c r="Z1281">
        <f t="shared" si="101"/>
        <v>3.0150312419328663E-5</v>
      </c>
    </row>
    <row r="1282" spans="1:26" x14ac:dyDescent="0.25">
      <c r="A1282" t="s">
        <v>2000</v>
      </c>
      <c r="B1282">
        <v>125</v>
      </c>
      <c r="C1282" t="s">
        <v>383</v>
      </c>
      <c r="D1282">
        <v>3</v>
      </c>
      <c r="E1282">
        <v>6</v>
      </c>
      <c r="F1282" t="s">
        <v>169</v>
      </c>
      <c r="H1282">
        <v>5.58</v>
      </c>
      <c r="L1282">
        <v>5.16</v>
      </c>
      <c r="X1282" s="1">
        <f t="shared" si="99"/>
        <v>5.58</v>
      </c>
      <c r="Y1282" s="1">
        <f t="shared" si="100"/>
        <v>5.16</v>
      </c>
      <c r="Z1282">
        <f t="shared" si="101"/>
        <v>3.4224678962481171E-5</v>
      </c>
    </row>
    <row r="1283" spans="1:26" x14ac:dyDescent="0.25">
      <c r="A1283" t="s">
        <v>2001</v>
      </c>
      <c r="B1283">
        <v>125</v>
      </c>
      <c r="C1283" t="s">
        <v>383</v>
      </c>
      <c r="D1283">
        <v>0</v>
      </c>
      <c r="E1283">
        <v>6</v>
      </c>
      <c r="F1283" t="s">
        <v>169</v>
      </c>
      <c r="H1283">
        <v>5.43</v>
      </c>
      <c r="L1283">
        <v>5.0599999999999996</v>
      </c>
      <c r="X1283" s="1">
        <f t="shared" si="99"/>
        <v>5.43</v>
      </c>
      <c r="Y1283" s="1">
        <f t="shared" si="100"/>
        <v>5.0599999999999996</v>
      </c>
      <c r="Z1283">
        <f t="shared" si="101"/>
        <v>3.0150312419328663E-5</v>
      </c>
    </row>
    <row r="1284" spans="1:26" x14ac:dyDescent="0.25">
      <c r="A1284" t="s">
        <v>2002</v>
      </c>
      <c r="B1284">
        <v>125</v>
      </c>
      <c r="C1284" t="s">
        <v>383</v>
      </c>
      <c r="D1284">
        <v>3</v>
      </c>
      <c r="E1284">
        <v>6</v>
      </c>
      <c r="F1284" t="s">
        <v>169</v>
      </c>
      <c r="H1284">
        <v>5.58</v>
      </c>
      <c r="L1284">
        <v>5.17</v>
      </c>
      <c r="X1284" s="1">
        <f t="shared" si="99"/>
        <v>5.58</v>
      </c>
      <c r="Y1284" s="1">
        <f t="shared" si="100"/>
        <v>5.17</v>
      </c>
      <c r="Z1284">
        <f t="shared" si="101"/>
        <v>3.3409805653850685E-5</v>
      </c>
    </row>
    <row r="1285" spans="1:26" x14ac:dyDescent="0.25">
      <c r="A1285" t="s">
        <v>2003</v>
      </c>
      <c r="B1285">
        <v>125</v>
      </c>
      <c r="C1285" t="s">
        <v>383</v>
      </c>
      <c r="D1285">
        <v>0</v>
      </c>
      <c r="E1285">
        <v>6</v>
      </c>
      <c r="F1285" t="s">
        <v>169</v>
      </c>
      <c r="H1285">
        <v>5.45</v>
      </c>
      <c r="L1285">
        <v>5.0999999999999996</v>
      </c>
      <c r="X1285" s="1">
        <f t="shared" si="99"/>
        <v>5.45</v>
      </c>
      <c r="Y1285" s="1">
        <f t="shared" si="100"/>
        <v>5.0999999999999996</v>
      </c>
      <c r="Z1285">
        <f t="shared" si="101"/>
        <v>2.8520565802067688E-5</v>
      </c>
    </row>
    <row r="1286" spans="1:26" x14ac:dyDescent="0.25">
      <c r="A1286" t="s">
        <v>2004</v>
      </c>
      <c r="B1286">
        <v>125</v>
      </c>
      <c r="C1286" t="s">
        <v>383</v>
      </c>
      <c r="D1286">
        <v>3</v>
      </c>
      <c r="E1286">
        <v>6</v>
      </c>
      <c r="F1286" t="s">
        <v>169</v>
      </c>
      <c r="H1286">
        <v>5.55</v>
      </c>
      <c r="L1286">
        <v>5.13</v>
      </c>
      <c r="X1286" s="1">
        <f t="shared" si="99"/>
        <v>5.55</v>
      </c>
      <c r="Y1286" s="1">
        <f t="shared" si="100"/>
        <v>5.13</v>
      </c>
      <c r="Z1286">
        <f t="shared" si="101"/>
        <v>3.4224678962481171E-5</v>
      </c>
    </row>
    <row r="1287" spans="1:26" x14ac:dyDescent="0.25">
      <c r="A1287" t="s">
        <v>2005</v>
      </c>
      <c r="B1287">
        <v>125</v>
      </c>
      <c r="C1287" t="s">
        <v>383</v>
      </c>
      <c r="D1287">
        <v>0</v>
      </c>
      <c r="E1287">
        <v>6</v>
      </c>
      <c r="F1287" t="s">
        <v>170</v>
      </c>
      <c r="H1287">
        <v>6.4</v>
      </c>
      <c r="L1287">
        <v>5.97</v>
      </c>
      <c r="X1287" s="1">
        <f t="shared" si="99"/>
        <v>6.4</v>
      </c>
      <c r="Y1287" s="1">
        <f t="shared" si="100"/>
        <v>5.97</v>
      </c>
      <c r="Z1287">
        <f t="shared" si="101"/>
        <v>3.5039552271111731E-5</v>
      </c>
    </row>
    <row r="1288" spans="1:26" x14ac:dyDescent="0.25">
      <c r="A1288" t="s">
        <v>2006</v>
      </c>
      <c r="B1288">
        <v>125</v>
      </c>
      <c r="C1288" t="s">
        <v>383</v>
      </c>
      <c r="D1288">
        <v>3</v>
      </c>
      <c r="E1288">
        <v>6</v>
      </c>
      <c r="F1288" t="s">
        <v>170</v>
      </c>
      <c r="H1288">
        <v>6.44</v>
      </c>
      <c r="L1288">
        <v>6.04</v>
      </c>
      <c r="X1288" s="1">
        <f t="shared" si="99"/>
        <v>6.44</v>
      </c>
      <c r="Y1288" s="1">
        <f t="shared" si="100"/>
        <v>6.04</v>
      </c>
      <c r="Z1288">
        <f t="shared" si="101"/>
        <v>3.2594932345220193E-5</v>
      </c>
    </row>
    <row r="1289" spans="1:26" x14ac:dyDescent="0.25">
      <c r="A1289" t="s">
        <v>2007</v>
      </c>
      <c r="B1289">
        <v>125</v>
      </c>
      <c r="C1289" t="s">
        <v>383</v>
      </c>
      <c r="D1289">
        <v>0</v>
      </c>
      <c r="E1289">
        <v>6</v>
      </c>
      <c r="F1289" t="s">
        <v>170</v>
      </c>
      <c r="H1289">
        <v>6.37</v>
      </c>
      <c r="L1289">
        <v>5.8</v>
      </c>
      <c r="X1289" s="1">
        <f t="shared" si="99"/>
        <v>6.37</v>
      </c>
      <c r="Y1289" s="1">
        <f t="shared" si="100"/>
        <v>5.8</v>
      </c>
      <c r="Z1289">
        <f t="shared" si="101"/>
        <v>4.6447778591938763E-5</v>
      </c>
    </row>
    <row r="1290" spans="1:26" x14ac:dyDescent="0.25">
      <c r="A1290" t="s">
        <v>2008</v>
      </c>
      <c r="B1290">
        <v>125</v>
      </c>
      <c r="C1290" t="s">
        <v>383</v>
      </c>
      <c r="D1290">
        <v>4</v>
      </c>
      <c r="E1290">
        <v>6</v>
      </c>
      <c r="F1290" t="s">
        <v>170</v>
      </c>
      <c r="H1290">
        <v>6.43</v>
      </c>
      <c r="L1290">
        <v>5.83</v>
      </c>
      <c r="X1290" s="1">
        <f t="shared" si="99"/>
        <v>6.43</v>
      </c>
      <c r="Y1290" s="1">
        <f t="shared" si="100"/>
        <v>5.83</v>
      </c>
      <c r="Z1290">
        <f t="shared" si="101"/>
        <v>4.8892398517830219E-5</v>
      </c>
    </row>
    <row r="1291" spans="1:26" x14ac:dyDescent="0.25">
      <c r="A1291" t="s">
        <v>2009</v>
      </c>
      <c r="B1291">
        <v>125</v>
      </c>
      <c r="C1291" t="s">
        <v>383</v>
      </c>
      <c r="D1291">
        <v>0</v>
      </c>
      <c r="E1291">
        <v>6</v>
      </c>
      <c r="F1291" t="s">
        <v>170</v>
      </c>
      <c r="H1291">
        <v>6.31</v>
      </c>
      <c r="L1291">
        <v>5.77</v>
      </c>
      <c r="X1291" s="1">
        <f t="shared" si="99"/>
        <v>6.31</v>
      </c>
      <c r="Y1291" s="1">
        <f t="shared" si="100"/>
        <v>5.77</v>
      </c>
      <c r="Z1291">
        <f t="shared" si="101"/>
        <v>4.4003158666047225E-5</v>
      </c>
    </row>
    <row r="1292" spans="1:26" x14ac:dyDescent="0.25">
      <c r="A1292" t="s">
        <v>2010</v>
      </c>
      <c r="B1292">
        <v>125</v>
      </c>
      <c r="C1292" t="s">
        <v>383</v>
      </c>
      <c r="D1292">
        <v>3</v>
      </c>
      <c r="E1292">
        <v>6</v>
      </c>
      <c r="F1292" t="s">
        <v>170</v>
      </c>
      <c r="H1292">
        <v>6.57</v>
      </c>
      <c r="L1292">
        <v>6.13</v>
      </c>
      <c r="X1292" s="1">
        <f t="shared" si="99"/>
        <v>6.57</v>
      </c>
      <c r="Y1292" s="1">
        <f t="shared" si="100"/>
        <v>6.13</v>
      </c>
      <c r="Z1292">
        <f t="shared" si="101"/>
        <v>3.5854425579742216E-5</v>
      </c>
    </row>
    <row r="1293" spans="1:26" x14ac:dyDescent="0.25">
      <c r="A1293" t="s">
        <v>2011</v>
      </c>
      <c r="B1293">
        <v>125</v>
      </c>
      <c r="C1293" t="s">
        <v>383</v>
      </c>
      <c r="D1293">
        <v>0</v>
      </c>
      <c r="E1293">
        <v>6</v>
      </c>
      <c r="F1293" t="s">
        <v>170</v>
      </c>
      <c r="H1293">
        <v>6.4</v>
      </c>
      <c r="L1293">
        <v>5.93</v>
      </c>
      <c r="X1293" s="1">
        <f t="shared" si="99"/>
        <v>6.4</v>
      </c>
      <c r="Y1293" s="1">
        <f t="shared" si="100"/>
        <v>5.93</v>
      </c>
      <c r="Z1293">
        <f t="shared" si="101"/>
        <v>3.8299045505633746E-5</v>
      </c>
    </row>
    <row r="1294" spans="1:26" x14ac:dyDescent="0.25">
      <c r="A1294" t="s">
        <v>2012</v>
      </c>
      <c r="B1294">
        <v>125</v>
      </c>
      <c r="C1294" t="s">
        <v>383</v>
      </c>
      <c r="D1294">
        <v>3</v>
      </c>
      <c r="E1294">
        <v>6</v>
      </c>
      <c r="F1294" t="s">
        <v>170</v>
      </c>
      <c r="H1294">
        <v>6.41</v>
      </c>
      <c r="L1294">
        <v>5.95</v>
      </c>
      <c r="X1294" s="1">
        <f t="shared" si="99"/>
        <v>6.41</v>
      </c>
      <c r="Y1294" s="1">
        <f t="shared" si="100"/>
        <v>5.95</v>
      </c>
      <c r="Z1294">
        <f t="shared" si="101"/>
        <v>3.7484172197003187E-5</v>
      </c>
    </row>
    <row r="1295" spans="1:26" x14ac:dyDescent="0.25">
      <c r="A1295" t="s">
        <v>2013</v>
      </c>
      <c r="B1295">
        <v>125</v>
      </c>
      <c r="C1295" t="s">
        <v>383</v>
      </c>
      <c r="D1295">
        <v>0</v>
      </c>
      <c r="E1295">
        <v>6</v>
      </c>
      <c r="F1295" t="s">
        <v>170</v>
      </c>
      <c r="H1295">
        <v>6.34</v>
      </c>
      <c r="L1295">
        <v>5.81</v>
      </c>
      <c r="X1295" s="1">
        <f t="shared" si="99"/>
        <v>6.34</v>
      </c>
      <c r="Y1295" s="1">
        <f t="shared" si="100"/>
        <v>5.81</v>
      </c>
      <c r="Z1295">
        <f t="shared" si="101"/>
        <v>4.318828535741674E-5</v>
      </c>
    </row>
    <row r="1296" spans="1:26" x14ac:dyDescent="0.25">
      <c r="A1296" t="s">
        <v>2014</v>
      </c>
      <c r="B1296">
        <v>125</v>
      </c>
      <c r="C1296" t="s">
        <v>383</v>
      </c>
      <c r="D1296">
        <v>3</v>
      </c>
      <c r="E1296">
        <v>6</v>
      </c>
      <c r="F1296" t="s">
        <v>170</v>
      </c>
      <c r="H1296">
        <v>6.61</v>
      </c>
      <c r="L1296">
        <v>6.02</v>
      </c>
      <c r="X1296" s="1">
        <f t="shared" si="99"/>
        <v>6.61</v>
      </c>
      <c r="Y1296" s="1">
        <f t="shared" si="100"/>
        <v>6.02</v>
      </c>
      <c r="Z1296">
        <f t="shared" si="101"/>
        <v>4.8077525209199808E-5</v>
      </c>
    </row>
    <row r="1297" spans="1:26" x14ac:dyDescent="0.25">
      <c r="A1297" t="s">
        <v>2015</v>
      </c>
      <c r="B1297">
        <v>125</v>
      </c>
      <c r="C1297" t="s">
        <v>383</v>
      </c>
      <c r="D1297">
        <v>0</v>
      </c>
      <c r="E1297">
        <v>6</v>
      </c>
      <c r="F1297" t="s">
        <v>170</v>
      </c>
      <c r="H1297">
        <v>6.46</v>
      </c>
      <c r="L1297">
        <v>5.96</v>
      </c>
      <c r="X1297" s="1">
        <f t="shared" si="99"/>
        <v>6.46</v>
      </c>
      <c r="Y1297" s="1">
        <f t="shared" si="100"/>
        <v>5.96</v>
      </c>
      <c r="Z1297">
        <f t="shared" si="101"/>
        <v>4.0743665431525209E-5</v>
      </c>
    </row>
    <row r="1298" spans="1:26" x14ac:dyDescent="0.25">
      <c r="A1298" t="s">
        <v>2016</v>
      </c>
      <c r="B1298">
        <v>125</v>
      </c>
      <c r="C1298" t="s">
        <v>383</v>
      </c>
      <c r="D1298">
        <v>3</v>
      </c>
      <c r="E1298">
        <v>6</v>
      </c>
      <c r="F1298" t="s">
        <v>170</v>
      </c>
      <c r="H1298">
        <v>6.36</v>
      </c>
      <c r="L1298">
        <v>5.9</v>
      </c>
      <c r="X1298" s="1">
        <f t="shared" si="99"/>
        <v>6.36</v>
      </c>
      <c r="Y1298" s="1">
        <f t="shared" si="100"/>
        <v>5.9</v>
      </c>
      <c r="Z1298">
        <f t="shared" si="101"/>
        <v>3.7484172197003187E-5</v>
      </c>
    </row>
    <row r="1299" spans="1:26" x14ac:dyDescent="0.25">
      <c r="A1299" t="s">
        <v>2017</v>
      </c>
      <c r="B1299">
        <v>125</v>
      </c>
      <c r="C1299" t="s">
        <v>383</v>
      </c>
      <c r="D1299">
        <v>0</v>
      </c>
      <c r="E1299">
        <v>6</v>
      </c>
      <c r="F1299" t="s">
        <v>170</v>
      </c>
      <c r="H1299">
        <v>6.54</v>
      </c>
      <c r="L1299">
        <v>6.06</v>
      </c>
      <c r="X1299" s="1">
        <f t="shared" si="99"/>
        <v>6.54</v>
      </c>
      <c r="Y1299" s="1">
        <f t="shared" si="100"/>
        <v>6.06</v>
      </c>
      <c r="Z1299">
        <f t="shared" si="101"/>
        <v>3.9113918814264239E-5</v>
      </c>
    </row>
    <row r="1300" spans="1:26" x14ac:dyDescent="0.25">
      <c r="A1300" t="s">
        <v>2018</v>
      </c>
      <c r="B1300">
        <v>125</v>
      </c>
      <c r="C1300" t="s">
        <v>383</v>
      </c>
      <c r="D1300">
        <v>2</v>
      </c>
      <c r="E1300">
        <v>6</v>
      </c>
      <c r="F1300" t="s">
        <v>170</v>
      </c>
      <c r="H1300">
        <v>6.52</v>
      </c>
      <c r="L1300">
        <v>6.04</v>
      </c>
      <c r="X1300" s="1">
        <f t="shared" si="99"/>
        <v>6.52</v>
      </c>
      <c r="Y1300" s="1">
        <f t="shared" si="100"/>
        <v>6.04</v>
      </c>
      <c r="Z1300">
        <f t="shared" si="101"/>
        <v>3.9113918814264164E-5</v>
      </c>
    </row>
    <row r="1301" spans="1:26" x14ac:dyDescent="0.25">
      <c r="A1301" t="s">
        <v>2019</v>
      </c>
      <c r="B1301">
        <v>125</v>
      </c>
      <c r="C1301" t="s">
        <v>383</v>
      </c>
      <c r="D1301">
        <v>0</v>
      </c>
      <c r="E1301">
        <v>6</v>
      </c>
      <c r="F1301" t="s">
        <v>170</v>
      </c>
      <c r="H1301">
        <v>6.3</v>
      </c>
      <c r="L1301">
        <v>5.89</v>
      </c>
      <c r="X1301" s="1">
        <f t="shared" si="99"/>
        <v>6.3</v>
      </c>
      <c r="Y1301" s="1">
        <f t="shared" si="100"/>
        <v>5.89</v>
      </c>
      <c r="Z1301">
        <f t="shared" si="101"/>
        <v>3.3409805653850685E-5</v>
      </c>
    </row>
    <row r="1302" spans="1:26" x14ac:dyDescent="0.25">
      <c r="A1302" t="s">
        <v>2020</v>
      </c>
      <c r="B1302">
        <v>125</v>
      </c>
      <c r="C1302" t="s">
        <v>383</v>
      </c>
      <c r="D1302">
        <v>2</v>
      </c>
      <c r="E1302">
        <v>6</v>
      </c>
      <c r="F1302" t="s">
        <v>1221</v>
      </c>
      <c r="H1302">
        <v>6.32</v>
      </c>
      <c r="L1302">
        <v>5.87</v>
      </c>
      <c r="X1302" s="1">
        <f t="shared" si="99"/>
        <v>6.32</v>
      </c>
      <c r="Y1302" s="1">
        <f t="shared" si="100"/>
        <v>5.87</v>
      </c>
      <c r="Z1302">
        <f t="shared" si="101"/>
        <v>3.6669298888372701E-5</v>
      </c>
    </row>
    <row r="1303" spans="1:26" x14ac:dyDescent="0.25">
      <c r="A1303" t="s">
        <v>2021</v>
      </c>
      <c r="B1303">
        <v>125</v>
      </c>
      <c r="C1303" t="s">
        <v>383</v>
      </c>
      <c r="D1303">
        <v>0</v>
      </c>
      <c r="E1303">
        <v>6</v>
      </c>
      <c r="F1303" t="s">
        <v>1221</v>
      </c>
      <c r="H1303">
        <v>6.3</v>
      </c>
      <c r="L1303">
        <v>5.78</v>
      </c>
      <c r="X1303" s="1">
        <f t="shared" si="99"/>
        <v>6.3</v>
      </c>
      <c r="Y1303" s="1">
        <f t="shared" si="100"/>
        <v>5.78</v>
      </c>
      <c r="Z1303">
        <f t="shared" si="101"/>
        <v>4.237341204878618E-5</v>
      </c>
    </row>
    <row r="1304" spans="1:26" x14ac:dyDescent="0.25">
      <c r="A1304" t="s">
        <v>2022</v>
      </c>
      <c r="B1304">
        <v>125</v>
      </c>
      <c r="C1304" t="s">
        <v>383</v>
      </c>
      <c r="D1304">
        <v>2</v>
      </c>
      <c r="E1304">
        <v>6</v>
      </c>
      <c r="F1304" t="s">
        <v>1221</v>
      </c>
      <c r="H1304">
        <v>6.38</v>
      </c>
      <c r="L1304">
        <v>5.87</v>
      </c>
      <c r="X1304" s="1">
        <f t="shared" si="99"/>
        <v>6.38</v>
      </c>
      <c r="Y1304" s="1">
        <f t="shared" si="100"/>
        <v>5.87</v>
      </c>
      <c r="Z1304">
        <f t="shared" si="101"/>
        <v>4.1558538740155695E-5</v>
      </c>
    </row>
    <row r="1305" spans="1:26" x14ac:dyDescent="0.25">
      <c r="A1305" t="s">
        <v>2023</v>
      </c>
      <c r="B1305">
        <v>125</v>
      </c>
      <c r="C1305" t="s">
        <v>383</v>
      </c>
      <c r="D1305">
        <v>0</v>
      </c>
      <c r="E1305">
        <v>6</v>
      </c>
      <c r="F1305" t="s">
        <v>1221</v>
      </c>
      <c r="H1305">
        <v>6.27</v>
      </c>
      <c r="L1305">
        <v>5.81</v>
      </c>
      <c r="X1305" s="1">
        <f t="shared" si="99"/>
        <v>6.27</v>
      </c>
      <c r="Y1305" s="1">
        <f t="shared" si="100"/>
        <v>5.81</v>
      </c>
      <c r="Z1305">
        <f t="shared" si="101"/>
        <v>3.7484172197003187E-5</v>
      </c>
    </row>
    <row r="1306" spans="1:26" x14ac:dyDescent="0.25">
      <c r="A1306" t="s">
        <v>2024</v>
      </c>
      <c r="B1306">
        <v>125</v>
      </c>
      <c r="C1306" t="s">
        <v>383</v>
      </c>
      <c r="D1306">
        <v>3</v>
      </c>
      <c r="E1306">
        <v>6</v>
      </c>
      <c r="F1306" t="s">
        <v>1221</v>
      </c>
      <c r="H1306">
        <v>6.47</v>
      </c>
      <c r="L1306">
        <v>5.96</v>
      </c>
      <c r="X1306" s="1">
        <f t="shared" si="99"/>
        <v>6.47</v>
      </c>
      <c r="Y1306" s="1">
        <f t="shared" si="100"/>
        <v>5.96</v>
      </c>
      <c r="Z1306">
        <f t="shared" si="101"/>
        <v>4.1558538740155695E-5</v>
      </c>
    </row>
    <row r="1307" spans="1:26" x14ac:dyDescent="0.25">
      <c r="A1307" t="s">
        <v>2025</v>
      </c>
      <c r="B1307">
        <v>125</v>
      </c>
      <c r="C1307" t="s">
        <v>383</v>
      </c>
      <c r="D1307">
        <v>0</v>
      </c>
      <c r="E1307">
        <v>6</v>
      </c>
      <c r="F1307" t="s">
        <v>1221</v>
      </c>
      <c r="H1307">
        <v>6.35</v>
      </c>
      <c r="L1307">
        <v>5.88</v>
      </c>
      <c r="X1307" s="1">
        <f t="shared" si="99"/>
        <v>6.35</v>
      </c>
      <c r="Y1307" s="1">
        <f t="shared" si="100"/>
        <v>5.88</v>
      </c>
      <c r="Z1307">
        <f t="shared" si="101"/>
        <v>3.8299045505633679E-5</v>
      </c>
    </row>
    <row r="1308" spans="1:26" x14ac:dyDescent="0.25">
      <c r="A1308" t="s">
        <v>2026</v>
      </c>
      <c r="B1308">
        <v>125</v>
      </c>
      <c r="C1308" t="s">
        <v>383</v>
      </c>
      <c r="D1308">
        <v>3</v>
      </c>
      <c r="E1308">
        <v>6</v>
      </c>
      <c r="F1308" t="s">
        <v>1221</v>
      </c>
      <c r="H1308">
        <v>6.45</v>
      </c>
      <c r="L1308">
        <v>6.34</v>
      </c>
      <c r="X1308" s="1">
        <f t="shared" si="99"/>
        <v>6.45</v>
      </c>
      <c r="Y1308" s="1">
        <f t="shared" si="100"/>
        <v>6.34</v>
      </c>
      <c r="Z1308">
        <f t="shared" si="101"/>
        <v>8.9636063949355726E-6</v>
      </c>
    </row>
    <row r="1309" spans="1:26" x14ac:dyDescent="0.25">
      <c r="A1309" t="s">
        <v>2027</v>
      </c>
      <c r="B1309">
        <v>125</v>
      </c>
      <c r="C1309" t="s">
        <v>383</v>
      </c>
      <c r="D1309">
        <v>0</v>
      </c>
      <c r="E1309">
        <v>6</v>
      </c>
      <c r="F1309" t="s">
        <v>1221</v>
      </c>
      <c r="H1309">
        <v>6.47</v>
      </c>
      <c r="L1309">
        <v>6.35</v>
      </c>
      <c r="X1309" s="1">
        <f t="shared" si="99"/>
        <v>6.47</v>
      </c>
      <c r="Y1309" s="1">
        <f t="shared" si="100"/>
        <v>6.35</v>
      </c>
      <c r="Z1309">
        <f t="shared" si="101"/>
        <v>9.7784797035660596E-6</v>
      </c>
    </row>
    <row r="1310" spans="1:26" x14ac:dyDescent="0.25">
      <c r="A1310" t="s">
        <v>2028</v>
      </c>
      <c r="B1310">
        <v>125</v>
      </c>
      <c r="C1310" t="s">
        <v>383</v>
      </c>
      <c r="D1310">
        <v>3</v>
      </c>
      <c r="E1310">
        <v>6</v>
      </c>
      <c r="F1310" t="s">
        <v>1221</v>
      </c>
      <c r="H1310">
        <v>6.47</v>
      </c>
      <c r="L1310">
        <v>6.34</v>
      </c>
      <c r="X1310" s="1">
        <f t="shared" si="99"/>
        <v>6.47</v>
      </c>
      <c r="Y1310" s="1">
        <f t="shared" si="100"/>
        <v>6.34</v>
      </c>
      <c r="Z1310">
        <f t="shared" si="101"/>
        <v>1.0593353012196545E-5</v>
      </c>
    </row>
    <row r="1311" spans="1:26" x14ac:dyDescent="0.25">
      <c r="A1311" t="s">
        <v>2029</v>
      </c>
      <c r="B1311">
        <v>125</v>
      </c>
      <c r="C1311" t="s">
        <v>383</v>
      </c>
      <c r="D1311">
        <v>0</v>
      </c>
      <c r="E1311">
        <v>6</v>
      </c>
      <c r="F1311" t="s">
        <v>1221</v>
      </c>
      <c r="H1311">
        <v>6.44</v>
      </c>
      <c r="L1311">
        <v>6.3</v>
      </c>
      <c r="X1311" s="1">
        <f t="shared" si="99"/>
        <v>6.44</v>
      </c>
      <c r="Y1311" s="1">
        <f t="shared" si="100"/>
        <v>6.3</v>
      </c>
      <c r="Z1311">
        <f t="shared" si="101"/>
        <v>1.1408226320827105E-5</v>
      </c>
    </row>
    <row r="1312" spans="1:26" x14ac:dyDescent="0.25">
      <c r="A1312" t="s">
        <v>2030</v>
      </c>
      <c r="B1312">
        <v>125</v>
      </c>
      <c r="C1312" t="s">
        <v>383</v>
      </c>
      <c r="D1312">
        <v>2</v>
      </c>
      <c r="E1312">
        <v>6</v>
      </c>
      <c r="F1312" t="s">
        <v>1221</v>
      </c>
      <c r="H1312">
        <v>6.54</v>
      </c>
      <c r="L1312">
        <v>6.38</v>
      </c>
      <c r="X1312" s="1">
        <f t="shared" si="99"/>
        <v>6.54</v>
      </c>
      <c r="Y1312" s="1">
        <f t="shared" si="100"/>
        <v>6.38</v>
      </c>
      <c r="Z1312">
        <f t="shared" si="101"/>
        <v>1.3037972938088079E-5</v>
      </c>
    </row>
    <row r="1313" spans="1:26" x14ac:dyDescent="0.25">
      <c r="A1313" t="s">
        <v>2031</v>
      </c>
      <c r="B1313">
        <v>125</v>
      </c>
      <c r="C1313" t="s">
        <v>383</v>
      </c>
      <c r="D1313">
        <v>0</v>
      </c>
      <c r="E1313">
        <v>6</v>
      </c>
      <c r="F1313" t="s">
        <v>1221</v>
      </c>
      <c r="H1313">
        <v>6.42</v>
      </c>
      <c r="L1313">
        <v>6.27</v>
      </c>
      <c r="X1313" s="1">
        <f t="shared" si="99"/>
        <v>6.42</v>
      </c>
      <c r="Y1313" s="1">
        <f t="shared" si="100"/>
        <v>6.27</v>
      </c>
      <c r="Z1313">
        <f t="shared" si="101"/>
        <v>1.2223099629457592E-5</v>
      </c>
    </row>
    <row r="1314" spans="1:26" x14ac:dyDescent="0.25">
      <c r="A1314" t="s">
        <v>2032</v>
      </c>
      <c r="B1314">
        <v>125</v>
      </c>
      <c r="C1314" t="s">
        <v>383</v>
      </c>
      <c r="D1314">
        <v>2</v>
      </c>
      <c r="E1314">
        <v>6</v>
      </c>
      <c r="F1314" t="s">
        <v>1221</v>
      </c>
      <c r="H1314">
        <v>6.24</v>
      </c>
      <c r="L1314">
        <v>6.12</v>
      </c>
      <c r="X1314" s="1">
        <f t="shared" si="99"/>
        <v>6.24</v>
      </c>
      <c r="Y1314" s="1">
        <f t="shared" si="100"/>
        <v>6.12</v>
      </c>
      <c r="Z1314">
        <f t="shared" si="101"/>
        <v>9.7784797035660596E-6</v>
      </c>
    </row>
    <row r="1315" spans="1:26" x14ac:dyDescent="0.25">
      <c r="A1315" t="s">
        <v>2033</v>
      </c>
      <c r="B1315">
        <v>125</v>
      </c>
      <c r="C1315" t="s">
        <v>383</v>
      </c>
      <c r="D1315">
        <v>0</v>
      </c>
      <c r="E1315">
        <v>6</v>
      </c>
      <c r="F1315" t="s">
        <v>169</v>
      </c>
      <c r="H1315">
        <v>5.46</v>
      </c>
      <c r="L1315">
        <v>5.27</v>
      </c>
      <c r="X1315" s="1">
        <f t="shared" si="99"/>
        <v>5.46</v>
      </c>
      <c r="Y1315" s="1">
        <f t="shared" si="100"/>
        <v>5.27</v>
      </c>
      <c r="Z1315">
        <f t="shared" si="101"/>
        <v>1.5482592863979611E-5</v>
      </c>
    </row>
    <row r="1316" spans="1:26" x14ac:dyDescent="0.25">
      <c r="A1316" t="s">
        <v>2034</v>
      </c>
      <c r="B1316">
        <v>125</v>
      </c>
      <c r="C1316" t="s">
        <v>383</v>
      </c>
      <c r="D1316">
        <v>3</v>
      </c>
      <c r="E1316">
        <v>6</v>
      </c>
      <c r="F1316" t="s">
        <v>169</v>
      </c>
      <c r="H1316">
        <v>5.58</v>
      </c>
      <c r="L1316">
        <v>5.43</v>
      </c>
      <c r="X1316" s="1">
        <f t="shared" si="99"/>
        <v>5.58</v>
      </c>
      <c r="Y1316" s="1">
        <f t="shared" si="100"/>
        <v>5.43</v>
      </c>
      <c r="Z1316">
        <f t="shared" si="101"/>
        <v>1.2223099629457592E-5</v>
      </c>
    </row>
    <row r="1317" spans="1:26" x14ac:dyDescent="0.25">
      <c r="A1317" t="s">
        <v>2048</v>
      </c>
      <c r="B1317">
        <v>125</v>
      </c>
      <c r="C1317" t="s">
        <v>383</v>
      </c>
      <c r="D1317">
        <v>0</v>
      </c>
      <c r="E1317">
        <v>5</v>
      </c>
      <c r="F1317" t="s">
        <v>1221</v>
      </c>
      <c r="H1317">
        <v>6.32</v>
      </c>
      <c r="L1317">
        <v>6.13</v>
      </c>
      <c r="X1317" s="1">
        <f t="shared" si="99"/>
        <v>6.32</v>
      </c>
      <c r="Y1317" s="1">
        <f t="shared" si="100"/>
        <v>6.13</v>
      </c>
      <c r="Z1317">
        <f t="shared" si="101"/>
        <v>1.5482592863979611E-5</v>
      </c>
    </row>
    <row r="1318" spans="1:26" x14ac:dyDescent="0.25">
      <c r="A1318" t="s">
        <v>2049</v>
      </c>
      <c r="B1318">
        <v>125</v>
      </c>
      <c r="C1318" t="s">
        <v>383</v>
      </c>
      <c r="D1318">
        <v>3</v>
      </c>
      <c r="E1318">
        <v>5</v>
      </c>
      <c r="F1318" t="s">
        <v>1221</v>
      </c>
      <c r="H1318">
        <v>6.28</v>
      </c>
      <c r="L1318">
        <v>6.04</v>
      </c>
      <c r="X1318" s="1">
        <f t="shared" si="99"/>
        <v>6.28</v>
      </c>
      <c r="Y1318" s="1">
        <f t="shared" si="100"/>
        <v>6.04</v>
      </c>
      <c r="Z1318">
        <f t="shared" si="101"/>
        <v>1.9556959407132119E-5</v>
      </c>
    </row>
    <row r="1319" spans="1:26" x14ac:dyDescent="0.25">
      <c r="A1319" t="s">
        <v>2050</v>
      </c>
      <c r="B1319">
        <v>125</v>
      </c>
      <c r="C1319" t="s">
        <v>383</v>
      </c>
      <c r="D1319">
        <v>0</v>
      </c>
      <c r="E1319">
        <v>5</v>
      </c>
      <c r="F1319" t="s">
        <v>1221</v>
      </c>
      <c r="H1319">
        <v>6.18</v>
      </c>
      <c r="L1319">
        <v>5.97</v>
      </c>
      <c r="X1319" s="1">
        <f t="shared" si="99"/>
        <v>6.18</v>
      </c>
      <c r="Y1319" s="1">
        <f t="shared" si="100"/>
        <v>5.97</v>
      </c>
      <c r="Z1319">
        <f t="shared" si="101"/>
        <v>1.7112339481240585E-5</v>
      </c>
    </row>
    <row r="1320" spans="1:26" x14ac:dyDescent="0.25">
      <c r="A1320" t="s">
        <v>2051</v>
      </c>
      <c r="B1320">
        <v>125</v>
      </c>
      <c r="C1320" t="s">
        <v>383</v>
      </c>
      <c r="D1320">
        <v>3</v>
      </c>
      <c r="E1320">
        <v>5</v>
      </c>
      <c r="F1320" t="s">
        <v>1221</v>
      </c>
      <c r="H1320">
        <v>6.34</v>
      </c>
      <c r="L1320">
        <v>6.12</v>
      </c>
      <c r="X1320" s="1">
        <f t="shared" si="99"/>
        <v>6.34</v>
      </c>
      <c r="Y1320" s="1">
        <f t="shared" si="100"/>
        <v>6.12</v>
      </c>
      <c r="Z1320">
        <f t="shared" si="101"/>
        <v>1.7927212789871071E-5</v>
      </c>
    </row>
    <row r="1321" spans="1:26" x14ac:dyDescent="0.25">
      <c r="A1321" t="s">
        <v>2052</v>
      </c>
      <c r="B1321">
        <v>125</v>
      </c>
      <c r="C1321" t="s">
        <v>383</v>
      </c>
      <c r="D1321">
        <v>0</v>
      </c>
      <c r="E1321">
        <v>5</v>
      </c>
      <c r="F1321" t="s">
        <v>1221</v>
      </c>
      <c r="H1321">
        <v>6.2</v>
      </c>
      <c r="L1321">
        <v>5.99</v>
      </c>
      <c r="X1321" s="1">
        <f t="shared" si="99"/>
        <v>6.2</v>
      </c>
      <c r="Y1321" s="1">
        <f t="shared" si="100"/>
        <v>5.99</v>
      </c>
      <c r="Z1321">
        <f t="shared" si="101"/>
        <v>1.7112339481240585E-5</v>
      </c>
    </row>
    <row r="1322" spans="1:26" x14ac:dyDescent="0.25">
      <c r="A1322" t="s">
        <v>2053</v>
      </c>
      <c r="B1322">
        <v>125</v>
      </c>
      <c r="C1322" t="s">
        <v>383</v>
      </c>
      <c r="D1322">
        <v>3</v>
      </c>
      <c r="E1322">
        <v>5</v>
      </c>
      <c r="F1322" t="s">
        <v>1221</v>
      </c>
      <c r="H1322">
        <v>6.41</v>
      </c>
      <c r="L1322">
        <v>6.18</v>
      </c>
      <c r="X1322" s="1">
        <f t="shared" si="99"/>
        <v>6.41</v>
      </c>
      <c r="Y1322" s="1">
        <f t="shared" si="100"/>
        <v>6.18</v>
      </c>
      <c r="Z1322">
        <f t="shared" si="101"/>
        <v>1.8742086098501631E-5</v>
      </c>
    </row>
    <row r="1323" spans="1:26" x14ac:dyDescent="0.25">
      <c r="A1323" t="s">
        <v>2054</v>
      </c>
      <c r="B1323">
        <v>125</v>
      </c>
      <c r="C1323" t="s">
        <v>383</v>
      </c>
      <c r="D1323">
        <v>0</v>
      </c>
      <c r="E1323">
        <v>5</v>
      </c>
      <c r="F1323" t="s">
        <v>1221</v>
      </c>
      <c r="H1323">
        <v>6.15</v>
      </c>
      <c r="L1323">
        <v>6.01</v>
      </c>
      <c r="X1323" s="1">
        <f t="shared" si="99"/>
        <v>6.15</v>
      </c>
      <c r="Y1323" s="1">
        <f t="shared" si="100"/>
        <v>6.01</v>
      </c>
      <c r="Z1323">
        <f t="shared" si="101"/>
        <v>1.1408226320827105E-5</v>
      </c>
    </row>
    <row r="1324" spans="1:26" x14ac:dyDescent="0.25">
      <c r="A1324" t="s">
        <v>2055</v>
      </c>
      <c r="B1324">
        <v>125</v>
      </c>
      <c r="C1324" t="s">
        <v>383</v>
      </c>
      <c r="D1324">
        <v>3</v>
      </c>
      <c r="E1324">
        <v>5</v>
      </c>
      <c r="F1324" t="s">
        <v>1221</v>
      </c>
      <c r="H1324">
        <v>6.32</v>
      </c>
      <c r="L1324">
        <v>6.15</v>
      </c>
      <c r="X1324" s="1">
        <f t="shared" si="99"/>
        <v>6.32</v>
      </c>
      <c r="Y1324" s="1">
        <f t="shared" si="100"/>
        <v>6.15</v>
      </c>
      <c r="Z1324">
        <f t="shared" si="101"/>
        <v>1.3852846246718566E-5</v>
      </c>
    </row>
    <row r="1325" spans="1:26" x14ac:dyDescent="0.25">
      <c r="A1325" t="s">
        <v>2056</v>
      </c>
      <c r="B1325">
        <v>125</v>
      </c>
      <c r="C1325" t="s">
        <v>383</v>
      </c>
      <c r="D1325">
        <v>0</v>
      </c>
      <c r="E1325">
        <v>5</v>
      </c>
      <c r="F1325" t="s">
        <v>1221</v>
      </c>
      <c r="H1325">
        <v>6.08</v>
      </c>
      <c r="L1325">
        <v>5.91</v>
      </c>
      <c r="X1325" s="1">
        <f t="shared" si="99"/>
        <v>6.08</v>
      </c>
      <c r="Y1325" s="1">
        <f t="shared" si="100"/>
        <v>5.91</v>
      </c>
      <c r="Z1325">
        <f t="shared" si="101"/>
        <v>1.3852846246718566E-5</v>
      </c>
    </row>
    <row r="1326" spans="1:26" x14ac:dyDescent="0.25">
      <c r="A1326" t="s">
        <v>2057</v>
      </c>
      <c r="B1326">
        <v>125</v>
      </c>
      <c r="C1326" t="s">
        <v>383</v>
      </c>
      <c r="D1326">
        <v>3</v>
      </c>
      <c r="E1326">
        <v>5</v>
      </c>
      <c r="F1326" t="s">
        <v>1221</v>
      </c>
      <c r="H1326">
        <v>6.36</v>
      </c>
      <c r="L1326">
        <v>6.2</v>
      </c>
      <c r="X1326" s="1">
        <f t="shared" si="99"/>
        <v>6.36</v>
      </c>
      <c r="Y1326" s="1">
        <f t="shared" si="100"/>
        <v>6.2</v>
      </c>
      <c r="Z1326">
        <f t="shared" si="101"/>
        <v>1.3037972938088079E-5</v>
      </c>
    </row>
    <row r="1327" spans="1:26" x14ac:dyDescent="0.25">
      <c r="A1327" t="s">
        <v>2058</v>
      </c>
      <c r="B1327">
        <v>125</v>
      </c>
      <c r="C1327" t="s">
        <v>383</v>
      </c>
      <c r="D1327">
        <v>0</v>
      </c>
      <c r="E1327">
        <v>5</v>
      </c>
      <c r="F1327" t="s">
        <v>1221</v>
      </c>
      <c r="H1327">
        <v>6.23</v>
      </c>
      <c r="L1327">
        <v>6.09</v>
      </c>
      <c r="X1327" s="1">
        <f t="shared" si="99"/>
        <v>6.23</v>
      </c>
      <c r="Y1327" s="1">
        <f t="shared" si="100"/>
        <v>6.09</v>
      </c>
      <c r="Z1327">
        <f t="shared" si="101"/>
        <v>1.1408226320827105E-5</v>
      </c>
    </row>
    <row r="1328" spans="1:26" x14ac:dyDescent="0.25">
      <c r="A1328" t="s">
        <v>2059</v>
      </c>
      <c r="B1328">
        <v>125</v>
      </c>
      <c r="C1328" t="s">
        <v>383</v>
      </c>
      <c r="D1328">
        <v>3</v>
      </c>
      <c r="E1328">
        <v>5</v>
      </c>
      <c r="F1328" t="s">
        <v>1221</v>
      </c>
      <c r="H1328">
        <v>6.29</v>
      </c>
      <c r="L1328">
        <v>6.11</v>
      </c>
      <c r="X1328" s="1">
        <f t="shared" si="99"/>
        <v>6.29</v>
      </c>
      <c r="Y1328" s="1">
        <f t="shared" si="100"/>
        <v>6.11</v>
      </c>
      <c r="Z1328">
        <f t="shared" si="101"/>
        <v>1.4667719555349051E-5</v>
      </c>
    </row>
    <row r="1329" spans="1:26" x14ac:dyDescent="0.25">
      <c r="A1329" t="s">
        <v>2060</v>
      </c>
      <c r="B1329">
        <v>125</v>
      </c>
      <c r="C1329" t="s">
        <v>383</v>
      </c>
      <c r="D1329">
        <v>0</v>
      </c>
      <c r="E1329">
        <v>5</v>
      </c>
      <c r="F1329" t="s">
        <v>1221</v>
      </c>
      <c r="H1329">
        <v>6.17</v>
      </c>
      <c r="L1329">
        <v>6</v>
      </c>
      <c r="X1329" s="1">
        <f t="shared" si="99"/>
        <v>6.17</v>
      </c>
      <c r="Y1329" s="1">
        <f t="shared" si="100"/>
        <v>6</v>
      </c>
      <c r="Z1329">
        <f t="shared" si="101"/>
        <v>1.3852846246718566E-5</v>
      </c>
    </row>
    <row r="1330" spans="1:26" x14ac:dyDescent="0.25">
      <c r="A1330" t="s">
        <v>2061</v>
      </c>
      <c r="B1330">
        <v>125</v>
      </c>
      <c r="C1330" t="s">
        <v>383</v>
      </c>
      <c r="D1330">
        <v>4</v>
      </c>
      <c r="E1330">
        <v>5</v>
      </c>
      <c r="F1330" t="s">
        <v>169</v>
      </c>
      <c r="H1330">
        <v>5.77</v>
      </c>
      <c r="L1330">
        <v>5.6</v>
      </c>
      <c r="X1330" s="1">
        <f t="shared" si="99"/>
        <v>5.77</v>
      </c>
      <c r="Y1330" s="1">
        <f t="shared" si="100"/>
        <v>5.6</v>
      </c>
      <c r="Z1330">
        <f t="shared" si="101"/>
        <v>1.3852846246718566E-5</v>
      </c>
    </row>
    <row r="1331" spans="1:26" x14ac:dyDescent="0.25">
      <c r="A1331" t="s">
        <v>2062</v>
      </c>
      <c r="B1331">
        <v>125</v>
      </c>
      <c r="C1331" t="s">
        <v>383</v>
      </c>
      <c r="D1331">
        <v>0</v>
      </c>
      <c r="E1331">
        <v>5</v>
      </c>
      <c r="F1331" t="s">
        <v>169</v>
      </c>
      <c r="H1331">
        <v>5.38</v>
      </c>
      <c r="L1331">
        <v>5.22</v>
      </c>
      <c r="X1331" s="1">
        <f t="shared" si="99"/>
        <v>5.38</v>
      </c>
      <c r="Y1331" s="1">
        <f t="shared" si="100"/>
        <v>5.22</v>
      </c>
      <c r="Z1331">
        <f t="shared" si="101"/>
        <v>1.3037972938088079E-5</v>
      </c>
    </row>
    <row r="1332" spans="1:26" x14ac:dyDescent="0.25">
      <c r="A1332" t="s">
        <v>2063</v>
      </c>
      <c r="B1332">
        <v>125</v>
      </c>
      <c r="C1332" t="s">
        <v>383</v>
      </c>
      <c r="D1332">
        <v>2</v>
      </c>
      <c r="E1332">
        <v>5</v>
      </c>
      <c r="F1332" t="s">
        <v>169</v>
      </c>
      <c r="H1332">
        <v>5.48</v>
      </c>
      <c r="L1332">
        <v>5.32</v>
      </c>
      <c r="X1332" s="1">
        <f t="shared" si="99"/>
        <v>5.48</v>
      </c>
      <c r="Y1332" s="1">
        <f t="shared" si="100"/>
        <v>5.32</v>
      </c>
      <c r="Z1332">
        <f t="shared" si="101"/>
        <v>1.3037972938088079E-5</v>
      </c>
    </row>
    <row r="1333" spans="1:26" x14ac:dyDescent="0.25">
      <c r="A1333" t="s">
        <v>2064</v>
      </c>
      <c r="B1333">
        <v>125</v>
      </c>
      <c r="C1333" t="s">
        <v>383</v>
      </c>
      <c r="D1333">
        <v>0</v>
      </c>
      <c r="E1333">
        <v>5</v>
      </c>
      <c r="F1333" t="s">
        <v>169</v>
      </c>
      <c r="H1333">
        <v>5.39</v>
      </c>
      <c r="L1333">
        <v>5.24</v>
      </c>
      <c r="X1333" s="1">
        <f t="shared" si="99"/>
        <v>5.39</v>
      </c>
      <c r="Y1333" s="1">
        <f t="shared" si="100"/>
        <v>5.24</v>
      </c>
      <c r="Z1333">
        <f t="shared" si="101"/>
        <v>1.2223099629457519E-5</v>
      </c>
    </row>
    <row r="1334" spans="1:26" x14ac:dyDescent="0.25">
      <c r="A1334" t="s">
        <v>2065</v>
      </c>
      <c r="B1334">
        <v>125</v>
      </c>
      <c r="C1334" t="s">
        <v>383</v>
      </c>
      <c r="D1334">
        <v>2</v>
      </c>
      <c r="E1334">
        <v>5</v>
      </c>
      <c r="F1334" t="s">
        <v>169</v>
      </c>
      <c r="H1334">
        <v>5.53</v>
      </c>
      <c r="L1334">
        <v>5.35</v>
      </c>
      <c r="X1334" s="1">
        <f t="shared" si="99"/>
        <v>5.53</v>
      </c>
      <c r="Y1334" s="1">
        <f t="shared" si="100"/>
        <v>5.35</v>
      </c>
      <c r="Z1334">
        <f t="shared" si="101"/>
        <v>1.4667719555349124E-5</v>
      </c>
    </row>
    <row r="1335" spans="1:26" x14ac:dyDescent="0.25">
      <c r="A1335" t="s">
        <v>2066</v>
      </c>
      <c r="B1335">
        <v>125</v>
      </c>
      <c r="C1335" t="s">
        <v>383</v>
      </c>
      <c r="D1335">
        <v>0</v>
      </c>
      <c r="E1335">
        <v>5</v>
      </c>
      <c r="F1335" t="s">
        <v>169</v>
      </c>
      <c r="H1335">
        <v>5.41</v>
      </c>
      <c r="L1335">
        <v>5.25</v>
      </c>
      <c r="X1335" s="1">
        <f t="shared" si="99"/>
        <v>5.41</v>
      </c>
      <c r="Y1335" s="1">
        <f t="shared" si="100"/>
        <v>5.25</v>
      </c>
      <c r="Z1335">
        <f t="shared" si="101"/>
        <v>1.3037972938088079E-5</v>
      </c>
    </row>
    <row r="1336" spans="1:26" x14ac:dyDescent="0.25">
      <c r="A1336" t="s">
        <v>2067</v>
      </c>
      <c r="B1336">
        <v>125</v>
      </c>
      <c r="C1336" t="s">
        <v>383</v>
      </c>
      <c r="D1336">
        <v>3</v>
      </c>
      <c r="E1336">
        <v>5</v>
      </c>
      <c r="F1336" t="s">
        <v>169</v>
      </c>
      <c r="H1336">
        <v>5.47</v>
      </c>
      <c r="L1336">
        <v>5.32</v>
      </c>
      <c r="X1336" s="1">
        <f t="shared" si="99"/>
        <v>5.47</v>
      </c>
      <c r="Y1336" s="1">
        <f t="shared" si="100"/>
        <v>5.32</v>
      </c>
      <c r="Z1336">
        <f t="shared" si="101"/>
        <v>1.2223099629457519E-5</v>
      </c>
    </row>
    <row r="1337" spans="1:26" x14ac:dyDescent="0.25">
      <c r="A1337" t="s">
        <v>2068</v>
      </c>
      <c r="B1337">
        <v>125</v>
      </c>
      <c r="C1337" t="s">
        <v>383</v>
      </c>
      <c r="D1337">
        <v>0</v>
      </c>
      <c r="E1337">
        <v>5</v>
      </c>
      <c r="F1337" t="s">
        <v>169</v>
      </c>
      <c r="H1337">
        <v>5.41</v>
      </c>
      <c r="L1337">
        <v>5.27</v>
      </c>
      <c r="X1337" s="1">
        <f t="shared" si="99"/>
        <v>5.41</v>
      </c>
      <c r="Y1337" s="1">
        <f t="shared" si="100"/>
        <v>5.27</v>
      </c>
      <c r="Z1337">
        <f t="shared" si="101"/>
        <v>1.1408226320827105E-5</v>
      </c>
    </row>
    <row r="1338" spans="1:26" x14ac:dyDescent="0.25">
      <c r="A1338" t="s">
        <v>2069</v>
      </c>
      <c r="B1338">
        <v>125</v>
      </c>
      <c r="C1338" t="s">
        <v>383</v>
      </c>
      <c r="D1338">
        <v>3</v>
      </c>
      <c r="E1338">
        <v>5</v>
      </c>
      <c r="F1338" t="s">
        <v>169</v>
      </c>
      <c r="H1338">
        <v>5.49</v>
      </c>
      <c r="L1338">
        <v>5.19</v>
      </c>
      <c r="X1338" s="1">
        <f t="shared" si="99"/>
        <v>5.49</v>
      </c>
      <c r="Y1338" s="1">
        <f t="shared" si="100"/>
        <v>5.19</v>
      </c>
      <c r="Z1338">
        <f t="shared" si="101"/>
        <v>2.4446199258915109E-5</v>
      </c>
    </row>
    <row r="1339" spans="1:26" x14ac:dyDescent="0.25">
      <c r="A1339" t="s">
        <v>2070</v>
      </c>
      <c r="B1339">
        <v>125</v>
      </c>
      <c r="C1339" t="s">
        <v>383</v>
      </c>
      <c r="D1339">
        <v>0</v>
      </c>
      <c r="E1339">
        <v>5</v>
      </c>
      <c r="F1339" t="s">
        <v>169</v>
      </c>
      <c r="H1339">
        <v>5.55</v>
      </c>
      <c r="L1339">
        <v>5.26</v>
      </c>
      <c r="X1339" s="1">
        <f t="shared" si="99"/>
        <v>5.55</v>
      </c>
      <c r="Y1339" s="1">
        <f t="shared" si="100"/>
        <v>5.26</v>
      </c>
      <c r="Z1339">
        <f t="shared" si="101"/>
        <v>2.3631325950284624E-5</v>
      </c>
    </row>
    <row r="1340" spans="1:26" x14ac:dyDescent="0.25">
      <c r="A1340" t="s">
        <v>2071</v>
      </c>
      <c r="B1340">
        <v>125</v>
      </c>
      <c r="C1340" t="s">
        <v>383</v>
      </c>
      <c r="D1340">
        <v>2</v>
      </c>
      <c r="E1340">
        <v>5</v>
      </c>
      <c r="F1340" t="s">
        <v>169</v>
      </c>
      <c r="H1340">
        <v>5.54</v>
      </c>
      <c r="L1340">
        <v>5.23</v>
      </c>
      <c r="X1340" s="1">
        <f t="shared" si="99"/>
        <v>5.54</v>
      </c>
      <c r="Y1340" s="1">
        <f t="shared" si="100"/>
        <v>5.23</v>
      </c>
      <c r="Z1340">
        <f t="shared" si="101"/>
        <v>2.5261072567545598E-5</v>
      </c>
    </row>
    <row r="1341" spans="1:26" x14ac:dyDescent="0.25">
      <c r="A1341" t="s">
        <v>2072</v>
      </c>
      <c r="B1341">
        <v>125</v>
      </c>
      <c r="C1341" t="s">
        <v>383</v>
      </c>
      <c r="D1341">
        <v>0</v>
      </c>
      <c r="E1341">
        <v>5</v>
      </c>
      <c r="F1341" t="s">
        <v>169</v>
      </c>
      <c r="H1341">
        <v>5.64</v>
      </c>
      <c r="L1341">
        <v>5.38</v>
      </c>
      <c r="X1341" s="1">
        <f t="shared" si="99"/>
        <v>5.64</v>
      </c>
      <c r="Y1341" s="1">
        <f t="shared" si="100"/>
        <v>5.38</v>
      </c>
      <c r="Z1341">
        <f t="shared" si="101"/>
        <v>2.118670602439309E-5</v>
      </c>
    </row>
    <row r="1342" spans="1:26" x14ac:dyDescent="0.25">
      <c r="A1342" t="s">
        <v>2073</v>
      </c>
      <c r="B1342">
        <v>125</v>
      </c>
      <c r="C1342" t="s">
        <v>383</v>
      </c>
      <c r="D1342">
        <v>2</v>
      </c>
      <c r="E1342">
        <v>5</v>
      </c>
      <c r="F1342" t="s">
        <v>1221</v>
      </c>
      <c r="H1342">
        <v>6.21</v>
      </c>
      <c r="L1342">
        <v>5.94</v>
      </c>
      <c r="X1342" s="1">
        <f t="shared" si="99"/>
        <v>6.21</v>
      </c>
      <c r="Y1342" s="1">
        <f t="shared" si="100"/>
        <v>5.94</v>
      </c>
      <c r="Z1342">
        <f t="shared" si="101"/>
        <v>2.2001579333023579E-5</v>
      </c>
    </row>
    <row r="1343" spans="1:26" x14ac:dyDescent="0.25">
      <c r="A1343" t="s">
        <v>2074</v>
      </c>
      <c r="B1343">
        <v>125</v>
      </c>
      <c r="C1343" t="s">
        <v>383</v>
      </c>
      <c r="D1343">
        <v>0</v>
      </c>
      <c r="E1343">
        <v>5</v>
      </c>
      <c r="F1343" t="s">
        <v>1221</v>
      </c>
      <c r="H1343">
        <v>6.18</v>
      </c>
      <c r="L1343">
        <v>5.89</v>
      </c>
      <c r="X1343" s="1">
        <f t="shared" si="99"/>
        <v>6.18</v>
      </c>
      <c r="Y1343" s="1">
        <f t="shared" si="100"/>
        <v>5.89</v>
      </c>
      <c r="Z1343">
        <f t="shared" si="101"/>
        <v>2.3631325950284624E-5</v>
      </c>
    </row>
    <row r="1344" spans="1:26" x14ac:dyDescent="0.25">
      <c r="A1344" t="s">
        <v>2075</v>
      </c>
      <c r="B1344">
        <v>125</v>
      </c>
      <c r="C1344" t="s">
        <v>383</v>
      </c>
      <c r="D1344">
        <v>3</v>
      </c>
      <c r="E1344">
        <v>5</v>
      </c>
      <c r="F1344" t="s">
        <v>169</v>
      </c>
      <c r="H1344">
        <v>5.66</v>
      </c>
      <c r="L1344">
        <v>5.36</v>
      </c>
      <c r="X1344" s="1">
        <f t="shared" ref="X1344:X1362" si="102">H1344</f>
        <v>5.66</v>
      </c>
      <c r="Y1344" s="1">
        <f t="shared" ref="Y1344:Y1362" si="103">L1344</f>
        <v>5.36</v>
      </c>
      <c r="Z1344">
        <f t="shared" ref="Z1344:Z1363" si="104">IFERROR((X1344-Y1344)/(PI()*((B1344/2)^2)),"na")</f>
        <v>2.4446199258915109E-5</v>
      </c>
    </row>
    <row r="1345" spans="1:26" x14ac:dyDescent="0.25">
      <c r="A1345" t="s">
        <v>2076</v>
      </c>
      <c r="B1345">
        <v>125</v>
      </c>
      <c r="C1345" t="s">
        <v>383</v>
      </c>
      <c r="D1345">
        <v>0</v>
      </c>
      <c r="E1345">
        <v>5</v>
      </c>
      <c r="F1345" t="s">
        <v>1221</v>
      </c>
      <c r="H1345">
        <v>6.22</v>
      </c>
      <c r="L1345">
        <v>5.88</v>
      </c>
      <c r="X1345" s="1">
        <f t="shared" si="102"/>
        <v>6.22</v>
      </c>
      <c r="Y1345" s="1">
        <f t="shared" si="103"/>
        <v>5.88</v>
      </c>
      <c r="Z1345">
        <f t="shared" si="104"/>
        <v>2.7705692493437132E-5</v>
      </c>
    </row>
    <row r="1346" spans="1:26" x14ac:dyDescent="0.25">
      <c r="A1346" t="s">
        <v>2077</v>
      </c>
      <c r="B1346">
        <v>125</v>
      </c>
      <c r="C1346" t="s">
        <v>383</v>
      </c>
      <c r="D1346">
        <v>3</v>
      </c>
      <c r="E1346">
        <v>6</v>
      </c>
      <c r="F1346" t="s">
        <v>170</v>
      </c>
      <c r="H1346">
        <v>6.46</v>
      </c>
      <c r="L1346">
        <v>6.14</v>
      </c>
      <c r="X1346" s="1">
        <f t="shared" si="102"/>
        <v>6.46</v>
      </c>
      <c r="Y1346" s="1">
        <f t="shared" si="103"/>
        <v>6.14</v>
      </c>
      <c r="Z1346">
        <f t="shared" si="104"/>
        <v>2.6075945876176158E-5</v>
      </c>
    </row>
    <row r="1347" spans="1:26" x14ac:dyDescent="0.25">
      <c r="A1347" t="s">
        <v>2078</v>
      </c>
      <c r="B1347">
        <v>125</v>
      </c>
      <c r="C1347" t="s">
        <v>383</v>
      </c>
      <c r="D1347">
        <v>0</v>
      </c>
      <c r="E1347">
        <v>6</v>
      </c>
      <c r="F1347" t="s">
        <v>170</v>
      </c>
      <c r="H1347">
        <v>6.29</v>
      </c>
      <c r="L1347">
        <v>6</v>
      </c>
      <c r="X1347" s="1">
        <f t="shared" si="102"/>
        <v>6.29</v>
      </c>
      <c r="Y1347" s="1">
        <f t="shared" si="103"/>
        <v>6</v>
      </c>
      <c r="Z1347">
        <f t="shared" si="104"/>
        <v>2.3631325950284624E-5</v>
      </c>
    </row>
    <row r="1348" spans="1:26" x14ac:dyDescent="0.25">
      <c r="A1348" t="s">
        <v>2079</v>
      </c>
      <c r="B1348">
        <v>125</v>
      </c>
      <c r="C1348" t="s">
        <v>383</v>
      </c>
      <c r="D1348">
        <v>2</v>
      </c>
      <c r="E1348">
        <v>6</v>
      </c>
      <c r="F1348" t="s">
        <v>170</v>
      </c>
      <c r="H1348">
        <v>6.45</v>
      </c>
      <c r="L1348">
        <v>6.21</v>
      </c>
      <c r="X1348" s="1">
        <f t="shared" si="102"/>
        <v>6.45</v>
      </c>
      <c r="Y1348" s="1">
        <f t="shared" si="103"/>
        <v>6.21</v>
      </c>
      <c r="Z1348">
        <f t="shared" si="104"/>
        <v>1.9556959407132119E-5</v>
      </c>
    </row>
    <row r="1349" spans="1:26" x14ac:dyDescent="0.25">
      <c r="A1349" t="s">
        <v>2080</v>
      </c>
      <c r="B1349">
        <v>125</v>
      </c>
      <c r="C1349" t="s">
        <v>383</v>
      </c>
      <c r="D1349">
        <v>0</v>
      </c>
      <c r="E1349">
        <v>6</v>
      </c>
      <c r="F1349" t="s">
        <v>170</v>
      </c>
      <c r="H1349">
        <v>6.52</v>
      </c>
      <c r="L1349">
        <v>6.29</v>
      </c>
      <c r="X1349" s="1">
        <f t="shared" si="102"/>
        <v>6.52</v>
      </c>
      <c r="Y1349" s="1">
        <f t="shared" si="103"/>
        <v>6.29</v>
      </c>
      <c r="Z1349">
        <f t="shared" si="104"/>
        <v>1.8742086098501559E-5</v>
      </c>
    </row>
    <row r="1350" spans="1:26" x14ac:dyDescent="0.25">
      <c r="A1350" t="s">
        <v>2081</v>
      </c>
      <c r="B1350">
        <v>125</v>
      </c>
      <c r="C1350" t="s">
        <v>383</v>
      </c>
      <c r="D1350">
        <v>3</v>
      </c>
      <c r="E1350">
        <v>6</v>
      </c>
      <c r="F1350" t="s">
        <v>170</v>
      </c>
      <c r="H1350">
        <v>6.35</v>
      </c>
      <c r="L1350">
        <v>6.14</v>
      </c>
      <c r="X1350" s="1">
        <f t="shared" si="102"/>
        <v>6.35</v>
      </c>
      <c r="Y1350" s="1">
        <f t="shared" si="103"/>
        <v>6.14</v>
      </c>
      <c r="Z1350">
        <f t="shared" si="104"/>
        <v>1.7112339481240585E-5</v>
      </c>
    </row>
    <row r="1351" spans="1:26" x14ac:dyDescent="0.25">
      <c r="A1351" t="s">
        <v>2082</v>
      </c>
      <c r="B1351">
        <v>125</v>
      </c>
      <c r="C1351" t="s">
        <v>383</v>
      </c>
      <c r="D1351">
        <v>0</v>
      </c>
      <c r="E1351">
        <v>6</v>
      </c>
      <c r="F1351" t="s">
        <v>170</v>
      </c>
      <c r="H1351">
        <v>6.38</v>
      </c>
      <c r="L1351">
        <v>6.15</v>
      </c>
      <c r="X1351" s="1">
        <f t="shared" si="102"/>
        <v>6.38</v>
      </c>
      <c r="Y1351" s="1">
        <f t="shared" si="103"/>
        <v>6.15</v>
      </c>
      <c r="Z1351">
        <f t="shared" si="104"/>
        <v>1.8742086098501559E-5</v>
      </c>
    </row>
    <row r="1352" spans="1:26" x14ac:dyDescent="0.25">
      <c r="A1352" t="s">
        <v>2083</v>
      </c>
      <c r="B1352">
        <v>125</v>
      </c>
      <c r="C1352" t="s">
        <v>383</v>
      </c>
      <c r="D1352">
        <v>2</v>
      </c>
      <c r="E1352">
        <v>6</v>
      </c>
      <c r="F1352" t="s">
        <v>170</v>
      </c>
      <c r="H1352">
        <v>6.35</v>
      </c>
      <c r="L1352">
        <v>6.15</v>
      </c>
      <c r="X1352" s="1">
        <f t="shared" si="102"/>
        <v>6.35</v>
      </c>
      <c r="Y1352" s="1">
        <f t="shared" si="103"/>
        <v>6.15</v>
      </c>
      <c r="Z1352">
        <f t="shared" si="104"/>
        <v>1.6297466172610025E-5</v>
      </c>
    </row>
    <row r="1353" spans="1:26" x14ac:dyDescent="0.25">
      <c r="A1353" t="s">
        <v>2084</v>
      </c>
      <c r="B1353">
        <v>125</v>
      </c>
      <c r="C1353" t="s">
        <v>383</v>
      </c>
      <c r="D1353">
        <v>0</v>
      </c>
      <c r="E1353">
        <v>6</v>
      </c>
      <c r="F1353" t="s">
        <v>170</v>
      </c>
      <c r="H1353">
        <v>6.23</v>
      </c>
      <c r="L1353">
        <v>6.12</v>
      </c>
      <c r="X1353" s="1">
        <f t="shared" si="102"/>
        <v>6.23</v>
      </c>
      <c r="Y1353" s="1">
        <f t="shared" si="103"/>
        <v>6.12</v>
      </c>
      <c r="Z1353">
        <f t="shared" si="104"/>
        <v>8.9636063949355726E-6</v>
      </c>
    </row>
    <row r="1354" spans="1:26" x14ac:dyDescent="0.25">
      <c r="A1354" t="s">
        <v>2085</v>
      </c>
      <c r="B1354">
        <v>125</v>
      </c>
      <c r="C1354" t="s">
        <v>383</v>
      </c>
      <c r="D1354">
        <v>2</v>
      </c>
      <c r="E1354">
        <v>6</v>
      </c>
      <c r="F1354" t="s">
        <v>170</v>
      </c>
      <c r="H1354">
        <v>6.32</v>
      </c>
      <c r="L1354">
        <v>6.2</v>
      </c>
      <c r="X1354" s="1">
        <f t="shared" si="102"/>
        <v>6.32</v>
      </c>
      <c r="Y1354" s="1">
        <f t="shared" si="103"/>
        <v>6.2</v>
      </c>
      <c r="Z1354">
        <f t="shared" si="104"/>
        <v>9.7784797035660596E-6</v>
      </c>
    </row>
    <row r="1355" spans="1:26" x14ac:dyDescent="0.25">
      <c r="A1355" t="s">
        <v>2086</v>
      </c>
      <c r="B1355">
        <v>125</v>
      </c>
      <c r="C1355" t="s">
        <v>383</v>
      </c>
      <c r="D1355">
        <v>0</v>
      </c>
      <c r="E1355">
        <v>6</v>
      </c>
      <c r="F1355" t="s">
        <v>170</v>
      </c>
      <c r="H1355">
        <v>6.31</v>
      </c>
      <c r="L1355">
        <v>6.18</v>
      </c>
      <c r="X1355" s="1">
        <f t="shared" si="102"/>
        <v>6.31</v>
      </c>
      <c r="Y1355" s="1">
        <f t="shared" si="103"/>
        <v>6.18</v>
      </c>
      <c r="Z1355">
        <f t="shared" si="104"/>
        <v>1.0593353012196545E-5</v>
      </c>
    </row>
    <row r="1356" spans="1:26" x14ac:dyDescent="0.25">
      <c r="A1356" t="s">
        <v>2087</v>
      </c>
      <c r="B1356">
        <v>125</v>
      </c>
      <c r="C1356" t="s">
        <v>383</v>
      </c>
      <c r="D1356">
        <v>2</v>
      </c>
      <c r="E1356">
        <v>6</v>
      </c>
      <c r="F1356" t="s">
        <v>170</v>
      </c>
      <c r="H1356">
        <v>6.43</v>
      </c>
      <c r="L1356">
        <v>6.33</v>
      </c>
      <c r="X1356" s="1">
        <f t="shared" si="102"/>
        <v>6.43</v>
      </c>
      <c r="Y1356" s="1">
        <f t="shared" si="103"/>
        <v>6.33</v>
      </c>
      <c r="Z1356">
        <f t="shared" si="104"/>
        <v>8.1487330863050127E-6</v>
      </c>
    </row>
    <row r="1357" spans="1:26" x14ac:dyDescent="0.25">
      <c r="A1357" t="s">
        <v>2088</v>
      </c>
      <c r="B1357">
        <v>125</v>
      </c>
      <c r="C1357" t="s">
        <v>383</v>
      </c>
      <c r="D1357">
        <v>0</v>
      </c>
      <c r="E1357">
        <v>6</v>
      </c>
      <c r="F1357" t="s">
        <v>170</v>
      </c>
      <c r="H1357">
        <v>6.26</v>
      </c>
      <c r="L1357">
        <v>6.12</v>
      </c>
      <c r="X1357" s="1">
        <f t="shared" si="102"/>
        <v>6.26</v>
      </c>
      <c r="Y1357" s="1">
        <f t="shared" si="103"/>
        <v>6.12</v>
      </c>
      <c r="Z1357">
        <f t="shared" si="104"/>
        <v>1.1408226320827032E-5</v>
      </c>
    </row>
    <row r="1358" spans="1:26" x14ac:dyDescent="0.25">
      <c r="A1358" t="s">
        <v>2089</v>
      </c>
      <c r="B1358">
        <v>125</v>
      </c>
      <c r="C1358" t="s">
        <v>383</v>
      </c>
      <c r="D1358">
        <v>2</v>
      </c>
      <c r="E1358">
        <v>6</v>
      </c>
      <c r="F1358" t="s">
        <v>170</v>
      </c>
      <c r="H1358">
        <v>6.47</v>
      </c>
      <c r="L1358">
        <v>6.25</v>
      </c>
      <c r="X1358" s="1">
        <f t="shared" si="102"/>
        <v>6.47</v>
      </c>
      <c r="Y1358" s="1">
        <f t="shared" si="103"/>
        <v>6.25</v>
      </c>
      <c r="Z1358">
        <f t="shared" si="104"/>
        <v>1.7927212789871071E-5</v>
      </c>
    </row>
    <row r="1359" spans="1:26" x14ac:dyDescent="0.25">
      <c r="A1359" t="s">
        <v>2090</v>
      </c>
      <c r="B1359">
        <v>125</v>
      </c>
      <c r="C1359" t="s">
        <v>383</v>
      </c>
      <c r="D1359">
        <v>0</v>
      </c>
      <c r="E1359">
        <v>6</v>
      </c>
      <c r="F1359" t="s">
        <v>170</v>
      </c>
      <c r="H1359">
        <v>6.47</v>
      </c>
      <c r="L1359">
        <v>6.23</v>
      </c>
      <c r="X1359" s="1">
        <f t="shared" si="102"/>
        <v>6.47</v>
      </c>
      <c r="Y1359" s="1">
        <f t="shared" si="103"/>
        <v>6.23</v>
      </c>
      <c r="Z1359">
        <f t="shared" si="104"/>
        <v>1.9556959407132045E-5</v>
      </c>
    </row>
    <row r="1360" spans="1:26" x14ac:dyDescent="0.25">
      <c r="A1360" t="s">
        <v>2091</v>
      </c>
      <c r="B1360">
        <v>125</v>
      </c>
      <c r="C1360" t="s">
        <v>383</v>
      </c>
      <c r="D1360">
        <v>2</v>
      </c>
      <c r="E1360">
        <v>6</v>
      </c>
      <c r="F1360" t="s">
        <v>170</v>
      </c>
      <c r="H1360">
        <v>6.39</v>
      </c>
      <c r="L1360">
        <v>6.17</v>
      </c>
      <c r="X1360" s="1">
        <f t="shared" si="102"/>
        <v>6.39</v>
      </c>
      <c r="Y1360" s="1">
        <f t="shared" si="103"/>
        <v>6.17</v>
      </c>
      <c r="Z1360">
        <f t="shared" si="104"/>
        <v>1.7927212789871071E-5</v>
      </c>
    </row>
    <row r="1361" spans="1:26" x14ac:dyDescent="0.25">
      <c r="A1361" t="s">
        <v>2092</v>
      </c>
      <c r="B1361">
        <v>125</v>
      </c>
      <c r="C1361" t="s">
        <v>383</v>
      </c>
      <c r="D1361">
        <v>0</v>
      </c>
      <c r="E1361">
        <v>6</v>
      </c>
      <c r="F1361" t="s">
        <v>170</v>
      </c>
      <c r="H1361">
        <v>6.26</v>
      </c>
      <c r="L1361">
        <v>6.02</v>
      </c>
      <c r="X1361" s="1">
        <f t="shared" si="102"/>
        <v>6.26</v>
      </c>
      <c r="Y1361" s="1">
        <f t="shared" si="103"/>
        <v>6.02</v>
      </c>
      <c r="Z1361">
        <f t="shared" si="104"/>
        <v>1.9556959407132119E-5</v>
      </c>
    </row>
    <row r="1362" spans="1:26" x14ac:dyDescent="0.25">
      <c r="A1362" t="s">
        <v>2093</v>
      </c>
      <c r="B1362">
        <v>125</v>
      </c>
      <c r="C1362" t="s">
        <v>383</v>
      </c>
      <c r="D1362">
        <v>2</v>
      </c>
      <c r="E1362">
        <v>6</v>
      </c>
      <c r="F1362" t="s">
        <v>170</v>
      </c>
      <c r="H1362">
        <v>6.38</v>
      </c>
      <c r="L1362">
        <v>6.14</v>
      </c>
      <c r="X1362" s="1">
        <f t="shared" si="102"/>
        <v>6.38</v>
      </c>
      <c r="Y1362" s="1">
        <f t="shared" si="103"/>
        <v>6.14</v>
      </c>
      <c r="Z1362">
        <f t="shared" si="104"/>
        <v>1.9556959407132119E-5</v>
      </c>
    </row>
    <row r="1363" spans="1:26" x14ac:dyDescent="0.25">
      <c r="A1363" t="s">
        <v>2094</v>
      </c>
      <c r="B1363">
        <v>125</v>
      </c>
      <c r="C1363" t="s">
        <v>383</v>
      </c>
      <c r="D1363">
        <v>0</v>
      </c>
      <c r="E1363">
        <v>6</v>
      </c>
      <c r="F1363" t="s">
        <v>170</v>
      </c>
      <c r="H1363">
        <v>6.3</v>
      </c>
      <c r="P1363">
        <v>6.29</v>
      </c>
      <c r="T1363">
        <v>6.21</v>
      </c>
      <c r="X1363" s="1">
        <f>P1363</f>
        <v>6.29</v>
      </c>
      <c r="Y1363" s="1">
        <f>T1363</f>
        <v>6.21</v>
      </c>
      <c r="Z1363">
        <f t="shared" si="104"/>
        <v>6.5189864690440395E-6</v>
      </c>
    </row>
    <row r="1364" spans="1:26" x14ac:dyDescent="0.25">
      <c r="A1364" t="s">
        <v>2095</v>
      </c>
      <c r="B1364">
        <v>125</v>
      </c>
      <c r="C1364" t="s">
        <v>383</v>
      </c>
      <c r="D1364">
        <v>2</v>
      </c>
      <c r="E1364">
        <v>6</v>
      </c>
      <c r="F1364" t="s">
        <v>170</v>
      </c>
      <c r="H1364">
        <v>6.39</v>
      </c>
      <c r="P1364">
        <v>6.42</v>
      </c>
      <c r="T1364">
        <v>6.31</v>
      </c>
      <c r="X1364" s="1">
        <f t="shared" ref="X1364:X1367" si="105">P1364</f>
        <v>6.42</v>
      </c>
      <c r="Y1364" s="1">
        <f t="shared" ref="Y1364:Y1367" si="106">T1364</f>
        <v>6.31</v>
      </c>
      <c r="Z1364">
        <f t="shared" ref="Z1364:Z1367" si="107">IFERROR((X1364-Y1364)/(PI()*((B1364/2)^2)),"na")</f>
        <v>8.9636063949355726E-6</v>
      </c>
    </row>
    <row r="1365" spans="1:26" x14ac:dyDescent="0.25">
      <c r="A1365" t="s">
        <v>2096</v>
      </c>
      <c r="B1365">
        <v>125</v>
      </c>
      <c r="C1365" t="s">
        <v>383</v>
      </c>
      <c r="D1365">
        <v>0</v>
      </c>
      <c r="E1365">
        <v>6</v>
      </c>
      <c r="F1365" t="s">
        <v>170</v>
      </c>
      <c r="H1365">
        <v>6.23</v>
      </c>
      <c r="P1365">
        <v>6.23</v>
      </c>
      <c r="T1365">
        <v>6.15</v>
      </c>
      <c r="X1365" s="1">
        <f t="shared" si="105"/>
        <v>6.23</v>
      </c>
      <c r="Y1365" s="1">
        <f t="shared" si="106"/>
        <v>6.15</v>
      </c>
      <c r="Z1365">
        <f t="shared" si="107"/>
        <v>6.5189864690440395E-6</v>
      </c>
    </row>
    <row r="1366" spans="1:26" x14ac:dyDescent="0.25">
      <c r="A1366" t="s">
        <v>2097</v>
      </c>
      <c r="B1366">
        <v>125</v>
      </c>
      <c r="C1366" t="s">
        <v>383</v>
      </c>
      <c r="D1366">
        <v>2</v>
      </c>
      <c r="E1366">
        <v>6</v>
      </c>
      <c r="F1366" t="s">
        <v>170</v>
      </c>
      <c r="H1366">
        <v>6.47</v>
      </c>
      <c r="P1366">
        <v>6.48</v>
      </c>
      <c r="T1366">
        <v>6.39</v>
      </c>
      <c r="X1366" s="1">
        <f t="shared" si="105"/>
        <v>6.48</v>
      </c>
      <c r="Y1366" s="1">
        <f t="shared" si="106"/>
        <v>6.39</v>
      </c>
      <c r="Z1366">
        <f t="shared" si="107"/>
        <v>7.3338597776745985E-6</v>
      </c>
    </row>
    <row r="1367" spans="1:26" x14ac:dyDescent="0.25">
      <c r="A1367" t="s">
        <v>2098</v>
      </c>
      <c r="B1367">
        <v>125</v>
      </c>
      <c r="C1367" t="s">
        <v>383</v>
      </c>
      <c r="D1367">
        <v>0</v>
      </c>
      <c r="E1367">
        <v>6</v>
      </c>
      <c r="F1367" t="s">
        <v>170</v>
      </c>
      <c r="H1367">
        <v>6.25</v>
      </c>
      <c r="P1367">
        <v>6.23</v>
      </c>
      <c r="T1367">
        <v>6.17</v>
      </c>
      <c r="X1367" s="1">
        <f t="shared" si="105"/>
        <v>6.23</v>
      </c>
      <c r="Y1367" s="1">
        <f t="shared" si="106"/>
        <v>6.17</v>
      </c>
      <c r="Z1367">
        <f t="shared" si="107"/>
        <v>4.8892398517830654E-6</v>
      </c>
    </row>
    <row r="1368" spans="1:26" x14ac:dyDescent="0.25">
      <c r="A1368" t="s">
        <v>2099</v>
      </c>
      <c r="B1368">
        <v>125</v>
      </c>
      <c r="C1368" t="s">
        <v>383</v>
      </c>
      <c r="D1368">
        <v>4</v>
      </c>
      <c r="E1368">
        <v>5</v>
      </c>
      <c r="F1368" t="s">
        <v>170</v>
      </c>
      <c r="H1368">
        <v>6.38</v>
      </c>
      <c r="L1368">
        <v>6.31</v>
      </c>
      <c r="X1368" s="1">
        <f t="shared" ref="X1368:X1422" si="108">H1368</f>
        <v>6.38</v>
      </c>
      <c r="Y1368" s="1">
        <f t="shared" ref="Y1368:Y1422" si="109">L1368</f>
        <v>6.31</v>
      </c>
      <c r="Z1368">
        <f t="shared" ref="Z1368:Z1422" si="110">IFERROR((X1368-Y1368)/(PI()*((B1368/2)^2)),"na")</f>
        <v>5.7041131604135524E-6</v>
      </c>
    </row>
    <row r="1369" spans="1:26" x14ac:dyDescent="0.25">
      <c r="A1369" t="s">
        <v>2100</v>
      </c>
      <c r="B1369">
        <v>125</v>
      </c>
      <c r="C1369" t="s">
        <v>383</v>
      </c>
      <c r="D1369">
        <v>0</v>
      </c>
      <c r="E1369">
        <v>5</v>
      </c>
      <c r="F1369" t="s">
        <v>170</v>
      </c>
      <c r="H1369">
        <v>6.44</v>
      </c>
      <c r="L1369">
        <v>6.39</v>
      </c>
      <c r="X1369" s="1">
        <f t="shared" si="108"/>
        <v>6.44</v>
      </c>
      <c r="Y1369" s="1">
        <f t="shared" si="109"/>
        <v>6.39</v>
      </c>
      <c r="Z1369">
        <f t="shared" si="110"/>
        <v>4.0743665431525792E-6</v>
      </c>
    </row>
    <row r="1370" spans="1:26" x14ac:dyDescent="0.25">
      <c r="A1370" t="s">
        <v>2101</v>
      </c>
      <c r="B1370">
        <v>125</v>
      </c>
      <c r="C1370" t="s">
        <v>383</v>
      </c>
      <c r="D1370">
        <v>3</v>
      </c>
      <c r="E1370">
        <v>5</v>
      </c>
      <c r="F1370" t="s">
        <v>170</v>
      </c>
      <c r="H1370">
        <v>6.41</v>
      </c>
      <c r="L1370">
        <v>6.35</v>
      </c>
      <c r="X1370" s="1">
        <f t="shared" si="108"/>
        <v>6.41</v>
      </c>
      <c r="Y1370" s="1">
        <f t="shared" si="109"/>
        <v>6.35</v>
      </c>
      <c r="Z1370">
        <f t="shared" si="110"/>
        <v>4.8892398517830654E-6</v>
      </c>
    </row>
    <row r="1371" spans="1:26" x14ac:dyDescent="0.25">
      <c r="A1371" t="s">
        <v>2102</v>
      </c>
      <c r="B1371">
        <v>125</v>
      </c>
      <c r="C1371" t="s">
        <v>383</v>
      </c>
      <c r="D1371">
        <v>0</v>
      </c>
      <c r="E1371">
        <v>5</v>
      </c>
      <c r="F1371" t="s">
        <v>170</v>
      </c>
      <c r="H1371">
        <v>6.32</v>
      </c>
      <c r="L1371">
        <v>6.25</v>
      </c>
      <c r="X1371" s="1">
        <f t="shared" si="108"/>
        <v>6.32</v>
      </c>
      <c r="Y1371" s="1">
        <f t="shared" si="109"/>
        <v>6.25</v>
      </c>
      <c r="Z1371">
        <f t="shared" si="110"/>
        <v>5.7041131604135524E-6</v>
      </c>
    </row>
    <row r="1372" spans="1:26" x14ac:dyDescent="0.25">
      <c r="A1372" t="s">
        <v>2103</v>
      </c>
      <c r="B1372">
        <v>125</v>
      </c>
      <c r="C1372" t="s">
        <v>383</v>
      </c>
      <c r="D1372">
        <v>3</v>
      </c>
      <c r="E1372">
        <v>5</v>
      </c>
      <c r="F1372" t="s">
        <v>170</v>
      </c>
      <c r="H1372">
        <v>6.33</v>
      </c>
      <c r="L1372">
        <v>6.26</v>
      </c>
      <c r="X1372" s="1">
        <f t="shared" si="108"/>
        <v>6.33</v>
      </c>
      <c r="Y1372" s="1">
        <f t="shared" si="109"/>
        <v>6.26</v>
      </c>
      <c r="Z1372">
        <f t="shared" si="110"/>
        <v>5.7041131604135524E-6</v>
      </c>
    </row>
    <row r="1373" spans="1:26" x14ac:dyDescent="0.25">
      <c r="A1373" t="s">
        <v>2104</v>
      </c>
      <c r="B1373">
        <v>125</v>
      </c>
      <c r="C1373" t="s">
        <v>383</v>
      </c>
      <c r="D1373">
        <v>0</v>
      </c>
      <c r="E1373">
        <v>5</v>
      </c>
      <c r="F1373" t="s">
        <v>170</v>
      </c>
      <c r="H1373">
        <v>6.21</v>
      </c>
      <c r="L1373">
        <v>6.12</v>
      </c>
      <c r="X1373" s="1">
        <f t="shared" si="108"/>
        <v>6.21</v>
      </c>
      <c r="Y1373" s="1">
        <f t="shared" si="109"/>
        <v>6.12</v>
      </c>
      <c r="Z1373">
        <f t="shared" si="110"/>
        <v>7.3338597776745257E-6</v>
      </c>
    </row>
    <row r="1374" spans="1:26" x14ac:dyDescent="0.25">
      <c r="A1374" t="s">
        <v>2105</v>
      </c>
      <c r="B1374">
        <v>125</v>
      </c>
      <c r="C1374" t="s">
        <v>383</v>
      </c>
      <c r="D1374">
        <v>3</v>
      </c>
      <c r="E1374">
        <v>5</v>
      </c>
      <c r="F1374" t="s">
        <v>170</v>
      </c>
      <c r="H1374">
        <v>6.5</v>
      </c>
      <c r="L1374">
        <v>6.41</v>
      </c>
      <c r="X1374" s="1">
        <f t="shared" si="108"/>
        <v>6.5</v>
      </c>
      <c r="Y1374" s="1">
        <f t="shared" si="109"/>
        <v>6.41</v>
      </c>
      <c r="Z1374">
        <f t="shared" si="110"/>
        <v>7.3338597776745257E-6</v>
      </c>
    </row>
    <row r="1375" spans="1:26" x14ac:dyDescent="0.25">
      <c r="A1375" t="s">
        <v>2106</v>
      </c>
      <c r="B1375">
        <v>125</v>
      </c>
      <c r="C1375" t="s">
        <v>383</v>
      </c>
      <c r="D1375">
        <v>0</v>
      </c>
      <c r="E1375">
        <v>5</v>
      </c>
      <c r="F1375" t="s">
        <v>170</v>
      </c>
      <c r="H1375">
        <v>6.3</v>
      </c>
      <c r="L1375">
        <v>6.21</v>
      </c>
      <c r="X1375" s="1">
        <f t="shared" si="108"/>
        <v>6.3</v>
      </c>
      <c r="Y1375" s="1">
        <f t="shared" si="109"/>
        <v>6.21</v>
      </c>
      <c r="Z1375">
        <f t="shared" si="110"/>
        <v>7.3338597776745257E-6</v>
      </c>
    </row>
    <row r="1376" spans="1:26" x14ac:dyDescent="0.25">
      <c r="A1376" t="s">
        <v>2107</v>
      </c>
      <c r="B1376">
        <v>125</v>
      </c>
      <c r="C1376" t="s">
        <v>383</v>
      </c>
      <c r="D1376">
        <v>3</v>
      </c>
      <c r="E1376">
        <v>5</v>
      </c>
      <c r="F1376" t="s">
        <v>170</v>
      </c>
      <c r="H1376">
        <v>6.36</v>
      </c>
      <c r="L1376">
        <v>6.25</v>
      </c>
      <c r="X1376" s="1">
        <f t="shared" si="108"/>
        <v>6.36</v>
      </c>
      <c r="Y1376" s="1">
        <f t="shared" si="109"/>
        <v>6.25</v>
      </c>
      <c r="Z1376">
        <f t="shared" si="110"/>
        <v>8.9636063949355726E-6</v>
      </c>
    </row>
    <row r="1377" spans="1:26" x14ac:dyDescent="0.25">
      <c r="A1377" t="s">
        <v>2108</v>
      </c>
      <c r="B1377">
        <v>125</v>
      </c>
      <c r="C1377" t="s">
        <v>383</v>
      </c>
      <c r="D1377">
        <v>0</v>
      </c>
      <c r="E1377">
        <v>5</v>
      </c>
      <c r="F1377" t="s">
        <v>170</v>
      </c>
      <c r="H1377">
        <v>6.26</v>
      </c>
      <c r="L1377">
        <v>6.18</v>
      </c>
      <c r="X1377" s="1">
        <f t="shared" si="108"/>
        <v>6.26</v>
      </c>
      <c r="Y1377" s="1">
        <f t="shared" si="109"/>
        <v>6.18</v>
      </c>
      <c r="Z1377">
        <f t="shared" si="110"/>
        <v>6.5189864690440395E-6</v>
      </c>
    </row>
    <row r="1378" spans="1:26" x14ac:dyDescent="0.25">
      <c r="A1378" t="s">
        <v>2109</v>
      </c>
      <c r="B1378">
        <v>125</v>
      </c>
      <c r="C1378" t="s">
        <v>383</v>
      </c>
      <c r="D1378">
        <v>3</v>
      </c>
      <c r="E1378">
        <v>5</v>
      </c>
      <c r="F1378" t="s">
        <v>170</v>
      </c>
      <c r="H1378">
        <v>6.38</v>
      </c>
      <c r="L1378">
        <v>6.19</v>
      </c>
      <c r="X1378" s="1">
        <f t="shared" si="108"/>
        <v>6.38</v>
      </c>
      <c r="Y1378" s="1">
        <f t="shared" si="109"/>
        <v>6.19</v>
      </c>
      <c r="Z1378">
        <f t="shared" si="110"/>
        <v>1.548259286397954E-5</v>
      </c>
    </row>
    <row r="1379" spans="1:26" x14ac:dyDescent="0.25">
      <c r="A1379" t="s">
        <v>2110</v>
      </c>
      <c r="B1379">
        <v>125</v>
      </c>
      <c r="C1379" t="s">
        <v>383</v>
      </c>
      <c r="D1379">
        <v>0</v>
      </c>
      <c r="E1379">
        <v>5</v>
      </c>
      <c r="F1379" t="s">
        <v>170</v>
      </c>
      <c r="H1379">
        <v>6.42</v>
      </c>
      <c r="L1379">
        <v>6.24</v>
      </c>
      <c r="X1379" s="1">
        <f t="shared" si="108"/>
        <v>6.42</v>
      </c>
      <c r="Y1379" s="1">
        <f t="shared" si="109"/>
        <v>6.24</v>
      </c>
      <c r="Z1379">
        <f t="shared" si="110"/>
        <v>1.4667719555349051E-5</v>
      </c>
    </row>
    <row r="1380" spans="1:26" x14ac:dyDescent="0.25">
      <c r="A1380" t="s">
        <v>2111</v>
      </c>
      <c r="B1380">
        <v>125</v>
      </c>
      <c r="C1380" t="s">
        <v>383</v>
      </c>
      <c r="D1380">
        <v>2</v>
      </c>
      <c r="E1380">
        <v>5</v>
      </c>
      <c r="F1380" t="s">
        <v>170</v>
      </c>
      <c r="H1380">
        <v>6.63</v>
      </c>
      <c r="L1380">
        <v>6.48</v>
      </c>
      <c r="X1380" s="1">
        <f t="shared" si="108"/>
        <v>6.63</v>
      </c>
      <c r="Y1380" s="1">
        <f t="shared" si="109"/>
        <v>6.48</v>
      </c>
      <c r="Z1380">
        <f t="shared" si="110"/>
        <v>1.2223099629457519E-5</v>
      </c>
    </row>
    <row r="1381" spans="1:26" x14ac:dyDescent="0.25">
      <c r="A1381" t="s">
        <v>2112</v>
      </c>
      <c r="B1381">
        <v>125</v>
      </c>
      <c r="C1381" t="s">
        <v>383</v>
      </c>
      <c r="D1381">
        <v>0</v>
      </c>
      <c r="E1381">
        <v>5</v>
      </c>
      <c r="F1381" t="s">
        <v>170</v>
      </c>
      <c r="H1381">
        <v>6.32</v>
      </c>
      <c r="L1381">
        <v>6.11</v>
      </c>
      <c r="X1381" s="1">
        <f t="shared" si="108"/>
        <v>6.32</v>
      </c>
      <c r="Y1381" s="1">
        <f t="shared" si="109"/>
        <v>6.11</v>
      </c>
      <c r="Z1381">
        <f t="shared" si="110"/>
        <v>1.7112339481240585E-5</v>
      </c>
    </row>
    <row r="1382" spans="1:26" x14ac:dyDescent="0.25">
      <c r="A1382" t="s">
        <v>2113</v>
      </c>
      <c r="B1382">
        <v>125</v>
      </c>
      <c r="C1382" t="s">
        <v>383</v>
      </c>
      <c r="D1382">
        <v>2</v>
      </c>
      <c r="E1382">
        <v>5</v>
      </c>
      <c r="F1382" t="s">
        <v>170</v>
      </c>
      <c r="H1382">
        <v>6.59</v>
      </c>
      <c r="L1382">
        <v>6.36</v>
      </c>
      <c r="X1382" s="1">
        <f t="shared" si="108"/>
        <v>6.59</v>
      </c>
      <c r="Y1382" s="1">
        <f t="shared" si="109"/>
        <v>6.36</v>
      </c>
      <c r="Z1382">
        <f t="shared" si="110"/>
        <v>1.8742086098501559E-5</v>
      </c>
    </row>
    <row r="1383" spans="1:26" x14ac:dyDescent="0.25">
      <c r="A1383" t="s">
        <v>2114</v>
      </c>
      <c r="B1383">
        <v>125</v>
      </c>
      <c r="C1383" t="s">
        <v>383</v>
      </c>
      <c r="D1383">
        <v>0</v>
      </c>
      <c r="E1383">
        <v>5</v>
      </c>
      <c r="F1383" t="s">
        <v>170</v>
      </c>
      <c r="H1383">
        <v>6.29</v>
      </c>
      <c r="L1383">
        <v>6.15</v>
      </c>
      <c r="X1383" s="1">
        <f t="shared" si="108"/>
        <v>6.29</v>
      </c>
      <c r="Y1383" s="1">
        <f t="shared" si="109"/>
        <v>6.15</v>
      </c>
      <c r="Z1383">
        <f t="shared" si="110"/>
        <v>1.1408226320827032E-5</v>
      </c>
    </row>
    <row r="1384" spans="1:26" x14ac:dyDescent="0.25">
      <c r="A1384" t="s">
        <v>2115</v>
      </c>
      <c r="B1384">
        <v>125</v>
      </c>
      <c r="C1384" t="s">
        <v>383</v>
      </c>
      <c r="D1384">
        <v>2</v>
      </c>
      <c r="E1384">
        <v>5</v>
      </c>
      <c r="F1384" t="s">
        <v>170</v>
      </c>
      <c r="H1384">
        <v>6.32</v>
      </c>
      <c r="L1384">
        <v>6.2</v>
      </c>
      <c r="X1384" s="1">
        <f t="shared" si="108"/>
        <v>6.32</v>
      </c>
      <c r="Y1384" s="1">
        <f t="shared" si="109"/>
        <v>6.2</v>
      </c>
      <c r="Z1384">
        <f t="shared" si="110"/>
        <v>9.7784797035660596E-6</v>
      </c>
    </row>
    <row r="1385" spans="1:26" x14ac:dyDescent="0.25">
      <c r="A1385" t="s">
        <v>2116</v>
      </c>
      <c r="B1385">
        <v>125</v>
      </c>
      <c r="C1385" t="s">
        <v>383</v>
      </c>
      <c r="D1385">
        <v>0</v>
      </c>
      <c r="E1385">
        <v>5</v>
      </c>
      <c r="F1385" t="s">
        <v>170</v>
      </c>
      <c r="H1385">
        <v>6.37</v>
      </c>
      <c r="L1385">
        <v>6.23</v>
      </c>
      <c r="X1385" s="1">
        <f t="shared" si="108"/>
        <v>6.37</v>
      </c>
      <c r="Y1385" s="1">
        <f t="shared" si="109"/>
        <v>6.23</v>
      </c>
      <c r="Z1385">
        <f t="shared" si="110"/>
        <v>1.1408226320827032E-5</v>
      </c>
    </row>
    <row r="1386" spans="1:26" x14ac:dyDescent="0.25">
      <c r="A1386" t="s">
        <v>2117</v>
      </c>
      <c r="B1386">
        <v>125</v>
      </c>
      <c r="C1386" t="s">
        <v>383</v>
      </c>
      <c r="D1386">
        <v>2</v>
      </c>
      <c r="E1386">
        <v>5</v>
      </c>
      <c r="F1386" t="s">
        <v>170</v>
      </c>
      <c r="H1386">
        <v>6.35</v>
      </c>
      <c r="L1386">
        <v>6.23</v>
      </c>
      <c r="X1386" s="1">
        <f t="shared" si="108"/>
        <v>6.35</v>
      </c>
      <c r="Y1386" s="1">
        <f t="shared" si="109"/>
        <v>6.23</v>
      </c>
      <c r="Z1386">
        <f t="shared" si="110"/>
        <v>9.7784797035659868E-6</v>
      </c>
    </row>
    <row r="1387" spans="1:26" x14ac:dyDescent="0.25">
      <c r="A1387" t="s">
        <v>2118</v>
      </c>
      <c r="B1387">
        <v>125</v>
      </c>
      <c r="C1387" t="s">
        <v>383</v>
      </c>
      <c r="D1387">
        <v>0</v>
      </c>
      <c r="E1387">
        <v>5</v>
      </c>
      <c r="F1387" t="s">
        <v>170</v>
      </c>
      <c r="H1387">
        <v>6.23</v>
      </c>
      <c r="L1387">
        <v>6.14</v>
      </c>
      <c r="X1387" s="1">
        <f t="shared" si="108"/>
        <v>6.23</v>
      </c>
      <c r="Y1387" s="1">
        <f t="shared" si="109"/>
        <v>6.14</v>
      </c>
      <c r="Z1387">
        <f t="shared" si="110"/>
        <v>7.3338597776745985E-6</v>
      </c>
    </row>
    <row r="1388" spans="1:26" x14ac:dyDescent="0.25">
      <c r="A1388" t="s">
        <v>2119</v>
      </c>
      <c r="B1388">
        <v>125</v>
      </c>
      <c r="C1388" t="s">
        <v>383</v>
      </c>
      <c r="D1388">
        <v>0</v>
      </c>
      <c r="E1388">
        <v>5</v>
      </c>
      <c r="F1388" t="s">
        <v>170</v>
      </c>
      <c r="H1388">
        <v>6.44</v>
      </c>
      <c r="L1388">
        <v>6.35</v>
      </c>
      <c r="X1388" s="1">
        <f t="shared" si="108"/>
        <v>6.44</v>
      </c>
      <c r="Y1388" s="1">
        <f t="shared" si="109"/>
        <v>6.35</v>
      </c>
      <c r="Z1388">
        <f t="shared" si="110"/>
        <v>7.3338597776745985E-6</v>
      </c>
    </row>
    <row r="1389" spans="1:26" x14ac:dyDescent="0.25">
      <c r="A1389" t="s">
        <v>2120</v>
      </c>
      <c r="B1389">
        <v>125</v>
      </c>
      <c r="C1389" t="s">
        <v>383</v>
      </c>
      <c r="D1389">
        <v>0</v>
      </c>
      <c r="E1389">
        <v>5</v>
      </c>
      <c r="F1389" t="s">
        <v>170</v>
      </c>
      <c r="H1389">
        <v>6.32</v>
      </c>
      <c r="L1389">
        <v>6.21</v>
      </c>
      <c r="X1389" s="1">
        <f t="shared" si="108"/>
        <v>6.32</v>
      </c>
      <c r="Y1389" s="1">
        <f t="shared" si="109"/>
        <v>6.21</v>
      </c>
      <c r="Z1389">
        <f t="shared" si="110"/>
        <v>8.9636063949355726E-6</v>
      </c>
    </row>
    <row r="1390" spans="1:26" x14ac:dyDescent="0.25">
      <c r="A1390" t="s">
        <v>2121</v>
      </c>
      <c r="B1390">
        <v>125</v>
      </c>
      <c r="C1390" t="s">
        <v>383</v>
      </c>
      <c r="D1390">
        <v>0</v>
      </c>
      <c r="E1390">
        <v>5</v>
      </c>
      <c r="F1390" t="s">
        <v>170</v>
      </c>
      <c r="H1390">
        <v>6.32</v>
      </c>
      <c r="L1390">
        <v>6.18</v>
      </c>
      <c r="X1390" s="1">
        <f t="shared" si="108"/>
        <v>6.32</v>
      </c>
      <c r="Y1390" s="1">
        <f t="shared" si="109"/>
        <v>6.18</v>
      </c>
      <c r="Z1390">
        <f t="shared" si="110"/>
        <v>1.1408226320827105E-5</v>
      </c>
    </row>
    <row r="1391" spans="1:26" x14ac:dyDescent="0.25">
      <c r="A1391" t="s">
        <v>2122</v>
      </c>
      <c r="B1391">
        <v>125</v>
      </c>
      <c r="C1391" t="s">
        <v>383</v>
      </c>
      <c r="D1391">
        <v>0</v>
      </c>
      <c r="E1391">
        <v>6</v>
      </c>
      <c r="F1391" t="s">
        <v>170</v>
      </c>
      <c r="H1391">
        <v>6.22</v>
      </c>
      <c r="L1391">
        <v>6.09</v>
      </c>
      <c r="X1391" s="1">
        <f t="shared" si="108"/>
        <v>6.22</v>
      </c>
      <c r="Y1391" s="1">
        <f t="shared" si="109"/>
        <v>6.09</v>
      </c>
      <c r="Z1391">
        <f t="shared" si="110"/>
        <v>1.0593353012196545E-5</v>
      </c>
    </row>
    <row r="1392" spans="1:26" x14ac:dyDescent="0.25">
      <c r="A1392" t="s">
        <v>2123</v>
      </c>
      <c r="B1392">
        <v>125</v>
      </c>
      <c r="C1392" t="s">
        <v>383</v>
      </c>
      <c r="D1392">
        <v>0</v>
      </c>
      <c r="E1392">
        <v>6</v>
      </c>
      <c r="F1392" t="s">
        <v>170</v>
      </c>
      <c r="H1392">
        <v>6.34</v>
      </c>
      <c r="L1392">
        <v>6.19</v>
      </c>
      <c r="X1392" s="1">
        <f t="shared" si="108"/>
        <v>6.34</v>
      </c>
      <c r="Y1392" s="1">
        <f t="shared" si="109"/>
        <v>6.19</v>
      </c>
      <c r="Z1392">
        <f t="shared" si="110"/>
        <v>1.2223099629457519E-5</v>
      </c>
    </row>
    <row r="1393" spans="1:26" x14ac:dyDescent="0.25">
      <c r="A1393" t="s">
        <v>2124</v>
      </c>
      <c r="B1393">
        <v>125</v>
      </c>
      <c r="C1393" t="s">
        <v>383</v>
      </c>
      <c r="D1393">
        <v>0</v>
      </c>
      <c r="E1393">
        <v>6</v>
      </c>
      <c r="F1393" t="s">
        <v>170</v>
      </c>
      <c r="H1393">
        <v>6.36</v>
      </c>
      <c r="L1393">
        <v>6.05</v>
      </c>
      <c r="X1393" s="1">
        <f t="shared" si="108"/>
        <v>6.36</v>
      </c>
      <c r="Y1393" s="1">
        <f t="shared" si="109"/>
        <v>6.05</v>
      </c>
      <c r="Z1393">
        <f t="shared" si="110"/>
        <v>2.5261072567545669E-5</v>
      </c>
    </row>
    <row r="1394" spans="1:26" x14ac:dyDescent="0.25">
      <c r="A1394" t="s">
        <v>2125</v>
      </c>
      <c r="B1394">
        <v>125</v>
      </c>
      <c r="C1394" t="s">
        <v>383</v>
      </c>
      <c r="D1394">
        <v>0</v>
      </c>
      <c r="E1394">
        <v>6</v>
      </c>
      <c r="F1394" t="s">
        <v>170</v>
      </c>
      <c r="H1394">
        <v>6.35</v>
      </c>
      <c r="L1394">
        <v>6.02</v>
      </c>
      <c r="X1394" s="1">
        <f t="shared" si="108"/>
        <v>6.35</v>
      </c>
      <c r="Y1394" s="1">
        <f t="shared" si="109"/>
        <v>6.02</v>
      </c>
      <c r="Z1394">
        <f t="shared" si="110"/>
        <v>2.6890819184806643E-5</v>
      </c>
    </row>
    <row r="1395" spans="1:26" x14ac:dyDescent="0.25">
      <c r="A1395" t="s">
        <v>2126</v>
      </c>
      <c r="B1395">
        <v>125</v>
      </c>
      <c r="C1395" t="s">
        <v>383</v>
      </c>
      <c r="D1395">
        <v>0</v>
      </c>
      <c r="E1395">
        <v>6</v>
      </c>
      <c r="F1395" t="s">
        <v>170</v>
      </c>
      <c r="H1395">
        <v>6.38</v>
      </c>
      <c r="L1395">
        <v>5.99</v>
      </c>
      <c r="X1395" s="1">
        <f t="shared" si="108"/>
        <v>6.38</v>
      </c>
      <c r="Y1395" s="1">
        <f t="shared" si="109"/>
        <v>5.99</v>
      </c>
      <c r="Z1395">
        <f t="shared" si="110"/>
        <v>3.178005903658964E-5</v>
      </c>
    </row>
    <row r="1396" spans="1:26" x14ac:dyDescent="0.25">
      <c r="A1396" t="s">
        <v>2127</v>
      </c>
      <c r="B1396">
        <v>125</v>
      </c>
      <c r="C1396" t="s">
        <v>383</v>
      </c>
      <c r="D1396">
        <v>0</v>
      </c>
      <c r="E1396">
        <v>6</v>
      </c>
      <c r="F1396" t="s">
        <v>1221</v>
      </c>
      <c r="H1396">
        <v>6.12</v>
      </c>
      <c r="L1396">
        <v>5.8</v>
      </c>
      <c r="X1396" s="1">
        <f t="shared" si="108"/>
        <v>6.12</v>
      </c>
      <c r="Y1396" s="1">
        <f t="shared" si="109"/>
        <v>5.8</v>
      </c>
      <c r="Z1396">
        <f t="shared" si="110"/>
        <v>2.6075945876176158E-5</v>
      </c>
    </row>
    <row r="1397" spans="1:26" x14ac:dyDescent="0.25">
      <c r="A1397" t="s">
        <v>2128</v>
      </c>
      <c r="B1397">
        <v>125</v>
      </c>
      <c r="C1397" t="s">
        <v>383</v>
      </c>
      <c r="D1397">
        <v>0</v>
      </c>
      <c r="E1397">
        <v>6</v>
      </c>
      <c r="F1397" t="s">
        <v>1221</v>
      </c>
      <c r="H1397">
        <v>6.19</v>
      </c>
      <c r="L1397">
        <v>5.85</v>
      </c>
      <c r="X1397" s="1">
        <f t="shared" si="108"/>
        <v>6.19</v>
      </c>
      <c r="Y1397" s="1">
        <f t="shared" si="109"/>
        <v>5.85</v>
      </c>
      <c r="Z1397">
        <f t="shared" si="110"/>
        <v>2.7705692493437203E-5</v>
      </c>
    </row>
    <row r="1398" spans="1:26" x14ac:dyDescent="0.25">
      <c r="A1398" t="s">
        <v>2129</v>
      </c>
      <c r="B1398">
        <v>125</v>
      </c>
      <c r="C1398" t="s">
        <v>383</v>
      </c>
      <c r="D1398">
        <v>0</v>
      </c>
      <c r="E1398">
        <v>6</v>
      </c>
      <c r="F1398" t="s">
        <v>1221</v>
      </c>
      <c r="H1398">
        <v>6.4</v>
      </c>
      <c r="L1398">
        <v>6.1</v>
      </c>
      <c r="X1398" s="1">
        <f t="shared" si="108"/>
        <v>6.4</v>
      </c>
      <c r="Y1398" s="1">
        <f t="shared" si="109"/>
        <v>6.1</v>
      </c>
      <c r="Z1398">
        <f t="shared" si="110"/>
        <v>2.4446199258915184E-5</v>
      </c>
    </row>
    <row r="1399" spans="1:26" x14ac:dyDescent="0.25">
      <c r="A1399" t="s">
        <v>2130</v>
      </c>
      <c r="B1399">
        <v>125</v>
      </c>
      <c r="C1399" t="s">
        <v>383</v>
      </c>
      <c r="D1399">
        <v>0</v>
      </c>
      <c r="E1399">
        <v>6</v>
      </c>
      <c r="F1399" t="s">
        <v>1221</v>
      </c>
      <c r="H1399">
        <v>6.34</v>
      </c>
      <c r="L1399">
        <v>6</v>
      </c>
      <c r="X1399" s="1">
        <f t="shared" si="108"/>
        <v>6.34</v>
      </c>
      <c r="Y1399" s="1">
        <f t="shared" si="109"/>
        <v>6</v>
      </c>
      <c r="Z1399">
        <f t="shared" si="110"/>
        <v>2.7705692493437132E-5</v>
      </c>
    </row>
    <row r="1400" spans="1:26" x14ac:dyDescent="0.25">
      <c r="A1400" t="s">
        <v>2131</v>
      </c>
      <c r="B1400">
        <v>125</v>
      </c>
      <c r="C1400" t="s">
        <v>383</v>
      </c>
      <c r="D1400">
        <v>0</v>
      </c>
      <c r="E1400">
        <v>6</v>
      </c>
      <c r="F1400" t="s">
        <v>1221</v>
      </c>
      <c r="H1400">
        <v>6.16</v>
      </c>
      <c r="L1400">
        <v>5.84</v>
      </c>
      <c r="X1400" s="1">
        <f t="shared" si="108"/>
        <v>6.16</v>
      </c>
      <c r="Y1400" s="1">
        <f t="shared" si="109"/>
        <v>5.84</v>
      </c>
      <c r="Z1400">
        <f t="shared" si="110"/>
        <v>2.6075945876176158E-5</v>
      </c>
    </row>
    <row r="1401" spans="1:26" x14ac:dyDescent="0.25">
      <c r="A1401" t="s">
        <v>2132</v>
      </c>
      <c r="B1401">
        <v>125</v>
      </c>
      <c r="C1401" t="s">
        <v>383</v>
      </c>
      <c r="D1401">
        <v>0</v>
      </c>
      <c r="E1401">
        <v>6</v>
      </c>
      <c r="F1401" t="s">
        <v>1221</v>
      </c>
      <c r="H1401">
        <v>6.29</v>
      </c>
      <c r="L1401">
        <v>5.99</v>
      </c>
      <c r="X1401" s="1">
        <f t="shared" si="108"/>
        <v>6.29</v>
      </c>
      <c r="Y1401" s="1">
        <f t="shared" si="109"/>
        <v>5.99</v>
      </c>
      <c r="Z1401">
        <f t="shared" si="110"/>
        <v>2.4446199258915109E-5</v>
      </c>
    </row>
    <row r="1402" spans="1:26" x14ac:dyDescent="0.25">
      <c r="A1402" t="s">
        <v>2133</v>
      </c>
      <c r="B1402">
        <v>125</v>
      </c>
      <c r="C1402" t="s">
        <v>383</v>
      </c>
      <c r="D1402">
        <v>0</v>
      </c>
      <c r="E1402">
        <v>6</v>
      </c>
      <c r="F1402" t="s">
        <v>169</v>
      </c>
      <c r="H1402">
        <v>5.42</v>
      </c>
      <c r="L1402">
        <v>5.12</v>
      </c>
      <c r="X1402" s="1">
        <f t="shared" si="108"/>
        <v>5.42</v>
      </c>
      <c r="Y1402" s="1">
        <f t="shared" si="109"/>
        <v>5.12</v>
      </c>
      <c r="Z1402">
        <f t="shared" si="110"/>
        <v>2.4446199258915109E-5</v>
      </c>
    </row>
    <row r="1403" spans="1:26" x14ac:dyDescent="0.25">
      <c r="A1403" t="s">
        <v>2134</v>
      </c>
      <c r="B1403">
        <v>125</v>
      </c>
      <c r="C1403" t="s">
        <v>383</v>
      </c>
      <c r="D1403">
        <v>0</v>
      </c>
      <c r="E1403">
        <v>6</v>
      </c>
      <c r="F1403" t="s">
        <v>169</v>
      </c>
      <c r="H1403">
        <v>5.44</v>
      </c>
      <c r="L1403">
        <v>5.29</v>
      </c>
      <c r="X1403" s="1">
        <f t="shared" si="108"/>
        <v>5.44</v>
      </c>
      <c r="Y1403" s="1">
        <f t="shared" si="109"/>
        <v>5.29</v>
      </c>
      <c r="Z1403">
        <f t="shared" si="110"/>
        <v>1.2223099629457592E-5</v>
      </c>
    </row>
    <row r="1404" spans="1:26" x14ac:dyDescent="0.25">
      <c r="A1404" t="s">
        <v>2135</v>
      </c>
      <c r="B1404">
        <v>125</v>
      </c>
      <c r="C1404" t="s">
        <v>383</v>
      </c>
      <c r="D1404">
        <v>0</v>
      </c>
      <c r="E1404">
        <v>6</v>
      </c>
      <c r="F1404" t="s">
        <v>169</v>
      </c>
      <c r="H1404">
        <v>5.45</v>
      </c>
      <c r="L1404">
        <v>5.32</v>
      </c>
      <c r="X1404" s="1">
        <f t="shared" si="108"/>
        <v>5.45</v>
      </c>
      <c r="Y1404" s="1">
        <f t="shared" si="109"/>
        <v>5.32</v>
      </c>
      <c r="Z1404">
        <f t="shared" si="110"/>
        <v>1.0593353012196545E-5</v>
      </c>
    </row>
    <row r="1405" spans="1:26" x14ac:dyDescent="0.25">
      <c r="A1405" t="s">
        <v>2136</v>
      </c>
      <c r="B1405">
        <v>125</v>
      </c>
      <c r="C1405" t="s">
        <v>383</v>
      </c>
      <c r="D1405">
        <v>0</v>
      </c>
      <c r="E1405">
        <v>6</v>
      </c>
      <c r="F1405" t="s">
        <v>169</v>
      </c>
      <c r="H1405">
        <v>5.45</v>
      </c>
      <c r="L1405">
        <v>5.29</v>
      </c>
      <c r="X1405" s="1">
        <f t="shared" si="108"/>
        <v>5.45</v>
      </c>
      <c r="Y1405" s="1">
        <f t="shared" si="109"/>
        <v>5.29</v>
      </c>
      <c r="Z1405">
        <f t="shared" si="110"/>
        <v>1.3037972938088079E-5</v>
      </c>
    </row>
    <row r="1406" spans="1:26" x14ac:dyDescent="0.25">
      <c r="A1406" t="s">
        <v>2137</v>
      </c>
      <c r="B1406">
        <v>125</v>
      </c>
      <c r="C1406" t="s">
        <v>383</v>
      </c>
      <c r="D1406">
        <v>0</v>
      </c>
      <c r="E1406">
        <v>6</v>
      </c>
      <c r="F1406" t="s">
        <v>169</v>
      </c>
      <c r="H1406">
        <v>5.3</v>
      </c>
      <c r="L1406">
        <v>5.17</v>
      </c>
      <c r="X1406" s="1">
        <f t="shared" si="108"/>
        <v>5.3</v>
      </c>
      <c r="Y1406" s="1">
        <f t="shared" si="109"/>
        <v>5.17</v>
      </c>
      <c r="Z1406">
        <f t="shared" si="110"/>
        <v>1.0593353012196545E-5</v>
      </c>
    </row>
    <row r="1407" spans="1:26" x14ac:dyDescent="0.25">
      <c r="A1407" t="s">
        <v>2138</v>
      </c>
      <c r="B1407">
        <v>125</v>
      </c>
      <c r="C1407" t="s">
        <v>383</v>
      </c>
      <c r="D1407">
        <v>0</v>
      </c>
      <c r="E1407">
        <v>6</v>
      </c>
      <c r="F1407" t="s">
        <v>169</v>
      </c>
      <c r="H1407">
        <v>5.29</v>
      </c>
      <c r="L1407">
        <v>5.13</v>
      </c>
      <c r="X1407" s="1">
        <f t="shared" si="108"/>
        <v>5.29</v>
      </c>
      <c r="Y1407" s="1">
        <f t="shared" si="109"/>
        <v>5.13</v>
      </c>
      <c r="Z1407">
        <f t="shared" si="110"/>
        <v>1.3037972938088079E-5</v>
      </c>
    </row>
    <row r="1408" spans="1:26" x14ac:dyDescent="0.25">
      <c r="A1408" t="s">
        <v>2139</v>
      </c>
      <c r="B1408">
        <v>125</v>
      </c>
      <c r="C1408" t="s">
        <v>383</v>
      </c>
      <c r="D1408">
        <v>0</v>
      </c>
      <c r="E1408">
        <v>6</v>
      </c>
      <c r="F1408" t="s">
        <v>169</v>
      </c>
      <c r="H1408">
        <v>5.54</v>
      </c>
      <c r="L1408">
        <v>5.3</v>
      </c>
      <c r="X1408" s="1">
        <f t="shared" si="108"/>
        <v>5.54</v>
      </c>
      <c r="Y1408" s="1">
        <f t="shared" si="109"/>
        <v>5.3</v>
      </c>
      <c r="Z1408">
        <f t="shared" si="110"/>
        <v>1.9556959407132119E-5</v>
      </c>
    </row>
    <row r="1409" spans="1:26" x14ac:dyDescent="0.25">
      <c r="A1409" t="s">
        <v>2140</v>
      </c>
      <c r="B1409">
        <v>125</v>
      </c>
      <c r="C1409" t="s">
        <v>383</v>
      </c>
      <c r="D1409">
        <v>0</v>
      </c>
      <c r="E1409">
        <v>6</v>
      </c>
      <c r="F1409" t="s">
        <v>169</v>
      </c>
      <c r="H1409">
        <v>5.43</v>
      </c>
      <c r="L1409">
        <v>5.2</v>
      </c>
      <c r="X1409" s="1">
        <f t="shared" si="108"/>
        <v>5.43</v>
      </c>
      <c r="Y1409" s="1">
        <f t="shared" si="109"/>
        <v>5.2</v>
      </c>
      <c r="Z1409">
        <f t="shared" si="110"/>
        <v>1.8742086098501559E-5</v>
      </c>
    </row>
    <row r="1410" spans="1:26" x14ac:dyDescent="0.25">
      <c r="A1410" t="s">
        <v>2141</v>
      </c>
      <c r="B1410">
        <v>125</v>
      </c>
      <c r="C1410" t="s">
        <v>383</v>
      </c>
      <c r="D1410">
        <v>0</v>
      </c>
      <c r="E1410">
        <v>6</v>
      </c>
      <c r="F1410" t="s">
        <v>169</v>
      </c>
      <c r="H1410">
        <v>5.55</v>
      </c>
      <c r="L1410">
        <v>5.32</v>
      </c>
      <c r="X1410" s="1">
        <f t="shared" si="108"/>
        <v>5.55</v>
      </c>
      <c r="Y1410" s="1">
        <f t="shared" si="109"/>
        <v>5.32</v>
      </c>
      <c r="Z1410">
        <f t="shared" si="110"/>
        <v>1.8742086098501559E-5</v>
      </c>
    </row>
    <row r="1411" spans="1:26" x14ac:dyDescent="0.25">
      <c r="A1411" t="s">
        <v>2142</v>
      </c>
      <c r="B1411">
        <v>125</v>
      </c>
      <c r="C1411" t="s">
        <v>383</v>
      </c>
      <c r="D1411">
        <v>0</v>
      </c>
      <c r="E1411">
        <v>6</v>
      </c>
      <c r="F1411" t="s">
        <v>169</v>
      </c>
      <c r="H1411">
        <v>5.55</v>
      </c>
      <c r="L1411">
        <v>5.29</v>
      </c>
      <c r="X1411" s="1">
        <f t="shared" si="108"/>
        <v>5.55</v>
      </c>
      <c r="Y1411" s="1">
        <f t="shared" si="109"/>
        <v>5.29</v>
      </c>
      <c r="Z1411">
        <f t="shared" si="110"/>
        <v>2.118670602439309E-5</v>
      </c>
    </row>
    <row r="1412" spans="1:26" x14ac:dyDescent="0.25">
      <c r="A1412" t="s">
        <v>2143</v>
      </c>
      <c r="B1412">
        <v>125</v>
      </c>
      <c r="C1412" t="s">
        <v>383</v>
      </c>
      <c r="D1412">
        <v>0</v>
      </c>
      <c r="E1412">
        <v>6</v>
      </c>
      <c r="F1412" t="s">
        <v>169</v>
      </c>
      <c r="H1412">
        <v>5.52</v>
      </c>
      <c r="L1412">
        <v>5.32</v>
      </c>
      <c r="X1412" s="1">
        <f t="shared" si="108"/>
        <v>5.52</v>
      </c>
      <c r="Y1412" s="1">
        <f t="shared" si="109"/>
        <v>5.32</v>
      </c>
      <c r="Z1412">
        <f t="shared" si="110"/>
        <v>1.6297466172610025E-5</v>
      </c>
    </row>
    <row r="1413" spans="1:26" x14ac:dyDescent="0.25">
      <c r="A1413" t="s">
        <v>2144</v>
      </c>
      <c r="B1413">
        <v>125</v>
      </c>
      <c r="C1413" t="s">
        <v>383</v>
      </c>
      <c r="D1413">
        <v>0</v>
      </c>
      <c r="E1413">
        <v>6</v>
      </c>
      <c r="F1413" t="s">
        <v>169</v>
      </c>
      <c r="H1413">
        <v>5.43</v>
      </c>
      <c r="L1413">
        <v>5.29</v>
      </c>
      <c r="X1413" s="1">
        <f t="shared" si="108"/>
        <v>5.43</v>
      </c>
      <c r="Y1413" s="1">
        <f t="shared" si="109"/>
        <v>5.29</v>
      </c>
      <c r="Z1413">
        <f t="shared" si="110"/>
        <v>1.1408226320827032E-5</v>
      </c>
    </row>
    <row r="1414" spans="1:26" x14ac:dyDescent="0.25">
      <c r="A1414" t="s">
        <v>2145</v>
      </c>
      <c r="B1414">
        <v>125</v>
      </c>
      <c r="C1414" t="s">
        <v>383</v>
      </c>
      <c r="D1414">
        <v>0</v>
      </c>
      <c r="E1414">
        <v>6</v>
      </c>
      <c r="F1414" t="s">
        <v>169</v>
      </c>
      <c r="H1414">
        <v>5.38</v>
      </c>
      <c r="L1414">
        <v>5.28</v>
      </c>
      <c r="X1414" s="1">
        <f t="shared" si="108"/>
        <v>5.38</v>
      </c>
      <c r="Y1414" s="1">
        <f t="shared" si="109"/>
        <v>5.28</v>
      </c>
      <c r="Z1414">
        <f t="shared" si="110"/>
        <v>8.1487330863050127E-6</v>
      </c>
    </row>
    <row r="1415" spans="1:26" x14ac:dyDescent="0.25">
      <c r="A1415" t="s">
        <v>2146</v>
      </c>
      <c r="B1415">
        <v>125</v>
      </c>
      <c r="C1415" t="s">
        <v>383</v>
      </c>
      <c r="D1415">
        <v>0</v>
      </c>
      <c r="E1415">
        <v>6</v>
      </c>
      <c r="F1415" t="s">
        <v>169</v>
      </c>
      <c r="H1415">
        <v>5.33</v>
      </c>
      <c r="L1415">
        <v>5.19</v>
      </c>
      <c r="X1415" s="1">
        <f t="shared" si="108"/>
        <v>5.33</v>
      </c>
      <c r="Y1415" s="1">
        <f t="shared" si="109"/>
        <v>5.19</v>
      </c>
      <c r="Z1415">
        <f t="shared" si="110"/>
        <v>1.1408226320827032E-5</v>
      </c>
    </row>
    <row r="1416" spans="1:26" x14ac:dyDescent="0.25">
      <c r="A1416" t="s">
        <v>2147</v>
      </c>
      <c r="B1416">
        <v>125</v>
      </c>
      <c r="C1416" t="s">
        <v>383</v>
      </c>
      <c r="D1416">
        <v>0</v>
      </c>
      <c r="E1416">
        <v>6</v>
      </c>
      <c r="F1416" t="s">
        <v>169</v>
      </c>
      <c r="H1416">
        <v>5.37</v>
      </c>
      <c r="L1416">
        <v>5.23</v>
      </c>
      <c r="X1416" s="1">
        <f t="shared" si="108"/>
        <v>5.37</v>
      </c>
      <c r="Y1416" s="1">
        <f t="shared" si="109"/>
        <v>5.23</v>
      </c>
      <c r="Z1416">
        <f t="shared" si="110"/>
        <v>1.1408226320827032E-5</v>
      </c>
    </row>
    <row r="1417" spans="1:26" x14ac:dyDescent="0.25">
      <c r="A1417" t="s">
        <v>2148</v>
      </c>
      <c r="B1417">
        <v>125</v>
      </c>
      <c r="C1417" t="s">
        <v>383</v>
      </c>
      <c r="D1417">
        <v>0</v>
      </c>
      <c r="E1417">
        <v>6</v>
      </c>
      <c r="F1417" t="s">
        <v>169</v>
      </c>
      <c r="H1417">
        <v>5.48</v>
      </c>
      <c r="L1417">
        <v>5.32</v>
      </c>
      <c r="X1417" s="1">
        <f t="shared" si="108"/>
        <v>5.48</v>
      </c>
      <c r="Y1417" s="1">
        <f t="shared" si="109"/>
        <v>5.32</v>
      </c>
      <c r="Z1417">
        <f t="shared" si="110"/>
        <v>1.3037972938088079E-5</v>
      </c>
    </row>
    <row r="1418" spans="1:26" x14ac:dyDescent="0.25">
      <c r="A1418" t="s">
        <v>2149</v>
      </c>
      <c r="B1418">
        <v>125</v>
      </c>
      <c r="C1418" t="s">
        <v>383</v>
      </c>
      <c r="D1418">
        <v>0</v>
      </c>
      <c r="E1418">
        <v>6</v>
      </c>
      <c r="F1418" t="s">
        <v>169</v>
      </c>
      <c r="H1418">
        <v>5.5</v>
      </c>
      <c r="L1418">
        <v>5.37</v>
      </c>
      <c r="X1418" s="1">
        <f t="shared" si="108"/>
        <v>5.5</v>
      </c>
      <c r="Y1418" s="1">
        <f t="shared" si="109"/>
        <v>5.37</v>
      </c>
      <c r="Z1418">
        <f t="shared" si="110"/>
        <v>1.0593353012196545E-5</v>
      </c>
    </row>
    <row r="1419" spans="1:26" x14ac:dyDescent="0.25">
      <c r="A1419" t="s">
        <v>2150</v>
      </c>
      <c r="B1419">
        <v>125</v>
      </c>
      <c r="C1419" t="s">
        <v>383</v>
      </c>
      <c r="D1419">
        <v>0</v>
      </c>
      <c r="E1419">
        <v>6</v>
      </c>
      <c r="F1419" t="s">
        <v>169</v>
      </c>
      <c r="H1419">
        <v>5.53</v>
      </c>
      <c r="L1419">
        <v>5.4</v>
      </c>
      <c r="X1419" s="1">
        <f t="shared" si="108"/>
        <v>5.53</v>
      </c>
      <c r="Y1419" s="1">
        <f t="shared" si="109"/>
        <v>5.4</v>
      </c>
      <c r="Z1419">
        <f t="shared" si="110"/>
        <v>1.0593353012196545E-5</v>
      </c>
    </row>
    <row r="1420" spans="1:26" x14ac:dyDescent="0.25">
      <c r="A1420" t="s">
        <v>2151</v>
      </c>
      <c r="B1420">
        <v>125</v>
      </c>
      <c r="C1420" t="s">
        <v>383</v>
      </c>
      <c r="D1420">
        <v>0</v>
      </c>
      <c r="E1420">
        <v>6</v>
      </c>
      <c r="F1420" t="s">
        <v>169</v>
      </c>
      <c r="H1420">
        <v>5.71</v>
      </c>
      <c r="L1420">
        <v>5.54</v>
      </c>
      <c r="X1420" s="1">
        <f t="shared" si="108"/>
        <v>5.71</v>
      </c>
      <c r="Y1420" s="1">
        <f t="shared" si="109"/>
        <v>5.54</v>
      </c>
      <c r="Z1420">
        <f t="shared" si="110"/>
        <v>1.3852846246718566E-5</v>
      </c>
    </row>
    <row r="1421" spans="1:26" x14ac:dyDescent="0.25">
      <c r="A1421" t="s">
        <v>2152</v>
      </c>
      <c r="B1421">
        <v>125</v>
      </c>
      <c r="C1421" t="s">
        <v>383</v>
      </c>
      <c r="D1421">
        <v>0</v>
      </c>
      <c r="E1421">
        <v>6</v>
      </c>
      <c r="F1421" t="s">
        <v>169</v>
      </c>
      <c r="H1421">
        <v>5.48</v>
      </c>
      <c r="L1421">
        <v>5.35</v>
      </c>
      <c r="X1421" s="1">
        <f t="shared" si="108"/>
        <v>5.48</v>
      </c>
      <c r="Y1421" s="1">
        <f t="shared" si="109"/>
        <v>5.35</v>
      </c>
      <c r="Z1421">
        <f t="shared" si="110"/>
        <v>1.0593353012196618E-5</v>
      </c>
    </row>
    <row r="1422" spans="1:26" x14ac:dyDescent="0.25">
      <c r="A1422" t="s">
        <v>2153</v>
      </c>
      <c r="B1422">
        <v>125</v>
      </c>
      <c r="C1422" t="s">
        <v>383</v>
      </c>
      <c r="D1422">
        <v>0</v>
      </c>
      <c r="E1422">
        <v>6</v>
      </c>
      <c r="F1422" t="s">
        <v>169</v>
      </c>
      <c r="H1422">
        <v>5.34</v>
      </c>
      <c r="L1422">
        <v>5.16</v>
      </c>
      <c r="X1422" s="1">
        <f t="shared" si="108"/>
        <v>5.34</v>
      </c>
      <c r="Y1422" s="1">
        <f t="shared" si="109"/>
        <v>5.16</v>
      </c>
      <c r="Z1422">
        <f t="shared" si="110"/>
        <v>1.4667719555349051E-5</v>
      </c>
    </row>
    <row r="1423" spans="1:26" x14ac:dyDescent="0.25">
      <c r="A1423" t="s">
        <v>2154</v>
      </c>
      <c r="B1423">
        <v>125</v>
      </c>
      <c r="C1423" t="s">
        <v>383</v>
      </c>
      <c r="D1423">
        <v>0</v>
      </c>
      <c r="E1423">
        <v>7</v>
      </c>
      <c r="F1423" t="s">
        <v>170</v>
      </c>
      <c r="H1423">
        <v>6.32</v>
      </c>
      <c r="L1423">
        <v>5.73</v>
      </c>
      <c r="X1423" s="1">
        <f t="shared" ref="X1423:X1427" si="111">H1423</f>
        <v>6.32</v>
      </c>
      <c r="Y1423" s="1">
        <f t="shared" ref="Y1423:Y1427" si="112">L1423</f>
        <v>5.73</v>
      </c>
      <c r="Z1423">
        <f t="shared" ref="Z1423:Z1427" si="113">IFERROR((X1423-Y1423)/(PI()*((B1423/2)^2)),"na")</f>
        <v>4.8077525209199733E-5</v>
      </c>
    </row>
    <row r="1424" spans="1:26" x14ac:dyDescent="0.25">
      <c r="A1424" t="s">
        <v>2155</v>
      </c>
      <c r="B1424">
        <v>125</v>
      </c>
      <c r="C1424" t="s">
        <v>383</v>
      </c>
      <c r="D1424">
        <v>2</v>
      </c>
      <c r="E1424">
        <v>7</v>
      </c>
      <c r="F1424" t="s">
        <v>170</v>
      </c>
      <c r="H1424">
        <v>6.55</v>
      </c>
      <c r="L1424">
        <v>5.98</v>
      </c>
      <c r="X1424" s="1">
        <f t="shared" si="111"/>
        <v>6.55</v>
      </c>
      <c r="Y1424" s="1">
        <f t="shared" si="112"/>
        <v>5.98</v>
      </c>
      <c r="Z1424">
        <f t="shared" si="113"/>
        <v>4.6447778591938688E-5</v>
      </c>
    </row>
    <row r="1425" spans="1:26" x14ac:dyDescent="0.25">
      <c r="A1425" t="s">
        <v>2156</v>
      </c>
      <c r="B1425">
        <v>125</v>
      </c>
      <c r="C1425" t="s">
        <v>383</v>
      </c>
      <c r="D1425">
        <v>0</v>
      </c>
      <c r="E1425">
        <v>7</v>
      </c>
      <c r="F1425" t="s">
        <v>170</v>
      </c>
      <c r="H1425">
        <v>6.25</v>
      </c>
      <c r="L1425">
        <v>5.64</v>
      </c>
      <c r="X1425" s="1">
        <f t="shared" si="111"/>
        <v>6.25</v>
      </c>
      <c r="Y1425" s="1">
        <f t="shared" si="112"/>
        <v>5.64</v>
      </c>
      <c r="Z1425">
        <f t="shared" si="113"/>
        <v>4.9707271826460778E-5</v>
      </c>
    </row>
    <row r="1426" spans="1:26" x14ac:dyDescent="0.25">
      <c r="A1426" t="s">
        <v>2157</v>
      </c>
      <c r="B1426">
        <v>125</v>
      </c>
      <c r="C1426" t="s">
        <v>383</v>
      </c>
      <c r="D1426">
        <v>2</v>
      </c>
      <c r="E1426">
        <v>7</v>
      </c>
      <c r="F1426" t="s">
        <v>170</v>
      </c>
      <c r="H1426">
        <v>6.46</v>
      </c>
      <c r="L1426">
        <v>5.96</v>
      </c>
      <c r="X1426" s="1">
        <f t="shared" si="111"/>
        <v>6.46</v>
      </c>
      <c r="Y1426" s="1">
        <f t="shared" si="112"/>
        <v>5.96</v>
      </c>
      <c r="Z1426">
        <f t="shared" si="113"/>
        <v>4.0743665431525209E-5</v>
      </c>
    </row>
    <row r="1427" spans="1:26" x14ac:dyDescent="0.25">
      <c r="A1427" t="s">
        <v>2158</v>
      </c>
      <c r="B1427">
        <v>125</v>
      </c>
      <c r="C1427" t="s">
        <v>383</v>
      </c>
      <c r="D1427">
        <v>0</v>
      </c>
      <c r="E1427">
        <v>7</v>
      </c>
      <c r="F1427" t="s">
        <v>170</v>
      </c>
      <c r="H1427">
        <v>6.28</v>
      </c>
      <c r="L1427">
        <v>5.84</v>
      </c>
      <c r="X1427" s="1">
        <f t="shared" si="111"/>
        <v>6.28</v>
      </c>
      <c r="Y1427" s="1">
        <f t="shared" si="112"/>
        <v>5.84</v>
      </c>
      <c r="Z1427">
        <f t="shared" si="113"/>
        <v>3.5854425579742216E-5</v>
      </c>
    </row>
    <row r="1428" spans="1:26" x14ac:dyDescent="0.25">
      <c r="A1428" t="s">
        <v>2408</v>
      </c>
      <c r="B1428">
        <v>125</v>
      </c>
      <c r="C1428" t="s">
        <v>383</v>
      </c>
      <c r="D1428">
        <v>1</v>
      </c>
      <c r="E1428">
        <v>6</v>
      </c>
      <c r="F1428" t="s">
        <v>170</v>
      </c>
      <c r="H1428">
        <v>6.31</v>
      </c>
      <c r="L1428">
        <v>6.14</v>
      </c>
      <c r="X1428" s="1">
        <f t="shared" ref="X1428" si="114">H1428</f>
        <v>6.31</v>
      </c>
      <c r="Y1428" s="1">
        <f t="shared" ref="Y1428" si="115">L1428</f>
        <v>6.14</v>
      </c>
      <c r="Z1428">
        <f t="shared" ref="Z1428" si="116">IFERROR((X1428-Y1428)/(PI()*((B1428/2)^2)),"na")</f>
        <v>1.3852846246718566E-5</v>
      </c>
    </row>
    <row r="1429" spans="1:26" x14ac:dyDescent="0.25">
      <c r="A1429" t="s">
        <v>2409</v>
      </c>
      <c r="B1429">
        <v>125</v>
      </c>
      <c r="C1429" t="s">
        <v>383</v>
      </c>
      <c r="D1429">
        <v>3</v>
      </c>
      <c r="E1429">
        <v>6</v>
      </c>
      <c r="F1429" t="s">
        <v>170</v>
      </c>
      <c r="H1429">
        <v>6.44</v>
      </c>
      <c r="L1429">
        <v>6.25</v>
      </c>
      <c r="X1429" s="1">
        <f t="shared" ref="X1429:X1492" si="117">H1429</f>
        <v>6.44</v>
      </c>
      <c r="Y1429" s="1">
        <f t="shared" ref="Y1429:Y1492" si="118">L1429</f>
        <v>6.25</v>
      </c>
      <c r="Z1429">
        <f t="shared" ref="Z1429:Z1492" si="119">IFERROR((X1429-Y1429)/(PI()*((B1429/2)^2)),"na")</f>
        <v>1.5482592863979611E-5</v>
      </c>
    </row>
    <row r="1430" spans="1:26" x14ac:dyDescent="0.25">
      <c r="A1430" t="s">
        <v>2410</v>
      </c>
      <c r="B1430">
        <v>125</v>
      </c>
      <c r="C1430" t="s">
        <v>383</v>
      </c>
      <c r="D1430">
        <v>1</v>
      </c>
      <c r="E1430">
        <v>6</v>
      </c>
      <c r="F1430" t="s">
        <v>170</v>
      </c>
      <c r="H1430">
        <v>6.51</v>
      </c>
      <c r="L1430">
        <v>6.33</v>
      </c>
      <c r="X1430" s="1">
        <f t="shared" si="117"/>
        <v>6.51</v>
      </c>
      <c r="Y1430" s="1">
        <f t="shared" si="118"/>
        <v>6.33</v>
      </c>
      <c r="Z1430">
        <f t="shared" si="119"/>
        <v>1.4667719555349051E-5</v>
      </c>
    </row>
    <row r="1431" spans="1:26" x14ac:dyDescent="0.25">
      <c r="A1431" t="s">
        <v>2411</v>
      </c>
      <c r="B1431">
        <v>125</v>
      </c>
      <c r="C1431" t="s">
        <v>383</v>
      </c>
      <c r="D1431">
        <v>4</v>
      </c>
      <c r="E1431">
        <v>6</v>
      </c>
      <c r="F1431" t="s">
        <v>170</v>
      </c>
      <c r="H1431">
        <v>6.55</v>
      </c>
      <c r="L1431">
        <v>6.34</v>
      </c>
      <c r="X1431" s="1">
        <f t="shared" si="117"/>
        <v>6.55</v>
      </c>
      <c r="Y1431" s="1">
        <f t="shared" si="118"/>
        <v>6.34</v>
      </c>
      <c r="Z1431">
        <f t="shared" si="119"/>
        <v>1.7112339481240585E-5</v>
      </c>
    </row>
    <row r="1432" spans="1:26" x14ac:dyDescent="0.25">
      <c r="A1432" t="s">
        <v>2412</v>
      </c>
      <c r="B1432">
        <v>125</v>
      </c>
      <c r="C1432" t="s">
        <v>383</v>
      </c>
      <c r="D1432">
        <v>1</v>
      </c>
      <c r="E1432">
        <v>6</v>
      </c>
      <c r="F1432" t="s">
        <v>170</v>
      </c>
      <c r="H1432">
        <v>6.42</v>
      </c>
      <c r="L1432">
        <v>6.3</v>
      </c>
      <c r="X1432" s="1">
        <f t="shared" si="117"/>
        <v>6.42</v>
      </c>
      <c r="Y1432" s="1">
        <f t="shared" si="118"/>
        <v>6.3</v>
      </c>
      <c r="Z1432">
        <f t="shared" si="119"/>
        <v>9.7784797035660596E-6</v>
      </c>
    </row>
    <row r="1433" spans="1:26" x14ac:dyDescent="0.25">
      <c r="A1433" t="s">
        <v>2413</v>
      </c>
      <c r="B1433">
        <v>125</v>
      </c>
      <c r="C1433" t="s">
        <v>383</v>
      </c>
      <c r="D1433">
        <v>4</v>
      </c>
      <c r="E1433">
        <v>6</v>
      </c>
      <c r="F1433" t="s">
        <v>170</v>
      </c>
      <c r="H1433">
        <v>6.56</v>
      </c>
      <c r="L1433">
        <v>6.33</v>
      </c>
      <c r="X1433" s="1">
        <f t="shared" si="117"/>
        <v>6.56</v>
      </c>
      <c r="Y1433" s="1">
        <f t="shared" si="118"/>
        <v>6.33</v>
      </c>
      <c r="Z1433">
        <f t="shared" si="119"/>
        <v>1.8742086098501559E-5</v>
      </c>
    </row>
    <row r="1434" spans="1:26" x14ac:dyDescent="0.25">
      <c r="A1434" t="s">
        <v>2414</v>
      </c>
      <c r="B1434">
        <v>125</v>
      </c>
      <c r="C1434" t="s">
        <v>383</v>
      </c>
      <c r="D1434">
        <v>1</v>
      </c>
      <c r="E1434">
        <v>6</v>
      </c>
      <c r="F1434" t="s">
        <v>170</v>
      </c>
      <c r="H1434">
        <v>6.38</v>
      </c>
      <c r="L1434">
        <v>6.14</v>
      </c>
      <c r="X1434" s="1">
        <f t="shared" si="117"/>
        <v>6.38</v>
      </c>
      <c r="Y1434" s="1">
        <f t="shared" si="118"/>
        <v>6.14</v>
      </c>
      <c r="Z1434">
        <f t="shared" si="119"/>
        <v>1.9556959407132119E-5</v>
      </c>
    </row>
    <row r="1435" spans="1:26" x14ac:dyDescent="0.25">
      <c r="A1435" t="s">
        <v>2415</v>
      </c>
      <c r="B1435">
        <v>125</v>
      </c>
      <c r="C1435" t="s">
        <v>383</v>
      </c>
      <c r="D1435">
        <v>4</v>
      </c>
      <c r="E1435">
        <v>6</v>
      </c>
      <c r="F1435" t="s">
        <v>170</v>
      </c>
      <c r="H1435">
        <v>6.6</v>
      </c>
      <c r="L1435">
        <v>6.39</v>
      </c>
      <c r="X1435" s="1">
        <f t="shared" si="117"/>
        <v>6.6</v>
      </c>
      <c r="Y1435" s="1">
        <f t="shared" si="118"/>
        <v>6.39</v>
      </c>
      <c r="Z1435">
        <f t="shared" si="119"/>
        <v>1.7112339481240585E-5</v>
      </c>
    </row>
    <row r="1436" spans="1:26" x14ac:dyDescent="0.25">
      <c r="A1436" t="s">
        <v>2416</v>
      </c>
      <c r="B1436">
        <v>125</v>
      </c>
      <c r="C1436" t="s">
        <v>383</v>
      </c>
      <c r="D1436">
        <v>1</v>
      </c>
      <c r="E1436">
        <v>6</v>
      </c>
      <c r="F1436" t="s">
        <v>170</v>
      </c>
      <c r="H1436">
        <v>6.37</v>
      </c>
      <c r="L1436">
        <v>6.15</v>
      </c>
      <c r="X1436" s="1">
        <f t="shared" si="117"/>
        <v>6.37</v>
      </c>
      <c r="Y1436" s="1">
        <f t="shared" si="118"/>
        <v>6.15</v>
      </c>
      <c r="Z1436">
        <f t="shared" si="119"/>
        <v>1.7927212789871071E-5</v>
      </c>
    </row>
    <row r="1437" spans="1:26" x14ac:dyDescent="0.25">
      <c r="A1437" t="s">
        <v>2417</v>
      </c>
      <c r="B1437">
        <v>125</v>
      </c>
      <c r="C1437" t="s">
        <v>383</v>
      </c>
      <c r="D1437">
        <v>4</v>
      </c>
      <c r="E1437">
        <v>6</v>
      </c>
      <c r="F1437" t="s">
        <v>170</v>
      </c>
      <c r="H1437">
        <v>6.43</v>
      </c>
      <c r="L1437">
        <v>6.27</v>
      </c>
      <c r="X1437" s="1">
        <f t="shared" si="117"/>
        <v>6.43</v>
      </c>
      <c r="Y1437" s="1">
        <f t="shared" si="118"/>
        <v>6.27</v>
      </c>
      <c r="Z1437">
        <f t="shared" si="119"/>
        <v>1.3037972938088079E-5</v>
      </c>
    </row>
    <row r="1438" spans="1:26" x14ac:dyDescent="0.25">
      <c r="A1438" t="s">
        <v>2418</v>
      </c>
      <c r="B1438">
        <v>125</v>
      </c>
      <c r="C1438" t="s">
        <v>383</v>
      </c>
      <c r="D1438">
        <v>1</v>
      </c>
      <c r="E1438">
        <v>6</v>
      </c>
      <c r="F1438" t="s">
        <v>170</v>
      </c>
      <c r="H1438">
        <v>6.55</v>
      </c>
      <c r="L1438">
        <v>6.34</v>
      </c>
      <c r="X1438" s="1">
        <f t="shared" si="117"/>
        <v>6.55</v>
      </c>
      <c r="Y1438" s="1">
        <f t="shared" si="118"/>
        <v>6.34</v>
      </c>
      <c r="Z1438">
        <f t="shared" si="119"/>
        <v>1.7112339481240585E-5</v>
      </c>
    </row>
    <row r="1439" spans="1:26" x14ac:dyDescent="0.25">
      <c r="A1439" t="s">
        <v>2419</v>
      </c>
      <c r="B1439">
        <v>125</v>
      </c>
      <c r="C1439" t="s">
        <v>383</v>
      </c>
      <c r="D1439">
        <v>1</v>
      </c>
      <c r="E1439">
        <v>6</v>
      </c>
      <c r="F1439" t="s">
        <v>170</v>
      </c>
      <c r="H1439">
        <v>6.35</v>
      </c>
      <c r="L1439">
        <v>6.15</v>
      </c>
      <c r="X1439" s="1">
        <f t="shared" si="117"/>
        <v>6.35</v>
      </c>
      <c r="Y1439" s="1">
        <f t="shared" si="118"/>
        <v>6.15</v>
      </c>
      <c r="Z1439">
        <f t="shared" si="119"/>
        <v>1.6297466172610025E-5</v>
      </c>
    </row>
    <row r="1440" spans="1:26" x14ac:dyDescent="0.25">
      <c r="A1440" t="s">
        <v>2420</v>
      </c>
      <c r="B1440">
        <v>125</v>
      </c>
      <c r="C1440" t="s">
        <v>383</v>
      </c>
      <c r="D1440">
        <v>4</v>
      </c>
      <c r="E1440">
        <v>6</v>
      </c>
      <c r="F1440" t="s">
        <v>170</v>
      </c>
      <c r="H1440">
        <v>6.41</v>
      </c>
      <c r="L1440">
        <v>6.24</v>
      </c>
      <c r="X1440" s="1">
        <f t="shared" si="117"/>
        <v>6.41</v>
      </c>
      <c r="Y1440" s="1">
        <f t="shared" si="118"/>
        <v>6.24</v>
      </c>
      <c r="Z1440">
        <f t="shared" si="119"/>
        <v>1.3852846246718566E-5</v>
      </c>
    </row>
    <row r="1441" spans="1:26" x14ac:dyDescent="0.25">
      <c r="A1441" t="s">
        <v>2421</v>
      </c>
      <c r="B1441">
        <v>125</v>
      </c>
      <c r="C1441" t="s">
        <v>383</v>
      </c>
      <c r="D1441">
        <v>1</v>
      </c>
      <c r="E1441">
        <v>6</v>
      </c>
      <c r="F1441" t="s">
        <v>170</v>
      </c>
      <c r="H1441">
        <v>6.41</v>
      </c>
      <c r="L1441">
        <v>6.2</v>
      </c>
      <c r="X1441" s="1">
        <f t="shared" si="117"/>
        <v>6.41</v>
      </c>
      <c r="Y1441" s="1">
        <f t="shared" si="118"/>
        <v>6.2</v>
      </c>
      <c r="Z1441">
        <f t="shared" si="119"/>
        <v>1.7112339481240585E-5</v>
      </c>
    </row>
    <row r="1442" spans="1:26" x14ac:dyDescent="0.25">
      <c r="A1442" t="s">
        <v>2422</v>
      </c>
      <c r="B1442">
        <v>125</v>
      </c>
      <c r="C1442" t="s">
        <v>383</v>
      </c>
      <c r="D1442">
        <v>1</v>
      </c>
      <c r="E1442">
        <v>6</v>
      </c>
      <c r="F1442" t="s">
        <v>170</v>
      </c>
      <c r="H1442">
        <v>6.39</v>
      </c>
      <c r="L1442">
        <v>6.23</v>
      </c>
      <c r="X1442" s="1">
        <f t="shared" si="117"/>
        <v>6.39</v>
      </c>
      <c r="Y1442" s="1">
        <f t="shared" si="118"/>
        <v>6.23</v>
      </c>
      <c r="Z1442">
        <f t="shared" si="119"/>
        <v>1.3037972938088006E-5</v>
      </c>
    </row>
    <row r="1443" spans="1:26" x14ac:dyDescent="0.25">
      <c r="A1443" t="s">
        <v>2423</v>
      </c>
      <c r="B1443">
        <v>125</v>
      </c>
      <c r="C1443" t="s">
        <v>383</v>
      </c>
      <c r="D1443">
        <v>4</v>
      </c>
      <c r="E1443">
        <v>6</v>
      </c>
      <c r="F1443" t="s">
        <v>170</v>
      </c>
      <c r="H1443">
        <v>6.35</v>
      </c>
      <c r="L1443">
        <v>6.15</v>
      </c>
      <c r="X1443" s="1">
        <f t="shared" si="117"/>
        <v>6.35</v>
      </c>
      <c r="Y1443" s="1">
        <f t="shared" si="118"/>
        <v>6.15</v>
      </c>
      <c r="Z1443">
        <f t="shared" si="119"/>
        <v>1.6297466172610025E-5</v>
      </c>
    </row>
    <row r="1444" spans="1:26" x14ac:dyDescent="0.25">
      <c r="A1444" t="s">
        <v>2424</v>
      </c>
      <c r="B1444">
        <v>125</v>
      </c>
      <c r="C1444" t="s">
        <v>383</v>
      </c>
      <c r="D1444">
        <v>1</v>
      </c>
      <c r="E1444">
        <v>6</v>
      </c>
      <c r="F1444" t="s">
        <v>170</v>
      </c>
      <c r="H1444">
        <v>6.31</v>
      </c>
      <c r="L1444">
        <v>6.12</v>
      </c>
      <c r="X1444" s="1">
        <f t="shared" si="117"/>
        <v>6.31</v>
      </c>
      <c r="Y1444" s="1">
        <f t="shared" si="118"/>
        <v>6.12</v>
      </c>
      <c r="Z1444">
        <f t="shared" si="119"/>
        <v>1.548259286397954E-5</v>
      </c>
    </row>
    <row r="1445" spans="1:26" x14ac:dyDescent="0.25">
      <c r="A1445" t="s">
        <v>2425</v>
      </c>
      <c r="B1445">
        <v>125</v>
      </c>
      <c r="C1445" t="s">
        <v>383</v>
      </c>
      <c r="D1445">
        <v>1</v>
      </c>
      <c r="E1445">
        <v>6</v>
      </c>
      <c r="F1445" t="s">
        <v>170</v>
      </c>
      <c r="H1445">
        <v>6.43</v>
      </c>
      <c r="L1445">
        <v>6.26</v>
      </c>
      <c r="X1445" s="1">
        <f t="shared" si="117"/>
        <v>6.43</v>
      </c>
      <c r="Y1445" s="1">
        <f t="shared" si="118"/>
        <v>6.26</v>
      </c>
      <c r="Z1445">
        <f t="shared" si="119"/>
        <v>1.3852846246718566E-5</v>
      </c>
    </row>
    <row r="1446" spans="1:26" x14ac:dyDescent="0.25">
      <c r="A1446" t="s">
        <v>2426</v>
      </c>
      <c r="B1446">
        <v>125</v>
      </c>
      <c r="C1446" t="s">
        <v>383</v>
      </c>
      <c r="D1446">
        <v>3</v>
      </c>
      <c r="E1446">
        <v>6</v>
      </c>
      <c r="F1446" t="s">
        <v>170</v>
      </c>
      <c r="H1446">
        <v>6.54</v>
      </c>
      <c r="L1446">
        <v>6.32</v>
      </c>
      <c r="X1446" s="1">
        <f t="shared" si="117"/>
        <v>6.54</v>
      </c>
      <c r="Y1446" s="1">
        <f t="shared" si="118"/>
        <v>6.32</v>
      </c>
      <c r="Z1446">
        <f t="shared" si="119"/>
        <v>1.7927212789871071E-5</v>
      </c>
    </row>
    <row r="1447" spans="1:26" x14ac:dyDescent="0.25">
      <c r="A1447" t="s">
        <v>2427</v>
      </c>
      <c r="B1447">
        <v>125</v>
      </c>
      <c r="C1447" t="s">
        <v>383</v>
      </c>
      <c r="D1447">
        <v>1</v>
      </c>
      <c r="E1447">
        <v>6</v>
      </c>
      <c r="F1447" t="s">
        <v>170</v>
      </c>
      <c r="H1447">
        <v>6.29</v>
      </c>
      <c r="L1447">
        <v>6.14</v>
      </c>
      <c r="X1447" s="1">
        <f t="shared" si="117"/>
        <v>6.29</v>
      </c>
      <c r="Y1447" s="1">
        <f t="shared" si="118"/>
        <v>6.14</v>
      </c>
      <c r="Z1447">
        <f t="shared" si="119"/>
        <v>1.2223099629457592E-5</v>
      </c>
    </row>
    <row r="1448" spans="1:26" x14ac:dyDescent="0.25">
      <c r="A1448" t="s">
        <v>2428</v>
      </c>
      <c r="B1448">
        <v>125</v>
      </c>
      <c r="C1448" t="s">
        <v>383</v>
      </c>
      <c r="D1448">
        <v>1</v>
      </c>
      <c r="E1448">
        <v>6</v>
      </c>
      <c r="F1448" t="s">
        <v>170</v>
      </c>
      <c r="H1448">
        <v>6.5</v>
      </c>
      <c r="L1448">
        <v>6.32</v>
      </c>
      <c r="X1448" s="1">
        <f t="shared" si="117"/>
        <v>6.5</v>
      </c>
      <c r="Y1448" s="1">
        <f t="shared" si="118"/>
        <v>6.32</v>
      </c>
      <c r="Z1448">
        <f t="shared" si="119"/>
        <v>1.4667719555349051E-5</v>
      </c>
    </row>
    <row r="1449" spans="1:26" x14ac:dyDescent="0.25">
      <c r="A1449" t="s">
        <v>2429</v>
      </c>
      <c r="B1449">
        <v>125</v>
      </c>
      <c r="C1449" t="s">
        <v>383</v>
      </c>
      <c r="D1449">
        <v>3</v>
      </c>
      <c r="E1449">
        <v>6</v>
      </c>
      <c r="F1449" t="s">
        <v>170</v>
      </c>
      <c r="H1449">
        <v>6.49</v>
      </c>
      <c r="L1449">
        <v>6.28</v>
      </c>
      <c r="X1449" s="1">
        <f t="shared" si="117"/>
        <v>6.49</v>
      </c>
      <c r="Y1449" s="1">
        <f t="shared" si="118"/>
        <v>6.28</v>
      </c>
      <c r="Z1449">
        <f t="shared" si="119"/>
        <v>1.7112339481240585E-5</v>
      </c>
    </row>
    <row r="1450" spans="1:26" x14ac:dyDescent="0.25">
      <c r="A1450" t="s">
        <v>2430</v>
      </c>
      <c r="B1450">
        <v>125</v>
      </c>
      <c r="C1450" t="s">
        <v>383</v>
      </c>
      <c r="D1450">
        <v>1</v>
      </c>
      <c r="E1450">
        <v>6</v>
      </c>
      <c r="F1450" t="s">
        <v>170</v>
      </c>
      <c r="H1450">
        <v>6.4</v>
      </c>
      <c r="L1450">
        <v>6.23</v>
      </c>
      <c r="X1450" s="1">
        <f t="shared" si="117"/>
        <v>6.4</v>
      </c>
      <c r="Y1450" s="1">
        <f t="shared" si="118"/>
        <v>6.23</v>
      </c>
      <c r="Z1450">
        <f t="shared" si="119"/>
        <v>1.3852846246718566E-5</v>
      </c>
    </row>
    <row r="1451" spans="1:26" x14ac:dyDescent="0.25">
      <c r="A1451" t="s">
        <v>2431</v>
      </c>
      <c r="B1451">
        <v>125</v>
      </c>
      <c r="C1451" t="s">
        <v>383</v>
      </c>
      <c r="D1451">
        <v>1</v>
      </c>
      <c r="E1451">
        <v>6</v>
      </c>
      <c r="F1451" t="s">
        <v>1221</v>
      </c>
      <c r="H1451">
        <v>6.34</v>
      </c>
      <c r="L1451">
        <v>6.16</v>
      </c>
      <c r="X1451" s="1">
        <f t="shared" si="117"/>
        <v>6.34</v>
      </c>
      <c r="Y1451" s="1">
        <f t="shared" si="118"/>
        <v>6.16</v>
      </c>
      <c r="Z1451">
        <f t="shared" si="119"/>
        <v>1.4667719555349051E-5</v>
      </c>
    </row>
    <row r="1452" spans="1:26" x14ac:dyDescent="0.25">
      <c r="A1452" t="s">
        <v>2432</v>
      </c>
      <c r="B1452">
        <v>125</v>
      </c>
      <c r="C1452" t="s">
        <v>383</v>
      </c>
      <c r="D1452">
        <v>3</v>
      </c>
      <c r="E1452">
        <v>6</v>
      </c>
      <c r="F1452" t="s">
        <v>1221</v>
      </c>
      <c r="H1452">
        <v>6.3</v>
      </c>
      <c r="L1452">
        <v>6.14</v>
      </c>
      <c r="X1452" s="1">
        <f t="shared" si="117"/>
        <v>6.3</v>
      </c>
      <c r="Y1452" s="1">
        <f t="shared" si="118"/>
        <v>6.14</v>
      </c>
      <c r="Z1452">
        <f t="shared" si="119"/>
        <v>1.3037972938088079E-5</v>
      </c>
    </row>
    <row r="1453" spans="1:26" x14ac:dyDescent="0.25">
      <c r="A1453" t="s">
        <v>2433</v>
      </c>
      <c r="B1453">
        <v>125</v>
      </c>
      <c r="C1453" t="s">
        <v>383</v>
      </c>
      <c r="D1453">
        <v>1</v>
      </c>
      <c r="E1453">
        <v>6</v>
      </c>
      <c r="F1453" t="s">
        <v>1221</v>
      </c>
      <c r="H1453">
        <v>6.27</v>
      </c>
      <c r="L1453">
        <v>6.05</v>
      </c>
      <c r="X1453" s="1">
        <f t="shared" si="117"/>
        <v>6.27</v>
      </c>
      <c r="Y1453" s="1">
        <f t="shared" si="118"/>
        <v>6.05</v>
      </c>
      <c r="Z1453">
        <f t="shared" si="119"/>
        <v>1.7927212789871071E-5</v>
      </c>
    </row>
    <row r="1454" spans="1:26" x14ac:dyDescent="0.25">
      <c r="A1454" t="s">
        <v>2434</v>
      </c>
      <c r="B1454">
        <v>125</v>
      </c>
      <c r="C1454" t="s">
        <v>383</v>
      </c>
      <c r="D1454">
        <v>1</v>
      </c>
      <c r="E1454">
        <v>6</v>
      </c>
      <c r="F1454" t="s">
        <v>1221</v>
      </c>
      <c r="H1454">
        <v>6.31</v>
      </c>
      <c r="L1454">
        <v>6.08</v>
      </c>
      <c r="X1454" s="1">
        <f t="shared" si="117"/>
        <v>6.31</v>
      </c>
      <c r="Y1454" s="1">
        <f t="shared" si="118"/>
        <v>6.08</v>
      </c>
      <c r="Z1454">
        <f t="shared" si="119"/>
        <v>1.8742086098501559E-5</v>
      </c>
    </row>
    <row r="1455" spans="1:26" x14ac:dyDescent="0.25">
      <c r="A1455" t="s">
        <v>2435</v>
      </c>
      <c r="B1455">
        <v>125</v>
      </c>
      <c r="C1455" t="s">
        <v>383</v>
      </c>
      <c r="D1455">
        <v>3</v>
      </c>
      <c r="E1455">
        <v>6</v>
      </c>
      <c r="F1455" t="s">
        <v>1221</v>
      </c>
      <c r="H1455">
        <v>6.31</v>
      </c>
      <c r="L1455">
        <v>6.11</v>
      </c>
      <c r="X1455" s="1">
        <f t="shared" si="117"/>
        <v>6.31</v>
      </c>
      <c r="Y1455" s="1">
        <f t="shared" si="118"/>
        <v>6.11</v>
      </c>
      <c r="Z1455">
        <f t="shared" si="119"/>
        <v>1.6297466172610025E-5</v>
      </c>
    </row>
    <row r="1456" spans="1:26" x14ac:dyDescent="0.25">
      <c r="A1456" t="s">
        <v>2436</v>
      </c>
      <c r="B1456">
        <v>125</v>
      </c>
      <c r="C1456" t="s">
        <v>383</v>
      </c>
      <c r="D1456">
        <v>1</v>
      </c>
      <c r="E1456">
        <v>6</v>
      </c>
      <c r="F1456" t="s">
        <v>1221</v>
      </c>
      <c r="H1456">
        <v>6.38</v>
      </c>
      <c r="L1456">
        <v>6.2</v>
      </c>
      <c r="X1456" s="1">
        <f t="shared" si="117"/>
        <v>6.38</v>
      </c>
      <c r="Y1456" s="1">
        <f t="shared" si="118"/>
        <v>6.2</v>
      </c>
      <c r="Z1456">
        <f t="shared" si="119"/>
        <v>1.4667719555349051E-5</v>
      </c>
    </row>
    <row r="1457" spans="1:26" x14ac:dyDescent="0.25">
      <c r="A1457" t="s">
        <v>2437</v>
      </c>
      <c r="B1457">
        <v>125</v>
      </c>
      <c r="C1457" t="s">
        <v>383</v>
      </c>
      <c r="D1457">
        <v>1</v>
      </c>
      <c r="E1457">
        <v>6</v>
      </c>
      <c r="F1457" t="s">
        <v>1221</v>
      </c>
      <c r="H1457">
        <v>6.22</v>
      </c>
      <c r="L1457">
        <v>5.99</v>
      </c>
      <c r="X1457" s="1">
        <f t="shared" si="117"/>
        <v>6.22</v>
      </c>
      <c r="Y1457" s="1">
        <f t="shared" si="118"/>
        <v>5.99</v>
      </c>
      <c r="Z1457">
        <f t="shared" si="119"/>
        <v>1.8742086098501559E-5</v>
      </c>
    </row>
    <row r="1458" spans="1:26" x14ac:dyDescent="0.25">
      <c r="A1458" t="s">
        <v>2438</v>
      </c>
      <c r="B1458">
        <v>125</v>
      </c>
      <c r="C1458" t="s">
        <v>383</v>
      </c>
      <c r="D1458">
        <v>3</v>
      </c>
      <c r="E1458">
        <v>6</v>
      </c>
      <c r="F1458" t="s">
        <v>1221</v>
      </c>
      <c r="H1458">
        <v>6.42</v>
      </c>
      <c r="L1458">
        <v>6.21</v>
      </c>
      <c r="X1458" s="1">
        <f t="shared" si="117"/>
        <v>6.42</v>
      </c>
      <c r="Y1458" s="1">
        <f t="shared" si="118"/>
        <v>6.21</v>
      </c>
      <c r="Z1458">
        <f t="shared" si="119"/>
        <v>1.7112339481240585E-5</v>
      </c>
    </row>
    <row r="1459" spans="1:26" x14ac:dyDescent="0.25">
      <c r="A1459" t="s">
        <v>2439</v>
      </c>
      <c r="B1459">
        <v>125</v>
      </c>
      <c r="C1459" t="s">
        <v>383</v>
      </c>
      <c r="D1459">
        <v>1</v>
      </c>
      <c r="E1459">
        <v>6</v>
      </c>
      <c r="F1459" t="s">
        <v>1221</v>
      </c>
      <c r="H1459">
        <v>6.2</v>
      </c>
      <c r="L1459">
        <v>5.98</v>
      </c>
      <c r="X1459" s="1">
        <f t="shared" si="117"/>
        <v>6.2</v>
      </c>
      <c r="Y1459" s="1">
        <f t="shared" si="118"/>
        <v>5.98</v>
      </c>
      <c r="Z1459">
        <f t="shared" si="119"/>
        <v>1.7927212789871071E-5</v>
      </c>
    </row>
    <row r="1460" spans="1:26" x14ac:dyDescent="0.25">
      <c r="A1460" t="s">
        <v>2440</v>
      </c>
      <c r="B1460">
        <v>125</v>
      </c>
      <c r="C1460" t="s">
        <v>383</v>
      </c>
      <c r="D1460">
        <v>1</v>
      </c>
      <c r="E1460">
        <v>6</v>
      </c>
      <c r="F1460" t="s">
        <v>1221</v>
      </c>
      <c r="H1460">
        <v>6.36</v>
      </c>
      <c r="L1460">
        <v>6.17</v>
      </c>
      <c r="X1460" s="1">
        <f t="shared" si="117"/>
        <v>6.36</v>
      </c>
      <c r="Y1460" s="1">
        <f t="shared" si="118"/>
        <v>6.17</v>
      </c>
      <c r="Z1460">
        <f t="shared" si="119"/>
        <v>1.5482592863979611E-5</v>
      </c>
    </row>
    <row r="1461" spans="1:26" x14ac:dyDescent="0.25">
      <c r="A1461" t="s">
        <v>2441</v>
      </c>
      <c r="B1461">
        <v>125</v>
      </c>
      <c r="C1461" t="s">
        <v>383</v>
      </c>
      <c r="D1461">
        <v>4</v>
      </c>
      <c r="E1461">
        <v>6</v>
      </c>
      <c r="F1461" t="s">
        <v>1221</v>
      </c>
      <c r="H1461">
        <v>6.26</v>
      </c>
      <c r="L1461">
        <v>6.08</v>
      </c>
      <c r="X1461" s="1">
        <f t="shared" si="117"/>
        <v>6.26</v>
      </c>
      <c r="Y1461" s="1">
        <f t="shared" si="118"/>
        <v>6.08</v>
      </c>
      <c r="Z1461">
        <f t="shared" si="119"/>
        <v>1.4667719555349051E-5</v>
      </c>
    </row>
    <row r="1462" spans="1:26" x14ac:dyDescent="0.25">
      <c r="A1462" t="s">
        <v>2442</v>
      </c>
      <c r="B1462">
        <v>125</v>
      </c>
      <c r="C1462" t="s">
        <v>383</v>
      </c>
      <c r="D1462">
        <v>1</v>
      </c>
      <c r="E1462">
        <v>6</v>
      </c>
      <c r="F1462" t="s">
        <v>1221</v>
      </c>
      <c r="H1462">
        <v>6.34</v>
      </c>
      <c r="L1462">
        <v>6.17</v>
      </c>
      <c r="X1462" s="1">
        <f t="shared" si="117"/>
        <v>6.34</v>
      </c>
      <c r="Y1462" s="1">
        <f t="shared" si="118"/>
        <v>6.17</v>
      </c>
      <c r="Z1462">
        <f t="shared" si="119"/>
        <v>1.3852846246718566E-5</v>
      </c>
    </row>
    <row r="1463" spans="1:26" x14ac:dyDescent="0.25">
      <c r="A1463" t="s">
        <v>2443</v>
      </c>
      <c r="B1463">
        <v>125</v>
      </c>
      <c r="C1463" t="s">
        <v>383</v>
      </c>
      <c r="D1463">
        <v>1</v>
      </c>
      <c r="E1463">
        <v>6</v>
      </c>
      <c r="F1463" t="s">
        <v>1221</v>
      </c>
      <c r="H1463">
        <v>6.15</v>
      </c>
      <c r="L1463">
        <v>5.95</v>
      </c>
      <c r="X1463" s="1">
        <f t="shared" si="117"/>
        <v>6.15</v>
      </c>
      <c r="Y1463" s="1">
        <f t="shared" si="118"/>
        <v>5.95</v>
      </c>
      <c r="Z1463">
        <f t="shared" si="119"/>
        <v>1.6297466172610097E-5</v>
      </c>
    </row>
    <row r="1464" spans="1:26" x14ac:dyDescent="0.25">
      <c r="A1464" t="s">
        <v>2444</v>
      </c>
      <c r="B1464">
        <v>125</v>
      </c>
      <c r="C1464" t="s">
        <v>383</v>
      </c>
      <c r="D1464">
        <v>4</v>
      </c>
      <c r="E1464">
        <v>6</v>
      </c>
      <c r="F1464" t="s">
        <v>169</v>
      </c>
      <c r="H1464">
        <v>5.64</v>
      </c>
      <c r="L1464">
        <v>5.43</v>
      </c>
      <c r="X1464" s="1">
        <f t="shared" si="117"/>
        <v>5.64</v>
      </c>
      <c r="Y1464" s="1">
        <f t="shared" si="118"/>
        <v>5.43</v>
      </c>
      <c r="Z1464">
        <f t="shared" si="119"/>
        <v>1.7112339481240585E-5</v>
      </c>
    </row>
    <row r="1465" spans="1:26" x14ac:dyDescent="0.25">
      <c r="A1465" t="s">
        <v>2445</v>
      </c>
      <c r="B1465">
        <v>125</v>
      </c>
      <c r="C1465" t="s">
        <v>383</v>
      </c>
      <c r="D1465">
        <v>1</v>
      </c>
      <c r="E1465">
        <v>6</v>
      </c>
      <c r="F1465" t="s">
        <v>169</v>
      </c>
      <c r="H1465">
        <v>5.52</v>
      </c>
      <c r="L1465">
        <v>5.3</v>
      </c>
      <c r="X1465" s="1">
        <f t="shared" si="117"/>
        <v>5.52</v>
      </c>
      <c r="Y1465" s="1">
        <f t="shared" si="118"/>
        <v>5.3</v>
      </c>
      <c r="Z1465">
        <f t="shared" si="119"/>
        <v>1.7927212789871071E-5</v>
      </c>
    </row>
    <row r="1466" spans="1:26" x14ac:dyDescent="0.25">
      <c r="A1466" t="s">
        <v>2446</v>
      </c>
      <c r="B1466">
        <v>125</v>
      </c>
      <c r="C1466" t="s">
        <v>383</v>
      </c>
      <c r="D1466">
        <v>1</v>
      </c>
      <c r="E1466">
        <v>6</v>
      </c>
      <c r="F1466" t="s">
        <v>169</v>
      </c>
      <c r="H1466">
        <v>5.38</v>
      </c>
      <c r="L1466">
        <v>5.19</v>
      </c>
      <c r="X1466" s="1">
        <f t="shared" si="117"/>
        <v>5.38</v>
      </c>
      <c r="Y1466" s="1">
        <f t="shared" si="118"/>
        <v>5.19</v>
      </c>
      <c r="Z1466">
        <f t="shared" si="119"/>
        <v>1.548259286397954E-5</v>
      </c>
    </row>
    <row r="1467" spans="1:26" x14ac:dyDescent="0.25">
      <c r="A1467" t="s">
        <v>2447</v>
      </c>
      <c r="B1467">
        <v>125</v>
      </c>
      <c r="C1467" t="s">
        <v>383</v>
      </c>
      <c r="D1467">
        <v>3</v>
      </c>
      <c r="E1467">
        <v>6</v>
      </c>
      <c r="F1467" t="s">
        <v>169</v>
      </c>
      <c r="H1467">
        <v>5.46</v>
      </c>
      <c r="L1467">
        <v>5.25</v>
      </c>
      <c r="X1467" s="1">
        <f t="shared" si="117"/>
        <v>5.46</v>
      </c>
      <c r="Y1467" s="1">
        <f t="shared" si="118"/>
        <v>5.25</v>
      </c>
      <c r="Z1467">
        <f t="shared" si="119"/>
        <v>1.7112339481240585E-5</v>
      </c>
    </row>
    <row r="1468" spans="1:26" x14ac:dyDescent="0.25">
      <c r="A1468" t="s">
        <v>2448</v>
      </c>
      <c r="B1468">
        <v>125</v>
      </c>
      <c r="C1468" t="s">
        <v>383</v>
      </c>
      <c r="D1468">
        <v>1</v>
      </c>
      <c r="E1468">
        <v>6</v>
      </c>
      <c r="F1468" t="s">
        <v>169</v>
      </c>
      <c r="H1468">
        <v>5.51</v>
      </c>
      <c r="L1468">
        <v>5.22</v>
      </c>
      <c r="X1468" s="1">
        <f t="shared" si="117"/>
        <v>5.51</v>
      </c>
      <c r="Y1468" s="1">
        <f t="shared" si="118"/>
        <v>5.22</v>
      </c>
      <c r="Z1468">
        <f t="shared" si="119"/>
        <v>2.3631325950284624E-5</v>
      </c>
    </row>
    <row r="1469" spans="1:26" x14ac:dyDescent="0.25">
      <c r="A1469" t="s">
        <v>2449</v>
      </c>
      <c r="B1469">
        <v>125</v>
      </c>
      <c r="C1469" t="s">
        <v>383</v>
      </c>
      <c r="D1469">
        <v>1</v>
      </c>
      <c r="E1469">
        <v>6</v>
      </c>
      <c r="F1469" t="s">
        <v>169</v>
      </c>
      <c r="H1469">
        <v>5.48</v>
      </c>
      <c r="L1469">
        <v>5.16</v>
      </c>
      <c r="X1469" s="1">
        <f t="shared" si="117"/>
        <v>5.48</v>
      </c>
      <c r="Y1469" s="1">
        <f t="shared" si="118"/>
        <v>5.16</v>
      </c>
      <c r="Z1469">
        <f t="shared" si="119"/>
        <v>2.6075945876176158E-5</v>
      </c>
    </row>
    <row r="1470" spans="1:26" x14ac:dyDescent="0.25">
      <c r="A1470" t="s">
        <v>2450</v>
      </c>
      <c r="B1470">
        <v>125</v>
      </c>
      <c r="C1470" t="s">
        <v>383</v>
      </c>
      <c r="D1470">
        <v>3</v>
      </c>
      <c r="E1470">
        <v>6</v>
      </c>
      <c r="F1470" t="s">
        <v>169</v>
      </c>
      <c r="G1470" t="s">
        <v>166</v>
      </c>
      <c r="H1470">
        <v>5.41</v>
      </c>
      <c r="L1470" t="s">
        <v>3</v>
      </c>
      <c r="X1470" s="1">
        <f t="shared" si="117"/>
        <v>5.41</v>
      </c>
      <c r="Y1470" s="1" t="str">
        <f t="shared" si="118"/>
        <v>NA</v>
      </c>
      <c r="Z1470" t="str">
        <f t="shared" si="119"/>
        <v>na</v>
      </c>
    </row>
    <row r="1471" spans="1:26" x14ac:dyDescent="0.25">
      <c r="A1471" t="s">
        <v>2451</v>
      </c>
      <c r="B1471">
        <v>125</v>
      </c>
      <c r="C1471" t="s">
        <v>383</v>
      </c>
      <c r="D1471">
        <v>1</v>
      </c>
      <c r="E1471">
        <v>6</v>
      </c>
      <c r="F1471" t="s">
        <v>169</v>
      </c>
      <c r="H1471">
        <v>5.51</v>
      </c>
      <c r="L1471">
        <v>5.22</v>
      </c>
      <c r="X1471" s="1">
        <f t="shared" si="117"/>
        <v>5.51</v>
      </c>
      <c r="Y1471" s="1">
        <f t="shared" si="118"/>
        <v>5.22</v>
      </c>
      <c r="Z1471">
        <f t="shared" si="119"/>
        <v>2.3631325950284624E-5</v>
      </c>
    </row>
    <row r="1472" spans="1:26" x14ac:dyDescent="0.25">
      <c r="A1472" t="s">
        <v>2452</v>
      </c>
      <c r="B1472">
        <v>125</v>
      </c>
      <c r="C1472" t="s">
        <v>383</v>
      </c>
      <c r="D1472">
        <v>1</v>
      </c>
      <c r="E1472">
        <v>6</v>
      </c>
      <c r="F1472" t="s">
        <v>169</v>
      </c>
      <c r="H1472">
        <v>5.44</v>
      </c>
      <c r="L1472">
        <v>5.15</v>
      </c>
      <c r="X1472" s="1">
        <f t="shared" si="117"/>
        <v>5.44</v>
      </c>
      <c r="Y1472" s="1">
        <f t="shared" si="118"/>
        <v>5.15</v>
      </c>
      <c r="Z1472">
        <f t="shared" si="119"/>
        <v>2.3631325950284624E-5</v>
      </c>
    </row>
    <row r="1473" spans="1:26" x14ac:dyDescent="0.25">
      <c r="A1473" t="s">
        <v>2453</v>
      </c>
      <c r="B1473">
        <v>125</v>
      </c>
      <c r="C1473" t="s">
        <v>383</v>
      </c>
      <c r="D1473">
        <v>4</v>
      </c>
      <c r="E1473">
        <v>6</v>
      </c>
      <c r="F1473" t="s">
        <v>169</v>
      </c>
      <c r="H1473">
        <v>5.6</v>
      </c>
      <c r="L1473">
        <v>5.31</v>
      </c>
      <c r="X1473" s="1">
        <f t="shared" si="117"/>
        <v>5.6</v>
      </c>
      <c r="Y1473" s="1">
        <f t="shared" si="118"/>
        <v>5.31</v>
      </c>
      <c r="Z1473">
        <f t="shared" si="119"/>
        <v>2.3631325950284624E-5</v>
      </c>
    </row>
    <row r="1474" spans="1:26" x14ac:dyDescent="0.25">
      <c r="A1474" t="s">
        <v>2454</v>
      </c>
      <c r="B1474">
        <v>125</v>
      </c>
      <c r="C1474" t="s">
        <v>383</v>
      </c>
      <c r="D1474">
        <v>1</v>
      </c>
      <c r="E1474">
        <v>6</v>
      </c>
      <c r="F1474" t="s">
        <v>169</v>
      </c>
      <c r="H1474">
        <v>5.41</v>
      </c>
      <c r="L1474">
        <v>5.08</v>
      </c>
      <c r="X1474" s="1">
        <f t="shared" si="117"/>
        <v>5.41</v>
      </c>
      <c r="Y1474" s="1">
        <f t="shared" si="118"/>
        <v>5.08</v>
      </c>
      <c r="Z1474">
        <f t="shared" si="119"/>
        <v>2.6890819184806643E-5</v>
      </c>
    </row>
    <row r="1475" spans="1:26" x14ac:dyDescent="0.25">
      <c r="A1475" t="s">
        <v>2455</v>
      </c>
      <c r="B1475">
        <v>125</v>
      </c>
      <c r="C1475" t="s">
        <v>383</v>
      </c>
      <c r="D1475">
        <v>1</v>
      </c>
      <c r="E1475">
        <v>6</v>
      </c>
      <c r="F1475" t="s">
        <v>169</v>
      </c>
      <c r="H1475">
        <v>5.73</v>
      </c>
      <c r="L1475">
        <v>5.36</v>
      </c>
      <c r="X1475" s="1">
        <f t="shared" si="117"/>
        <v>5.73</v>
      </c>
      <c r="Y1475" s="1">
        <f t="shared" si="118"/>
        <v>5.36</v>
      </c>
      <c r="Z1475">
        <f t="shared" si="119"/>
        <v>3.0150312419328663E-5</v>
      </c>
    </row>
    <row r="1476" spans="1:26" x14ac:dyDescent="0.25">
      <c r="A1476" t="s">
        <v>2456</v>
      </c>
      <c r="B1476">
        <v>125</v>
      </c>
      <c r="C1476" t="s">
        <v>383</v>
      </c>
      <c r="D1476">
        <v>4</v>
      </c>
      <c r="E1476">
        <v>6</v>
      </c>
      <c r="F1476" t="s">
        <v>1221</v>
      </c>
      <c r="H1476">
        <v>6.25</v>
      </c>
      <c r="L1476">
        <v>5.92</v>
      </c>
      <c r="X1476" s="1">
        <f t="shared" si="117"/>
        <v>6.25</v>
      </c>
      <c r="Y1476" s="1">
        <f t="shared" si="118"/>
        <v>5.92</v>
      </c>
      <c r="Z1476">
        <f t="shared" si="119"/>
        <v>2.6890819184806643E-5</v>
      </c>
    </row>
    <row r="1477" spans="1:26" x14ac:dyDescent="0.25">
      <c r="A1477" t="s">
        <v>2457</v>
      </c>
      <c r="B1477">
        <v>125</v>
      </c>
      <c r="C1477" t="s">
        <v>383</v>
      </c>
      <c r="D1477">
        <v>1</v>
      </c>
      <c r="E1477">
        <v>6</v>
      </c>
      <c r="F1477" t="s">
        <v>1221</v>
      </c>
      <c r="H1477">
        <v>6.27</v>
      </c>
      <c r="L1477">
        <v>5.94</v>
      </c>
      <c r="X1477" s="1">
        <f t="shared" si="117"/>
        <v>6.27</v>
      </c>
      <c r="Y1477" s="1">
        <f t="shared" si="118"/>
        <v>5.94</v>
      </c>
      <c r="Z1477">
        <f t="shared" si="119"/>
        <v>2.6890819184806572E-5</v>
      </c>
    </row>
    <row r="1478" spans="1:26" x14ac:dyDescent="0.25">
      <c r="A1478" t="s">
        <v>2458</v>
      </c>
      <c r="B1478">
        <v>125</v>
      </c>
      <c r="C1478" t="s">
        <v>383</v>
      </c>
      <c r="D1478">
        <v>1</v>
      </c>
      <c r="E1478">
        <v>6</v>
      </c>
      <c r="F1478" t="s">
        <v>169</v>
      </c>
      <c r="H1478">
        <v>5.54</v>
      </c>
      <c r="L1478">
        <v>5.23</v>
      </c>
      <c r="X1478" s="1">
        <f t="shared" si="117"/>
        <v>5.54</v>
      </c>
      <c r="Y1478" s="1">
        <f t="shared" si="118"/>
        <v>5.23</v>
      </c>
      <c r="Z1478">
        <f t="shared" si="119"/>
        <v>2.5261072567545598E-5</v>
      </c>
    </row>
    <row r="1479" spans="1:26" x14ac:dyDescent="0.25">
      <c r="A1479" t="s">
        <v>2459</v>
      </c>
      <c r="B1479">
        <v>125</v>
      </c>
      <c r="C1479" t="s">
        <v>383</v>
      </c>
      <c r="D1479">
        <v>3</v>
      </c>
      <c r="E1479">
        <v>6</v>
      </c>
      <c r="F1479" t="s">
        <v>1221</v>
      </c>
      <c r="H1479">
        <v>6.44</v>
      </c>
      <c r="L1479">
        <v>6.07</v>
      </c>
      <c r="X1479" s="1">
        <f t="shared" si="117"/>
        <v>6.44</v>
      </c>
      <c r="Y1479" s="1">
        <f t="shared" si="118"/>
        <v>6.07</v>
      </c>
      <c r="Z1479">
        <f t="shared" si="119"/>
        <v>3.0150312419328663E-5</v>
      </c>
    </row>
    <row r="1480" spans="1:26" x14ac:dyDescent="0.25">
      <c r="A1480" t="s">
        <v>2460</v>
      </c>
      <c r="B1480">
        <v>125</v>
      </c>
      <c r="C1480" t="s">
        <v>383</v>
      </c>
      <c r="D1480">
        <v>1</v>
      </c>
      <c r="E1480">
        <v>6</v>
      </c>
      <c r="F1480" t="s">
        <v>169</v>
      </c>
      <c r="H1480">
        <v>5.54</v>
      </c>
      <c r="L1480">
        <v>5.16</v>
      </c>
      <c r="X1480" s="1">
        <f t="shared" si="117"/>
        <v>5.54</v>
      </c>
      <c r="Y1480" s="1">
        <f t="shared" si="118"/>
        <v>5.16</v>
      </c>
      <c r="Z1480">
        <f t="shared" si="119"/>
        <v>3.0965185727959148E-5</v>
      </c>
    </row>
    <row r="1481" spans="1:26" x14ac:dyDescent="0.25">
      <c r="A1481" t="s">
        <v>2461</v>
      </c>
      <c r="B1481">
        <v>125</v>
      </c>
      <c r="C1481" t="s">
        <v>383</v>
      </c>
      <c r="D1481">
        <v>1</v>
      </c>
      <c r="E1481">
        <v>6</v>
      </c>
      <c r="F1481" t="s">
        <v>1221</v>
      </c>
      <c r="H1481">
        <v>6.26</v>
      </c>
      <c r="L1481">
        <v>5.95</v>
      </c>
      <c r="X1481" s="1">
        <f t="shared" si="117"/>
        <v>6.26</v>
      </c>
      <c r="Y1481" s="1">
        <f t="shared" si="118"/>
        <v>5.95</v>
      </c>
      <c r="Z1481">
        <f t="shared" si="119"/>
        <v>2.5261072567545598E-5</v>
      </c>
    </row>
    <row r="1482" spans="1:26" x14ac:dyDescent="0.25">
      <c r="A1482" t="s">
        <v>2462</v>
      </c>
      <c r="B1482">
        <v>125</v>
      </c>
      <c r="C1482" t="s">
        <v>383</v>
      </c>
      <c r="D1482">
        <v>3</v>
      </c>
      <c r="E1482">
        <v>6</v>
      </c>
      <c r="F1482" t="s">
        <v>1221</v>
      </c>
      <c r="H1482">
        <v>6.53</v>
      </c>
      <c r="L1482">
        <v>6.19</v>
      </c>
      <c r="X1482" s="1">
        <f t="shared" si="117"/>
        <v>6.53</v>
      </c>
      <c r="Y1482" s="1">
        <f t="shared" si="118"/>
        <v>6.19</v>
      </c>
      <c r="Z1482">
        <f t="shared" si="119"/>
        <v>2.7705692493437132E-5</v>
      </c>
    </row>
    <row r="1483" spans="1:26" x14ac:dyDescent="0.25">
      <c r="A1483" t="s">
        <v>2463</v>
      </c>
      <c r="B1483">
        <v>125</v>
      </c>
      <c r="C1483" t="s">
        <v>383</v>
      </c>
      <c r="D1483">
        <v>1</v>
      </c>
      <c r="E1483">
        <v>6</v>
      </c>
      <c r="F1483" t="s">
        <v>1221</v>
      </c>
      <c r="H1483">
        <v>6.37</v>
      </c>
      <c r="L1483">
        <v>6.04</v>
      </c>
      <c r="X1483" s="1">
        <f t="shared" si="117"/>
        <v>6.37</v>
      </c>
      <c r="Y1483" s="1">
        <f t="shared" si="118"/>
        <v>6.04</v>
      </c>
      <c r="Z1483">
        <f t="shared" si="119"/>
        <v>2.6890819184806643E-5</v>
      </c>
    </row>
    <row r="1484" spans="1:26" x14ac:dyDescent="0.25">
      <c r="A1484" t="s">
        <v>2464</v>
      </c>
      <c r="B1484">
        <v>125</v>
      </c>
      <c r="C1484" t="s">
        <v>383</v>
      </c>
      <c r="D1484">
        <v>1</v>
      </c>
      <c r="E1484">
        <v>6</v>
      </c>
      <c r="F1484" t="s">
        <v>1221</v>
      </c>
      <c r="H1484">
        <v>6.5</v>
      </c>
      <c r="L1484">
        <v>6.14</v>
      </c>
      <c r="X1484" s="1">
        <f t="shared" si="117"/>
        <v>6.5</v>
      </c>
      <c r="Y1484" s="1">
        <f t="shared" si="118"/>
        <v>6.14</v>
      </c>
      <c r="Z1484">
        <f t="shared" si="119"/>
        <v>2.9335439110698177E-5</v>
      </c>
    </row>
    <row r="1485" spans="1:26" x14ac:dyDescent="0.25">
      <c r="A1485" t="s">
        <v>2465</v>
      </c>
      <c r="B1485">
        <v>125</v>
      </c>
      <c r="C1485" t="s">
        <v>383</v>
      </c>
      <c r="D1485">
        <v>4</v>
      </c>
      <c r="E1485">
        <v>6</v>
      </c>
      <c r="F1485" t="s">
        <v>1221</v>
      </c>
      <c r="H1485">
        <v>6.5</v>
      </c>
      <c r="L1485">
        <v>6.12</v>
      </c>
      <c r="X1485" s="1">
        <f t="shared" si="117"/>
        <v>6.5</v>
      </c>
      <c r="Y1485" s="1">
        <f t="shared" si="118"/>
        <v>6.12</v>
      </c>
      <c r="Z1485">
        <f t="shared" si="119"/>
        <v>3.0965185727959148E-5</v>
      </c>
    </row>
    <row r="1486" spans="1:26" x14ac:dyDescent="0.25">
      <c r="A1486" t="s">
        <v>2466</v>
      </c>
      <c r="B1486">
        <v>125</v>
      </c>
      <c r="C1486" t="s">
        <v>383</v>
      </c>
      <c r="D1486">
        <v>1</v>
      </c>
      <c r="E1486">
        <v>6</v>
      </c>
      <c r="F1486" t="s">
        <v>1221</v>
      </c>
      <c r="H1486">
        <v>6.49</v>
      </c>
      <c r="L1486">
        <v>6.17</v>
      </c>
      <c r="X1486" s="1">
        <f t="shared" si="117"/>
        <v>6.49</v>
      </c>
      <c r="Y1486" s="1">
        <f t="shared" si="118"/>
        <v>6.17</v>
      </c>
      <c r="Z1486">
        <f t="shared" si="119"/>
        <v>2.6075945876176158E-5</v>
      </c>
    </row>
    <row r="1487" spans="1:26" x14ac:dyDescent="0.25">
      <c r="A1487" t="s">
        <v>2467</v>
      </c>
      <c r="B1487">
        <v>125</v>
      </c>
      <c r="C1487" t="s">
        <v>383</v>
      </c>
      <c r="D1487">
        <v>1</v>
      </c>
      <c r="E1487">
        <v>6</v>
      </c>
      <c r="F1487" t="s">
        <v>1221</v>
      </c>
      <c r="H1487">
        <v>6.47</v>
      </c>
      <c r="L1487">
        <v>6.14</v>
      </c>
      <c r="X1487" s="1">
        <f t="shared" si="117"/>
        <v>6.47</v>
      </c>
      <c r="Y1487" s="1">
        <f t="shared" si="118"/>
        <v>6.14</v>
      </c>
      <c r="Z1487">
        <f t="shared" si="119"/>
        <v>2.6890819184806643E-5</v>
      </c>
    </row>
    <row r="1488" spans="1:26" x14ac:dyDescent="0.25">
      <c r="A1488" t="s">
        <v>2468</v>
      </c>
      <c r="B1488">
        <v>125</v>
      </c>
      <c r="C1488" t="s">
        <v>383</v>
      </c>
      <c r="D1488">
        <v>4</v>
      </c>
      <c r="E1488">
        <v>6</v>
      </c>
      <c r="F1488" t="s">
        <v>1221</v>
      </c>
      <c r="H1488">
        <v>6.46</v>
      </c>
      <c r="L1488">
        <v>6.15</v>
      </c>
      <c r="X1488" s="1">
        <f t="shared" si="117"/>
        <v>6.46</v>
      </c>
      <c r="Y1488" s="1">
        <f t="shared" si="118"/>
        <v>6.15</v>
      </c>
      <c r="Z1488">
        <f t="shared" si="119"/>
        <v>2.5261072567545598E-5</v>
      </c>
    </row>
    <row r="1489" spans="1:26" x14ac:dyDescent="0.25">
      <c r="A1489" t="s">
        <v>2469</v>
      </c>
      <c r="B1489">
        <v>125</v>
      </c>
      <c r="C1489" t="s">
        <v>383</v>
      </c>
      <c r="D1489">
        <v>1</v>
      </c>
      <c r="E1489">
        <v>6</v>
      </c>
      <c r="F1489" t="s">
        <v>1221</v>
      </c>
      <c r="H1489">
        <v>6.53</v>
      </c>
      <c r="L1489">
        <v>6.14</v>
      </c>
      <c r="X1489" s="1">
        <f t="shared" si="117"/>
        <v>6.53</v>
      </c>
      <c r="Y1489" s="1">
        <f t="shared" si="118"/>
        <v>6.14</v>
      </c>
      <c r="Z1489">
        <f t="shared" si="119"/>
        <v>3.1780059036589708E-5</v>
      </c>
    </row>
    <row r="1490" spans="1:26" x14ac:dyDescent="0.25">
      <c r="A1490" t="s">
        <v>2470</v>
      </c>
      <c r="B1490">
        <v>125</v>
      </c>
      <c r="C1490" t="s">
        <v>383</v>
      </c>
      <c r="D1490">
        <v>1</v>
      </c>
      <c r="E1490">
        <v>6</v>
      </c>
      <c r="F1490" t="s">
        <v>1221</v>
      </c>
      <c r="H1490">
        <v>6.46</v>
      </c>
      <c r="L1490">
        <v>6.03</v>
      </c>
      <c r="X1490" s="1">
        <f t="shared" si="117"/>
        <v>6.46</v>
      </c>
      <c r="Y1490" s="1">
        <f t="shared" si="118"/>
        <v>6.03</v>
      </c>
      <c r="Z1490">
        <f t="shared" si="119"/>
        <v>3.5039552271111656E-5</v>
      </c>
    </row>
    <row r="1491" spans="1:26" x14ac:dyDescent="0.25">
      <c r="A1491" t="s">
        <v>2471</v>
      </c>
      <c r="B1491">
        <v>125</v>
      </c>
      <c r="C1491" t="s">
        <v>383</v>
      </c>
      <c r="D1491">
        <v>3</v>
      </c>
      <c r="E1491">
        <v>6</v>
      </c>
      <c r="F1491" t="s">
        <v>1221</v>
      </c>
      <c r="H1491">
        <v>6.48</v>
      </c>
      <c r="L1491">
        <v>6.09</v>
      </c>
      <c r="X1491" s="1">
        <f t="shared" si="117"/>
        <v>6.48</v>
      </c>
      <c r="Y1491" s="1">
        <f t="shared" si="118"/>
        <v>6.09</v>
      </c>
      <c r="Z1491">
        <f t="shared" si="119"/>
        <v>3.1780059036589708E-5</v>
      </c>
    </row>
    <row r="1492" spans="1:26" x14ac:dyDescent="0.25">
      <c r="A1492" t="s">
        <v>2472</v>
      </c>
      <c r="B1492">
        <v>125</v>
      </c>
      <c r="C1492" t="s">
        <v>383</v>
      </c>
      <c r="D1492">
        <v>3</v>
      </c>
      <c r="E1492">
        <v>7</v>
      </c>
      <c r="F1492" t="s">
        <v>169</v>
      </c>
      <c r="H1492">
        <v>5.77</v>
      </c>
      <c r="L1492">
        <v>5.37</v>
      </c>
      <c r="X1492" s="1">
        <f t="shared" si="117"/>
        <v>5.77</v>
      </c>
      <c r="Y1492" s="1">
        <f t="shared" si="118"/>
        <v>5.37</v>
      </c>
      <c r="Z1492">
        <f t="shared" si="119"/>
        <v>3.2594932345220125E-5</v>
      </c>
    </row>
    <row r="1493" spans="1:26" x14ac:dyDescent="0.25">
      <c r="A1493" t="s">
        <v>2473</v>
      </c>
      <c r="B1493">
        <v>125</v>
      </c>
      <c r="C1493" t="s">
        <v>383</v>
      </c>
      <c r="D1493">
        <v>4</v>
      </c>
      <c r="E1493">
        <v>7</v>
      </c>
      <c r="F1493" t="s">
        <v>169</v>
      </c>
      <c r="H1493">
        <v>5.55</v>
      </c>
      <c r="L1493">
        <v>5.19</v>
      </c>
      <c r="X1493" s="1">
        <f t="shared" ref="X1493:X1543" si="120">H1493</f>
        <v>5.55</v>
      </c>
      <c r="Y1493" s="1">
        <f t="shared" ref="Y1493:Y1543" si="121">L1493</f>
        <v>5.19</v>
      </c>
      <c r="Z1493">
        <f t="shared" ref="Z1493:Z1544" si="122">IFERROR((X1493-Y1493)/(PI()*((B1493/2)^2)),"na")</f>
        <v>2.9335439110698103E-5</v>
      </c>
    </row>
    <row r="1494" spans="1:26" x14ac:dyDescent="0.25">
      <c r="A1494" t="s">
        <v>2474</v>
      </c>
      <c r="B1494">
        <v>125</v>
      </c>
      <c r="C1494" t="s">
        <v>383</v>
      </c>
      <c r="D1494">
        <v>1</v>
      </c>
      <c r="E1494">
        <v>7</v>
      </c>
      <c r="F1494" t="s">
        <v>169</v>
      </c>
      <c r="H1494">
        <v>5.44</v>
      </c>
      <c r="L1494">
        <v>4.9800000000000004</v>
      </c>
      <c r="X1494" s="1">
        <f t="shared" si="120"/>
        <v>5.44</v>
      </c>
      <c r="Y1494" s="1">
        <f t="shared" si="121"/>
        <v>4.9800000000000004</v>
      </c>
      <c r="Z1494">
        <f t="shared" si="122"/>
        <v>3.7484172197003187E-5</v>
      </c>
    </row>
    <row r="1495" spans="1:26" x14ac:dyDescent="0.25">
      <c r="A1495" t="s">
        <v>2475</v>
      </c>
      <c r="B1495">
        <v>125</v>
      </c>
      <c r="C1495" t="s">
        <v>383</v>
      </c>
      <c r="D1495">
        <v>4</v>
      </c>
      <c r="E1495">
        <v>7</v>
      </c>
      <c r="F1495" t="s">
        <v>169</v>
      </c>
      <c r="H1495">
        <v>5.54</v>
      </c>
      <c r="L1495">
        <v>5.08</v>
      </c>
      <c r="X1495" s="1">
        <f t="shared" si="120"/>
        <v>5.54</v>
      </c>
      <c r="Y1495" s="1">
        <f t="shared" si="121"/>
        <v>5.08</v>
      </c>
      <c r="Z1495">
        <f t="shared" si="122"/>
        <v>3.7484172197003187E-5</v>
      </c>
    </row>
    <row r="1496" spans="1:26" x14ac:dyDescent="0.25">
      <c r="A1496" t="s">
        <v>2476</v>
      </c>
      <c r="B1496">
        <v>125</v>
      </c>
      <c r="C1496" t="s">
        <v>383</v>
      </c>
      <c r="D1496">
        <v>3</v>
      </c>
      <c r="E1496">
        <v>7</v>
      </c>
      <c r="F1496" t="s">
        <v>169</v>
      </c>
      <c r="H1496">
        <v>5.48</v>
      </c>
      <c r="L1496">
        <v>5.0599999999999996</v>
      </c>
      <c r="X1496" s="1">
        <f t="shared" si="120"/>
        <v>5.48</v>
      </c>
      <c r="Y1496" s="1">
        <f t="shared" si="121"/>
        <v>5.0599999999999996</v>
      </c>
      <c r="Z1496">
        <f t="shared" si="122"/>
        <v>3.4224678962481245E-5</v>
      </c>
    </row>
    <row r="1497" spans="1:26" x14ac:dyDescent="0.25">
      <c r="A1497" t="s">
        <v>2477</v>
      </c>
      <c r="B1497">
        <v>125</v>
      </c>
      <c r="C1497" t="s">
        <v>383</v>
      </c>
      <c r="D1497">
        <v>4</v>
      </c>
      <c r="E1497">
        <v>7</v>
      </c>
      <c r="F1497" t="s">
        <v>1221</v>
      </c>
      <c r="H1497">
        <v>6.47</v>
      </c>
      <c r="L1497">
        <v>6.05</v>
      </c>
      <c r="X1497" s="1">
        <f t="shared" si="120"/>
        <v>6.47</v>
      </c>
      <c r="Y1497" s="1">
        <f t="shared" si="121"/>
        <v>6.05</v>
      </c>
      <c r="Z1497">
        <f t="shared" si="122"/>
        <v>3.4224678962481171E-5</v>
      </c>
    </row>
    <row r="1498" spans="1:26" x14ac:dyDescent="0.25">
      <c r="A1498" t="s">
        <v>2478</v>
      </c>
      <c r="B1498">
        <v>125</v>
      </c>
      <c r="C1498" t="s">
        <v>383</v>
      </c>
      <c r="D1498">
        <v>1</v>
      </c>
      <c r="E1498">
        <v>7</v>
      </c>
      <c r="F1498" t="s">
        <v>1221</v>
      </c>
      <c r="H1498">
        <v>6.4</v>
      </c>
      <c r="L1498">
        <v>5.99</v>
      </c>
      <c r="X1498" s="1">
        <f t="shared" si="120"/>
        <v>6.4</v>
      </c>
      <c r="Y1498" s="1">
        <f t="shared" si="121"/>
        <v>5.99</v>
      </c>
      <c r="Z1498">
        <f t="shared" si="122"/>
        <v>3.3409805653850685E-5</v>
      </c>
    </row>
    <row r="1499" spans="1:26" x14ac:dyDescent="0.25">
      <c r="A1499" t="s">
        <v>2479</v>
      </c>
      <c r="B1499">
        <v>125</v>
      </c>
      <c r="C1499" t="s">
        <v>383</v>
      </c>
      <c r="D1499">
        <v>3</v>
      </c>
      <c r="E1499">
        <v>7</v>
      </c>
      <c r="F1499" t="s">
        <v>1221</v>
      </c>
      <c r="H1499">
        <v>6.34</v>
      </c>
      <c r="L1499">
        <v>5.79</v>
      </c>
      <c r="X1499" s="1">
        <f t="shared" si="120"/>
        <v>6.34</v>
      </c>
      <c r="Y1499" s="1">
        <f t="shared" si="121"/>
        <v>5.79</v>
      </c>
      <c r="Z1499">
        <f t="shared" si="122"/>
        <v>4.4818031974677717E-5</v>
      </c>
    </row>
    <row r="1500" spans="1:26" x14ac:dyDescent="0.25">
      <c r="A1500" t="s">
        <v>2480</v>
      </c>
      <c r="B1500">
        <v>125</v>
      </c>
      <c r="C1500" t="s">
        <v>383</v>
      </c>
      <c r="D1500">
        <v>1</v>
      </c>
      <c r="E1500">
        <v>7</v>
      </c>
      <c r="F1500" t="s">
        <v>1221</v>
      </c>
      <c r="H1500">
        <v>6.46</v>
      </c>
      <c r="L1500">
        <v>5.85</v>
      </c>
      <c r="X1500" s="1">
        <f t="shared" si="120"/>
        <v>6.46</v>
      </c>
      <c r="Y1500" s="1">
        <f t="shared" si="121"/>
        <v>5.85</v>
      </c>
      <c r="Z1500">
        <f t="shared" si="122"/>
        <v>4.9707271826460778E-5</v>
      </c>
    </row>
    <row r="1501" spans="1:26" x14ac:dyDescent="0.25">
      <c r="A1501" t="s">
        <v>2481</v>
      </c>
      <c r="B1501">
        <v>125</v>
      </c>
      <c r="C1501" t="s">
        <v>383</v>
      </c>
      <c r="D1501">
        <v>1</v>
      </c>
      <c r="E1501">
        <v>7</v>
      </c>
      <c r="F1501" t="s">
        <v>1221</v>
      </c>
      <c r="H1501">
        <v>6.4</v>
      </c>
      <c r="L1501">
        <v>5.86</v>
      </c>
      <c r="X1501" s="1">
        <f t="shared" si="120"/>
        <v>6.4</v>
      </c>
      <c r="Y1501" s="1">
        <f t="shared" si="121"/>
        <v>5.86</v>
      </c>
      <c r="Z1501">
        <f t="shared" si="122"/>
        <v>4.4003158666047225E-5</v>
      </c>
    </row>
    <row r="1502" spans="1:26" x14ac:dyDescent="0.25">
      <c r="A1502" t="s">
        <v>2482</v>
      </c>
      <c r="B1502">
        <v>125</v>
      </c>
      <c r="C1502" t="s">
        <v>383</v>
      </c>
      <c r="D1502">
        <v>4</v>
      </c>
      <c r="E1502">
        <v>7</v>
      </c>
      <c r="F1502" t="s">
        <v>1221</v>
      </c>
      <c r="H1502">
        <v>6.53</v>
      </c>
      <c r="L1502">
        <v>5.98</v>
      </c>
      <c r="X1502" s="1">
        <f t="shared" si="120"/>
        <v>6.53</v>
      </c>
      <c r="Y1502" s="1">
        <f t="shared" si="121"/>
        <v>5.98</v>
      </c>
      <c r="Z1502">
        <f t="shared" si="122"/>
        <v>4.4818031974677717E-5</v>
      </c>
    </row>
    <row r="1503" spans="1:26" x14ac:dyDescent="0.25">
      <c r="A1503" t="s">
        <v>2483</v>
      </c>
      <c r="B1503">
        <v>125</v>
      </c>
      <c r="C1503" t="s">
        <v>383</v>
      </c>
      <c r="D1503">
        <v>1</v>
      </c>
      <c r="E1503">
        <v>7</v>
      </c>
      <c r="F1503" t="s">
        <v>1221</v>
      </c>
      <c r="H1503">
        <v>6.28</v>
      </c>
      <c r="L1503">
        <v>5.74</v>
      </c>
      <c r="X1503" s="1">
        <f t="shared" si="120"/>
        <v>6.28</v>
      </c>
      <c r="Y1503" s="1">
        <f t="shared" si="121"/>
        <v>5.74</v>
      </c>
      <c r="Z1503">
        <f t="shared" si="122"/>
        <v>4.4003158666047225E-5</v>
      </c>
    </row>
    <row r="1504" spans="1:26" x14ac:dyDescent="0.25">
      <c r="A1504" t="s">
        <v>2484</v>
      </c>
      <c r="B1504">
        <v>125</v>
      </c>
      <c r="C1504" t="s">
        <v>383</v>
      </c>
      <c r="D1504">
        <v>1</v>
      </c>
      <c r="E1504">
        <v>7</v>
      </c>
      <c r="F1504" t="s">
        <v>169</v>
      </c>
      <c r="H1504">
        <v>5.41</v>
      </c>
      <c r="L1504">
        <v>4.9000000000000004</v>
      </c>
      <c r="X1504" s="1">
        <f t="shared" si="120"/>
        <v>5.41</v>
      </c>
      <c r="Y1504" s="1">
        <f t="shared" si="121"/>
        <v>4.9000000000000004</v>
      </c>
      <c r="Z1504">
        <f t="shared" si="122"/>
        <v>4.1558538740155695E-5</v>
      </c>
    </row>
    <row r="1505" spans="1:26" x14ac:dyDescent="0.25">
      <c r="A1505" t="s">
        <v>2485</v>
      </c>
      <c r="B1505">
        <v>125</v>
      </c>
      <c r="C1505" t="s">
        <v>383</v>
      </c>
      <c r="D1505">
        <v>4</v>
      </c>
      <c r="E1505">
        <v>7</v>
      </c>
      <c r="F1505" t="s">
        <v>169</v>
      </c>
      <c r="H1505">
        <v>5.75</v>
      </c>
      <c r="L1505">
        <v>5.21</v>
      </c>
      <c r="X1505" s="1">
        <f t="shared" si="120"/>
        <v>5.75</v>
      </c>
      <c r="Y1505" s="1">
        <f t="shared" si="121"/>
        <v>5.21</v>
      </c>
      <c r="Z1505">
        <f t="shared" si="122"/>
        <v>4.4003158666047225E-5</v>
      </c>
    </row>
    <row r="1506" spans="1:26" x14ac:dyDescent="0.25">
      <c r="A1506" t="s">
        <v>2486</v>
      </c>
      <c r="B1506">
        <v>125</v>
      </c>
      <c r="C1506" t="s">
        <v>383</v>
      </c>
      <c r="D1506">
        <v>1</v>
      </c>
      <c r="E1506">
        <v>7</v>
      </c>
      <c r="F1506" t="s">
        <v>169</v>
      </c>
      <c r="H1506">
        <v>5.58</v>
      </c>
      <c r="L1506">
        <v>5.0599999999999996</v>
      </c>
      <c r="X1506" s="1">
        <f t="shared" si="120"/>
        <v>5.58</v>
      </c>
      <c r="Y1506" s="1">
        <f t="shared" si="121"/>
        <v>5.0599999999999996</v>
      </c>
      <c r="Z1506">
        <f t="shared" si="122"/>
        <v>4.2373412048786254E-5</v>
      </c>
    </row>
    <row r="1507" spans="1:26" x14ac:dyDescent="0.25">
      <c r="A1507" t="s">
        <v>2487</v>
      </c>
      <c r="B1507">
        <v>125</v>
      </c>
      <c r="C1507" t="s">
        <v>383</v>
      </c>
      <c r="D1507">
        <v>1</v>
      </c>
      <c r="E1507">
        <v>7</v>
      </c>
      <c r="F1507" t="s">
        <v>169</v>
      </c>
      <c r="H1507">
        <v>5.45</v>
      </c>
      <c r="L1507">
        <v>4.9400000000000004</v>
      </c>
      <c r="X1507" s="1">
        <f t="shared" si="120"/>
        <v>5.45</v>
      </c>
      <c r="Y1507" s="1">
        <f t="shared" si="121"/>
        <v>4.9400000000000004</v>
      </c>
      <c r="Z1507">
        <f t="shared" si="122"/>
        <v>4.1558538740155695E-5</v>
      </c>
    </row>
    <row r="1508" spans="1:26" x14ac:dyDescent="0.25">
      <c r="A1508" t="s">
        <v>2488</v>
      </c>
      <c r="B1508">
        <v>125</v>
      </c>
      <c r="C1508" t="s">
        <v>383</v>
      </c>
      <c r="D1508">
        <v>4</v>
      </c>
      <c r="E1508">
        <v>7</v>
      </c>
      <c r="F1508" t="s">
        <v>169</v>
      </c>
      <c r="H1508">
        <v>5.45</v>
      </c>
      <c r="L1508">
        <v>5.03</v>
      </c>
      <c r="X1508" s="1">
        <f t="shared" si="120"/>
        <v>5.45</v>
      </c>
      <c r="Y1508" s="1">
        <f t="shared" si="121"/>
        <v>5.03</v>
      </c>
      <c r="Z1508">
        <f t="shared" si="122"/>
        <v>3.4224678962481171E-5</v>
      </c>
    </row>
    <row r="1509" spans="1:26" x14ac:dyDescent="0.25">
      <c r="A1509" t="s">
        <v>2489</v>
      </c>
      <c r="B1509">
        <v>125</v>
      </c>
      <c r="C1509" t="s">
        <v>383</v>
      </c>
      <c r="D1509">
        <v>1</v>
      </c>
      <c r="E1509">
        <v>7</v>
      </c>
      <c r="F1509" t="s">
        <v>169</v>
      </c>
      <c r="H1509">
        <v>5.53</v>
      </c>
      <c r="L1509">
        <v>5.05</v>
      </c>
      <c r="X1509" s="1">
        <f t="shared" si="120"/>
        <v>5.53</v>
      </c>
      <c r="Y1509" s="1">
        <f t="shared" si="121"/>
        <v>5.05</v>
      </c>
      <c r="Z1509">
        <f t="shared" si="122"/>
        <v>3.9113918814264239E-5</v>
      </c>
    </row>
    <row r="1510" spans="1:26" x14ac:dyDescent="0.25">
      <c r="A1510" t="s">
        <v>2490</v>
      </c>
      <c r="B1510">
        <v>125</v>
      </c>
      <c r="C1510" t="s">
        <v>383</v>
      </c>
      <c r="D1510">
        <v>1</v>
      </c>
      <c r="E1510">
        <v>7</v>
      </c>
      <c r="F1510" t="s">
        <v>169</v>
      </c>
      <c r="H1510">
        <v>5.35</v>
      </c>
      <c r="L1510">
        <v>4.84</v>
      </c>
      <c r="X1510" s="1">
        <f t="shared" si="120"/>
        <v>5.35</v>
      </c>
      <c r="Y1510" s="1">
        <f t="shared" si="121"/>
        <v>4.84</v>
      </c>
      <c r="Z1510">
        <f t="shared" si="122"/>
        <v>4.1558538740155695E-5</v>
      </c>
    </row>
    <row r="1511" spans="1:26" x14ac:dyDescent="0.25">
      <c r="A1511" t="s">
        <v>2491</v>
      </c>
      <c r="B1511">
        <v>125</v>
      </c>
      <c r="C1511" t="s">
        <v>383</v>
      </c>
      <c r="D1511">
        <v>4</v>
      </c>
      <c r="E1511">
        <v>7</v>
      </c>
      <c r="F1511" t="s">
        <v>169</v>
      </c>
      <c r="H1511">
        <v>5.52</v>
      </c>
      <c r="L1511">
        <v>5.05</v>
      </c>
      <c r="X1511" s="1">
        <f t="shared" si="120"/>
        <v>5.52</v>
      </c>
      <c r="Y1511" s="1">
        <f t="shared" si="121"/>
        <v>5.05</v>
      </c>
      <c r="Z1511">
        <f t="shared" si="122"/>
        <v>3.8299045505633679E-5</v>
      </c>
    </row>
    <row r="1512" spans="1:26" x14ac:dyDescent="0.25">
      <c r="A1512" t="s">
        <v>2492</v>
      </c>
      <c r="B1512">
        <v>125</v>
      </c>
      <c r="C1512" t="s">
        <v>383</v>
      </c>
      <c r="D1512">
        <v>4</v>
      </c>
      <c r="E1512">
        <v>7</v>
      </c>
      <c r="F1512" t="s">
        <v>169</v>
      </c>
      <c r="H1512">
        <v>5.55</v>
      </c>
      <c r="L1512">
        <v>5.0599999999999996</v>
      </c>
      <c r="X1512" s="1">
        <f t="shared" si="120"/>
        <v>5.55</v>
      </c>
      <c r="Y1512" s="1">
        <f t="shared" si="121"/>
        <v>5.0599999999999996</v>
      </c>
      <c r="Z1512">
        <f t="shared" si="122"/>
        <v>3.9928792122894724E-5</v>
      </c>
    </row>
    <row r="1513" spans="1:26" x14ac:dyDescent="0.25">
      <c r="A1513" t="s">
        <v>2493</v>
      </c>
      <c r="B1513">
        <v>125</v>
      </c>
      <c r="C1513" t="s">
        <v>383</v>
      </c>
      <c r="D1513">
        <v>1</v>
      </c>
      <c r="E1513">
        <v>7</v>
      </c>
      <c r="F1513" t="s">
        <v>169</v>
      </c>
      <c r="H1513">
        <v>5.49</v>
      </c>
      <c r="L1513">
        <v>4.92</v>
      </c>
      <c r="X1513" s="1">
        <f t="shared" si="120"/>
        <v>5.49</v>
      </c>
      <c r="Y1513" s="1">
        <f t="shared" si="121"/>
        <v>4.92</v>
      </c>
      <c r="Z1513">
        <f t="shared" si="122"/>
        <v>4.6447778591938763E-5</v>
      </c>
    </row>
    <row r="1514" spans="1:26" x14ac:dyDescent="0.25">
      <c r="A1514" t="s">
        <v>2494</v>
      </c>
      <c r="B1514">
        <v>125</v>
      </c>
      <c r="C1514" t="s">
        <v>383</v>
      </c>
      <c r="D1514">
        <v>1</v>
      </c>
      <c r="E1514">
        <v>7</v>
      </c>
      <c r="F1514" t="s">
        <v>169</v>
      </c>
      <c r="H1514">
        <v>5.57</v>
      </c>
      <c r="L1514">
        <v>5.17</v>
      </c>
      <c r="X1514" s="1">
        <f t="shared" si="120"/>
        <v>5.57</v>
      </c>
      <c r="Y1514" s="1">
        <f t="shared" si="121"/>
        <v>5.17</v>
      </c>
      <c r="Z1514">
        <f t="shared" si="122"/>
        <v>3.2594932345220193E-5</v>
      </c>
    </row>
    <row r="1515" spans="1:26" x14ac:dyDescent="0.25">
      <c r="A1515" t="s">
        <v>2495</v>
      </c>
      <c r="B1515">
        <v>125</v>
      </c>
      <c r="C1515" t="s">
        <v>383</v>
      </c>
      <c r="D1515">
        <v>3</v>
      </c>
      <c r="E1515">
        <v>7</v>
      </c>
      <c r="F1515" t="s">
        <v>169</v>
      </c>
      <c r="H1515">
        <v>5.6</v>
      </c>
      <c r="L1515">
        <v>5.21</v>
      </c>
      <c r="X1515" s="1">
        <f t="shared" si="120"/>
        <v>5.6</v>
      </c>
      <c r="Y1515" s="1">
        <f t="shared" si="121"/>
        <v>5.21</v>
      </c>
      <c r="Z1515">
        <f t="shared" si="122"/>
        <v>3.178005903658964E-5</v>
      </c>
    </row>
    <row r="1516" spans="1:26" x14ac:dyDescent="0.25">
      <c r="A1516" t="s">
        <v>2496</v>
      </c>
      <c r="B1516">
        <v>125</v>
      </c>
      <c r="C1516" t="s">
        <v>383</v>
      </c>
      <c r="D1516">
        <v>4</v>
      </c>
      <c r="E1516">
        <v>7</v>
      </c>
      <c r="F1516" t="s">
        <v>169</v>
      </c>
      <c r="H1516">
        <v>5.59</v>
      </c>
      <c r="L1516">
        <v>5.2</v>
      </c>
      <c r="X1516" s="1">
        <f t="shared" si="120"/>
        <v>5.59</v>
      </c>
      <c r="Y1516" s="1">
        <f t="shared" si="121"/>
        <v>5.2</v>
      </c>
      <c r="Z1516">
        <f t="shared" si="122"/>
        <v>3.178005903658964E-5</v>
      </c>
    </row>
    <row r="1517" spans="1:26" x14ac:dyDescent="0.25">
      <c r="A1517" t="s">
        <v>2497</v>
      </c>
      <c r="B1517">
        <v>125</v>
      </c>
      <c r="C1517" t="s">
        <v>383</v>
      </c>
      <c r="D1517">
        <v>1</v>
      </c>
      <c r="E1517">
        <v>7</v>
      </c>
      <c r="F1517" t="s">
        <v>169</v>
      </c>
      <c r="H1517">
        <v>5.41</v>
      </c>
      <c r="L1517">
        <v>5.03</v>
      </c>
      <c r="X1517" s="1">
        <f t="shared" si="120"/>
        <v>5.41</v>
      </c>
      <c r="Y1517" s="1">
        <f t="shared" si="121"/>
        <v>5.03</v>
      </c>
      <c r="Z1517">
        <f t="shared" si="122"/>
        <v>3.0965185727959148E-5</v>
      </c>
    </row>
    <row r="1518" spans="1:26" x14ac:dyDescent="0.25">
      <c r="A1518" t="s">
        <v>2498</v>
      </c>
      <c r="B1518">
        <v>125</v>
      </c>
      <c r="C1518" t="s">
        <v>383</v>
      </c>
      <c r="D1518">
        <v>1</v>
      </c>
      <c r="E1518">
        <v>7</v>
      </c>
      <c r="F1518" t="s">
        <v>169</v>
      </c>
      <c r="H1518">
        <v>5.53</v>
      </c>
      <c r="L1518">
        <v>5.17</v>
      </c>
      <c r="X1518" s="1">
        <f t="shared" si="120"/>
        <v>5.53</v>
      </c>
      <c r="Y1518" s="1">
        <f t="shared" si="121"/>
        <v>5.17</v>
      </c>
      <c r="Z1518">
        <f t="shared" si="122"/>
        <v>2.9335439110698177E-5</v>
      </c>
    </row>
    <row r="1519" spans="1:26" x14ac:dyDescent="0.25">
      <c r="A1519" t="s">
        <v>2499</v>
      </c>
      <c r="B1519">
        <v>125</v>
      </c>
      <c r="C1519" t="s">
        <v>383</v>
      </c>
      <c r="D1519">
        <v>3</v>
      </c>
      <c r="E1519">
        <v>7</v>
      </c>
      <c r="F1519" t="s">
        <v>169</v>
      </c>
      <c r="H1519">
        <v>5.52</v>
      </c>
      <c r="L1519">
        <v>5.28</v>
      </c>
      <c r="X1519" s="1">
        <f t="shared" si="120"/>
        <v>5.52</v>
      </c>
      <c r="Y1519" s="1">
        <f t="shared" si="121"/>
        <v>5.28</v>
      </c>
      <c r="Z1519">
        <f t="shared" si="122"/>
        <v>1.9556959407132045E-5</v>
      </c>
    </row>
    <row r="1520" spans="1:26" x14ac:dyDescent="0.25">
      <c r="A1520" t="s">
        <v>2500</v>
      </c>
      <c r="B1520">
        <v>125</v>
      </c>
      <c r="C1520" t="s">
        <v>383</v>
      </c>
      <c r="D1520">
        <v>1</v>
      </c>
      <c r="E1520">
        <v>7</v>
      </c>
      <c r="F1520" t="s">
        <v>169</v>
      </c>
      <c r="H1520">
        <v>5.44</v>
      </c>
      <c r="L1520">
        <v>5.26</v>
      </c>
      <c r="X1520" s="1">
        <f t="shared" si="120"/>
        <v>5.44</v>
      </c>
      <c r="Y1520" s="1">
        <f t="shared" si="121"/>
        <v>5.26</v>
      </c>
      <c r="Z1520">
        <f t="shared" si="122"/>
        <v>1.4667719555349124E-5</v>
      </c>
    </row>
    <row r="1521" spans="1:26" x14ac:dyDescent="0.25">
      <c r="A1521" t="s">
        <v>2501</v>
      </c>
      <c r="B1521">
        <v>125</v>
      </c>
      <c r="C1521" t="s">
        <v>383</v>
      </c>
      <c r="D1521">
        <v>1</v>
      </c>
      <c r="E1521">
        <v>7</v>
      </c>
      <c r="F1521" t="s">
        <v>169</v>
      </c>
      <c r="H1521">
        <v>5.45</v>
      </c>
      <c r="L1521">
        <v>5.25</v>
      </c>
      <c r="X1521" s="1">
        <f t="shared" si="120"/>
        <v>5.45</v>
      </c>
      <c r="Y1521" s="1">
        <f t="shared" si="121"/>
        <v>5.25</v>
      </c>
      <c r="Z1521">
        <f t="shared" si="122"/>
        <v>1.6297466172610097E-5</v>
      </c>
    </row>
    <row r="1522" spans="1:26" x14ac:dyDescent="0.25">
      <c r="A1522" t="s">
        <v>2502</v>
      </c>
      <c r="B1522">
        <v>125</v>
      </c>
      <c r="C1522" t="s">
        <v>383</v>
      </c>
      <c r="D1522">
        <v>4</v>
      </c>
      <c r="E1522">
        <v>7</v>
      </c>
      <c r="F1522" t="s">
        <v>169</v>
      </c>
      <c r="H1522">
        <v>5.78</v>
      </c>
      <c r="L1522">
        <v>5.58</v>
      </c>
      <c r="X1522" s="1">
        <f t="shared" si="120"/>
        <v>5.78</v>
      </c>
      <c r="Y1522" s="1">
        <f t="shared" si="121"/>
        <v>5.58</v>
      </c>
      <c r="Z1522">
        <f t="shared" si="122"/>
        <v>1.6297466172610097E-5</v>
      </c>
    </row>
    <row r="1523" spans="1:26" x14ac:dyDescent="0.25">
      <c r="A1523" t="s">
        <v>2503</v>
      </c>
      <c r="B1523">
        <v>125</v>
      </c>
      <c r="C1523" t="s">
        <v>383</v>
      </c>
      <c r="D1523">
        <v>1</v>
      </c>
      <c r="E1523">
        <v>7</v>
      </c>
      <c r="F1523" t="s">
        <v>169</v>
      </c>
      <c r="H1523">
        <v>5.6</v>
      </c>
      <c r="L1523">
        <v>5.41</v>
      </c>
      <c r="X1523" s="1">
        <f t="shared" si="120"/>
        <v>5.6</v>
      </c>
      <c r="Y1523" s="1">
        <f t="shared" si="121"/>
        <v>5.41</v>
      </c>
      <c r="Z1523">
        <f t="shared" si="122"/>
        <v>1.548259286397954E-5</v>
      </c>
    </row>
    <row r="1524" spans="1:26" x14ac:dyDescent="0.25">
      <c r="A1524" t="s">
        <v>2504</v>
      </c>
      <c r="B1524">
        <v>125</v>
      </c>
      <c r="C1524" t="s">
        <v>383</v>
      </c>
      <c r="D1524">
        <v>1</v>
      </c>
      <c r="E1524">
        <v>7</v>
      </c>
      <c r="F1524" t="s">
        <v>169</v>
      </c>
      <c r="H1524">
        <v>5.78</v>
      </c>
      <c r="L1524">
        <v>5.61</v>
      </c>
      <c r="X1524" s="1">
        <f t="shared" si="120"/>
        <v>5.78</v>
      </c>
      <c r="Y1524" s="1">
        <f t="shared" si="121"/>
        <v>5.61</v>
      </c>
      <c r="Z1524">
        <f t="shared" si="122"/>
        <v>1.3852846246718566E-5</v>
      </c>
    </row>
    <row r="1525" spans="1:26" x14ac:dyDescent="0.25">
      <c r="A1525" t="s">
        <v>2505</v>
      </c>
      <c r="B1525">
        <v>125</v>
      </c>
      <c r="C1525" t="s">
        <v>383</v>
      </c>
      <c r="D1525">
        <v>3</v>
      </c>
      <c r="E1525">
        <v>7</v>
      </c>
      <c r="F1525" t="s">
        <v>169</v>
      </c>
      <c r="H1525">
        <v>5.61</v>
      </c>
      <c r="L1525">
        <v>5.44</v>
      </c>
      <c r="X1525" s="1">
        <f t="shared" si="120"/>
        <v>5.61</v>
      </c>
      <c r="Y1525" s="1">
        <f t="shared" si="121"/>
        <v>5.44</v>
      </c>
      <c r="Z1525">
        <f t="shared" si="122"/>
        <v>1.3852846246718566E-5</v>
      </c>
    </row>
    <row r="1526" spans="1:26" x14ac:dyDescent="0.25">
      <c r="A1526" t="s">
        <v>2506</v>
      </c>
      <c r="B1526">
        <v>125</v>
      </c>
      <c r="C1526" t="s">
        <v>383</v>
      </c>
      <c r="D1526">
        <v>1</v>
      </c>
      <c r="E1526">
        <v>7</v>
      </c>
      <c r="F1526" t="s">
        <v>169</v>
      </c>
      <c r="H1526">
        <v>5.41</v>
      </c>
      <c r="L1526">
        <v>5.24</v>
      </c>
      <c r="X1526" s="1">
        <f t="shared" si="120"/>
        <v>5.41</v>
      </c>
      <c r="Y1526" s="1">
        <f t="shared" si="121"/>
        <v>5.24</v>
      </c>
      <c r="Z1526">
        <f t="shared" si="122"/>
        <v>1.3852846246718566E-5</v>
      </c>
    </row>
    <row r="1527" spans="1:26" x14ac:dyDescent="0.25">
      <c r="A1527" t="s">
        <v>2507</v>
      </c>
      <c r="B1527">
        <v>125</v>
      </c>
      <c r="C1527" t="s">
        <v>383</v>
      </c>
      <c r="D1527">
        <v>1</v>
      </c>
      <c r="E1527">
        <v>7</v>
      </c>
      <c r="F1527" t="s">
        <v>169</v>
      </c>
      <c r="H1527">
        <v>5.54</v>
      </c>
      <c r="L1527">
        <v>5.38</v>
      </c>
      <c r="X1527" s="1">
        <f t="shared" si="120"/>
        <v>5.54</v>
      </c>
      <c r="Y1527" s="1">
        <f t="shared" si="121"/>
        <v>5.38</v>
      </c>
      <c r="Z1527">
        <f t="shared" si="122"/>
        <v>1.3037972938088079E-5</v>
      </c>
    </row>
    <row r="1528" spans="1:26" x14ac:dyDescent="0.25">
      <c r="A1528" t="s">
        <v>2508</v>
      </c>
      <c r="B1528">
        <v>125</v>
      </c>
      <c r="C1528" t="s">
        <v>383</v>
      </c>
      <c r="D1528">
        <v>4</v>
      </c>
      <c r="E1528">
        <v>7</v>
      </c>
      <c r="F1528" t="s">
        <v>169</v>
      </c>
      <c r="H1528">
        <v>5.48</v>
      </c>
      <c r="L1528">
        <v>5.34</v>
      </c>
      <c r="X1528" s="1">
        <f t="shared" si="120"/>
        <v>5.48</v>
      </c>
      <c r="Y1528" s="1">
        <f t="shared" si="121"/>
        <v>5.34</v>
      </c>
      <c r="Z1528">
        <f t="shared" si="122"/>
        <v>1.1408226320827105E-5</v>
      </c>
    </row>
    <row r="1529" spans="1:26" x14ac:dyDescent="0.25">
      <c r="A1529" t="s">
        <v>2509</v>
      </c>
      <c r="B1529">
        <v>125</v>
      </c>
      <c r="C1529" t="s">
        <v>383</v>
      </c>
      <c r="D1529">
        <v>1</v>
      </c>
      <c r="E1529">
        <v>7</v>
      </c>
      <c r="F1529" t="s">
        <v>169</v>
      </c>
      <c r="H1529">
        <v>5.53</v>
      </c>
      <c r="L1529">
        <v>5.32</v>
      </c>
      <c r="X1529" s="1">
        <f t="shared" si="120"/>
        <v>5.53</v>
      </c>
      <c r="Y1529" s="1">
        <f t="shared" si="121"/>
        <v>5.32</v>
      </c>
      <c r="Z1529">
        <f t="shared" si="122"/>
        <v>1.7112339481240585E-5</v>
      </c>
    </row>
    <row r="1530" spans="1:26" x14ac:dyDescent="0.25">
      <c r="A1530" t="s">
        <v>2510</v>
      </c>
      <c r="B1530">
        <v>125</v>
      </c>
      <c r="C1530" t="s">
        <v>383</v>
      </c>
      <c r="D1530">
        <v>1</v>
      </c>
      <c r="E1530">
        <v>7</v>
      </c>
      <c r="F1530" t="s">
        <v>169</v>
      </c>
      <c r="H1530">
        <v>5.32</v>
      </c>
      <c r="L1530">
        <v>5.14</v>
      </c>
      <c r="X1530" s="1">
        <f t="shared" si="120"/>
        <v>5.32</v>
      </c>
      <c r="Y1530" s="1">
        <f t="shared" si="121"/>
        <v>5.14</v>
      </c>
      <c r="Z1530">
        <f t="shared" si="122"/>
        <v>1.4667719555349124E-5</v>
      </c>
    </row>
    <row r="1531" spans="1:26" x14ac:dyDescent="0.25">
      <c r="A1531" t="s">
        <v>2511</v>
      </c>
      <c r="B1531">
        <v>125</v>
      </c>
      <c r="C1531" t="s">
        <v>383</v>
      </c>
      <c r="D1531">
        <v>4</v>
      </c>
      <c r="E1531">
        <v>7</v>
      </c>
      <c r="F1531" t="s">
        <v>169</v>
      </c>
      <c r="H1531">
        <v>5.56</v>
      </c>
      <c r="L1531">
        <v>5.37</v>
      </c>
      <c r="X1531" s="1">
        <f t="shared" si="120"/>
        <v>5.56</v>
      </c>
      <c r="Y1531" s="1">
        <f t="shared" si="121"/>
        <v>5.37</v>
      </c>
      <c r="Z1531">
        <f t="shared" si="122"/>
        <v>1.548259286397954E-5</v>
      </c>
    </row>
    <row r="1532" spans="1:26" x14ac:dyDescent="0.25">
      <c r="A1532" t="s">
        <v>2512</v>
      </c>
      <c r="B1532">
        <v>125</v>
      </c>
      <c r="C1532" t="s">
        <v>383</v>
      </c>
      <c r="D1532">
        <v>1</v>
      </c>
      <c r="E1532">
        <v>7</v>
      </c>
      <c r="F1532" t="s">
        <v>169</v>
      </c>
      <c r="H1532">
        <v>5.59</v>
      </c>
      <c r="L1532">
        <v>5.39</v>
      </c>
      <c r="X1532" s="1">
        <f t="shared" si="120"/>
        <v>5.59</v>
      </c>
      <c r="Y1532" s="1">
        <f t="shared" si="121"/>
        <v>5.39</v>
      </c>
      <c r="Z1532">
        <f t="shared" si="122"/>
        <v>1.6297466172610097E-5</v>
      </c>
    </row>
    <row r="1533" spans="1:26" x14ac:dyDescent="0.25">
      <c r="A1533" t="s">
        <v>2513</v>
      </c>
      <c r="B1533">
        <v>125</v>
      </c>
      <c r="C1533" t="s">
        <v>383</v>
      </c>
      <c r="D1533">
        <v>1</v>
      </c>
      <c r="E1533">
        <v>7</v>
      </c>
      <c r="F1533" t="s">
        <v>169</v>
      </c>
      <c r="H1533">
        <v>5.47</v>
      </c>
      <c r="L1533">
        <v>5.3</v>
      </c>
      <c r="X1533" s="1">
        <f t="shared" si="120"/>
        <v>5.47</v>
      </c>
      <c r="Y1533" s="1">
        <f t="shared" si="121"/>
        <v>5.3</v>
      </c>
      <c r="Z1533">
        <f t="shared" si="122"/>
        <v>1.3852846246718566E-5</v>
      </c>
    </row>
    <row r="1534" spans="1:26" x14ac:dyDescent="0.25">
      <c r="A1534" t="s">
        <v>2514</v>
      </c>
      <c r="B1534">
        <v>125</v>
      </c>
      <c r="C1534" t="s">
        <v>383</v>
      </c>
      <c r="D1534">
        <v>3</v>
      </c>
      <c r="E1534">
        <v>7</v>
      </c>
      <c r="F1534" t="s">
        <v>169</v>
      </c>
      <c r="H1534">
        <v>5.54</v>
      </c>
      <c r="L1534">
        <v>5.37</v>
      </c>
      <c r="X1534" s="1">
        <f t="shared" si="120"/>
        <v>5.54</v>
      </c>
      <c r="Y1534" s="1">
        <f t="shared" si="121"/>
        <v>5.37</v>
      </c>
      <c r="Z1534">
        <f t="shared" si="122"/>
        <v>1.3852846246718566E-5</v>
      </c>
    </row>
    <row r="1535" spans="1:26" x14ac:dyDescent="0.25">
      <c r="A1535" t="s">
        <v>2515</v>
      </c>
      <c r="B1535">
        <v>125</v>
      </c>
      <c r="C1535" t="s">
        <v>383</v>
      </c>
      <c r="D1535">
        <v>1</v>
      </c>
      <c r="E1535">
        <v>7</v>
      </c>
      <c r="F1535" t="s">
        <v>169</v>
      </c>
      <c r="H1535">
        <v>5.63</v>
      </c>
      <c r="L1535">
        <v>5.46</v>
      </c>
      <c r="X1535" s="1">
        <f t="shared" si="120"/>
        <v>5.63</v>
      </c>
      <c r="Y1535" s="1">
        <f t="shared" si="121"/>
        <v>5.46</v>
      </c>
      <c r="Z1535">
        <f t="shared" si="122"/>
        <v>1.3852846246718566E-5</v>
      </c>
    </row>
    <row r="1536" spans="1:26" x14ac:dyDescent="0.25">
      <c r="A1536" t="s">
        <v>2516</v>
      </c>
      <c r="B1536">
        <v>125</v>
      </c>
      <c r="C1536" t="s">
        <v>383</v>
      </c>
      <c r="D1536">
        <v>1</v>
      </c>
      <c r="E1536">
        <v>7</v>
      </c>
      <c r="F1536" t="s">
        <v>169</v>
      </c>
      <c r="H1536">
        <v>5.46</v>
      </c>
      <c r="L1536">
        <v>5.31</v>
      </c>
      <c r="X1536" s="1">
        <f t="shared" si="120"/>
        <v>5.46</v>
      </c>
      <c r="Y1536" s="1">
        <f t="shared" si="121"/>
        <v>5.31</v>
      </c>
      <c r="Z1536">
        <f t="shared" si="122"/>
        <v>1.2223099629457592E-5</v>
      </c>
    </row>
    <row r="1537" spans="1:26" x14ac:dyDescent="0.25">
      <c r="A1537" t="s">
        <v>2517</v>
      </c>
      <c r="B1537">
        <v>125</v>
      </c>
      <c r="C1537" t="s">
        <v>383</v>
      </c>
      <c r="D1537">
        <v>4</v>
      </c>
      <c r="E1537">
        <v>7</v>
      </c>
      <c r="F1537" t="s">
        <v>169</v>
      </c>
      <c r="H1537">
        <v>5.67</v>
      </c>
      <c r="L1537">
        <v>5.5</v>
      </c>
      <c r="X1537" s="1">
        <f t="shared" si="120"/>
        <v>5.67</v>
      </c>
      <c r="Y1537" s="1">
        <f t="shared" si="121"/>
        <v>5.5</v>
      </c>
      <c r="Z1537">
        <f t="shared" si="122"/>
        <v>1.3852846246718566E-5</v>
      </c>
    </row>
    <row r="1538" spans="1:26" x14ac:dyDescent="0.25">
      <c r="A1538" t="s">
        <v>2518</v>
      </c>
      <c r="B1538">
        <v>125</v>
      </c>
      <c r="C1538" t="s">
        <v>383</v>
      </c>
      <c r="D1538">
        <v>1</v>
      </c>
      <c r="E1538">
        <v>7</v>
      </c>
      <c r="F1538" t="s">
        <v>169</v>
      </c>
      <c r="H1538">
        <v>5.59</v>
      </c>
      <c r="L1538">
        <v>5.43</v>
      </c>
      <c r="X1538" s="1">
        <f t="shared" si="120"/>
        <v>5.59</v>
      </c>
      <c r="Y1538" s="1">
        <f t="shared" si="121"/>
        <v>5.43</v>
      </c>
      <c r="Z1538">
        <f t="shared" si="122"/>
        <v>1.3037972938088079E-5</v>
      </c>
    </row>
    <row r="1539" spans="1:26" x14ac:dyDescent="0.25">
      <c r="A1539" t="s">
        <v>2519</v>
      </c>
      <c r="B1539">
        <v>125</v>
      </c>
      <c r="C1539" t="s">
        <v>383</v>
      </c>
      <c r="D1539">
        <v>1</v>
      </c>
      <c r="E1539">
        <v>7</v>
      </c>
      <c r="F1539" t="s">
        <v>1221</v>
      </c>
      <c r="H1539">
        <v>6.25</v>
      </c>
      <c r="L1539">
        <v>6.1</v>
      </c>
      <c r="X1539" s="1">
        <f t="shared" si="120"/>
        <v>6.25</v>
      </c>
      <c r="Y1539" s="1">
        <f t="shared" si="121"/>
        <v>6.1</v>
      </c>
      <c r="Z1539">
        <f t="shared" si="122"/>
        <v>1.2223099629457592E-5</v>
      </c>
    </row>
    <row r="1540" spans="1:26" x14ac:dyDescent="0.25">
      <c r="A1540" t="s">
        <v>2520</v>
      </c>
      <c r="B1540">
        <v>125</v>
      </c>
      <c r="C1540" t="s">
        <v>383</v>
      </c>
      <c r="D1540">
        <v>4</v>
      </c>
      <c r="E1540">
        <v>7</v>
      </c>
      <c r="F1540" t="s">
        <v>1221</v>
      </c>
      <c r="H1540">
        <v>6.36</v>
      </c>
      <c r="L1540">
        <v>6.23</v>
      </c>
      <c r="X1540" s="1">
        <f t="shared" si="120"/>
        <v>6.36</v>
      </c>
      <c r="Y1540" s="1">
        <f t="shared" si="121"/>
        <v>6.23</v>
      </c>
      <c r="Z1540">
        <f t="shared" si="122"/>
        <v>1.0593353012196545E-5</v>
      </c>
    </row>
    <row r="1541" spans="1:26" x14ac:dyDescent="0.25">
      <c r="A1541" t="s">
        <v>2521</v>
      </c>
      <c r="B1541">
        <v>125</v>
      </c>
      <c r="C1541" t="s">
        <v>383</v>
      </c>
      <c r="D1541">
        <v>1</v>
      </c>
      <c r="E1541">
        <v>7</v>
      </c>
      <c r="F1541" t="s">
        <v>1221</v>
      </c>
      <c r="H1541">
        <v>6.27</v>
      </c>
      <c r="L1541">
        <v>6.12</v>
      </c>
      <c r="X1541" s="1">
        <f t="shared" si="120"/>
        <v>6.27</v>
      </c>
      <c r="Y1541" s="1">
        <f t="shared" si="121"/>
        <v>6.12</v>
      </c>
      <c r="Z1541">
        <f t="shared" si="122"/>
        <v>1.2223099629457519E-5</v>
      </c>
    </row>
    <row r="1542" spans="1:26" x14ac:dyDescent="0.25">
      <c r="A1542" t="s">
        <v>2522</v>
      </c>
      <c r="B1542">
        <v>125</v>
      </c>
      <c r="C1542" t="s">
        <v>383</v>
      </c>
      <c r="D1542">
        <v>3</v>
      </c>
      <c r="E1542">
        <v>7</v>
      </c>
      <c r="F1542" t="s">
        <v>1221</v>
      </c>
      <c r="H1542">
        <v>6.44</v>
      </c>
      <c r="L1542">
        <v>6.32</v>
      </c>
      <c r="X1542" s="1">
        <f t="shared" si="120"/>
        <v>6.44</v>
      </c>
      <c r="Y1542" s="1">
        <f t="shared" si="121"/>
        <v>6.32</v>
      </c>
      <c r="Z1542">
        <f t="shared" si="122"/>
        <v>9.7784797035660596E-6</v>
      </c>
    </row>
    <row r="1543" spans="1:26" x14ac:dyDescent="0.25">
      <c r="A1543" t="s">
        <v>2523</v>
      </c>
      <c r="B1543">
        <v>125</v>
      </c>
      <c r="C1543" t="s">
        <v>383</v>
      </c>
      <c r="D1543">
        <v>1</v>
      </c>
      <c r="E1543">
        <v>7</v>
      </c>
      <c r="F1543" t="s">
        <v>169</v>
      </c>
      <c r="H1543">
        <v>5.49</v>
      </c>
      <c r="L1543">
        <v>5.38</v>
      </c>
      <c r="X1543" s="1">
        <f t="shared" si="120"/>
        <v>5.49</v>
      </c>
      <c r="Y1543" s="1">
        <f t="shared" si="121"/>
        <v>5.38</v>
      </c>
      <c r="Z1543">
        <f t="shared" si="122"/>
        <v>8.9636063949355726E-6</v>
      </c>
    </row>
    <row r="1544" spans="1:26" x14ac:dyDescent="0.25">
      <c r="A1544" t="s">
        <v>2524</v>
      </c>
      <c r="B1544">
        <v>125</v>
      </c>
      <c r="C1544" t="s">
        <v>383</v>
      </c>
      <c r="D1544">
        <v>3</v>
      </c>
      <c r="E1544">
        <v>7</v>
      </c>
      <c r="F1544" t="s">
        <v>169</v>
      </c>
      <c r="G1544" t="s">
        <v>2652</v>
      </c>
      <c r="H1544">
        <v>5.64</v>
      </c>
      <c r="P1544">
        <v>5.6</v>
      </c>
      <c r="T1544">
        <v>5.19</v>
      </c>
      <c r="X1544" s="1">
        <f>P1544</f>
        <v>5.6</v>
      </c>
      <c r="Y1544" s="1">
        <f>T1544</f>
        <v>5.19</v>
      </c>
      <c r="Z1544">
        <f t="shared" si="122"/>
        <v>3.3409805653850611E-5</v>
      </c>
    </row>
    <row r="1545" spans="1:26" x14ac:dyDescent="0.25">
      <c r="A1545" t="s">
        <v>2525</v>
      </c>
      <c r="B1545">
        <v>125</v>
      </c>
      <c r="C1545" t="s">
        <v>383</v>
      </c>
      <c r="D1545">
        <v>3</v>
      </c>
      <c r="E1545">
        <v>7</v>
      </c>
      <c r="F1545" t="s">
        <v>169</v>
      </c>
      <c r="G1545" t="s">
        <v>2652</v>
      </c>
      <c r="H1545">
        <v>5.51</v>
      </c>
      <c r="P1545">
        <v>5.45</v>
      </c>
      <c r="T1545">
        <v>5.0599999999999996</v>
      </c>
      <c r="X1545" s="1">
        <f t="shared" ref="X1545:X1587" si="123">P1545</f>
        <v>5.45</v>
      </c>
      <c r="Y1545" s="1">
        <f t="shared" ref="Y1545:Y1587" si="124">T1545</f>
        <v>5.0599999999999996</v>
      </c>
      <c r="Z1545">
        <f t="shared" ref="Z1545:Z1587" si="125">IFERROR((X1545-Y1545)/(PI()*((B1545/2)^2)),"na")</f>
        <v>3.1780059036589708E-5</v>
      </c>
    </row>
    <row r="1546" spans="1:26" x14ac:dyDescent="0.25">
      <c r="A1546" t="s">
        <v>2526</v>
      </c>
      <c r="B1546">
        <v>125</v>
      </c>
      <c r="C1546" t="s">
        <v>383</v>
      </c>
      <c r="D1546">
        <v>1</v>
      </c>
      <c r="E1546">
        <v>7</v>
      </c>
      <c r="F1546" t="s">
        <v>169</v>
      </c>
      <c r="G1546" t="s">
        <v>2652</v>
      </c>
      <c r="H1546">
        <v>5.64</v>
      </c>
      <c r="P1546">
        <v>5.6</v>
      </c>
      <c r="T1546">
        <v>5.22</v>
      </c>
      <c r="X1546" s="1">
        <f t="shared" si="123"/>
        <v>5.6</v>
      </c>
      <c r="Y1546" s="1">
        <f t="shared" si="124"/>
        <v>5.22</v>
      </c>
      <c r="Z1546">
        <f t="shared" si="125"/>
        <v>3.0965185727959148E-5</v>
      </c>
    </row>
    <row r="1547" spans="1:26" x14ac:dyDescent="0.25">
      <c r="A1547" t="s">
        <v>2527</v>
      </c>
      <c r="B1547">
        <v>125</v>
      </c>
      <c r="C1547" t="s">
        <v>383</v>
      </c>
      <c r="D1547">
        <v>4</v>
      </c>
      <c r="E1547">
        <v>7</v>
      </c>
      <c r="F1547" t="s">
        <v>169</v>
      </c>
      <c r="G1547" t="s">
        <v>2652</v>
      </c>
      <c r="H1547">
        <v>5.56</v>
      </c>
      <c r="P1547">
        <v>5.56</v>
      </c>
      <c r="T1547">
        <v>5.23</v>
      </c>
      <c r="X1547" s="1">
        <f t="shared" si="123"/>
        <v>5.56</v>
      </c>
      <c r="Y1547" s="1">
        <f t="shared" si="124"/>
        <v>5.23</v>
      </c>
      <c r="Z1547">
        <f t="shared" si="125"/>
        <v>2.6890819184806572E-5</v>
      </c>
    </row>
    <row r="1548" spans="1:26" x14ac:dyDescent="0.25">
      <c r="A1548" t="s">
        <v>2528</v>
      </c>
      <c r="B1548">
        <v>125</v>
      </c>
      <c r="C1548" t="s">
        <v>383</v>
      </c>
      <c r="D1548">
        <v>1</v>
      </c>
      <c r="E1548">
        <v>7</v>
      </c>
      <c r="F1548" t="s">
        <v>169</v>
      </c>
      <c r="G1548" t="s">
        <v>2652</v>
      </c>
      <c r="H1548">
        <v>5.46</v>
      </c>
      <c r="P1548">
        <v>5.44</v>
      </c>
      <c r="T1548">
        <v>5.12</v>
      </c>
      <c r="X1548" s="1">
        <f t="shared" si="123"/>
        <v>5.44</v>
      </c>
      <c r="Y1548" s="1">
        <f t="shared" si="124"/>
        <v>5.12</v>
      </c>
      <c r="Z1548">
        <f t="shared" si="125"/>
        <v>2.6075945876176158E-5</v>
      </c>
    </row>
    <row r="1549" spans="1:26" x14ac:dyDescent="0.25">
      <c r="A1549" t="s">
        <v>2529</v>
      </c>
      <c r="B1549">
        <v>125</v>
      </c>
      <c r="C1549" t="s">
        <v>383</v>
      </c>
      <c r="D1549">
        <v>1</v>
      </c>
      <c r="E1549">
        <v>7</v>
      </c>
      <c r="F1549" t="s">
        <v>169</v>
      </c>
      <c r="G1549" t="s">
        <v>2652</v>
      </c>
      <c r="H1549">
        <v>5.44</v>
      </c>
      <c r="P1549">
        <v>5.43</v>
      </c>
      <c r="T1549">
        <v>5.01</v>
      </c>
      <c r="X1549" s="1">
        <f t="shared" si="123"/>
        <v>5.43</v>
      </c>
      <c r="Y1549" s="1">
        <f t="shared" si="124"/>
        <v>5.01</v>
      </c>
      <c r="Z1549">
        <f t="shared" si="125"/>
        <v>3.4224678962481171E-5</v>
      </c>
    </row>
    <row r="1550" spans="1:26" x14ac:dyDescent="0.25">
      <c r="A1550" t="s">
        <v>2530</v>
      </c>
      <c r="B1550">
        <v>125</v>
      </c>
      <c r="C1550" t="s">
        <v>383</v>
      </c>
      <c r="D1550">
        <v>4</v>
      </c>
      <c r="E1550">
        <v>7</v>
      </c>
      <c r="F1550" t="s">
        <v>169</v>
      </c>
      <c r="G1550" t="s">
        <v>2652</v>
      </c>
      <c r="H1550">
        <v>5.8</v>
      </c>
      <c r="P1550">
        <v>5.77</v>
      </c>
      <c r="T1550">
        <v>5.38</v>
      </c>
      <c r="X1550" s="1">
        <f t="shared" si="123"/>
        <v>5.77</v>
      </c>
      <c r="Y1550" s="1">
        <f t="shared" si="124"/>
        <v>5.38</v>
      </c>
      <c r="Z1550">
        <f t="shared" si="125"/>
        <v>3.178005903658964E-5</v>
      </c>
    </row>
    <row r="1551" spans="1:26" x14ac:dyDescent="0.25">
      <c r="A1551" t="s">
        <v>2531</v>
      </c>
      <c r="B1551">
        <v>125</v>
      </c>
      <c r="C1551" t="s">
        <v>383</v>
      </c>
      <c r="D1551">
        <v>1</v>
      </c>
      <c r="E1551">
        <v>7</v>
      </c>
      <c r="F1551" t="s">
        <v>169</v>
      </c>
      <c r="G1551" t="s">
        <v>2652</v>
      </c>
      <c r="H1551">
        <v>5.5</v>
      </c>
      <c r="P1551">
        <v>5.49</v>
      </c>
      <c r="T1551">
        <v>5.0199999999999996</v>
      </c>
      <c r="X1551" s="1">
        <f t="shared" si="123"/>
        <v>5.49</v>
      </c>
      <c r="Y1551" s="1">
        <f t="shared" si="124"/>
        <v>5.0199999999999996</v>
      </c>
      <c r="Z1551">
        <f t="shared" si="125"/>
        <v>3.8299045505633746E-5</v>
      </c>
    </row>
    <row r="1552" spans="1:26" x14ac:dyDescent="0.25">
      <c r="A1552" t="s">
        <v>2532</v>
      </c>
      <c r="B1552">
        <v>125</v>
      </c>
      <c r="C1552" t="s">
        <v>383</v>
      </c>
      <c r="D1552">
        <v>1</v>
      </c>
      <c r="E1552">
        <v>7</v>
      </c>
      <c r="F1552" t="s">
        <v>169</v>
      </c>
      <c r="G1552" t="s">
        <v>2652</v>
      </c>
      <c r="H1552">
        <v>5.46</v>
      </c>
      <c r="P1552">
        <v>5.44</v>
      </c>
      <c r="T1552">
        <v>4.99</v>
      </c>
      <c r="X1552" s="1">
        <f t="shared" si="123"/>
        <v>5.44</v>
      </c>
      <c r="Y1552" s="1">
        <f t="shared" si="124"/>
        <v>4.99</v>
      </c>
      <c r="Z1552">
        <f t="shared" si="125"/>
        <v>3.6669298888372701E-5</v>
      </c>
    </row>
    <row r="1553" spans="1:26" x14ac:dyDescent="0.25">
      <c r="A1553" t="s">
        <v>2533</v>
      </c>
      <c r="B1553">
        <v>125</v>
      </c>
      <c r="C1553" t="s">
        <v>383</v>
      </c>
      <c r="D1553">
        <v>4</v>
      </c>
      <c r="E1553">
        <v>7</v>
      </c>
      <c r="F1553" t="s">
        <v>169</v>
      </c>
      <c r="G1553" t="s">
        <v>2652</v>
      </c>
      <c r="H1553">
        <v>5.7</v>
      </c>
      <c r="P1553">
        <v>5.65</v>
      </c>
      <c r="T1553">
        <v>5.32</v>
      </c>
      <c r="X1553" s="1">
        <f t="shared" si="123"/>
        <v>5.65</v>
      </c>
      <c r="Y1553" s="1">
        <f t="shared" si="124"/>
        <v>5.32</v>
      </c>
      <c r="Z1553">
        <f t="shared" si="125"/>
        <v>2.6890819184806643E-5</v>
      </c>
    </row>
    <row r="1554" spans="1:26" x14ac:dyDescent="0.25">
      <c r="A1554" t="s">
        <v>2534</v>
      </c>
      <c r="B1554">
        <v>125</v>
      </c>
      <c r="C1554" t="s">
        <v>383</v>
      </c>
      <c r="D1554">
        <v>4</v>
      </c>
      <c r="E1554">
        <v>7</v>
      </c>
      <c r="F1554" t="s">
        <v>169</v>
      </c>
      <c r="G1554" t="s">
        <v>2652</v>
      </c>
      <c r="H1554">
        <v>5.41</v>
      </c>
      <c r="P1554">
        <v>5.41</v>
      </c>
      <c r="T1554">
        <v>5.0999999999999996</v>
      </c>
      <c r="X1554" s="1">
        <f t="shared" si="123"/>
        <v>5.41</v>
      </c>
      <c r="Y1554" s="1">
        <f t="shared" si="124"/>
        <v>5.0999999999999996</v>
      </c>
      <c r="Z1554">
        <f t="shared" si="125"/>
        <v>2.5261072567545669E-5</v>
      </c>
    </row>
    <row r="1555" spans="1:26" x14ac:dyDescent="0.25">
      <c r="A1555" t="s">
        <v>2535</v>
      </c>
      <c r="B1555">
        <v>125</v>
      </c>
      <c r="C1555" t="s">
        <v>383</v>
      </c>
      <c r="D1555">
        <v>1</v>
      </c>
      <c r="E1555">
        <v>7</v>
      </c>
      <c r="F1555" t="s">
        <v>169</v>
      </c>
      <c r="G1555" t="s">
        <v>2652</v>
      </c>
      <c r="H1555">
        <v>5.62</v>
      </c>
      <c r="P1555">
        <v>5.59</v>
      </c>
      <c r="T1555">
        <v>5.3</v>
      </c>
      <c r="X1555" s="1">
        <f t="shared" si="123"/>
        <v>5.59</v>
      </c>
      <c r="Y1555" s="1">
        <f t="shared" si="124"/>
        <v>5.3</v>
      </c>
      <c r="Z1555">
        <f t="shared" si="125"/>
        <v>2.3631325950284624E-5</v>
      </c>
    </row>
    <row r="1556" spans="1:26" x14ac:dyDescent="0.25">
      <c r="A1556" t="s">
        <v>2536</v>
      </c>
      <c r="B1556">
        <v>125</v>
      </c>
      <c r="C1556" t="s">
        <v>383</v>
      </c>
      <c r="D1556">
        <v>1</v>
      </c>
      <c r="E1556">
        <v>7</v>
      </c>
      <c r="F1556" t="s">
        <v>1221</v>
      </c>
      <c r="G1556" t="s">
        <v>2652</v>
      </c>
      <c r="H1556">
        <v>6.37</v>
      </c>
      <c r="P1556">
        <v>6.34</v>
      </c>
      <c r="T1556">
        <v>5.97</v>
      </c>
      <c r="X1556" s="1">
        <f t="shared" si="123"/>
        <v>6.34</v>
      </c>
      <c r="Y1556" s="1">
        <f t="shared" si="124"/>
        <v>5.97</v>
      </c>
      <c r="Z1556">
        <f t="shared" si="125"/>
        <v>3.0150312419328663E-5</v>
      </c>
    </row>
    <row r="1557" spans="1:26" x14ac:dyDescent="0.25">
      <c r="A1557" t="s">
        <v>2537</v>
      </c>
      <c r="B1557">
        <v>125</v>
      </c>
      <c r="C1557" t="s">
        <v>383</v>
      </c>
      <c r="D1557">
        <v>3</v>
      </c>
      <c r="E1557">
        <v>7</v>
      </c>
      <c r="F1557" t="s">
        <v>169</v>
      </c>
      <c r="G1557" t="s">
        <v>2652</v>
      </c>
      <c r="H1557">
        <v>5.67</v>
      </c>
      <c r="P1557">
        <v>5.64</v>
      </c>
      <c r="T1557">
        <v>5.32</v>
      </c>
      <c r="X1557" s="1">
        <f t="shared" si="123"/>
        <v>5.64</v>
      </c>
      <c r="Y1557" s="1">
        <f t="shared" si="124"/>
        <v>5.32</v>
      </c>
      <c r="Z1557">
        <f t="shared" si="125"/>
        <v>2.6075945876176083E-5</v>
      </c>
    </row>
    <row r="1558" spans="1:26" x14ac:dyDescent="0.25">
      <c r="A1558" t="s">
        <v>2538</v>
      </c>
      <c r="B1558">
        <v>125</v>
      </c>
      <c r="C1558" t="s">
        <v>383</v>
      </c>
      <c r="D1558">
        <v>1</v>
      </c>
      <c r="E1558">
        <v>7</v>
      </c>
      <c r="F1558" t="s">
        <v>1221</v>
      </c>
      <c r="G1558" t="s">
        <v>2652</v>
      </c>
      <c r="H1558">
        <v>6.35</v>
      </c>
      <c r="P1558">
        <v>6.35</v>
      </c>
      <c r="T1558">
        <v>6.03</v>
      </c>
      <c r="X1558" s="1">
        <f t="shared" si="123"/>
        <v>6.35</v>
      </c>
      <c r="Y1558" s="1">
        <f t="shared" si="124"/>
        <v>6.03</v>
      </c>
      <c r="Z1558">
        <f t="shared" si="125"/>
        <v>2.6075945876176083E-5</v>
      </c>
    </row>
    <row r="1559" spans="1:26" x14ac:dyDescent="0.25">
      <c r="A1559" t="s">
        <v>2539</v>
      </c>
      <c r="B1559">
        <v>125</v>
      </c>
      <c r="C1559" t="s">
        <v>383</v>
      </c>
      <c r="D1559">
        <v>3</v>
      </c>
      <c r="E1559">
        <v>7</v>
      </c>
      <c r="F1559" t="s">
        <v>1221</v>
      </c>
      <c r="G1559" t="s">
        <v>2652</v>
      </c>
      <c r="H1559">
        <v>6.31</v>
      </c>
      <c r="P1559">
        <v>6.29</v>
      </c>
      <c r="T1559">
        <v>5.85</v>
      </c>
      <c r="X1559" s="1">
        <f t="shared" si="123"/>
        <v>6.29</v>
      </c>
      <c r="Y1559" s="1">
        <f t="shared" si="124"/>
        <v>5.85</v>
      </c>
      <c r="Z1559">
        <f t="shared" si="125"/>
        <v>3.5854425579742216E-5</v>
      </c>
    </row>
    <row r="1560" spans="1:26" x14ac:dyDescent="0.25">
      <c r="A1560" t="s">
        <v>2540</v>
      </c>
      <c r="B1560">
        <v>125</v>
      </c>
      <c r="C1560" t="s">
        <v>383</v>
      </c>
      <c r="D1560">
        <v>1</v>
      </c>
      <c r="E1560">
        <v>7</v>
      </c>
      <c r="F1560" t="s">
        <v>1221</v>
      </c>
      <c r="G1560" t="s">
        <v>2652</v>
      </c>
      <c r="H1560">
        <v>6.21</v>
      </c>
      <c r="P1560">
        <v>6.23</v>
      </c>
      <c r="T1560">
        <v>5.84</v>
      </c>
      <c r="X1560" s="1">
        <f t="shared" si="123"/>
        <v>6.23</v>
      </c>
      <c r="Y1560" s="1">
        <f t="shared" si="124"/>
        <v>5.84</v>
      </c>
      <c r="Z1560">
        <f t="shared" si="125"/>
        <v>3.1780059036589708E-5</v>
      </c>
    </row>
    <row r="1561" spans="1:26" x14ac:dyDescent="0.25">
      <c r="A1561" t="s">
        <v>2541</v>
      </c>
      <c r="B1561">
        <v>125</v>
      </c>
      <c r="C1561" t="s">
        <v>383</v>
      </c>
      <c r="D1561">
        <v>1</v>
      </c>
      <c r="E1561">
        <v>7</v>
      </c>
      <c r="F1561" t="s">
        <v>1221</v>
      </c>
      <c r="G1561" t="s">
        <v>2652</v>
      </c>
      <c r="H1561">
        <v>6.15</v>
      </c>
      <c r="P1561">
        <v>6.14</v>
      </c>
      <c r="T1561">
        <v>5.75</v>
      </c>
      <c r="X1561" s="1">
        <f t="shared" si="123"/>
        <v>6.14</v>
      </c>
      <c r="Y1561" s="1">
        <f t="shared" si="124"/>
        <v>5.75</v>
      </c>
      <c r="Z1561">
        <f t="shared" si="125"/>
        <v>3.178005903658964E-5</v>
      </c>
    </row>
    <row r="1562" spans="1:26" x14ac:dyDescent="0.25">
      <c r="A1562" t="s">
        <v>2542</v>
      </c>
      <c r="B1562">
        <v>125</v>
      </c>
      <c r="C1562" t="s">
        <v>383</v>
      </c>
      <c r="D1562">
        <v>0</v>
      </c>
      <c r="E1562">
        <v>7</v>
      </c>
      <c r="F1562" t="s">
        <v>1221</v>
      </c>
      <c r="G1562" t="s">
        <v>2652</v>
      </c>
      <c r="H1562">
        <v>6.34</v>
      </c>
      <c r="P1562">
        <v>6.33</v>
      </c>
      <c r="T1562">
        <v>5.87</v>
      </c>
      <c r="X1562" s="1">
        <f t="shared" si="123"/>
        <v>6.33</v>
      </c>
      <c r="Y1562" s="1">
        <f t="shared" si="124"/>
        <v>5.87</v>
      </c>
      <c r="Z1562">
        <f t="shared" si="125"/>
        <v>3.7484172197003187E-5</v>
      </c>
    </row>
    <row r="1563" spans="1:26" x14ac:dyDescent="0.25">
      <c r="A1563" t="s">
        <v>2543</v>
      </c>
      <c r="B1563">
        <v>125</v>
      </c>
      <c r="C1563" t="s">
        <v>383</v>
      </c>
      <c r="D1563">
        <v>1</v>
      </c>
      <c r="E1563">
        <v>7</v>
      </c>
      <c r="F1563" t="s">
        <v>1221</v>
      </c>
      <c r="G1563" t="s">
        <v>2652</v>
      </c>
      <c r="H1563">
        <v>6.39</v>
      </c>
      <c r="P1563">
        <v>6.36</v>
      </c>
      <c r="T1563">
        <v>5.92</v>
      </c>
      <c r="X1563" s="1">
        <f t="shared" si="123"/>
        <v>6.36</v>
      </c>
      <c r="Y1563" s="1">
        <f t="shared" si="124"/>
        <v>5.92</v>
      </c>
      <c r="Z1563">
        <f t="shared" si="125"/>
        <v>3.5854425579742216E-5</v>
      </c>
    </row>
    <row r="1564" spans="1:26" x14ac:dyDescent="0.25">
      <c r="A1564" t="s">
        <v>2544</v>
      </c>
      <c r="B1564">
        <v>125</v>
      </c>
      <c r="C1564" t="s">
        <v>383</v>
      </c>
      <c r="D1564">
        <v>0</v>
      </c>
      <c r="E1564">
        <v>7</v>
      </c>
      <c r="F1564" t="s">
        <v>1221</v>
      </c>
      <c r="G1564" t="s">
        <v>2652</v>
      </c>
      <c r="H1564">
        <v>6.21</v>
      </c>
      <c r="P1564">
        <v>6.18</v>
      </c>
      <c r="T1564">
        <v>5.64</v>
      </c>
      <c r="X1564" s="1">
        <f t="shared" si="123"/>
        <v>6.18</v>
      </c>
      <c r="Y1564" s="1">
        <f t="shared" si="124"/>
        <v>5.64</v>
      </c>
      <c r="Z1564">
        <f t="shared" si="125"/>
        <v>4.4003158666047225E-5</v>
      </c>
    </row>
    <row r="1565" spans="1:26" x14ac:dyDescent="0.25">
      <c r="A1565" t="s">
        <v>2545</v>
      </c>
      <c r="B1565">
        <v>125</v>
      </c>
      <c r="C1565" t="s">
        <v>383</v>
      </c>
      <c r="D1565">
        <v>4</v>
      </c>
      <c r="E1565">
        <v>7</v>
      </c>
      <c r="F1565" t="s">
        <v>169</v>
      </c>
      <c r="G1565" t="s">
        <v>2652</v>
      </c>
      <c r="H1565">
        <v>5.52</v>
      </c>
      <c r="P1565">
        <v>5.5</v>
      </c>
      <c r="T1565">
        <v>5.05</v>
      </c>
      <c r="X1565" s="1">
        <f t="shared" si="123"/>
        <v>5.5</v>
      </c>
      <c r="Y1565" s="1">
        <f t="shared" si="124"/>
        <v>5.05</v>
      </c>
      <c r="Z1565">
        <f t="shared" si="125"/>
        <v>3.6669298888372701E-5</v>
      </c>
    </row>
    <row r="1566" spans="1:26" x14ac:dyDescent="0.25">
      <c r="A1566" t="s">
        <v>2546</v>
      </c>
      <c r="B1566">
        <v>125</v>
      </c>
      <c r="C1566" t="s">
        <v>383</v>
      </c>
      <c r="D1566">
        <v>0</v>
      </c>
      <c r="E1566">
        <v>7</v>
      </c>
      <c r="F1566" t="s">
        <v>169</v>
      </c>
      <c r="G1566" t="s">
        <v>2652</v>
      </c>
      <c r="H1566">
        <v>5.57</v>
      </c>
      <c r="P1566">
        <v>5.56</v>
      </c>
      <c r="T1566">
        <v>5.0999999999999996</v>
      </c>
      <c r="X1566" s="1">
        <f t="shared" si="123"/>
        <v>5.56</v>
      </c>
      <c r="Y1566" s="1">
        <f t="shared" si="124"/>
        <v>5.0999999999999996</v>
      </c>
      <c r="Z1566">
        <f t="shared" si="125"/>
        <v>3.7484172197003187E-5</v>
      </c>
    </row>
    <row r="1567" spans="1:26" x14ac:dyDescent="0.25">
      <c r="A1567" t="s">
        <v>2547</v>
      </c>
      <c r="B1567">
        <v>125</v>
      </c>
      <c r="C1567" t="s">
        <v>383</v>
      </c>
      <c r="D1567">
        <v>1</v>
      </c>
      <c r="E1567">
        <v>7</v>
      </c>
      <c r="F1567" t="s">
        <v>169</v>
      </c>
      <c r="G1567" t="s">
        <v>2652</v>
      </c>
      <c r="H1567">
        <v>5.67</v>
      </c>
      <c r="P1567">
        <v>5.66</v>
      </c>
      <c r="T1567">
        <v>5.07</v>
      </c>
      <c r="X1567" s="1">
        <f t="shared" si="123"/>
        <v>5.66</v>
      </c>
      <c r="Y1567" s="1">
        <f t="shared" si="124"/>
        <v>5.07</v>
      </c>
      <c r="Z1567">
        <f t="shared" si="125"/>
        <v>4.8077525209199733E-5</v>
      </c>
    </row>
    <row r="1568" spans="1:26" x14ac:dyDescent="0.25">
      <c r="A1568" t="s">
        <v>2548</v>
      </c>
      <c r="B1568">
        <v>125</v>
      </c>
      <c r="C1568" t="s">
        <v>383</v>
      </c>
      <c r="D1568">
        <v>0</v>
      </c>
      <c r="E1568">
        <v>7</v>
      </c>
      <c r="F1568" t="s">
        <v>169</v>
      </c>
      <c r="G1568" t="s">
        <v>2652</v>
      </c>
      <c r="H1568">
        <v>5.59</v>
      </c>
      <c r="P1568">
        <v>5.57</v>
      </c>
      <c r="T1568">
        <v>5.03</v>
      </c>
      <c r="X1568" s="1">
        <f t="shared" si="123"/>
        <v>5.57</v>
      </c>
      <c r="Y1568" s="1">
        <f t="shared" si="124"/>
        <v>5.03</v>
      </c>
      <c r="Z1568">
        <f t="shared" si="125"/>
        <v>4.4003158666047225E-5</v>
      </c>
    </row>
    <row r="1569" spans="1:26" x14ac:dyDescent="0.25">
      <c r="A1569" t="s">
        <v>2549</v>
      </c>
      <c r="B1569">
        <v>125</v>
      </c>
      <c r="C1569" t="s">
        <v>383</v>
      </c>
      <c r="D1569">
        <v>4</v>
      </c>
      <c r="E1569">
        <v>7</v>
      </c>
      <c r="F1569" t="s">
        <v>169</v>
      </c>
      <c r="G1569" t="s">
        <v>2652</v>
      </c>
      <c r="H1569">
        <v>5.64</v>
      </c>
      <c r="P1569">
        <v>5.66</v>
      </c>
      <c r="T1569">
        <v>5.03</v>
      </c>
      <c r="X1569" s="1">
        <f t="shared" si="123"/>
        <v>5.66</v>
      </c>
      <c r="Y1569" s="1">
        <f t="shared" si="124"/>
        <v>5.03</v>
      </c>
      <c r="Z1569">
        <f t="shared" si="125"/>
        <v>5.1337018443721756E-5</v>
      </c>
    </row>
    <row r="1570" spans="1:26" x14ac:dyDescent="0.25">
      <c r="A1570" t="s">
        <v>2550</v>
      </c>
      <c r="B1570">
        <v>125</v>
      </c>
      <c r="C1570" t="s">
        <v>383</v>
      </c>
      <c r="D1570">
        <v>0</v>
      </c>
      <c r="E1570">
        <v>7</v>
      </c>
      <c r="F1570" t="s">
        <v>169</v>
      </c>
      <c r="G1570" t="s">
        <v>2652</v>
      </c>
      <c r="H1570">
        <v>5.46</v>
      </c>
      <c r="P1570">
        <v>5.42</v>
      </c>
      <c r="T1570">
        <v>4.9000000000000004</v>
      </c>
      <c r="X1570" s="1">
        <f t="shared" si="123"/>
        <v>5.42</v>
      </c>
      <c r="Y1570" s="1">
        <f t="shared" si="124"/>
        <v>4.9000000000000004</v>
      </c>
      <c r="Z1570">
        <f t="shared" si="125"/>
        <v>4.237341204878618E-5</v>
      </c>
    </row>
    <row r="1571" spans="1:26" x14ac:dyDescent="0.25">
      <c r="A1571" t="s">
        <v>2551</v>
      </c>
      <c r="B1571">
        <v>125</v>
      </c>
      <c r="C1571" t="s">
        <v>383</v>
      </c>
      <c r="D1571">
        <v>1</v>
      </c>
      <c r="E1571">
        <v>7</v>
      </c>
      <c r="F1571" t="s">
        <v>169</v>
      </c>
      <c r="G1571" t="s">
        <v>2652</v>
      </c>
      <c r="H1571">
        <v>5.65</v>
      </c>
      <c r="P1571">
        <v>5.63</v>
      </c>
      <c r="T1571">
        <v>5.0999999999999996</v>
      </c>
      <c r="X1571" s="1">
        <f t="shared" si="123"/>
        <v>5.63</v>
      </c>
      <c r="Y1571" s="1">
        <f t="shared" si="124"/>
        <v>5.0999999999999996</v>
      </c>
      <c r="Z1571">
        <f t="shared" si="125"/>
        <v>4.318828535741674E-5</v>
      </c>
    </row>
    <row r="1572" spans="1:26" x14ac:dyDescent="0.25">
      <c r="A1572" t="s">
        <v>2552</v>
      </c>
      <c r="B1572">
        <v>125</v>
      </c>
      <c r="C1572" t="s">
        <v>383</v>
      </c>
      <c r="D1572">
        <v>0</v>
      </c>
      <c r="E1572">
        <v>7</v>
      </c>
      <c r="F1572" t="s">
        <v>169</v>
      </c>
      <c r="G1572" t="s">
        <v>2652</v>
      </c>
      <c r="H1572">
        <v>5.53</v>
      </c>
      <c r="P1572">
        <v>5.48</v>
      </c>
      <c r="T1572">
        <v>4.8600000000000003</v>
      </c>
      <c r="X1572" s="1">
        <f t="shared" si="123"/>
        <v>5.48</v>
      </c>
      <c r="Y1572" s="1">
        <f t="shared" si="124"/>
        <v>4.8600000000000003</v>
      </c>
      <c r="Z1572">
        <f t="shared" si="125"/>
        <v>5.0522145135091271E-5</v>
      </c>
    </row>
    <row r="1573" spans="1:26" x14ac:dyDescent="0.25">
      <c r="A1573" t="s">
        <v>2553</v>
      </c>
      <c r="B1573">
        <v>125</v>
      </c>
      <c r="C1573" t="s">
        <v>383</v>
      </c>
      <c r="D1573">
        <v>4</v>
      </c>
      <c r="E1573">
        <v>7</v>
      </c>
      <c r="F1573" t="s">
        <v>169</v>
      </c>
      <c r="G1573" t="s">
        <v>2652</v>
      </c>
      <c r="H1573">
        <v>5.67</v>
      </c>
      <c r="P1573">
        <v>5.66</v>
      </c>
      <c r="T1573">
        <v>4.95</v>
      </c>
      <c r="X1573" s="1">
        <f t="shared" si="123"/>
        <v>5.66</v>
      </c>
      <c r="Y1573" s="1">
        <f t="shared" si="124"/>
        <v>4.95</v>
      </c>
      <c r="Z1573">
        <f t="shared" si="125"/>
        <v>5.7856004912765795E-5</v>
      </c>
    </row>
    <row r="1574" spans="1:26" x14ac:dyDescent="0.25">
      <c r="A1574" t="s">
        <v>2554</v>
      </c>
      <c r="B1574">
        <v>125</v>
      </c>
      <c r="C1574" t="s">
        <v>383</v>
      </c>
      <c r="D1574">
        <v>0</v>
      </c>
      <c r="E1574">
        <v>7</v>
      </c>
      <c r="F1574" t="s">
        <v>169</v>
      </c>
      <c r="G1574" t="s">
        <v>2652</v>
      </c>
      <c r="H1574">
        <v>5.52</v>
      </c>
      <c r="P1574">
        <v>5.51</v>
      </c>
      <c r="T1574">
        <v>5.09</v>
      </c>
      <c r="X1574" s="1">
        <f t="shared" si="123"/>
        <v>5.51</v>
      </c>
      <c r="Y1574" s="1">
        <f t="shared" si="124"/>
        <v>5.09</v>
      </c>
      <c r="Z1574">
        <f t="shared" si="125"/>
        <v>3.4224678962481171E-5</v>
      </c>
    </row>
    <row r="1575" spans="1:26" x14ac:dyDescent="0.25">
      <c r="A1575" t="s">
        <v>2555</v>
      </c>
      <c r="B1575">
        <v>125</v>
      </c>
      <c r="C1575" t="s">
        <v>383</v>
      </c>
      <c r="D1575">
        <v>1</v>
      </c>
      <c r="E1575">
        <v>7</v>
      </c>
      <c r="F1575" t="s">
        <v>169</v>
      </c>
      <c r="G1575" t="s">
        <v>2652</v>
      </c>
      <c r="H1575">
        <v>5.53</v>
      </c>
      <c r="P1575">
        <v>5.51</v>
      </c>
      <c r="T1575">
        <v>5.0599999999999996</v>
      </c>
      <c r="X1575" s="1">
        <f t="shared" si="123"/>
        <v>5.51</v>
      </c>
      <c r="Y1575" s="1">
        <f t="shared" si="124"/>
        <v>5.0599999999999996</v>
      </c>
      <c r="Z1575">
        <f t="shared" si="125"/>
        <v>3.6669298888372701E-5</v>
      </c>
    </row>
    <row r="1576" spans="1:26" x14ac:dyDescent="0.25">
      <c r="A1576" t="s">
        <v>2556</v>
      </c>
      <c r="B1576">
        <v>125</v>
      </c>
      <c r="C1576" t="s">
        <v>383</v>
      </c>
      <c r="D1576">
        <v>0</v>
      </c>
      <c r="E1576">
        <v>7</v>
      </c>
      <c r="F1576" t="s">
        <v>169</v>
      </c>
      <c r="G1576" t="s">
        <v>2652</v>
      </c>
      <c r="H1576">
        <v>5.62</v>
      </c>
      <c r="P1576">
        <v>5.61</v>
      </c>
      <c r="T1576">
        <v>5.17</v>
      </c>
      <c r="X1576" s="1">
        <f t="shared" si="123"/>
        <v>5.61</v>
      </c>
      <c r="Y1576" s="1">
        <f t="shared" si="124"/>
        <v>5.17</v>
      </c>
      <c r="Z1576">
        <f t="shared" si="125"/>
        <v>3.5854425579742216E-5</v>
      </c>
    </row>
    <row r="1577" spans="1:26" x14ac:dyDescent="0.25">
      <c r="A1577" t="s">
        <v>2557</v>
      </c>
      <c r="B1577">
        <v>125</v>
      </c>
      <c r="C1577" t="s">
        <v>383</v>
      </c>
      <c r="D1577">
        <v>1</v>
      </c>
      <c r="E1577">
        <v>7</v>
      </c>
      <c r="F1577" t="s">
        <v>169</v>
      </c>
      <c r="G1577" t="s">
        <v>2652</v>
      </c>
      <c r="H1577">
        <v>5.6</v>
      </c>
      <c r="P1577">
        <v>5.57</v>
      </c>
      <c r="T1577">
        <v>5.25</v>
      </c>
      <c r="X1577" s="1">
        <f t="shared" si="123"/>
        <v>5.57</v>
      </c>
      <c r="Y1577" s="1">
        <f t="shared" si="124"/>
        <v>5.25</v>
      </c>
      <c r="Z1577">
        <f t="shared" si="125"/>
        <v>2.6075945876176158E-5</v>
      </c>
    </row>
    <row r="1578" spans="1:26" x14ac:dyDescent="0.25">
      <c r="A1578" t="s">
        <v>2558</v>
      </c>
      <c r="B1578">
        <v>125</v>
      </c>
      <c r="C1578" t="s">
        <v>383</v>
      </c>
      <c r="D1578">
        <v>0</v>
      </c>
      <c r="E1578">
        <v>7</v>
      </c>
      <c r="F1578" t="s">
        <v>169</v>
      </c>
      <c r="G1578" t="s">
        <v>2652</v>
      </c>
      <c r="H1578">
        <v>5.56</v>
      </c>
      <c r="P1578">
        <v>5.55</v>
      </c>
      <c r="T1578">
        <v>5.0199999999999996</v>
      </c>
      <c r="X1578" s="1">
        <f t="shared" si="123"/>
        <v>5.55</v>
      </c>
      <c r="Y1578" s="1">
        <f t="shared" si="124"/>
        <v>5.0199999999999996</v>
      </c>
      <c r="Z1578">
        <f t="shared" si="125"/>
        <v>4.318828535741674E-5</v>
      </c>
    </row>
    <row r="1579" spans="1:26" x14ac:dyDescent="0.25">
      <c r="A1579" t="s">
        <v>2559</v>
      </c>
      <c r="B1579">
        <v>125</v>
      </c>
      <c r="C1579" t="s">
        <v>383</v>
      </c>
      <c r="D1579">
        <v>1</v>
      </c>
      <c r="E1579">
        <v>7</v>
      </c>
      <c r="F1579" t="s">
        <v>169</v>
      </c>
      <c r="G1579" t="s">
        <v>2652</v>
      </c>
      <c r="H1579">
        <v>5.56</v>
      </c>
      <c r="P1579">
        <v>5.56</v>
      </c>
      <c r="T1579">
        <v>5.23</v>
      </c>
      <c r="X1579" s="1">
        <f t="shared" si="123"/>
        <v>5.56</v>
      </c>
      <c r="Y1579" s="1">
        <f t="shared" si="124"/>
        <v>5.23</v>
      </c>
      <c r="Z1579">
        <f t="shared" si="125"/>
        <v>2.6890819184806572E-5</v>
      </c>
    </row>
    <row r="1580" spans="1:26" x14ac:dyDescent="0.25">
      <c r="A1580" t="s">
        <v>2560</v>
      </c>
      <c r="B1580">
        <v>125</v>
      </c>
      <c r="C1580" t="s">
        <v>383</v>
      </c>
      <c r="D1580">
        <v>0</v>
      </c>
      <c r="E1580">
        <v>7</v>
      </c>
      <c r="F1580" t="s">
        <v>169</v>
      </c>
      <c r="G1580" t="s">
        <v>2652</v>
      </c>
      <c r="H1580">
        <v>5.55</v>
      </c>
      <c r="P1580">
        <v>5.54</v>
      </c>
      <c r="T1580">
        <v>5.17</v>
      </c>
      <c r="X1580" s="1">
        <f t="shared" si="123"/>
        <v>5.54</v>
      </c>
      <c r="Y1580" s="1">
        <f t="shared" si="124"/>
        <v>5.17</v>
      </c>
      <c r="Z1580">
        <f t="shared" si="125"/>
        <v>3.0150312419328663E-5</v>
      </c>
    </row>
    <row r="1581" spans="1:26" x14ac:dyDescent="0.25">
      <c r="A1581" t="s">
        <v>2561</v>
      </c>
      <c r="B1581">
        <v>125</v>
      </c>
      <c r="C1581" t="s">
        <v>383</v>
      </c>
      <c r="D1581">
        <v>1</v>
      </c>
      <c r="E1581">
        <v>7</v>
      </c>
      <c r="F1581" t="s">
        <v>169</v>
      </c>
      <c r="G1581" t="s">
        <v>2652</v>
      </c>
      <c r="H1581">
        <v>5.51</v>
      </c>
      <c r="P1581">
        <v>5.5</v>
      </c>
      <c r="T1581">
        <v>5.15</v>
      </c>
      <c r="X1581" s="1">
        <f t="shared" si="123"/>
        <v>5.5</v>
      </c>
      <c r="Y1581" s="1">
        <f t="shared" si="124"/>
        <v>5.15</v>
      </c>
      <c r="Z1581">
        <f t="shared" si="125"/>
        <v>2.8520565802067617E-5</v>
      </c>
    </row>
    <row r="1582" spans="1:26" x14ac:dyDescent="0.25">
      <c r="A1582" t="s">
        <v>2562</v>
      </c>
      <c r="B1582">
        <v>125</v>
      </c>
      <c r="C1582" t="s">
        <v>383</v>
      </c>
      <c r="D1582">
        <v>0</v>
      </c>
      <c r="E1582">
        <v>7</v>
      </c>
      <c r="F1582" t="s">
        <v>169</v>
      </c>
      <c r="G1582" t="s">
        <v>2652</v>
      </c>
      <c r="H1582">
        <v>5.45</v>
      </c>
      <c r="P1582">
        <v>5.45</v>
      </c>
      <c r="T1582">
        <v>5.13</v>
      </c>
      <c r="X1582" s="1">
        <f t="shared" si="123"/>
        <v>5.45</v>
      </c>
      <c r="Y1582" s="1">
        <f t="shared" si="124"/>
        <v>5.13</v>
      </c>
      <c r="Z1582">
        <f t="shared" si="125"/>
        <v>2.6075945876176158E-5</v>
      </c>
    </row>
    <row r="1583" spans="1:26" x14ac:dyDescent="0.25">
      <c r="A1583" t="s">
        <v>2563</v>
      </c>
      <c r="B1583">
        <v>125</v>
      </c>
      <c r="C1583" t="s">
        <v>383</v>
      </c>
      <c r="D1583">
        <v>4</v>
      </c>
      <c r="E1583">
        <v>7</v>
      </c>
      <c r="F1583" t="s">
        <v>169</v>
      </c>
      <c r="G1583" t="s">
        <v>2652</v>
      </c>
      <c r="H1583">
        <v>5.68</v>
      </c>
      <c r="P1583">
        <v>5.65</v>
      </c>
      <c r="T1583">
        <v>5.31</v>
      </c>
      <c r="X1583" s="1">
        <f t="shared" si="123"/>
        <v>5.65</v>
      </c>
      <c r="Y1583" s="1">
        <f t="shared" si="124"/>
        <v>5.31</v>
      </c>
      <c r="Z1583">
        <f t="shared" si="125"/>
        <v>2.7705692493437203E-5</v>
      </c>
    </row>
    <row r="1584" spans="1:26" x14ac:dyDescent="0.25">
      <c r="A1584" t="s">
        <v>2564</v>
      </c>
      <c r="B1584">
        <v>125</v>
      </c>
      <c r="C1584" t="s">
        <v>383</v>
      </c>
      <c r="D1584">
        <v>0</v>
      </c>
      <c r="E1584">
        <v>7</v>
      </c>
      <c r="F1584" t="s">
        <v>170</v>
      </c>
      <c r="G1584" t="s">
        <v>2653</v>
      </c>
      <c r="H1584">
        <v>6.48</v>
      </c>
      <c r="P1584">
        <v>6.44</v>
      </c>
      <c r="T1584">
        <v>5.77</v>
      </c>
      <c r="X1584" s="1">
        <f t="shared" si="123"/>
        <v>6.44</v>
      </c>
      <c r="Y1584" s="1">
        <f t="shared" si="124"/>
        <v>5.77</v>
      </c>
      <c r="Z1584">
        <f t="shared" si="125"/>
        <v>5.4596511678243846E-5</v>
      </c>
    </row>
    <row r="1585" spans="1:26" x14ac:dyDescent="0.25">
      <c r="A1585" t="s">
        <v>2565</v>
      </c>
      <c r="B1585">
        <v>125</v>
      </c>
      <c r="C1585" t="s">
        <v>383</v>
      </c>
      <c r="D1585">
        <v>1</v>
      </c>
      <c r="E1585">
        <v>7</v>
      </c>
      <c r="F1585" t="s">
        <v>170</v>
      </c>
      <c r="G1585" t="s">
        <v>2653</v>
      </c>
      <c r="H1585">
        <v>6.61</v>
      </c>
      <c r="P1585">
        <v>6.59</v>
      </c>
      <c r="T1585">
        <v>5.93</v>
      </c>
      <c r="X1585" s="1">
        <f t="shared" si="123"/>
        <v>6.59</v>
      </c>
      <c r="Y1585" s="1">
        <f t="shared" si="124"/>
        <v>5.93</v>
      </c>
      <c r="Z1585">
        <f t="shared" si="125"/>
        <v>5.3781638369613287E-5</v>
      </c>
    </row>
    <row r="1586" spans="1:26" x14ac:dyDescent="0.25">
      <c r="A1586" t="s">
        <v>2566</v>
      </c>
      <c r="B1586">
        <v>125</v>
      </c>
      <c r="C1586" t="s">
        <v>383</v>
      </c>
      <c r="D1586">
        <v>0</v>
      </c>
      <c r="E1586">
        <v>7</v>
      </c>
      <c r="F1586" t="s">
        <v>170</v>
      </c>
      <c r="G1586" t="s">
        <v>2653</v>
      </c>
      <c r="H1586">
        <v>6.44</v>
      </c>
      <c r="P1586">
        <v>6.4</v>
      </c>
      <c r="T1586">
        <v>5.8</v>
      </c>
      <c r="X1586" s="1">
        <f t="shared" si="123"/>
        <v>6.4</v>
      </c>
      <c r="Y1586" s="1">
        <f t="shared" si="124"/>
        <v>5.8</v>
      </c>
      <c r="Z1586">
        <f t="shared" si="125"/>
        <v>4.8892398517830293E-5</v>
      </c>
    </row>
    <row r="1587" spans="1:26" x14ac:dyDescent="0.25">
      <c r="A1587" t="s">
        <v>2567</v>
      </c>
      <c r="B1587">
        <v>125</v>
      </c>
      <c r="C1587" t="s">
        <v>383</v>
      </c>
      <c r="D1587">
        <v>1</v>
      </c>
      <c r="E1587">
        <v>7</v>
      </c>
      <c r="F1587" t="s">
        <v>170</v>
      </c>
      <c r="G1587" t="s">
        <v>2653</v>
      </c>
      <c r="H1587">
        <v>6.36</v>
      </c>
      <c r="P1587">
        <v>6.33</v>
      </c>
      <c r="T1587">
        <v>5.61</v>
      </c>
      <c r="X1587" s="1">
        <f t="shared" si="123"/>
        <v>6.33</v>
      </c>
      <c r="Y1587" s="1">
        <f t="shared" si="124"/>
        <v>5.61</v>
      </c>
      <c r="Z1587">
        <f t="shared" si="125"/>
        <v>5.867087822139628E-5</v>
      </c>
    </row>
    <row r="1588" spans="1:26" x14ac:dyDescent="0.25">
      <c r="A1588" t="s">
        <v>2621</v>
      </c>
      <c r="B1588">
        <v>125</v>
      </c>
      <c r="C1588" t="s">
        <v>383</v>
      </c>
      <c r="D1588">
        <v>2</v>
      </c>
      <c r="E1588">
        <v>7</v>
      </c>
      <c r="F1588" t="s">
        <v>170</v>
      </c>
      <c r="H1588">
        <v>6.54</v>
      </c>
      <c r="L1588">
        <v>5.77</v>
      </c>
      <c r="X1588" s="1">
        <f t="shared" ref="X1588:X1614" si="126">H1588</f>
        <v>6.54</v>
      </c>
      <c r="Y1588" s="1">
        <f t="shared" ref="Y1588:Y1614" si="127">L1588</f>
        <v>5.77</v>
      </c>
      <c r="Z1588">
        <f t="shared" ref="Z1588:Z1614" si="128">IFERROR((X1588-Y1588)/(PI()*((B1588/2)^2)),"na")</f>
        <v>6.2745244764548863E-5</v>
      </c>
    </row>
    <row r="1589" spans="1:26" x14ac:dyDescent="0.25">
      <c r="A1589" t="s">
        <v>2622</v>
      </c>
      <c r="B1589">
        <v>125</v>
      </c>
      <c r="C1589" t="s">
        <v>383</v>
      </c>
      <c r="D1589">
        <v>0</v>
      </c>
      <c r="E1589">
        <v>7</v>
      </c>
      <c r="F1589" t="s">
        <v>170</v>
      </c>
      <c r="H1589">
        <v>6.28</v>
      </c>
      <c r="L1589">
        <v>5.81</v>
      </c>
      <c r="X1589" s="1">
        <f t="shared" si="126"/>
        <v>6.28</v>
      </c>
      <c r="Y1589" s="1">
        <f t="shared" si="127"/>
        <v>5.81</v>
      </c>
      <c r="Z1589">
        <f t="shared" si="128"/>
        <v>3.8299045505633746E-5</v>
      </c>
    </row>
    <row r="1590" spans="1:26" x14ac:dyDescent="0.25">
      <c r="A1590" t="s">
        <v>2623</v>
      </c>
      <c r="B1590">
        <v>125</v>
      </c>
      <c r="C1590" t="s">
        <v>383</v>
      </c>
      <c r="D1590">
        <v>4</v>
      </c>
      <c r="E1590">
        <v>7</v>
      </c>
      <c r="F1590" t="s">
        <v>170</v>
      </c>
      <c r="H1590">
        <v>6.47</v>
      </c>
      <c r="L1590">
        <v>5.96</v>
      </c>
      <c r="X1590" s="1">
        <f t="shared" si="126"/>
        <v>6.47</v>
      </c>
      <c r="Y1590" s="1">
        <f t="shared" si="127"/>
        <v>5.96</v>
      </c>
      <c r="Z1590">
        <f t="shared" si="128"/>
        <v>4.1558538740155695E-5</v>
      </c>
    </row>
    <row r="1591" spans="1:26" x14ac:dyDescent="0.25">
      <c r="A1591" t="s">
        <v>2624</v>
      </c>
      <c r="B1591">
        <v>125</v>
      </c>
      <c r="C1591" t="s">
        <v>383</v>
      </c>
      <c r="D1591">
        <v>0</v>
      </c>
      <c r="E1591">
        <v>7</v>
      </c>
      <c r="F1591" t="s">
        <v>170</v>
      </c>
      <c r="H1591">
        <v>6.42</v>
      </c>
      <c r="L1591">
        <v>5.9</v>
      </c>
      <c r="X1591" s="1">
        <f t="shared" si="126"/>
        <v>6.42</v>
      </c>
      <c r="Y1591" s="1">
        <f t="shared" si="127"/>
        <v>5.9</v>
      </c>
      <c r="Z1591">
        <f t="shared" si="128"/>
        <v>4.237341204878618E-5</v>
      </c>
    </row>
    <row r="1592" spans="1:26" x14ac:dyDescent="0.25">
      <c r="A1592" t="s">
        <v>2625</v>
      </c>
      <c r="B1592">
        <v>125</v>
      </c>
      <c r="C1592" t="s">
        <v>383</v>
      </c>
      <c r="D1592">
        <v>2</v>
      </c>
      <c r="E1592">
        <v>7</v>
      </c>
      <c r="F1592" t="s">
        <v>170</v>
      </c>
      <c r="H1592">
        <v>6.34</v>
      </c>
      <c r="L1592">
        <v>5.82</v>
      </c>
      <c r="X1592" s="1">
        <f t="shared" si="126"/>
        <v>6.34</v>
      </c>
      <c r="Y1592" s="1">
        <f t="shared" si="127"/>
        <v>5.82</v>
      </c>
      <c r="Z1592">
        <f t="shared" si="128"/>
        <v>4.237341204878618E-5</v>
      </c>
    </row>
    <row r="1593" spans="1:26" x14ac:dyDescent="0.25">
      <c r="A1593" t="s">
        <v>2626</v>
      </c>
      <c r="B1593">
        <v>125</v>
      </c>
      <c r="C1593" t="s">
        <v>383</v>
      </c>
      <c r="D1593">
        <v>0</v>
      </c>
      <c r="E1593">
        <v>7</v>
      </c>
      <c r="F1593" t="s">
        <v>170</v>
      </c>
      <c r="H1593">
        <v>6.33</v>
      </c>
      <c r="L1593">
        <v>5.92</v>
      </c>
      <c r="X1593" s="1">
        <f t="shared" si="126"/>
        <v>6.33</v>
      </c>
      <c r="Y1593" s="1">
        <f t="shared" si="127"/>
        <v>5.92</v>
      </c>
      <c r="Z1593">
        <f t="shared" si="128"/>
        <v>3.3409805653850685E-5</v>
      </c>
    </row>
    <row r="1594" spans="1:26" x14ac:dyDescent="0.25">
      <c r="A1594" t="s">
        <v>2627</v>
      </c>
      <c r="B1594">
        <v>125</v>
      </c>
      <c r="C1594" t="s">
        <v>383</v>
      </c>
      <c r="D1594">
        <v>2</v>
      </c>
      <c r="E1594">
        <v>7</v>
      </c>
      <c r="F1594" t="s">
        <v>170</v>
      </c>
      <c r="H1594">
        <v>6.41</v>
      </c>
      <c r="L1594">
        <v>6.14</v>
      </c>
      <c r="X1594" s="1">
        <f t="shared" si="126"/>
        <v>6.41</v>
      </c>
      <c r="Y1594" s="1">
        <f t="shared" si="127"/>
        <v>6.14</v>
      </c>
      <c r="Z1594">
        <f t="shared" si="128"/>
        <v>2.200157933302365E-5</v>
      </c>
    </row>
    <row r="1595" spans="1:26" x14ac:dyDescent="0.25">
      <c r="A1595" t="s">
        <v>2628</v>
      </c>
      <c r="B1595">
        <v>125</v>
      </c>
      <c r="C1595" t="s">
        <v>383</v>
      </c>
      <c r="D1595">
        <v>0</v>
      </c>
      <c r="E1595">
        <v>7</v>
      </c>
      <c r="F1595" t="s">
        <v>170</v>
      </c>
      <c r="H1595">
        <v>6.29</v>
      </c>
      <c r="L1595">
        <v>6.05</v>
      </c>
      <c r="X1595" s="1">
        <f t="shared" si="126"/>
        <v>6.29</v>
      </c>
      <c r="Y1595" s="1">
        <f t="shared" si="127"/>
        <v>6.05</v>
      </c>
      <c r="Z1595">
        <f t="shared" si="128"/>
        <v>1.9556959407132119E-5</v>
      </c>
    </row>
    <row r="1596" spans="1:26" x14ac:dyDescent="0.25">
      <c r="A1596" t="s">
        <v>2629</v>
      </c>
      <c r="B1596">
        <v>125</v>
      </c>
      <c r="C1596" t="s">
        <v>383</v>
      </c>
      <c r="D1596">
        <v>2</v>
      </c>
      <c r="E1596">
        <v>7</v>
      </c>
      <c r="F1596" t="s">
        <v>170</v>
      </c>
      <c r="H1596">
        <v>6.35</v>
      </c>
      <c r="L1596">
        <v>6.08</v>
      </c>
      <c r="X1596" s="1">
        <f t="shared" si="126"/>
        <v>6.35</v>
      </c>
      <c r="Y1596" s="1">
        <f t="shared" si="127"/>
        <v>6.08</v>
      </c>
      <c r="Z1596">
        <f t="shared" si="128"/>
        <v>2.2001579333023579E-5</v>
      </c>
    </row>
    <row r="1597" spans="1:26" x14ac:dyDescent="0.25">
      <c r="A1597" t="s">
        <v>2630</v>
      </c>
      <c r="B1597">
        <v>125</v>
      </c>
      <c r="C1597" t="s">
        <v>383</v>
      </c>
      <c r="D1597">
        <v>0</v>
      </c>
      <c r="E1597">
        <v>7</v>
      </c>
      <c r="F1597" t="s">
        <v>170</v>
      </c>
      <c r="H1597">
        <v>6.26</v>
      </c>
      <c r="L1597">
        <v>6.03</v>
      </c>
      <c r="X1597" s="1">
        <f t="shared" si="126"/>
        <v>6.26</v>
      </c>
      <c r="Y1597" s="1">
        <f t="shared" si="127"/>
        <v>6.03</v>
      </c>
      <c r="Z1597">
        <f t="shared" si="128"/>
        <v>1.8742086098501559E-5</v>
      </c>
    </row>
    <row r="1598" spans="1:26" x14ac:dyDescent="0.25">
      <c r="A1598" t="s">
        <v>2631</v>
      </c>
      <c r="B1598">
        <v>125</v>
      </c>
      <c r="C1598" t="s">
        <v>383</v>
      </c>
      <c r="D1598">
        <v>2</v>
      </c>
      <c r="E1598">
        <v>7</v>
      </c>
      <c r="F1598" t="s">
        <v>170</v>
      </c>
      <c r="H1598">
        <v>6.42</v>
      </c>
      <c r="L1598">
        <v>6.17</v>
      </c>
      <c r="X1598" s="1">
        <f t="shared" si="126"/>
        <v>6.42</v>
      </c>
      <c r="Y1598" s="1">
        <f t="shared" si="127"/>
        <v>6.17</v>
      </c>
      <c r="Z1598">
        <f t="shared" si="128"/>
        <v>2.0371832715762605E-5</v>
      </c>
    </row>
    <row r="1599" spans="1:26" x14ac:dyDescent="0.25">
      <c r="A1599" t="s">
        <v>2632</v>
      </c>
      <c r="B1599">
        <v>125</v>
      </c>
      <c r="C1599" t="s">
        <v>383</v>
      </c>
      <c r="D1599">
        <v>0</v>
      </c>
      <c r="E1599">
        <v>7</v>
      </c>
      <c r="F1599" t="s">
        <v>170</v>
      </c>
      <c r="H1599">
        <v>6.28</v>
      </c>
      <c r="L1599">
        <v>5.63</v>
      </c>
      <c r="X1599" s="1">
        <f t="shared" si="126"/>
        <v>6.28</v>
      </c>
      <c r="Y1599" s="1">
        <f t="shared" si="127"/>
        <v>5.63</v>
      </c>
      <c r="Z1599">
        <f t="shared" si="128"/>
        <v>5.2966765060982801E-5</v>
      </c>
    </row>
    <row r="1600" spans="1:26" x14ac:dyDescent="0.25">
      <c r="A1600" t="s">
        <v>2633</v>
      </c>
      <c r="B1600">
        <v>125</v>
      </c>
      <c r="C1600" t="s">
        <v>383</v>
      </c>
      <c r="D1600">
        <v>2</v>
      </c>
      <c r="E1600">
        <v>7</v>
      </c>
      <c r="F1600" t="s">
        <v>170</v>
      </c>
      <c r="H1600">
        <v>6.45</v>
      </c>
      <c r="L1600">
        <v>5.83</v>
      </c>
      <c r="X1600" s="1">
        <f t="shared" si="126"/>
        <v>6.45</v>
      </c>
      <c r="Y1600" s="1">
        <f t="shared" si="127"/>
        <v>5.83</v>
      </c>
      <c r="Z1600">
        <f t="shared" si="128"/>
        <v>5.0522145135091271E-5</v>
      </c>
    </row>
    <row r="1601" spans="1:26" x14ac:dyDescent="0.25">
      <c r="A1601" t="s">
        <v>2634</v>
      </c>
      <c r="B1601">
        <v>125</v>
      </c>
      <c r="C1601" t="s">
        <v>383</v>
      </c>
      <c r="D1601">
        <v>0</v>
      </c>
      <c r="E1601">
        <v>7</v>
      </c>
      <c r="F1601" t="s">
        <v>170</v>
      </c>
      <c r="H1601">
        <v>6.38</v>
      </c>
      <c r="L1601">
        <v>5.74</v>
      </c>
      <c r="X1601" s="1">
        <f t="shared" si="126"/>
        <v>6.38</v>
      </c>
      <c r="Y1601" s="1">
        <f t="shared" si="127"/>
        <v>5.74</v>
      </c>
      <c r="Z1601">
        <f t="shared" si="128"/>
        <v>5.2151891752352241E-5</v>
      </c>
    </row>
    <row r="1602" spans="1:26" x14ac:dyDescent="0.25">
      <c r="A1602" t="s">
        <v>2635</v>
      </c>
      <c r="B1602">
        <v>125</v>
      </c>
      <c r="C1602" t="s">
        <v>383</v>
      </c>
      <c r="D1602">
        <v>2</v>
      </c>
      <c r="E1602">
        <v>7</v>
      </c>
      <c r="F1602" t="s">
        <v>170</v>
      </c>
      <c r="H1602">
        <v>6.53</v>
      </c>
      <c r="L1602">
        <v>5.85</v>
      </c>
      <c r="X1602" s="1">
        <f t="shared" si="126"/>
        <v>6.53</v>
      </c>
      <c r="Y1602" s="1">
        <f t="shared" si="127"/>
        <v>5.85</v>
      </c>
      <c r="Z1602">
        <f t="shared" si="128"/>
        <v>5.5411384986874332E-5</v>
      </c>
    </row>
    <row r="1603" spans="1:26" x14ac:dyDescent="0.25">
      <c r="A1603" t="s">
        <v>2636</v>
      </c>
      <c r="B1603">
        <v>125</v>
      </c>
      <c r="C1603" t="s">
        <v>383</v>
      </c>
      <c r="D1603">
        <v>0</v>
      </c>
      <c r="E1603">
        <v>7</v>
      </c>
      <c r="F1603" t="s">
        <v>170</v>
      </c>
      <c r="H1603">
        <v>6.32</v>
      </c>
      <c r="L1603">
        <v>5.79</v>
      </c>
      <c r="X1603" s="1">
        <f t="shared" si="126"/>
        <v>6.32</v>
      </c>
      <c r="Y1603" s="1">
        <f t="shared" si="127"/>
        <v>5.79</v>
      </c>
      <c r="Z1603">
        <f t="shared" si="128"/>
        <v>4.318828535741674E-5</v>
      </c>
    </row>
    <row r="1604" spans="1:26" x14ac:dyDescent="0.25">
      <c r="A1604" t="s">
        <v>2637</v>
      </c>
      <c r="B1604">
        <v>125</v>
      </c>
      <c r="C1604" t="s">
        <v>383</v>
      </c>
      <c r="D1604">
        <v>2</v>
      </c>
      <c r="E1604">
        <v>7</v>
      </c>
      <c r="F1604" t="s">
        <v>170</v>
      </c>
      <c r="H1604">
        <v>6.34</v>
      </c>
      <c r="L1604">
        <v>5.67</v>
      </c>
      <c r="X1604" s="1">
        <f t="shared" si="126"/>
        <v>6.34</v>
      </c>
      <c r="Y1604" s="1">
        <f t="shared" si="127"/>
        <v>5.67</v>
      </c>
      <c r="Z1604">
        <f t="shared" si="128"/>
        <v>5.4596511678243772E-5</v>
      </c>
    </row>
    <row r="1605" spans="1:26" x14ac:dyDescent="0.25">
      <c r="A1605" t="s">
        <v>2638</v>
      </c>
      <c r="B1605">
        <v>125</v>
      </c>
      <c r="C1605" t="s">
        <v>383</v>
      </c>
      <c r="D1605">
        <v>0</v>
      </c>
      <c r="E1605">
        <v>7</v>
      </c>
      <c r="F1605" t="s">
        <v>170</v>
      </c>
      <c r="H1605">
        <v>6.32</v>
      </c>
      <c r="L1605">
        <v>5.58</v>
      </c>
      <c r="X1605" s="1">
        <f t="shared" si="126"/>
        <v>6.32</v>
      </c>
      <c r="Y1605" s="1">
        <f t="shared" si="127"/>
        <v>5.58</v>
      </c>
      <c r="Z1605">
        <f t="shared" si="128"/>
        <v>6.0300624838657325E-5</v>
      </c>
    </row>
    <row r="1606" spans="1:26" x14ac:dyDescent="0.25">
      <c r="A1606" t="s">
        <v>2639</v>
      </c>
      <c r="B1606">
        <v>125</v>
      </c>
      <c r="C1606" t="s">
        <v>383</v>
      </c>
      <c r="D1606">
        <v>4</v>
      </c>
      <c r="E1606">
        <v>7</v>
      </c>
      <c r="F1606" t="s">
        <v>170</v>
      </c>
      <c r="H1606">
        <v>6.46</v>
      </c>
      <c r="L1606">
        <v>5.75</v>
      </c>
      <c r="X1606" s="1">
        <f t="shared" si="126"/>
        <v>6.46</v>
      </c>
      <c r="Y1606" s="1">
        <f t="shared" si="127"/>
        <v>5.75</v>
      </c>
      <c r="Z1606">
        <f t="shared" si="128"/>
        <v>5.7856004912765795E-5</v>
      </c>
    </row>
    <row r="1607" spans="1:26" x14ac:dyDescent="0.25">
      <c r="A1607" t="s">
        <v>2640</v>
      </c>
      <c r="B1607">
        <v>125</v>
      </c>
      <c r="C1607" t="s">
        <v>383</v>
      </c>
      <c r="D1607">
        <v>0</v>
      </c>
      <c r="E1607">
        <v>7</v>
      </c>
      <c r="F1607" t="s">
        <v>170</v>
      </c>
      <c r="H1607">
        <v>6.32</v>
      </c>
      <c r="L1607">
        <v>5.71</v>
      </c>
      <c r="X1607" s="1">
        <f t="shared" si="126"/>
        <v>6.32</v>
      </c>
      <c r="Y1607" s="1">
        <f t="shared" si="127"/>
        <v>5.71</v>
      </c>
      <c r="Z1607">
        <f t="shared" si="128"/>
        <v>4.9707271826460778E-5</v>
      </c>
    </row>
    <row r="1608" spans="1:26" x14ac:dyDescent="0.25">
      <c r="A1608" t="s">
        <v>2641</v>
      </c>
      <c r="B1608">
        <v>125</v>
      </c>
      <c r="C1608" t="s">
        <v>383</v>
      </c>
      <c r="D1608">
        <v>2</v>
      </c>
      <c r="E1608">
        <v>7</v>
      </c>
      <c r="F1608" t="s">
        <v>170</v>
      </c>
      <c r="H1608">
        <v>6.34</v>
      </c>
      <c r="L1608">
        <v>5.56</v>
      </c>
      <c r="X1608" s="1">
        <f t="shared" si="126"/>
        <v>6.34</v>
      </c>
      <c r="Y1608" s="1">
        <f t="shared" si="127"/>
        <v>5.56</v>
      </c>
      <c r="Z1608">
        <f t="shared" si="128"/>
        <v>6.3560118073179348E-5</v>
      </c>
    </row>
    <row r="1609" spans="1:26" x14ac:dyDescent="0.25">
      <c r="A1609" t="s">
        <v>2642</v>
      </c>
      <c r="B1609">
        <v>125</v>
      </c>
      <c r="C1609" t="s">
        <v>383</v>
      </c>
      <c r="D1609">
        <v>0</v>
      </c>
      <c r="E1609">
        <v>7</v>
      </c>
      <c r="F1609" t="s">
        <v>170</v>
      </c>
      <c r="H1609">
        <v>6.32</v>
      </c>
      <c r="L1609">
        <v>5.69</v>
      </c>
      <c r="X1609" s="1">
        <f t="shared" si="126"/>
        <v>6.32</v>
      </c>
      <c r="Y1609" s="1">
        <f t="shared" si="127"/>
        <v>5.69</v>
      </c>
      <c r="Z1609">
        <f t="shared" si="128"/>
        <v>5.1337018443721756E-5</v>
      </c>
    </row>
    <row r="1610" spans="1:26" x14ac:dyDescent="0.25">
      <c r="A1610" t="s">
        <v>2643</v>
      </c>
      <c r="B1610">
        <v>125</v>
      </c>
      <c r="C1610" t="s">
        <v>383</v>
      </c>
      <c r="D1610">
        <v>2</v>
      </c>
      <c r="E1610">
        <v>7</v>
      </c>
      <c r="F1610" t="s">
        <v>170</v>
      </c>
      <c r="H1610">
        <v>6.41</v>
      </c>
      <c r="L1610">
        <v>5.74</v>
      </c>
      <c r="X1610" s="1">
        <f t="shared" si="126"/>
        <v>6.41</v>
      </c>
      <c r="Y1610" s="1">
        <f t="shared" si="127"/>
        <v>5.74</v>
      </c>
      <c r="Z1610">
        <f t="shared" si="128"/>
        <v>5.4596511678243772E-5</v>
      </c>
    </row>
    <row r="1611" spans="1:26" x14ac:dyDescent="0.25">
      <c r="A1611" t="s">
        <v>2644</v>
      </c>
      <c r="B1611">
        <v>125</v>
      </c>
      <c r="C1611" t="s">
        <v>383</v>
      </c>
      <c r="D1611">
        <v>0</v>
      </c>
      <c r="E1611">
        <v>7</v>
      </c>
      <c r="F1611" t="s">
        <v>170</v>
      </c>
      <c r="H1611">
        <v>6.4</v>
      </c>
      <c r="L1611">
        <v>5.78</v>
      </c>
      <c r="X1611" s="1">
        <f t="shared" si="126"/>
        <v>6.4</v>
      </c>
      <c r="Y1611" s="1">
        <f t="shared" si="127"/>
        <v>5.78</v>
      </c>
      <c r="Z1611">
        <f t="shared" si="128"/>
        <v>5.0522145135091271E-5</v>
      </c>
    </row>
    <row r="1612" spans="1:26" x14ac:dyDescent="0.25">
      <c r="A1612" t="s">
        <v>2645</v>
      </c>
      <c r="B1612">
        <v>125</v>
      </c>
      <c r="C1612" t="s">
        <v>383</v>
      </c>
      <c r="D1612">
        <v>2</v>
      </c>
      <c r="E1612">
        <v>7</v>
      </c>
      <c r="F1612" t="s">
        <v>170</v>
      </c>
      <c r="H1612">
        <v>6.46</v>
      </c>
      <c r="L1612">
        <v>5.83</v>
      </c>
      <c r="X1612" s="1">
        <f t="shared" si="126"/>
        <v>6.46</v>
      </c>
      <c r="Y1612" s="1">
        <f t="shared" si="127"/>
        <v>5.83</v>
      </c>
      <c r="Z1612">
        <f t="shared" si="128"/>
        <v>5.1337018443721756E-5</v>
      </c>
    </row>
    <row r="1613" spans="1:26" x14ac:dyDescent="0.25">
      <c r="A1613" t="s">
        <v>2646</v>
      </c>
      <c r="B1613">
        <v>125</v>
      </c>
      <c r="C1613" t="s">
        <v>383</v>
      </c>
      <c r="D1613">
        <v>0</v>
      </c>
      <c r="E1613">
        <v>7</v>
      </c>
      <c r="F1613" t="s">
        <v>170</v>
      </c>
      <c r="G1613" t="s">
        <v>166</v>
      </c>
      <c r="H1613">
        <v>6.23</v>
      </c>
      <c r="L1613" t="s">
        <v>698</v>
      </c>
      <c r="X1613" s="1">
        <f t="shared" si="126"/>
        <v>6.23</v>
      </c>
      <c r="Y1613" s="1" t="str">
        <f t="shared" si="127"/>
        <v>na</v>
      </c>
      <c r="Z1613" t="str">
        <f t="shared" si="128"/>
        <v>na</v>
      </c>
    </row>
    <row r="1614" spans="1:26" x14ac:dyDescent="0.25">
      <c r="A1614" t="s">
        <v>2647</v>
      </c>
      <c r="B1614">
        <v>125</v>
      </c>
      <c r="C1614" t="s">
        <v>383</v>
      </c>
      <c r="D1614">
        <v>2</v>
      </c>
      <c r="E1614">
        <v>7</v>
      </c>
      <c r="F1614" t="s">
        <v>170</v>
      </c>
      <c r="H1614">
        <v>6.39</v>
      </c>
      <c r="L1614">
        <v>5.86</v>
      </c>
      <c r="X1614" s="1">
        <f t="shared" si="126"/>
        <v>6.39</v>
      </c>
      <c r="Y1614" s="1">
        <f t="shared" si="127"/>
        <v>5.86</v>
      </c>
      <c r="Z1614">
        <f t="shared" si="128"/>
        <v>4.3188285357416672E-5</v>
      </c>
    </row>
    <row r="1615" spans="1:26" x14ac:dyDescent="0.25">
      <c r="A1615" t="s">
        <v>2648</v>
      </c>
      <c r="B1615">
        <v>125</v>
      </c>
      <c r="C1615" t="s">
        <v>383</v>
      </c>
      <c r="D1615">
        <v>0</v>
      </c>
      <c r="E1615">
        <v>7</v>
      </c>
      <c r="F1615" t="s">
        <v>170</v>
      </c>
      <c r="H1615">
        <v>6.21</v>
      </c>
    </row>
    <row r="1616" spans="1:26" x14ac:dyDescent="0.25">
      <c r="A1616" t="s">
        <v>2649</v>
      </c>
      <c r="B1616">
        <v>125</v>
      </c>
      <c r="C1616" t="s">
        <v>383</v>
      </c>
      <c r="D1616">
        <v>2</v>
      </c>
      <c r="E1616">
        <v>7</v>
      </c>
      <c r="F1616" t="s">
        <v>170</v>
      </c>
      <c r="H1616">
        <v>6.37</v>
      </c>
    </row>
    <row r="1617" spans="1:8" x14ac:dyDescent="0.25">
      <c r="A1617" t="s">
        <v>2650</v>
      </c>
      <c r="B1617">
        <v>125</v>
      </c>
      <c r="C1617" t="s">
        <v>383</v>
      </c>
      <c r="D1617">
        <v>0</v>
      </c>
      <c r="E1617">
        <v>7</v>
      </c>
      <c r="F1617" t="s">
        <v>170</v>
      </c>
      <c r="H1617">
        <v>6.24</v>
      </c>
    </row>
    <row r="1618" spans="1:8" x14ac:dyDescent="0.25">
      <c r="A1618" t="s">
        <v>2651</v>
      </c>
      <c r="B1618">
        <v>125</v>
      </c>
      <c r="C1618" t="s">
        <v>383</v>
      </c>
      <c r="D1618">
        <v>2</v>
      </c>
      <c r="E1618">
        <v>7</v>
      </c>
      <c r="F1618" t="s">
        <v>170</v>
      </c>
      <c r="H1618">
        <v>6.33</v>
      </c>
    </row>
  </sheetData>
  <mergeCells count="4">
    <mergeCell ref="H2:K2"/>
    <mergeCell ref="L2:O2"/>
    <mergeCell ref="P2:S2"/>
    <mergeCell ref="T2:W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91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18" sqref="G18"/>
    </sheetView>
  </sheetViews>
  <sheetFormatPr defaultColWidth="8.875" defaultRowHeight="15" x14ac:dyDescent="0.25"/>
  <cols>
    <col min="1" max="1" width="9.625" bestFit="1" customWidth="1"/>
    <col min="2" max="2" width="6.5" bestFit="1" customWidth="1"/>
    <col min="3" max="3" width="6.5" customWidth="1"/>
    <col min="4" max="4" width="9.625" customWidth="1"/>
    <col min="5" max="5" width="9.5" customWidth="1"/>
    <col min="6" max="6" width="8.875" customWidth="1"/>
    <col min="7" max="7" width="10.5" customWidth="1"/>
    <col min="8" max="8" width="9.375" style="6" customWidth="1"/>
    <col min="9" max="10" width="8.5" customWidth="1"/>
    <col min="11" max="11" width="6.625" bestFit="1" customWidth="1"/>
    <col min="12" max="12" width="7.5" bestFit="1" customWidth="1"/>
    <col min="13" max="13" width="7.625" customWidth="1"/>
    <col min="14" max="14" width="10.5" customWidth="1"/>
    <col min="15" max="15" width="9.875" bestFit="1" customWidth="1"/>
    <col min="16" max="18" width="12.5" customWidth="1"/>
    <col min="19" max="20" width="7.5" customWidth="1"/>
    <col min="21" max="21" width="13.5" customWidth="1"/>
    <col min="22" max="23" width="9.5" customWidth="1"/>
    <col min="24" max="24" width="13.5" bestFit="1" customWidth="1"/>
    <col min="25" max="25" width="11.5" bestFit="1" customWidth="1"/>
    <col min="26" max="26" width="7.5" bestFit="1" customWidth="1"/>
    <col min="27" max="27" width="13.5" bestFit="1" customWidth="1"/>
    <col min="28" max="28" width="9.5" bestFit="1" customWidth="1"/>
    <col min="29" max="29" width="22" bestFit="1" customWidth="1"/>
  </cols>
  <sheetData>
    <row r="1" spans="1:26" x14ac:dyDescent="0.25">
      <c r="A1" s="12" t="s">
        <v>179</v>
      </c>
      <c r="B1" s="12" t="s">
        <v>690</v>
      </c>
      <c r="C1" s="12" t="s">
        <v>395</v>
      </c>
      <c r="D1" s="12" t="s">
        <v>66</v>
      </c>
      <c r="E1" s="12" t="s">
        <v>177</v>
      </c>
      <c r="F1" s="12" t="s">
        <v>178</v>
      </c>
      <c r="G1" s="12" t="s">
        <v>382</v>
      </c>
      <c r="H1" s="23" t="s">
        <v>689</v>
      </c>
      <c r="I1" s="12" t="s">
        <v>688</v>
      </c>
      <c r="J1" s="27" t="s">
        <v>687</v>
      </c>
      <c r="K1" s="27" t="s">
        <v>686</v>
      </c>
      <c r="L1" s="27" t="s">
        <v>685</v>
      </c>
      <c r="M1" s="12" t="s">
        <v>684</v>
      </c>
      <c r="N1" s="12" t="s">
        <v>683</v>
      </c>
      <c r="O1" s="27" t="s">
        <v>682</v>
      </c>
      <c r="P1" s="12" t="s">
        <v>681</v>
      </c>
      <c r="Q1" s="12" t="s">
        <v>680</v>
      </c>
      <c r="R1" s="27" t="s">
        <v>679</v>
      </c>
      <c r="S1" s="12" t="s">
        <v>678</v>
      </c>
      <c r="T1" s="12" t="s">
        <v>2204</v>
      </c>
      <c r="U1" s="12" t="s">
        <v>677</v>
      </c>
      <c r="V1" s="12" t="s">
        <v>676</v>
      </c>
      <c r="W1" s="27" t="s">
        <v>675</v>
      </c>
      <c r="X1" s="12" t="s">
        <v>381</v>
      </c>
      <c r="Y1" s="12" t="s">
        <v>674</v>
      </c>
      <c r="Z1" s="12" t="s">
        <v>673</v>
      </c>
    </row>
    <row r="2" spans="1:26" x14ac:dyDescent="0.25">
      <c r="A2" s="3">
        <v>42521</v>
      </c>
      <c r="B2">
        <v>20</v>
      </c>
      <c r="C2" t="s">
        <v>418</v>
      </c>
      <c r="D2" s="3" t="s">
        <v>384</v>
      </c>
      <c r="E2" s="6">
        <v>0.45208333333333334</v>
      </c>
      <c r="F2" s="6">
        <v>0.47847222222222219</v>
      </c>
      <c r="G2">
        <f>IF(ISBLANK(D2),"",VLOOKUP(D2,evpWeights!$A:$Z,26,FALSE))</f>
        <v>4.1558538740155695E-5</v>
      </c>
      <c r="H2" s="7" t="str">
        <f t="shared" ref="H2:H65" si="0">IF(ISBLANK(D2),"",TEXT(F2-E2,"[ss]"))</f>
        <v>2280</v>
      </c>
      <c r="I2">
        <f t="shared" ref="I2:I65" si="1">IF(ISBLANK(D2),"",G2/H2)</f>
        <v>1.8227429271998111E-8</v>
      </c>
      <c r="J2">
        <f>AVERAGE(I2:I6)</f>
        <v>1.7608219774471739E-8</v>
      </c>
      <c r="K2">
        <v>129</v>
      </c>
      <c r="L2">
        <v>8</v>
      </c>
      <c r="M2" t="s">
        <v>672</v>
      </c>
      <c r="N2" s="8">
        <v>0.47638888888888892</v>
      </c>
      <c r="O2">
        <v>0</v>
      </c>
      <c r="P2" t="s">
        <v>410</v>
      </c>
      <c r="Q2">
        <f t="shared" ref="Q2:Q65" si="2">IF(ISBLANK(P2),"",100-(IF(RIGHT(P2,1)="w",_xlfn.NUMBERVALUE(LEFT(P2,(LEN(P2)-2))),94-_xlfn.NUMBERVALUE(LEFT(P2,(LEN(P2)-2))))*1.04))</f>
        <v>94.8</v>
      </c>
      <c r="R2">
        <f>IF(ISNUMBER(Q2),AVERAGE(Q2:Q5),"")</f>
        <v>87.52</v>
      </c>
      <c r="S2">
        <v>20</v>
      </c>
      <c r="U2">
        <v>2</v>
      </c>
      <c r="V2">
        <v>63.5</v>
      </c>
      <c r="W2">
        <f>AVERAGE(U2:U6)</f>
        <v>2.9833333333333329</v>
      </c>
      <c r="Y2" t="s">
        <v>2589</v>
      </c>
      <c r="Z2" t="s">
        <v>2590</v>
      </c>
    </row>
    <row r="3" spans="1:26" x14ac:dyDescent="0.25">
      <c r="D3" t="s">
        <v>385</v>
      </c>
      <c r="E3" s="6">
        <v>0.45277777777777778</v>
      </c>
      <c r="F3" s="6">
        <v>0.47986111111111113</v>
      </c>
      <c r="G3">
        <f>IF(ISBLANK(D3),"",VLOOKUP(D3,evpWeights!$A:$Z,26,FALSE))</f>
        <v>4.40031586660473E-5</v>
      </c>
      <c r="H3" s="7" t="str">
        <f t="shared" si="0"/>
        <v>2340</v>
      </c>
      <c r="I3">
        <f t="shared" si="1"/>
        <v>1.8804768660703974E-8</v>
      </c>
      <c r="P3" t="s">
        <v>410</v>
      </c>
      <c r="Q3">
        <f t="shared" si="2"/>
        <v>94.8</v>
      </c>
      <c r="S3" t="s">
        <v>418</v>
      </c>
      <c r="U3">
        <v>2.6</v>
      </c>
      <c r="V3">
        <v>16.5</v>
      </c>
    </row>
    <row r="4" spans="1:26" x14ac:dyDescent="0.25">
      <c r="D4" t="s">
        <v>386</v>
      </c>
      <c r="E4" s="6">
        <v>0.45347222222222222</v>
      </c>
      <c r="F4" s="6">
        <v>0.48055555555555557</v>
      </c>
      <c r="G4">
        <f>IF(ISBLANK(D4),"",VLOOKUP(D4,evpWeights!$A:$Z,26,FALSE))</f>
        <v>4.705893357341166E-5</v>
      </c>
      <c r="H4" s="7" t="str">
        <f t="shared" si="0"/>
        <v>2340</v>
      </c>
      <c r="I4">
        <f t="shared" si="1"/>
        <v>2.0110655373252847E-8</v>
      </c>
      <c r="P4" t="s">
        <v>540</v>
      </c>
      <c r="Q4">
        <f t="shared" si="2"/>
        <v>71.92</v>
      </c>
      <c r="S4" t="s">
        <v>671</v>
      </c>
      <c r="U4">
        <v>4.3499999999999996</v>
      </c>
      <c r="V4">
        <v>66.5</v>
      </c>
    </row>
    <row r="5" spans="1:26" x14ac:dyDescent="0.25">
      <c r="D5" t="s">
        <v>387</v>
      </c>
      <c r="E5" s="6">
        <v>0.4548611111111111</v>
      </c>
      <c r="F5" s="6">
        <v>0.48125000000000001</v>
      </c>
      <c r="G5">
        <f>IF(ISBLANK(D5),"",VLOOKUP(D5,evpWeights!$A:$Z,26,FALSE))</f>
        <v>4.0947383758682797E-5</v>
      </c>
      <c r="H5" s="7" t="str">
        <f t="shared" si="0"/>
        <v>2280</v>
      </c>
      <c r="I5">
        <f t="shared" si="1"/>
        <v>1.7959378841527541E-8</v>
      </c>
      <c r="P5" t="s">
        <v>399</v>
      </c>
      <c r="Q5">
        <f t="shared" si="2"/>
        <v>88.56</v>
      </c>
    </row>
    <row r="6" spans="1:26" x14ac:dyDescent="0.25">
      <c r="D6" t="s">
        <v>388</v>
      </c>
      <c r="E6" s="6">
        <v>0.45555555555555555</v>
      </c>
      <c r="F6" s="6">
        <v>0.48125000000000001</v>
      </c>
      <c r="G6">
        <f>IF(ISBLANK(D6),"",VLOOKUP(D6,evpWeights!$A:$Z,26,FALSE))</f>
        <v>2.8724284129225201E-5</v>
      </c>
      <c r="H6" s="7" t="str">
        <f t="shared" si="0"/>
        <v>2220</v>
      </c>
      <c r="I6">
        <f t="shared" si="1"/>
        <v>1.2938866724876218E-8</v>
      </c>
      <c r="Q6" t="str">
        <f t="shared" si="2"/>
        <v/>
      </c>
    </row>
    <row r="7" spans="1:26" x14ac:dyDescent="0.25">
      <c r="A7" s="3">
        <v>42521</v>
      </c>
      <c r="B7">
        <v>16</v>
      </c>
      <c r="C7" t="s">
        <v>418</v>
      </c>
      <c r="D7" t="s">
        <v>389</v>
      </c>
      <c r="E7" s="6">
        <v>0.5</v>
      </c>
      <c r="F7" s="6">
        <v>0.51458333333333328</v>
      </c>
      <c r="G7">
        <f>IF(ISBLANK(D7),"",VLOOKUP(D7,evpWeights!$A:$Z,26,FALSE))</f>
        <v>2.0779269370077847E-5</v>
      </c>
      <c r="H7" s="7" t="str">
        <f t="shared" si="0"/>
        <v>1260</v>
      </c>
      <c r="I7">
        <f t="shared" si="1"/>
        <v>1.6491483627045911E-8</v>
      </c>
      <c r="J7">
        <f>AVERAGE(I7:I11)</f>
        <v>1.4127744352051553E-8</v>
      </c>
      <c r="K7">
        <v>145</v>
      </c>
      <c r="L7">
        <v>2</v>
      </c>
      <c r="M7" t="s">
        <v>670</v>
      </c>
      <c r="N7" s="8">
        <v>0.51041666666666663</v>
      </c>
      <c r="O7">
        <v>0</v>
      </c>
      <c r="P7" t="s">
        <v>440</v>
      </c>
      <c r="Q7">
        <f t="shared" si="2"/>
        <v>86.48</v>
      </c>
      <c r="R7">
        <f>IF(ISNUMBER(Q7),AVERAGE(Q7:Q10),"")</f>
        <v>90.38</v>
      </c>
      <c r="S7">
        <v>1634</v>
      </c>
      <c r="U7">
        <v>1.5</v>
      </c>
      <c r="V7">
        <v>62.5</v>
      </c>
      <c r="W7">
        <f>AVERAGE(U7:U11)</f>
        <v>4.2</v>
      </c>
      <c r="Y7" t="s">
        <v>2587</v>
      </c>
      <c r="Z7" t="s">
        <v>2588</v>
      </c>
    </row>
    <row r="8" spans="1:26" x14ac:dyDescent="0.25">
      <c r="D8" t="s">
        <v>390</v>
      </c>
      <c r="E8" s="6">
        <v>0.50416666666666665</v>
      </c>
      <c r="F8" s="6">
        <v>0.51736111111111105</v>
      </c>
      <c r="G8">
        <f>IF(ISBLANK(D8),"",VLOOKUP(D8,evpWeights!$A:$Z,26,FALSE))</f>
        <v>1.3649127919560907E-5</v>
      </c>
      <c r="H8" s="7" t="str">
        <f t="shared" si="0"/>
        <v>1140</v>
      </c>
      <c r="I8">
        <f t="shared" si="1"/>
        <v>1.1972919227685007E-8</v>
      </c>
      <c r="P8" t="s">
        <v>446</v>
      </c>
      <c r="Q8">
        <f t="shared" si="2"/>
        <v>95.84</v>
      </c>
      <c r="S8">
        <v>1635</v>
      </c>
      <c r="U8">
        <v>6</v>
      </c>
      <c r="V8">
        <v>136.5</v>
      </c>
    </row>
    <row r="9" spans="1:26" x14ac:dyDescent="0.25">
      <c r="D9" t="s">
        <v>391</v>
      </c>
      <c r="E9" s="6">
        <v>0.50347222222222221</v>
      </c>
      <c r="F9" s="6">
        <v>0.51666666666666672</v>
      </c>
      <c r="G9">
        <f>IF(ISBLANK(D9),"",VLOOKUP(D9,evpWeights!$A:$Z,26,FALSE))</f>
        <v>1.5075156209664296E-5</v>
      </c>
      <c r="H9" s="7" t="str">
        <f t="shared" si="0"/>
        <v>1140</v>
      </c>
      <c r="I9">
        <f t="shared" si="1"/>
        <v>1.3223821236547628E-8</v>
      </c>
      <c r="P9" t="s">
        <v>410</v>
      </c>
      <c r="Q9">
        <f t="shared" si="2"/>
        <v>94.8</v>
      </c>
      <c r="S9">
        <v>1616</v>
      </c>
      <c r="U9">
        <v>5.0999999999999996</v>
      </c>
      <c r="V9">
        <v>100.5</v>
      </c>
    </row>
    <row r="10" spans="1:26" x14ac:dyDescent="0.25">
      <c r="D10" t="s">
        <v>392</v>
      </c>
      <c r="E10" s="6">
        <v>0.50277777777777777</v>
      </c>
      <c r="F10" s="6">
        <v>0.51597222222222217</v>
      </c>
      <c r="G10">
        <f>IF(ISBLANK(D10),"",VLOOKUP(D10,evpWeights!$A:$Z,26,FALSE))</f>
        <v>1.3445409592403322E-5</v>
      </c>
      <c r="H10" s="7" t="str">
        <f t="shared" si="0"/>
        <v>1140</v>
      </c>
      <c r="I10">
        <f t="shared" si="1"/>
        <v>1.1794218940704668E-8</v>
      </c>
      <c r="P10" t="s">
        <v>424</v>
      </c>
      <c r="Q10">
        <f t="shared" si="2"/>
        <v>84.4</v>
      </c>
    </row>
    <row r="11" spans="1:26" x14ac:dyDescent="0.25">
      <c r="D11" t="s">
        <v>393</v>
      </c>
      <c r="E11" s="6">
        <v>0.50208333333333333</v>
      </c>
      <c r="F11" s="6">
        <v>0.51388888888888895</v>
      </c>
      <c r="G11">
        <f>IF(ISBLANK(D11),"",VLOOKUP(D11,evpWeights!$A:$Z,26,FALSE))</f>
        <v>1.749940430284004E-5</v>
      </c>
      <c r="H11" s="7" t="str">
        <f t="shared" si="0"/>
        <v>1020</v>
      </c>
      <c r="I11">
        <f t="shared" si="1"/>
        <v>1.7156278728274548E-8</v>
      </c>
      <c r="Q11" t="str">
        <f t="shared" si="2"/>
        <v/>
      </c>
    </row>
    <row r="12" spans="1:26" x14ac:dyDescent="0.25">
      <c r="A12" s="3">
        <v>42522</v>
      </c>
      <c r="B12">
        <v>41</v>
      </c>
      <c r="C12" t="s">
        <v>418</v>
      </c>
      <c r="D12" t="s">
        <v>4</v>
      </c>
      <c r="E12" s="6">
        <v>0.33402777777777781</v>
      </c>
      <c r="F12" s="6">
        <v>0.35486111111111113</v>
      </c>
      <c r="G12">
        <f>IF(ISBLANK(D12),"",VLOOKUP(D12,evpWeights!$A:$Z,26,FALSE))</f>
        <v>3.0515658510181495E-5</v>
      </c>
      <c r="H12" s="7" t="str">
        <f t="shared" si="0"/>
        <v>1800</v>
      </c>
      <c r="I12">
        <f t="shared" si="1"/>
        <v>1.6953143616767496E-8</v>
      </c>
      <c r="J12">
        <f>AVERAGE(I12:I16)</f>
        <v>2.306293316256139E-8</v>
      </c>
      <c r="K12">
        <v>142</v>
      </c>
      <c r="L12">
        <v>6</v>
      </c>
      <c r="M12" t="s">
        <v>669</v>
      </c>
      <c r="N12" s="8">
        <v>0.34236111111111112</v>
      </c>
      <c r="O12">
        <v>0.7</v>
      </c>
      <c r="P12" t="s">
        <v>590</v>
      </c>
      <c r="Q12">
        <f t="shared" si="2"/>
        <v>54.239999999999995</v>
      </c>
      <c r="R12">
        <f>IF(ISNUMBER(Q12),AVERAGE(Q12:Q15),"")</f>
        <v>42.79999999999999</v>
      </c>
      <c r="S12">
        <v>7884</v>
      </c>
      <c r="U12">
        <v>1.7</v>
      </c>
      <c r="V12">
        <v>73</v>
      </c>
      <c r="W12">
        <f>AVERAGE(U12:U14)</f>
        <v>7.0999999999999988</v>
      </c>
      <c r="X12" t="s">
        <v>2579</v>
      </c>
      <c r="Y12" t="s">
        <v>2591</v>
      </c>
      <c r="Z12" t="s">
        <v>2592</v>
      </c>
    </row>
    <row r="13" spans="1:26" x14ac:dyDescent="0.25">
      <c r="D13" t="s">
        <v>5</v>
      </c>
      <c r="E13" s="6">
        <v>0.3354166666666667</v>
      </c>
      <c r="F13" s="6">
        <v>0.35416666666666669</v>
      </c>
      <c r="G13">
        <f>IF(ISBLANK(D13),"",VLOOKUP(D13,evpWeights!$A:$Z,26,FALSE))</f>
        <v>4.7036204669141967E-5</v>
      </c>
      <c r="H13" s="7" t="str">
        <f t="shared" si="0"/>
        <v>1620</v>
      </c>
      <c r="I13">
        <f t="shared" si="1"/>
        <v>2.9034694240211089E-8</v>
      </c>
      <c r="P13" t="s">
        <v>668</v>
      </c>
      <c r="Q13">
        <f t="shared" si="2"/>
        <v>75.039999999999992</v>
      </c>
      <c r="S13" t="s">
        <v>418</v>
      </c>
      <c r="T13" t="s">
        <v>2222</v>
      </c>
      <c r="U13">
        <v>11.2</v>
      </c>
      <c r="V13">
        <v>32.5</v>
      </c>
    </row>
    <row r="14" spans="1:26" x14ac:dyDescent="0.25">
      <c r="D14" t="s">
        <v>6</v>
      </c>
      <c r="E14" s="6">
        <v>0.33611111111111108</v>
      </c>
      <c r="F14" s="6">
        <v>0.3527777777777778</v>
      </c>
      <c r="G14">
        <f>IF(ISBLANK(D14),"",VLOOKUP(D14,evpWeights!$A:$Z,26,FALSE))</f>
        <v>3.3409384748216032E-5</v>
      </c>
      <c r="H14" s="7" t="str">
        <f t="shared" si="0"/>
        <v>1440</v>
      </c>
      <c r="I14">
        <f t="shared" si="1"/>
        <v>2.3200961630705578E-8</v>
      </c>
      <c r="P14" t="s">
        <v>470</v>
      </c>
      <c r="Q14">
        <f t="shared" si="2"/>
        <v>23.039999999999992</v>
      </c>
      <c r="S14">
        <v>7957</v>
      </c>
      <c r="U14">
        <v>8.4</v>
      </c>
      <c r="V14" t="s">
        <v>667</v>
      </c>
    </row>
    <row r="15" spans="1:26" x14ac:dyDescent="0.25">
      <c r="E15" s="6"/>
      <c r="F15" s="6"/>
      <c r="G15" t="str">
        <f>IF(ISBLANK(D15),"",VLOOKUP(D15,evpWeights!$A:$Z,26,FALSE))</f>
        <v/>
      </c>
      <c r="H15" s="7" t="str">
        <f t="shared" si="0"/>
        <v/>
      </c>
      <c r="I15" t="str">
        <f t="shared" si="1"/>
        <v/>
      </c>
      <c r="P15" t="s">
        <v>536</v>
      </c>
      <c r="Q15">
        <f t="shared" si="2"/>
        <v>18.879999999999995</v>
      </c>
    </row>
    <row r="16" spans="1:26" x14ac:dyDescent="0.25">
      <c r="E16" s="6"/>
      <c r="F16" s="6"/>
      <c r="G16" t="str">
        <f>IF(ISBLANK(D16),"",VLOOKUP(D16,evpWeights!$A:$Z,26,FALSE))</f>
        <v/>
      </c>
      <c r="H16" s="7" t="str">
        <f t="shared" si="0"/>
        <v/>
      </c>
      <c r="I16" t="str">
        <f t="shared" si="1"/>
        <v/>
      </c>
      <c r="Q16" t="str">
        <f t="shared" si="2"/>
        <v/>
      </c>
    </row>
    <row r="17" spans="1:26" x14ac:dyDescent="0.25">
      <c r="A17" s="3">
        <v>42522</v>
      </c>
      <c r="B17">
        <v>48</v>
      </c>
      <c r="C17" t="s">
        <v>418</v>
      </c>
      <c r="D17" t="s">
        <v>7</v>
      </c>
      <c r="E17" s="6">
        <v>0.3611111111111111</v>
      </c>
      <c r="F17" s="6">
        <v>0.37660879629629629</v>
      </c>
      <c r="G17">
        <f>IF(ISBLANK(D17),"",VLOOKUP(D17,evpWeights!$A:$Z,26,FALSE))</f>
        <v>4.3932025613795948E-5</v>
      </c>
      <c r="H17" s="7" t="str">
        <f t="shared" si="0"/>
        <v>1339</v>
      </c>
      <c r="I17">
        <f t="shared" si="1"/>
        <v>3.2809578501714673E-8</v>
      </c>
      <c r="J17">
        <f>AVERAGE(I17:I19)</f>
        <v>3.2880850523244618E-8</v>
      </c>
      <c r="K17">
        <v>214</v>
      </c>
      <c r="L17">
        <v>3</v>
      </c>
      <c r="M17" t="s">
        <v>666</v>
      </c>
      <c r="N17" s="8">
        <v>0.37013888888888885</v>
      </c>
      <c r="O17">
        <v>0.8</v>
      </c>
      <c r="P17" t="s">
        <v>432</v>
      </c>
      <c r="Q17">
        <f t="shared" si="2"/>
        <v>45.92</v>
      </c>
      <c r="R17">
        <f>IF(ISNUMBER(Q17),AVERAGE(Q17:Q20),"")</f>
        <v>60.480000000000004</v>
      </c>
      <c r="S17" t="s">
        <v>418</v>
      </c>
      <c r="T17" t="s">
        <v>2222</v>
      </c>
      <c r="U17">
        <v>3.2</v>
      </c>
      <c r="V17" t="s">
        <v>2580</v>
      </c>
      <c r="W17">
        <f>AVERAGE(U17:U21)</f>
        <v>4.0333333333333341</v>
      </c>
      <c r="Y17" t="s">
        <v>2601</v>
      </c>
      <c r="Z17" t="s">
        <v>2602</v>
      </c>
    </row>
    <row r="18" spans="1:26" x14ac:dyDescent="0.25">
      <c r="D18" t="s">
        <v>8</v>
      </c>
      <c r="E18" s="6">
        <v>0.36238425925925927</v>
      </c>
      <c r="F18" s="6">
        <v>0.3762962962962963</v>
      </c>
      <c r="G18">
        <f>IF(ISBLANK(D18),"",VLOOKUP(D18,evpWeights!$A:$Z,26,FALSE))</f>
        <v>4.5168435915501502E-5</v>
      </c>
      <c r="H18" s="7" t="str">
        <f t="shared" si="0"/>
        <v>1202</v>
      </c>
      <c r="I18">
        <f t="shared" si="1"/>
        <v>3.7577733706740017E-8</v>
      </c>
      <c r="P18" t="s">
        <v>650</v>
      </c>
      <c r="Q18">
        <f t="shared" si="2"/>
        <v>31.36</v>
      </c>
      <c r="S18" t="s">
        <v>2581</v>
      </c>
      <c r="T18" s="31" t="s">
        <v>2206</v>
      </c>
      <c r="U18">
        <v>2.7</v>
      </c>
      <c r="V18" t="s">
        <v>2583</v>
      </c>
      <c r="W18" t="s">
        <v>2582</v>
      </c>
    </row>
    <row r="19" spans="1:26" x14ac:dyDescent="0.25">
      <c r="D19" t="s">
        <v>9</v>
      </c>
      <c r="E19" s="6">
        <v>0.36325231481481479</v>
      </c>
      <c r="F19" s="6">
        <v>0.3757523148148148</v>
      </c>
      <c r="G19">
        <f>IF(ISBLANK(D19),"",VLOOKUP(D19,evpWeights!$A:$Z,26,FALSE))</f>
        <v>3.0515658510181495E-5</v>
      </c>
      <c r="H19" s="7" t="str">
        <f t="shared" si="0"/>
        <v>1080</v>
      </c>
      <c r="I19">
        <f t="shared" si="1"/>
        <v>2.8255239361279163E-8</v>
      </c>
      <c r="P19" t="s">
        <v>428</v>
      </c>
      <c r="Q19">
        <f t="shared" si="2"/>
        <v>78.16</v>
      </c>
      <c r="S19" t="s">
        <v>2584</v>
      </c>
      <c r="U19">
        <v>6.2</v>
      </c>
      <c r="V19">
        <v>62.5</v>
      </c>
    </row>
    <row r="20" spans="1:26" x14ac:dyDescent="0.25">
      <c r="E20" s="6"/>
      <c r="F20" s="6"/>
      <c r="G20" t="str">
        <f>IF(ISBLANK(D20),"",VLOOKUP(D20,evpWeights!$A:$Z,26,FALSE))</f>
        <v/>
      </c>
      <c r="H20" s="7" t="str">
        <f t="shared" si="0"/>
        <v/>
      </c>
      <c r="I20" t="str">
        <f t="shared" si="1"/>
        <v/>
      </c>
      <c r="P20" t="s">
        <v>440</v>
      </c>
      <c r="Q20">
        <f t="shared" si="2"/>
        <v>86.48</v>
      </c>
    </row>
    <row r="21" spans="1:26" x14ac:dyDescent="0.25">
      <c r="E21" s="6"/>
      <c r="F21" s="6"/>
      <c r="G21" t="str">
        <f>IF(ISBLANK(D21),"",VLOOKUP(D21,evpWeights!$A:$Z,26,FALSE))</f>
        <v/>
      </c>
      <c r="H21" s="7" t="str">
        <f t="shared" si="0"/>
        <v/>
      </c>
      <c r="I21" t="str">
        <f t="shared" si="1"/>
        <v/>
      </c>
      <c r="Q21" t="str">
        <f t="shared" si="2"/>
        <v/>
      </c>
    </row>
    <row r="22" spans="1:26" x14ac:dyDescent="0.25">
      <c r="A22" s="3">
        <v>42522</v>
      </c>
      <c r="B22" t="s">
        <v>665</v>
      </c>
      <c r="C22" t="s">
        <v>166</v>
      </c>
      <c r="D22" t="s">
        <v>10</v>
      </c>
      <c r="E22" s="6">
        <v>0.38715277777777773</v>
      </c>
      <c r="F22" s="6">
        <v>0.40416666666666662</v>
      </c>
      <c r="G22">
        <f>IF(ISBLANK(D22),"",VLOOKUP(D22,evpWeights!$A:$Z,26,FALSE))</f>
        <v>4.8404147981667338E-5</v>
      </c>
      <c r="H22" s="7" t="str">
        <f t="shared" si="0"/>
        <v>1470</v>
      </c>
      <c r="I22">
        <f t="shared" si="1"/>
        <v>3.2927991824263493E-8</v>
      </c>
      <c r="J22">
        <f>AVERAGE(I22:I24)</f>
        <v>3.3698410182109093E-8</v>
      </c>
      <c r="K22">
        <v>205</v>
      </c>
      <c r="L22">
        <v>3</v>
      </c>
      <c r="M22" t="s">
        <v>664</v>
      </c>
      <c r="N22" s="8">
        <v>0.3979166666666667</v>
      </c>
      <c r="O22">
        <v>0.5</v>
      </c>
      <c r="P22" t="s">
        <v>656</v>
      </c>
      <c r="Q22">
        <f t="shared" si="2"/>
        <v>36.559999999999995</v>
      </c>
      <c r="R22">
        <f>IF(ISNUMBER(Q22),AVERAGE(Q22:Q25),"")</f>
        <v>61.26</v>
      </c>
      <c r="S22" t="s">
        <v>3</v>
      </c>
      <c r="U22">
        <v>3.2</v>
      </c>
      <c r="V22">
        <v>148.5</v>
      </c>
      <c r="W22">
        <f>AVERAGE(U22:U26)</f>
        <v>7.1166666666666671</v>
      </c>
    </row>
    <row r="23" spans="1:26" x14ac:dyDescent="0.25">
      <c r="D23" t="s">
        <v>11</v>
      </c>
      <c r="E23" s="6">
        <v>0.3878240740740741</v>
      </c>
      <c r="F23" s="6">
        <v>0.40445601851851848</v>
      </c>
      <c r="G23">
        <f>IF(ISBLANK(D23),"",VLOOKUP(D23,evpWeights!$A:$Z,26,FALSE))</f>
        <v>4.7088817873469925E-5</v>
      </c>
      <c r="H23" s="7" t="str">
        <f t="shared" si="0"/>
        <v>1437</v>
      </c>
      <c r="I23">
        <f t="shared" si="1"/>
        <v>3.2768836376805791E-8</v>
      </c>
      <c r="P23" t="s">
        <v>663</v>
      </c>
      <c r="Q23">
        <f t="shared" si="2"/>
        <v>51.12</v>
      </c>
      <c r="S23" t="s">
        <v>662</v>
      </c>
      <c r="U23">
        <v>7.4</v>
      </c>
      <c r="V23">
        <v>45</v>
      </c>
    </row>
    <row r="24" spans="1:26" x14ac:dyDescent="0.25">
      <c r="D24" t="s">
        <v>12</v>
      </c>
      <c r="E24" s="6">
        <v>0.38854166666666662</v>
      </c>
      <c r="F24" s="6">
        <v>0.40488425925925925</v>
      </c>
      <c r="G24">
        <f>IF(ISBLANK(D24),"",VLOOKUP(D24,evpWeights!$A:$Z,26,FALSE))</f>
        <v>4.9982544111504283E-5</v>
      </c>
      <c r="H24" s="7" t="str">
        <f t="shared" si="0"/>
        <v>1412</v>
      </c>
      <c r="I24">
        <f t="shared" si="1"/>
        <v>3.5398402345257987E-8</v>
      </c>
      <c r="P24" t="s">
        <v>421</v>
      </c>
      <c r="Q24">
        <f t="shared" si="2"/>
        <v>72.960000000000008</v>
      </c>
      <c r="S24" t="s">
        <v>661</v>
      </c>
      <c r="U24">
        <v>10.75</v>
      </c>
      <c r="V24">
        <v>62.5</v>
      </c>
    </row>
    <row r="25" spans="1:26" x14ac:dyDescent="0.25">
      <c r="E25" s="6"/>
      <c r="F25" s="6"/>
      <c r="G25" t="str">
        <f>IF(ISBLANK(D25),"",VLOOKUP(D25,evpWeights!$A:$Z,26,FALSE))</f>
        <v/>
      </c>
      <c r="H25" s="7" t="str">
        <f t="shared" si="0"/>
        <v/>
      </c>
      <c r="I25" t="str">
        <f t="shared" si="1"/>
        <v/>
      </c>
      <c r="P25" t="s">
        <v>424</v>
      </c>
      <c r="Q25">
        <f t="shared" si="2"/>
        <v>84.4</v>
      </c>
    </row>
    <row r="26" spans="1:26" x14ac:dyDescent="0.25">
      <c r="E26" s="6"/>
      <c r="F26" s="6"/>
      <c r="G26" t="str">
        <f>IF(ISBLANK(D26),"",VLOOKUP(D26,evpWeights!$A:$Z,26,FALSE))</f>
        <v/>
      </c>
      <c r="H26" s="7" t="str">
        <f t="shared" si="0"/>
        <v/>
      </c>
      <c r="I26" t="str">
        <f t="shared" si="1"/>
        <v/>
      </c>
      <c r="Q26" t="str">
        <f t="shared" si="2"/>
        <v/>
      </c>
    </row>
    <row r="27" spans="1:26" x14ac:dyDescent="0.25">
      <c r="A27" s="3">
        <v>42522</v>
      </c>
      <c r="B27">
        <v>75</v>
      </c>
      <c r="C27" t="s">
        <v>418</v>
      </c>
      <c r="D27" t="s">
        <v>13</v>
      </c>
      <c r="E27" s="6">
        <v>0.43402777777777773</v>
      </c>
      <c r="F27" s="6">
        <v>0.44998842592592592</v>
      </c>
      <c r="G27">
        <f>IF(ISBLANK(D27),"",VLOOKUP(D27,evpWeights!$A:$Z,26,FALSE))</f>
        <v>3.2620186683297418E-5</v>
      </c>
      <c r="H27" s="7" t="str">
        <f t="shared" si="0"/>
        <v>1379</v>
      </c>
      <c r="I27">
        <f t="shared" si="1"/>
        <v>2.3654957710875576E-8</v>
      </c>
      <c r="J27">
        <f>AVERAGE(I27:I29)</f>
        <v>2.5360419306775264E-8</v>
      </c>
      <c r="K27">
        <v>216</v>
      </c>
      <c r="L27">
        <v>2</v>
      </c>
      <c r="M27" t="s">
        <v>660</v>
      </c>
      <c r="N27" s="8">
        <v>0.4458333333333333</v>
      </c>
      <c r="O27">
        <v>0</v>
      </c>
      <c r="P27" t="s">
        <v>424</v>
      </c>
      <c r="Q27">
        <f t="shared" si="2"/>
        <v>84.4</v>
      </c>
      <c r="R27">
        <f>IF(ISNUMBER(Q27),AVERAGE(Q27:Q30),"")</f>
        <v>57.88000000000001</v>
      </c>
      <c r="S27" t="s">
        <v>3</v>
      </c>
      <c r="U27">
        <v>1.3</v>
      </c>
      <c r="V27">
        <v>103.5</v>
      </c>
      <c r="W27">
        <f>AVERAGE(U27:U31)</f>
        <v>5.3666666666666671</v>
      </c>
      <c r="Y27" t="s">
        <v>2569</v>
      </c>
      <c r="Z27" t="s">
        <v>2604</v>
      </c>
    </row>
    <row r="28" spans="1:26" x14ac:dyDescent="0.25">
      <c r="D28" t="s">
        <v>14</v>
      </c>
      <c r="E28" s="6">
        <v>0.43609953703703702</v>
      </c>
      <c r="F28" s="6">
        <v>0.44793981481481482</v>
      </c>
      <c r="G28">
        <f>IF(ISBLANK(D28),"",VLOOKUP(D28,evpWeights!$A:$Z,26,FALSE))</f>
        <v>2.7358866250507606E-5</v>
      </c>
      <c r="H28" s="7" t="str">
        <f t="shared" si="0"/>
        <v>1023</v>
      </c>
      <c r="I28">
        <f t="shared" si="1"/>
        <v>2.6743759775667259E-8</v>
      </c>
      <c r="P28" t="s">
        <v>406</v>
      </c>
      <c r="Q28">
        <f t="shared" si="2"/>
        <v>79.2</v>
      </c>
      <c r="S28">
        <v>1039</v>
      </c>
      <c r="U28">
        <v>7.8</v>
      </c>
      <c r="V28">
        <v>127.5</v>
      </c>
    </row>
    <row r="29" spans="1:26" x14ac:dyDescent="0.25">
      <c r="D29" t="s">
        <v>15</v>
      </c>
      <c r="E29" s="6">
        <v>0.43604166666666666</v>
      </c>
      <c r="F29" s="6">
        <v>0.44872685185185185</v>
      </c>
      <c r="G29">
        <f>IF(ISBLANK(D29),"",VLOOKUP(D29,evpWeights!$A:$Z,26,FALSE))</f>
        <v>2.8148064315426122E-5</v>
      </c>
      <c r="H29" s="7" t="str">
        <f t="shared" si="0"/>
        <v>1096</v>
      </c>
      <c r="I29">
        <f t="shared" si="1"/>
        <v>2.5682540433782958E-8</v>
      </c>
      <c r="P29" t="s">
        <v>432</v>
      </c>
      <c r="Q29">
        <f t="shared" si="2"/>
        <v>45.92</v>
      </c>
      <c r="S29" t="s">
        <v>418</v>
      </c>
      <c r="T29" t="s">
        <v>659</v>
      </c>
      <c r="U29">
        <v>7</v>
      </c>
      <c r="V29" t="s">
        <v>3</v>
      </c>
    </row>
    <row r="30" spans="1:26" x14ac:dyDescent="0.25">
      <c r="E30" s="6"/>
      <c r="F30" s="6"/>
      <c r="G30" t="str">
        <f>IF(ISBLANK(D30),"",VLOOKUP(D30,evpWeights!$A:$Z,26,FALSE))</f>
        <v/>
      </c>
      <c r="H30" s="7" t="str">
        <f t="shared" si="0"/>
        <v/>
      </c>
      <c r="I30" t="str">
        <f t="shared" si="1"/>
        <v/>
      </c>
      <c r="P30" t="s">
        <v>643</v>
      </c>
      <c r="Q30">
        <f t="shared" si="2"/>
        <v>22</v>
      </c>
    </row>
    <row r="31" spans="1:26" x14ac:dyDescent="0.25">
      <c r="E31" s="6"/>
      <c r="F31" s="6"/>
      <c r="G31" t="str">
        <f>IF(ISBLANK(D31),"",VLOOKUP(D31,evpWeights!$A:$Z,26,FALSE))</f>
        <v/>
      </c>
      <c r="H31" s="7" t="str">
        <f t="shared" si="0"/>
        <v/>
      </c>
      <c r="I31" t="str">
        <f t="shared" si="1"/>
        <v/>
      </c>
      <c r="Q31" t="str">
        <f t="shared" si="2"/>
        <v/>
      </c>
    </row>
    <row r="32" spans="1:26" x14ac:dyDescent="0.25">
      <c r="A32" s="3">
        <v>42522</v>
      </c>
      <c r="B32">
        <v>70</v>
      </c>
      <c r="C32" t="s">
        <v>418</v>
      </c>
      <c r="D32" t="s">
        <v>16</v>
      </c>
      <c r="E32" s="6">
        <v>0.45711805555555557</v>
      </c>
      <c r="F32" s="6">
        <v>0.47129629629629632</v>
      </c>
      <c r="G32">
        <f>IF(ISBLANK(D32),"",VLOOKUP(D32,evpWeights!$A:$Z,26,FALSE))</f>
        <v>2.7095800228868159E-5</v>
      </c>
      <c r="H32" s="7" t="str">
        <f t="shared" si="0"/>
        <v>1225</v>
      </c>
      <c r="I32">
        <f t="shared" si="1"/>
        <v>2.2119020594994417E-8</v>
      </c>
      <c r="J32">
        <f>AVERAGE(I32:I34)</f>
        <v>2.2654439995474048E-8</v>
      </c>
      <c r="K32">
        <v>148</v>
      </c>
      <c r="L32">
        <v>3</v>
      </c>
      <c r="M32" t="s">
        <v>658</v>
      </c>
      <c r="N32" s="8">
        <v>0.46736111111111112</v>
      </c>
      <c r="O32">
        <v>0.3</v>
      </c>
      <c r="P32" t="s">
        <v>424</v>
      </c>
      <c r="Q32">
        <f t="shared" si="2"/>
        <v>84.4</v>
      </c>
      <c r="R32">
        <f>IF(ISNUMBER(Q32),AVERAGE(Q32:Q35),"")</f>
        <v>66.98</v>
      </c>
      <c r="S32" t="s">
        <v>418</v>
      </c>
      <c r="T32" t="s">
        <v>2222</v>
      </c>
      <c r="U32">
        <v>6.5</v>
      </c>
      <c r="V32">
        <v>91.5</v>
      </c>
      <c r="W32">
        <f>AVERAGE(U32:U36)</f>
        <v>5.333333333333333</v>
      </c>
      <c r="Y32" t="s">
        <v>530</v>
      </c>
      <c r="Z32" t="s">
        <v>2603</v>
      </c>
    </row>
    <row r="33" spans="1:26" x14ac:dyDescent="0.25">
      <c r="D33" t="s">
        <v>17</v>
      </c>
      <c r="E33" s="6">
        <v>0.45840277777777777</v>
      </c>
      <c r="F33" s="6">
        <v>0.47119212962962959</v>
      </c>
      <c r="G33">
        <f>IF(ISBLANK(D33),"",VLOOKUP(D33,evpWeights!$A:$Z,26,FALSE))</f>
        <v>2.5780470120670658E-5</v>
      </c>
      <c r="H33" s="7" t="str">
        <f t="shared" si="0"/>
        <v>1105</v>
      </c>
      <c r="I33">
        <f t="shared" si="1"/>
        <v>2.333074219065218E-8</v>
      </c>
      <c r="P33" t="s">
        <v>657</v>
      </c>
      <c r="Q33">
        <f t="shared" si="2"/>
        <v>61.519999999999996</v>
      </c>
      <c r="S33">
        <v>550</v>
      </c>
      <c r="U33">
        <v>4.0999999999999996</v>
      </c>
      <c r="V33">
        <v>56</v>
      </c>
    </row>
    <row r="34" spans="1:26" x14ac:dyDescent="0.25">
      <c r="D34" t="s">
        <v>18</v>
      </c>
      <c r="E34" s="6">
        <v>0.45903935185185185</v>
      </c>
      <c r="F34" s="6">
        <v>0.47148148148148145</v>
      </c>
      <c r="G34">
        <f>IF(ISBLANK(D34),"",VLOOKUP(D34,evpWeights!$A:$Z,26,FALSE))</f>
        <v>2.4202073990833713E-5</v>
      </c>
      <c r="H34" s="7" t="str">
        <f t="shared" si="0"/>
        <v>1075</v>
      </c>
      <c r="I34">
        <f t="shared" si="1"/>
        <v>2.2513557200775548E-8</v>
      </c>
      <c r="P34" t="s">
        <v>656</v>
      </c>
      <c r="Q34">
        <f t="shared" si="2"/>
        <v>36.559999999999995</v>
      </c>
      <c r="S34">
        <v>491</v>
      </c>
      <c r="U34">
        <v>5.4</v>
      </c>
      <c r="V34">
        <v>114.5</v>
      </c>
    </row>
    <row r="35" spans="1:26" x14ac:dyDescent="0.25">
      <c r="E35" s="6"/>
      <c r="F35" s="6"/>
      <c r="G35" t="str">
        <f>IF(ISBLANK(D35),"",VLOOKUP(D35,evpWeights!$A:$Z,26,FALSE))</f>
        <v/>
      </c>
      <c r="H35" s="7" t="str">
        <f t="shared" si="0"/>
        <v/>
      </c>
      <c r="I35" t="str">
        <f t="shared" si="1"/>
        <v/>
      </c>
      <c r="P35" t="s">
        <v>411</v>
      </c>
      <c r="Q35">
        <f t="shared" si="2"/>
        <v>85.44</v>
      </c>
    </row>
    <row r="36" spans="1:26" x14ac:dyDescent="0.25">
      <c r="E36" s="6"/>
      <c r="F36" s="6"/>
      <c r="G36" t="str">
        <f>IF(ISBLANK(D36),"",VLOOKUP(D36,evpWeights!$A:$Z,26,FALSE))</f>
        <v/>
      </c>
      <c r="H36" s="7" t="str">
        <f t="shared" si="0"/>
        <v/>
      </c>
      <c r="I36" t="str">
        <f t="shared" si="1"/>
        <v/>
      </c>
      <c r="Q36" t="str">
        <f t="shared" si="2"/>
        <v/>
      </c>
    </row>
    <row r="37" spans="1:26" x14ac:dyDescent="0.25">
      <c r="A37" s="3">
        <v>42522</v>
      </c>
      <c r="B37">
        <v>46</v>
      </c>
      <c r="C37" t="s">
        <v>418</v>
      </c>
      <c r="D37" t="s">
        <v>19</v>
      </c>
      <c r="E37" s="6">
        <v>0.48940972222222223</v>
      </c>
      <c r="F37" s="6">
        <v>0.50311342592592589</v>
      </c>
      <c r="G37">
        <f>IF(ISBLANK(D37),"",VLOOKUP(D37,evpWeights!$A:$Z,26,FALSE))</f>
        <v>2.6043536142310196E-5</v>
      </c>
      <c r="H37" s="7" t="str">
        <f t="shared" si="0"/>
        <v>1184</v>
      </c>
      <c r="I37">
        <f t="shared" si="1"/>
        <v>2.1996229849924153E-8</v>
      </c>
      <c r="J37">
        <f>AVERAGE(I37:I39)</f>
        <v>1.819485183924936E-8</v>
      </c>
      <c r="K37">
        <v>200</v>
      </c>
      <c r="L37">
        <v>1</v>
      </c>
      <c r="M37" t="s">
        <v>655</v>
      </c>
      <c r="N37" s="8">
        <v>0.4993055555555555</v>
      </c>
      <c r="O37">
        <v>0</v>
      </c>
      <c r="P37" t="s">
        <v>557</v>
      </c>
      <c r="Q37">
        <f t="shared" si="2"/>
        <v>74</v>
      </c>
      <c r="R37">
        <f>IF(ISNUMBER(Q37),AVERAGE(Q37:Q40),"")</f>
        <v>68.28</v>
      </c>
      <c r="S37">
        <v>246</v>
      </c>
      <c r="U37">
        <v>4.2</v>
      </c>
      <c r="V37">
        <v>77</v>
      </c>
      <c r="W37">
        <f>AVERAGE(U37:U41)</f>
        <v>3.9333333333333336</v>
      </c>
      <c r="X37" t="s">
        <v>654</v>
      </c>
      <c r="Y37" t="s">
        <v>1972</v>
      </c>
      <c r="Z37" t="s">
        <v>2597</v>
      </c>
    </row>
    <row r="38" spans="1:26" x14ac:dyDescent="0.25">
      <c r="D38" t="s">
        <v>20</v>
      </c>
      <c r="E38" s="6">
        <v>0.4902199074074074</v>
      </c>
      <c r="F38" s="6">
        <v>0.50304398148148144</v>
      </c>
      <c r="G38">
        <f>IF(ISBLANK(D38),"",VLOOKUP(D38,evpWeights!$A:$Z,26,FALSE))</f>
        <v>1.9466885601322788E-5</v>
      </c>
      <c r="H38" s="7" t="str">
        <f t="shared" si="0"/>
        <v>1108</v>
      </c>
      <c r="I38">
        <f t="shared" si="1"/>
        <v>1.7569391336933923E-8</v>
      </c>
      <c r="P38" t="s">
        <v>440</v>
      </c>
      <c r="Q38">
        <f t="shared" si="2"/>
        <v>86.48</v>
      </c>
      <c r="S38">
        <v>315</v>
      </c>
      <c r="U38">
        <v>2.4</v>
      </c>
      <c r="V38">
        <v>106</v>
      </c>
    </row>
    <row r="39" spans="1:26" x14ac:dyDescent="0.25">
      <c r="D39" t="s">
        <v>21</v>
      </c>
      <c r="E39" s="6">
        <v>0.49107638888888888</v>
      </c>
      <c r="F39" s="6">
        <v>0.50405092592592593</v>
      </c>
      <c r="G39">
        <f>IF(ISBLANK(D39),"",VLOOKUP(D39,evpWeights!$A:$Z,26,FALSE))</f>
        <v>1.683622538492769E-5</v>
      </c>
      <c r="H39" s="7" t="str">
        <f t="shared" si="0"/>
        <v>1121</v>
      </c>
      <c r="I39">
        <f t="shared" si="1"/>
        <v>1.5018934330889999E-8</v>
      </c>
      <c r="P39" t="s">
        <v>653</v>
      </c>
      <c r="Q39">
        <f t="shared" si="2"/>
        <v>67.759999999999991</v>
      </c>
      <c r="S39">
        <v>316</v>
      </c>
      <c r="U39">
        <v>5.2</v>
      </c>
      <c r="V39" t="s">
        <v>652</v>
      </c>
    </row>
    <row r="40" spans="1:26" x14ac:dyDescent="0.25">
      <c r="E40" s="6"/>
      <c r="F40" s="6"/>
      <c r="G40" t="str">
        <f>IF(ISBLANK(D40),"",VLOOKUP(D40,evpWeights!$A:$Z,26,FALSE))</f>
        <v/>
      </c>
      <c r="H40" s="7" t="str">
        <f t="shared" si="0"/>
        <v/>
      </c>
      <c r="I40" t="str">
        <f t="shared" si="1"/>
        <v/>
      </c>
      <c r="P40" t="s">
        <v>404</v>
      </c>
      <c r="Q40">
        <f t="shared" si="2"/>
        <v>44.879999999999995</v>
      </c>
    </row>
    <row r="41" spans="1:26" x14ac:dyDescent="0.25">
      <c r="E41" s="6"/>
      <c r="F41" s="6"/>
      <c r="G41" t="str">
        <f>IF(ISBLANK(D41),"",VLOOKUP(D41,evpWeights!$A:$Z,26,FALSE))</f>
        <v/>
      </c>
      <c r="H41" s="7" t="str">
        <f t="shared" si="0"/>
        <v/>
      </c>
      <c r="I41" t="str">
        <f t="shared" si="1"/>
        <v/>
      </c>
      <c r="Q41" t="str">
        <f t="shared" si="2"/>
        <v/>
      </c>
    </row>
    <row r="42" spans="1:26" x14ac:dyDescent="0.25">
      <c r="A42" s="3">
        <v>42522</v>
      </c>
      <c r="B42">
        <v>47</v>
      </c>
      <c r="C42" t="s">
        <v>418</v>
      </c>
      <c r="D42" t="s">
        <v>22</v>
      </c>
      <c r="E42" s="6">
        <v>0.51923611111111112</v>
      </c>
      <c r="F42" s="6">
        <v>0.53218750000000004</v>
      </c>
      <c r="G42">
        <f>IF(ISBLANK(D42),"",VLOOKUP(D42,evpWeights!$A:$Z,26,FALSE))</f>
        <v>4.2879761527237985E-5</v>
      </c>
      <c r="H42" s="7" t="str">
        <f t="shared" si="0"/>
        <v>1119</v>
      </c>
      <c r="I42">
        <f t="shared" si="1"/>
        <v>3.8319715395208209E-8</v>
      </c>
      <c r="J42">
        <f>AVERAGE(I42:I44)</f>
        <v>3.4487506621280699E-8</v>
      </c>
      <c r="K42">
        <v>192</v>
      </c>
      <c r="L42">
        <v>0</v>
      </c>
      <c r="M42" t="s">
        <v>651</v>
      </c>
      <c r="N42" s="8">
        <v>0.52847222222222223</v>
      </c>
      <c r="O42">
        <v>0.5</v>
      </c>
      <c r="P42" t="s">
        <v>424</v>
      </c>
      <c r="Q42">
        <f t="shared" si="2"/>
        <v>84.4</v>
      </c>
      <c r="R42">
        <f>IF(ISNUMBER(Q42),AVERAGE(Q42:Q45),"")</f>
        <v>62.820000000000007</v>
      </c>
      <c r="S42">
        <v>307</v>
      </c>
      <c r="U42">
        <v>3.7</v>
      </c>
      <c r="V42">
        <v>44</v>
      </c>
      <c r="W42">
        <f>AVERAGE(U42:U46)</f>
        <v>6.166666666666667</v>
      </c>
      <c r="X42" s="13" t="s">
        <v>2600</v>
      </c>
      <c r="Y42" t="s">
        <v>2598</v>
      </c>
      <c r="Z42" t="s">
        <v>2599</v>
      </c>
    </row>
    <row r="43" spans="1:26" x14ac:dyDescent="0.25">
      <c r="D43" t="s">
        <v>23</v>
      </c>
      <c r="E43" s="6">
        <v>0.52024305555555561</v>
      </c>
      <c r="F43" s="6">
        <v>0.53186342592592595</v>
      </c>
      <c r="G43">
        <f>IF(ISBLANK(D43),"",VLOOKUP(D43,evpWeights!$A:$Z,26,FALSE))</f>
        <v>3.1041790553460663E-5</v>
      </c>
      <c r="H43" s="7" t="str">
        <f t="shared" si="0"/>
        <v>1004</v>
      </c>
      <c r="I43">
        <f t="shared" si="1"/>
        <v>3.0918118081136119E-8</v>
      </c>
      <c r="P43" t="s">
        <v>624</v>
      </c>
      <c r="Q43">
        <f t="shared" si="2"/>
        <v>55.28</v>
      </c>
      <c r="S43">
        <v>236</v>
      </c>
      <c r="U43">
        <v>6.7</v>
      </c>
      <c r="V43">
        <v>93</v>
      </c>
    </row>
    <row r="44" spans="1:26" x14ac:dyDescent="0.25">
      <c r="D44" t="s">
        <v>24</v>
      </c>
      <c r="E44" s="6">
        <v>0.5212268518518518</v>
      </c>
      <c r="F44" s="6">
        <v>0.53172453703703704</v>
      </c>
      <c r="G44">
        <f>IF(ISBLANK(D44),"",VLOOKUP(D44,evpWeights!$A:$Z,26,FALSE))</f>
        <v>3.1041790553460473E-5</v>
      </c>
      <c r="H44" s="7" t="str">
        <f t="shared" si="0"/>
        <v>907</v>
      </c>
      <c r="I44">
        <f t="shared" si="1"/>
        <v>3.4224686387497764E-8</v>
      </c>
      <c r="P44" t="s">
        <v>489</v>
      </c>
      <c r="Q44">
        <f t="shared" si="2"/>
        <v>80.239999999999995</v>
      </c>
      <c r="S44">
        <v>238</v>
      </c>
      <c r="U44">
        <v>8.1</v>
      </c>
      <c r="V44">
        <v>84</v>
      </c>
    </row>
    <row r="45" spans="1:26" x14ac:dyDescent="0.25">
      <c r="E45" s="6"/>
      <c r="F45" s="6"/>
      <c r="G45" t="str">
        <f>IF(ISBLANK(D45),"",VLOOKUP(D45,evpWeights!$A:$Z,26,FALSE))</f>
        <v/>
      </c>
      <c r="H45" s="7" t="str">
        <f t="shared" si="0"/>
        <v/>
      </c>
      <c r="I45" t="str">
        <f t="shared" si="1"/>
        <v/>
      </c>
      <c r="P45" t="s">
        <v>650</v>
      </c>
      <c r="Q45">
        <f t="shared" si="2"/>
        <v>31.36</v>
      </c>
    </row>
    <row r="46" spans="1:26" x14ac:dyDescent="0.25">
      <c r="E46" s="6"/>
      <c r="F46" s="6"/>
      <c r="G46" t="str">
        <f>IF(ISBLANK(D46),"",VLOOKUP(D46,evpWeights!$A:$Z,26,FALSE))</f>
        <v/>
      </c>
      <c r="H46" s="7" t="str">
        <f t="shared" si="0"/>
        <v/>
      </c>
      <c r="I46" t="str">
        <f t="shared" si="1"/>
        <v/>
      </c>
      <c r="Q46" t="str">
        <f t="shared" si="2"/>
        <v/>
      </c>
    </row>
    <row r="47" spans="1:26" x14ac:dyDescent="0.25">
      <c r="A47" s="3">
        <v>42522</v>
      </c>
      <c r="B47">
        <v>42</v>
      </c>
      <c r="C47" t="s">
        <v>418</v>
      </c>
      <c r="D47" t="s">
        <v>25</v>
      </c>
      <c r="E47" s="6">
        <v>0.54054398148148153</v>
      </c>
      <c r="F47" s="6">
        <v>0.55481481481481476</v>
      </c>
      <c r="G47">
        <f>IF(ISBLANK(D47),"",VLOOKUP(D47,evpWeights!$A:$Z,26,FALSE))</f>
        <v>5.2087072284620297E-5</v>
      </c>
      <c r="H47" s="7" t="str">
        <f t="shared" si="0"/>
        <v>1233</v>
      </c>
      <c r="I47">
        <f t="shared" si="1"/>
        <v>4.2244178657437389E-8</v>
      </c>
      <c r="J47">
        <f>AVERAGE(I47:I49)</f>
        <v>3.8594070243081744E-8</v>
      </c>
      <c r="K47">
        <v>147</v>
      </c>
      <c r="L47">
        <v>6</v>
      </c>
      <c r="M47" t="s">
        <v>649</v>
      </c>
      <c r="N47" s="8">
        <v>0.55069444444444449</v>
      </c>
      <c r="O47">
        <v>0.5</v>
      </c>
      <c r="P47" t="s">
        <v>442</v>
      </c>
      <c r="Q47">
        <f t="shared" si="2"/>
        <v>89.6</v>
      </c>
      <c r="R47">
        <f>IF(ISNUMBER(Q47),AVERAGE(Q47:Q50),"")</f>
        <v>64.900000000000006</v>
      </c>
      <c r="S47">
        <v>7976</v>
      </c>
      <c r="U47">
        <v>1.1000000000000001</v>
      </c>
      <c r="V47">
        <f>CONVERT(1.91,"m","cm")</f>
        <v>191</v>
      </c>
      <c r="W47">
        <f>AVERAGE(U47:U51)</f>
        <v>2.5333333333333332</v>
      </c>
      <c r="Y47" t="s">
        <v>2593</v>
      </c>
      <c r="Z47" t="s">
        <v>2594</v>
      </c>
    </row>
    <row r="48" spans="1:26" x14ac:dyDescent="0.25">
      <c r="D48" t="s">
        <v>26</v>
      </c>
      <c r="E48" s="6">
        <v>0.54155092592592591</v>
      </c>
      <c r="F48" s="6">
        <v>0.5550694444444445</v>
      </c>
      <c r="G48">
        <f>IF(ISBLANK(D48),"",VLOOKUP(D48,evpWeights!$A:$Z,26,FALSE))</f>
        <v>4.7351883895109375E-5</v>
      </c>
      <c r="H48" s="7" t="str">
        <f t="shared" si="0"/>
        <v>1168</v>
      </c>
      <c r="I48">
        <f t="shared" si="1"/>
        <v>4.0540996485538851E-8</v>
      </c>
      <c r="P48" t="s">
        <v>648</v>
      </c>
      <c r="Q48">
        <f t="shared" si="2"/>
        <v>19.920000000000002</v>
      </c>
      <c r="S48" t="s">
        <v>647</v>
      </c>
      <c r="U48">
        <v>3</v>
      </c>
      <c r="V48">
        <v>49.5</v>
      </c>
    </row>
    <row r="49" spans="1:26" x14ac:dyDescent="0.25">
      <c r="D49" t="s">
        <v>27</v>
      </c>
      <c r="E49" s="6">
        <v>0.54245370370370372</v>
      </c>
      <c r="F49" s="6">
        <v>0.55583333333333329</v>
      </c>
      <c r="G49">
        <f>IF(ISBLANK(D49),"",VLOOKUP(D49,evpWeights!$A:$Z,26,FALSE))</f>
        <v>3.8144573137726961E-5</v>
      </c>
      <c r="H49" s="7" t="str">
        <f t="shared" si="0"/>
        <v>1156</v>
      </c>
      <c r="I49">
        <f t="shared" si="1"/>
        <v>3.2997035586268999E-8</v>
      </c>
      <c r="P49" t="s">
        <v>517</v>
      </c>
      <c r="Q49">
        <f t="shared" si="2"/>
        <v>68.8</v>
      </c>
      <c r="S49" t="s">
        <v>418</v>
      </c>
      <c r="T49" s="31" t="s">
        <v>2654</v>
      </c>
      <c r="U49">
        <v>3.5</v>
      </c>
      <c r="V49">
        <v>30.5</v>
      </c>
    </row>
    <row r="50" spans="1:26" x14ac:dyDescent="0.25">
      <c r="E50" s="6"/>
      <c r="F50" s="6"/>
      <c r="G50" t="str">
        <f>IF(ISBLANK(D50),"",VLOOKUP(D50,evpWeights!$A:$Z,26,FALSE))</f>
        <v/>
      </c>
      <c r="H50" s="7" t="str">
        <f t="shared" si="0"/>
        <v/>
      </c>
      <c r="I50" t="str">
        <f t="shared" si="1"/>
        <v/>
      </c>
      <c r="P50" t="s">
        <v>452</v>
      </c>
      <c r="Q50">
        <f t="shared" si="2"/>
        <v>81.28</v>
      </c>
    </row>
    <row r="51" spans="1:26" x14ac:dyDescent="0.25">
      <c r="E51" s="6"/>
      <c r="F51" s="6"/>
      <c r="G51" t="str">
        <f>IF(ISBLANK(D51),"",VLOOKUP(D51,evpWeights!$A:$Z,26,FALSE))</f>
        <v/>
      </c>
      <c r="H51" s="7" t="str">
        <f t="shared" si="0"/>
        <v/>
      </c>
      <c r="I51" t="str">
        <f t="shared" si="1"/>
        <v/>
      </c>
      <c r="Q51" t="str">
        <f t="shared" si="2"/>
        <v/>
      </c>
    </row>
    <row r="52" spans="1:26" x14ac:dyDescent="0.25">
      <c r="A52" s="3">
        <v>42522</v>
      </c>
      <c r="B52">
        <v>43</v>
      </c>
      <c r="C52" t="s">
        <v>418</v>
      </c>
      <c r="D52" t="s">
        <v>28</v>
      </c>
      <c r="E52" s="6">
        <v>0.56144675925925924</v>
      </c>
      <c r="F52" s="6">
        <v>0.57444444444444442</v>
      </c>
      <c r="G52">
        <f>IF(ISBLANK(D52),"",VLOOKUP(D52,evpWeights!$A:$Z,26,FALSE))</f>
        <v>4.735188389510928E-5</v>
      </c>
      <c r="H52" s="7" t="str">
        <f t="shared" si="0"/>
        <v>1123</v>
      </c>
      <c r="I52">
        <f t="shared" si="1"/>
        <v>4.2165524394576384E-8</v>
      </c>
      <c r="J52">
        <f>AVERAGE(I52:I54)</f>
        <v>4.0963280017629016E-8</v>
      </c>
      <c r="K52">
        <v>231</v>
      </c>
      <c r="L52">
        <v>3</v>
      </c>
      <c r="M52" t="s">
        <v>646</v>
      </c>
      <c r="N52" s="8">
        <v>0.5708333333333333</v>
      </c>
      <c r="O52">
        <v>0.6</v>
      </c>
      <c r="P52" t="s">
        <v>411</v>
      </c>
      <c r="Q52">
        <f t="shared" si="2"/>
        <v>85.44</v>
      </c>
      <c r="R52">
        <f>IF(ISNUMBER(Q52),AVERAGE(Q52:Q55),"")</f>
        <v>89.08</v>
      </c>
      <c r="S52">
        <v>7</v>
      </c>
      <c r="U52">
        <v>2.2000000000000002</v>
      </c>
      <c r="V52">
        <v>89.5</v>
      </c>
      <c r="W52">
        <f>AVERAGE(U52:U56)</f>
        <v>4.7666666666666666</v>
      </c>
      <c r="Y52" t="s">
        <v>2595</v>
      </c>
      <c r="Z52" t="s">
        <v>2596</v>
      </c>
    </row>
    <row r="53" spans="1:26" x14ac:dyDescent="0.25">
      <c r="D53" t="s">
        <v>29</v>
      </c>
      <c r="E53" s="6">
        <v>0.56190972222222224</v>
      </c>
      <c r="F53" s="6">
        <v>0.57496527777777773</v>
      </c>
      <c r="G53">
        <f>IF(ISBLANK(D53),"",VLOOKUP(D53,evpWeights!$A:$Z,26,FALSE))</f>
        <v>4.6194393399895578E-5</v>
      </c>
      <c r="H53" s="7" t="str">
        <f t="shared" si="0"/>
        <v>1128</v>
      </c>
      <c r="I53">
        <f t="shared" si="1"/>
        <v>4.0952476418347145E-8</v>
      </c>
      <c r="P53" t="s">
        <v>411</v>
      </c>
      <c r="Q53">
        <f t="shared" si="2"/>
        <v>85.44</v>
      </c>
      <c r="S53">
        <v>12</v>
      </c>
      <c r="U53">
        <v>6.8</v>
      </c>
      <c r="V53" t="s">
        <v>645</v>
      </c>
    </row>
    <row r="54" spans="1:26" x14ac:dyDescent="0.25">
      <c r="D54" t="s">
        <v>30</v>
      </c>
      <c r="E54" s="6">
        <v>0.56259259259259264</v>
      </c>
      <c r="F54" s="6">
        <v>0.57430555555555551</v>
      </c>
      <c r="G54">
        <f>IF(ISBLANK(D54),"",VLOOKUP(D54,evpWeights!$A:$Z,26,FALSE))</f>
        <v>4.0249101310843077E-5</v>
      </c>
      <c r="H54" s="7" t="str">
        <f t="shared" si="0"/>
        <v>1012</v>
      </c>
      <c r="I54">
        <f t="shared" si="1"/>
        <v>3.9771839239963513E-8</v>
      </c>
      <c r="P54" t="s">
        <v>454</v>
      </c>
      <c r="Q54">
        <f t="shared" si="2"/>
        <v>90.64</v>
      </c>
      <c r="S54">
        <v>7991</v>
      </c>
      <c r="U54">
        <v>5.3</v>
      </c>
      <c r="V54">
        <v>144.5</v>
      </c>
    </row>
    <row r="55" spans="1:26" x14ac:dyDescent="0.25">
      <c r="E55" s="6"/>
      <c r="F55" s="6"/>
      <c r="G55" t="str">
        <f>IF(ISBLANK(D55),"",VLOOKUP(D55,evpWeights!$A:$Z,26,FALSE))</f>
        <v/>
      </c>
      <c r="H55" s="7" t="str">
        <f t="shared" si="0"/>
        <v/>
      </c>
      <c r="I55" t="str">
        <f t="shared" si="1"/>
        <v/>
      </c>
      <c r="P55" t="s">
        <v>410</v>
      </c>
      <c r="Q55">
        <f t="shared" si="2"/>
        <v>94.8</v>
      </c>
    </row>
    <row r="56" spans="1:26" x14ac:dyDescent="0.25">
      <c r="E56" s="6"/>
      <c r="F56" s="6"/>
      <c r="G56" t="str">
        <f>IF(ISBLANK(D56),"",VLOOKUP(D56,evpWeights!$A:$Z,26,FALSE))</f>
        <v/>
      </c>
      <c r="H56" s="7" t="str">
        <f t="shared" si="0"/>
        <v/>
      </c>
      <c r="I56" t="str">
        <f t="shared" si="1"/>
        <v/>
      </c>
      <c r="Q56" t="str">
        <f t="shared" si="2"/>
        <v/>
      </c>
    </row>
    <row r="57" spans="1:26" x14ac:dyDescent="0.25">
      <c r="A57" s="3">
        <v>42523</v>
      </c>
      <c r="B57">
        <v>101</v>
      </c>
      <c r="C57" t="s">
        <v>418</v>
      </c>
      <c r="D57" t="s">
        <v>31</v>
      </c>
      <c r="E57" s="6">
        <v>0.31979166666666664</v>
      </c>
      <c r="F57" s="6">
        <v>0.33878472222222222</v>
      </c>
      <c r="G57">
        <f>IF(ISBLANK(D57),"",VLOOKUP(D57,evpWeights!$A:$Z,26,FALSE))</f>
        <v>2.5254338077391585E-5</v>
      </c>
      <c r="H57" s="7" t="str">
        <f t="shared" si="0"/>
        <v>1641</v>
      </c>
      <c r="I57">
        <f t="shared" si="1"/>
        <v>1.5389602728453129E-8</v>
      </c>
      <c r="J57">
        <f>AVERAGE(I57:I59)</f>
        <v>8.4298131110738308E-9</v>
      </c>
      <c r="K57">
        <v>84</v>
      </c>
      <c r="L57">
        <v>2</v>
      </c>
      <c r="M57" t="s">
        <v>644</v>
      </c>
      <c r="N57" s="8">
        <v>0.3347222222222222</v>
      </c>
      <c r="O57">
        <v>0</v>
      </c>
      <c r="P57" t="s">
        <v>479</v>
      </c>
      <c r="Q57">
        <f t="shared" si="2"/>
        <v>58.4</v>
      </c>
      <c r="R57">
        <f>IF(ISNUMBER(Q57),AVERAGE(Q57:Q60),"")</f>
        <v>56.32</v>
      </c>
      <c r="S57" t="s">
        <v>418</v>
      </c>
      <c r="T57" t="s">
        <v>422</v>
      </c>
      <c r="U57">
        <v>2.2999999999999998</v>
      </c>
      <c r="V57" t="s">
        <v>2586</v>
      </c>
      <c r="W57">
        <f>AVERAGE(U57:U61)</f>
        <v>6.3</v>
      </c>
      <c r="Y57" t="s">
        <v>2345</v>
      </c>
      <c r="Z57" t="s">
        <v>2608</v>
      </c>
    </row>
    <row r="58" spans="1:26" x14ac:dyDescent="0.25">
      <c r="D58" t="s">
        <v>32</v>
      </c>
      <c r="E58" s="6">
        <v>0.32187499999999997</v>
      </c>
      <c r="F58" s="6">
        <v>0.33877314814814818</v>
      </c>
      <c r="G58">
        <f>IF(ISBLANK(D58),"",VLOOKUP(D58,evpWeights!$A:$Z,26,FALSE))</f>
        <v>1.5257829255090841E-5</v>
      </c>
      <c r="H58" s="7" t="str">
        <f t="shared" si="0"/>
        <v>1460</v>
      </c>
      <c r="I58">
        <f t="shared" si="1"/>
        <v>1.0450567982938932E-8</v>
      </c>
      <c r="P58" t="s">
        <v>643</v>
      </c>
      <c r="Q58">
        <f t="shared" si="2"/>
        <v>22</v>
      </c>
      <c r="S58">
        <v>1730</v>
      </c>
      <c r="U58">
        <v>7.1</v>
      </c>
      <c r="V58">
        <v>50</v>
      </c>
    </row>
    <row r="59" spans="1:26" x14ac:dyDescent="0.25">
      <c r="D59" t="s">
        <v>33</v>
      </c>
      <c r="E59" s="6">
        <v>0.32276620370370374</v>
      </c>
      <c r="F59" s="6">
        <v>0.33935185185185185</v>
      </c>
      <c r="G59">
        <f>IF(ISBLANK(D59),"",VLOOKUP(D59,evpWeights!$A:$Z,26,FALSE))</f>
        <v>-7.8919806491842572E-7</v>
      </c>
      <c r="H59" s="7" t="str">
        <f t="shared" si="0"/>
        <v>1433</v>
      </c>
      <c r="I59">
        <f t="shared" si="1"/>
        <v>-5.5073137817056927E-10</v>
      </c>
      <c r="P59" t="s">
        <v>452</v>
      </c>
      <c r="Q59">
        <f t="shared" si="2"/>
        <v>81.28</v>
      </c>
      <c r="S59" t="s">
        <v>642</v>
      </c>
      <c r="U59">
        <v>9.5</v>
      </c>
      <c r="V59" t="s">
        <v>641</v>
      </c>
    </row>
    <row r="60" spans="1:26" x14ac:dyDescent="0.25">
      <c r="E60" s="6"/>
      <c r="F60" s="6"/>
      <c r="G60" t="str">
        <f>IF(ISBLANK(D60),"",VLOOKUP(D60,evpWeights!$A:$Z,26,FALSE))</f>
        <v/>
      </c>
      <c r="H60" s="7" t="str">
        <f t="shared" si="0"/>
        <v/>
      </c>
      <c r="I60" t="str">
        <f t="shared" si="1"/>
        <v/>
      </c>
      <c r="P60" t="s">
        <v>553</v>
      </c>
      <c r="Q60">
        <f t="shared" si="2"/>
        <v>63.6</v>
      </c>
    </row>
    <row r="61" spans="1:26" x14ac:dyDescent="0.25">
      <c r="E61" s="6"/>
      <c r="F61" s="6"/>
      <c r="G61" t="str">
        <f>IF(ISBLANK(D61),"",VLOOKUP(D61,evpWeights!$A:$Z,26,FALSE))</f>
        <v/>
      </c>
      <c r="H61" s="7" t="str">
        <f t="shared" si="0"/>
        <v/>
      </c>
      <c r="I61" t="str">
        <f t="shared" si="1"/>
        <v/>
      </c>
      <c r="Q61" t="str">
        <f t="shared" si="2"/>
        <v/>
      </c>
    </row>
    <row r="62" spans="1:26" x14ac:dyDescent="0.25">
      <c r="A62" s="3">
        <v>42523</v>
      </c>
      <c r="B62">
        <v>115</v>
      </c>
      <c r="C62" t="s">
        <v>418</v>
      </c>
      <c r="D62" t="s">
        <v>34</v>
      </c>
      <c r="E62" s="6">
        <v>0.35488425925925932</v>
      </c>
      <c r="F62" s="6">
        <v>0.37141203703703707</v>
      </c>
      <c r="G62">
        <f>IF(ISBLANK(D62),"",VLOOKUP(D62,evpWeights!$A:$Z,26,FALSE))</f>
        <v>5.2087072284620297E-5</v>
      </c>
      <c r="H62" s="7" t="str">
        <f t="shared" si="0"/>
        <v>1428</v>
      </c>
      <c r="I62">
        <f t="shared" si="1"/>
        <v>3.6475540815560433E-8</v>
      </c>
      <c r="J62">
        <f>AVERAGE(I62:I64)</f>
        <v>3.1525419765432014E-8</v>
      </c>
      <c r="K62">
        <v>262</v>
      </c>
      <c r="L62">
        <v>3</v>
      </c>
      <c r="M62" t="s">
        <v>640</v>
      </c>
      <c r="N62" s="8">
        <v>0.3659722222222222</v>
      </c>
      <c r="O62">
        <v>0</v>
      </c>
      <c r="P62" t="s">
        <v>489</v>
      </c>
      <c r="Q62">
        <f t="shared" si="2"/>
        <v>80.239999999999995</v>
      </c>
      <c r="R62">
        <f>IF(ISNUMBER(Q62),AVERAGE(Q62:Q65),"")</f>
        <v>62.3</v>
      </c>
      <c r="S62">
        <v>2256</v>
      </c>
      <c r="U62">
        <v>2.1</v>
      </c>
      <c r="V62">
        <f>CONVERT(2,"m","cm")</f>
        <v>200</v>
      </c>
      <c r="W62">
        <f>AVERAGE(U62:U66)</f>
        <v>6.0333333333333341</v>
      </c>
      <c r="Y62" t="s">
        <v>2613</v>
      </c>
      <c r="Z62" t="s">
        <v>2614</v>
      </c>
    </row>
    <row r="63" spans="1:26" x14ac:dyDescent="0.25">
      <c r="D63" t="s">
        <v>35</v>
      </c>
      <c r="E63" s="6">
        <v>0.35555555555555557</v>
      </c>
      <c r="F63" s="6">
        <v>0.3715162037037037</v>
      </c>
      <c r="G63">
        <f>IF(ISBLANK(D63),"",VLOOKUP(D63,evpWeights!$A:$Z,26,FALSE))</f>
        <v>5.2876270349538729E-5</v>
      </c>
      <c r="H63" s="7" t="str">
        <f t="shared" si="0"/>
        <v>1379</v>
      </c>
      <c r="I63">
        <f t="shared" si="1"/>
        <v>3.8343923386177469E-8</v>
      </c>
      <c r="P63" t="s">
        <v>517</v>
      </c>
      <c r="Q63">
        <f t="shared" si="2"/>
        <v>68.8</v>
      </c>
      <c r="S63" t="s">
        <v>420</v>
      </c>
      <c r="T63" t="s">
        <v>2222</v>
      </c>
      <c r="U63">
        <v>5.2</v>
      </c>
      <c r="V63" t="s">
        <v>639</v>
      </c>
    </row>
    <row r="64" spans="1:26" x14ac:dyDescent="0.25">
      <c r="D64" t="s">
        <v>36</v>
      </c>
      <c r="E64" s="6">
        <v>0.35606481481481483</v>
      </c>
      <c r="F64" s="6">
        <v>0.37024305555555559</v>
      </c>
      <c r="G64">
        <f>IF(ISBLANK(D64),"",VLOOKUP(D64,evpWeights!$A:$Z,26,FALSE))</f>
        <v>2.4202073990833713E-5</v>
      </c>
      <c r="H64" s="7" t="str">
        <f t="shared" si="0"/>
        <v>1225</v>
      </c>
      <c r="I64">
        <f t="shared" si="1"/>
        <v>1.9756795094558133E-8</v>
      </c>
      <c r="P64" t="s">
        <v>611</v>
      </c>
      <c r="Q64">
        <f t="shared" si="2"/>
        <v>46.96</v>
      </c>
      <c r="S64">
        <v>2191</v>
      </c>
      <c r="U64">
        <v>10.8</v>
      </c>
      <c r="V64" t="s">
        <v>2585</v>
      </c>
    </row>
    <row r="65" spans="1:26" x14ac:dyDescent="0.25">
      <c r="E65" s="6"/>
      <c r="F65" s="6"/>
      <c r="G65" t="str">
        <f>IF(ISBLANK(D65),"",VLOOKUP(D65,evpWeights!$A:$Z,26,FALSE))</f>
        <v/>
      </c>
      <c r="H65" s="7" t="str">
        <f t="shared" si="0"/>
        <v/>
      </c>
      <c r="I65" t="str">
        <f t="shared" si="1"/>
        <v/>
      </c>
      <c r="P65" t="s">
        <v>398</v>
      </c>
      <c r="Q65">
        <f t="shared" si="2"/>
        <v>53.199999999999996</v>
      </c>
    </row>
    <row r="66" spans="1:26" x14ac:dyDescent="0.25">
      <c r="E66" s="6"/>
      <c r="F66" s="6"/>
      <c r="G66" t="str">
        <f>IF(ISBLANK(D66),"",VLOOKUP(D66,evpWeights!$A:$Z,26,FALSE))</f>
        <v/>
      </c>
      <c r="H66" s="7" t="str">
        <f t="shared" ref="H66:H129" si="3">IF(ISBLANK(D66),"",TEXT(F66-E66,"[ss]"))</f>
        <v/>
      </c>
      <c r="I66" t="str">
        <f t="shared" ref="I66:I129" si="4">IF(ISBLANK(D66),"",G66/H66)</f>
        <v/>
      </c>
      <c r="Q66" t="str">
        <f t="shared" ref="Q66:Q129" si="5">IF(ISBLANK(P66),"",100-(IF(RIGHT(P66,1)="w",_xlfn.NUMBERVALUE(LEFT(P66,(LEN(P66)-2))),94-_xlfn.NUMBERVALUE(LEFT(P66,(LEN(P66)-2))))*1.04))</f>
        <v/>
      </c>
    </row>
    <row r="67" spans="1:26" x14ac:dyDescent="0.25">
      <c r="A67" s="3">
        <v>42523</v>
      </c>
      <c r="B67">
        <v>117</v>
      </c>
      <c r="C67" t="s">
        <v>418</v>
      </c>
      <c r="D67" t="s">
        <v>37</v>
      </c>
      <c r="E67" s="6">
        <v>0.38357638888888884</v>
      </c>
      <c r="F67" s="6">
        <v>0.39884259259259264</v>
      </c>
      <c r="G67">
        <f>IF(ISBLANK(D67),"",VLOOKUP(D67,evpWeights!$A:$Z,26,FALSE))</f>
        <v>2.3149809904275659E-5</v>
      </c>
      <c r="H67" s="7" t="str">
        <f t="shared" si="3"/>
        <v>1319</v>
      </c>
      <c r="I67">
        <f t="shared" si="4"/>
        <v>1.7551031011581243E-8</v>
      </c>
      <c r="J67">
        <f>AVERAGE(I67:I69)</f>
        <v>2.7448325338835592E-8</v>
      </c>
      <c r="K67">
        <v>56</v>
      </c>
      <c r="L67">
        <v>2</v>
      </c>
      <c r="M67" t="s">
        <v>638</v>
      </c>
      <c r="N67" s="8">
        <v>0.39305555555555555</v>
      </c>
      <c r="O67">
        <v>0.3</v>
      </c>
      <c r="P67" t="s">
        <v>637</v>
      </c>
      <c r="Q67">
        <f t="shared" si="5"/>
        <v>61.519999999999996</v>
      </c>
      <c r="R67">
        <f>IF(ISNUMBER(Q67),AVERAGE(Q67:Q70),"")</f>
        <v>44.62</v>
      </c>
      <c r="S67">
        <v>1925</v>
      </c>
      <c r="U67">
        <v>4.0999999999999996</v>
      </c>
      <c r="V67" t="s">
        <v>636</v>
      </c>
      <c r="W67">
        <f>AVERAGE(U67:U71)</f>
        <v>5.2666666666666666</v>
      </c>
      <c r="Y67" t="s">
        <v>2616</v>
      </c>
      <c r="Z67" t="s">
        <v>2617</v>
      </c>
    </row>
    <row r="68" spans="1:26" x14ac:dyDescent="0.25">
      <c r="D68" t="s">
        <v>38</v>
      </c>
      <c r="E68" s="6">
        <v>0.38442129629629629</v>
      </c>
      <c r="F68" s="6">
        <v>0.39839120370370368</v>
      </c>
      <c r="G68">
        <f>IF(ISBLANK(D68),"",VLOOKUP(D68,evpWeights!$A:$Z,26,FALSE))</f>
        <v>4.4721223678714373E-5</v>
      </c>
      <c r="H68" s="7" t="str">
        <f t="shared" si="3"/>
        <v>1207</v>
      </c>
      <c r="I68">
        <f t="shared" si="4"/>
        <v>3.705155234359103E-8</v>
      </c>
      <c r="P68" t="s">
        <v>635</v>
      </c>
      <c r="Q68">
        <f t="shared" si="5"/>
        <v>17.840000000000003</v>
      </c>
      <c r="S68" t="s">
        <v>634</v>
      </c>
      <c r="U68">
        <v>6.4</v>
      </c>
      <c r="V68">
        <v>55.5</v>
      </c>
    </row>
    <row r="69" spans="1:26" x14ac:dyDescent="0.25">
      <c r="D69" t="s">
        <v>39</v>
      </c>
      <c r="E69" s="6">
        <v>0.38526620370370374</v>
      </c>
      <c r="F69" s="6">
        <v>0.39777777777777779</v>
      </c>
      <c r="G69">
        <f>IF(ISBLANK(D69),"",VLOOKUP(D69,evpWeights!$A:$Z,26,FALSE))</f>
        <v>2.9989526466902605E-5</v>
      </c>
      <c r="H69" s="7" t="str">
        <f t="shared" si="3"/>
        <v>1081</v>
      </c>
      <c r="I69">
        <f t="shared" si="4"/>
        <v>2.774239266133451E-8</v>
      </c>
      <c r="P69" t="s">
        <v>405</v>
      </c>
      <c r="Q69">
        <f t="shared" si="5"/>
        <v>50.08</v>
      </c>
      <c r="S69">
        <v>1926</v>
      </c>
      <c r="U69">
        <v>5.3</v>
      </c>
      <c r="V69">
        <v>120.5</v>
      </c>
    </row>
    <row r="70" spans="1:26" x14ac:dyDescent="0.25">
      <c r="E70" s="6"/>
      <c r="F70" s="6"/>
      <c r="G70" t="str">
        <f>IF(ISBLANK(D70),"",VLOOKUP(D70,evpWeights!$A:$Z,26,FALSE))</f>
        <v/>
      </c>
      <c r="H70" s="7" t="str">
        <f t="shared" si="3"/>
        <v/>
      </c>
      <c r="I70" t="str">
        <f t="shared" si="4"/>
        <v/>
      </c>
      <c r="P70" t="s">
        <v>521</v>
      </c>
      <c r="Q70">
        <f t="shared" si="5"/>
        <v>49.04</v>
      </c>
    </row>
    <row r="71" spans="1:26" x14ac:dyDescent="0.25">
      <c r="E71" s="6"/>
      <c r="F71" s="6"/>
      <c r="G71" t="str">
        <f>IF(ISBLANK(D71),"",VLOOKUP(D71,evpWeights!$A:$Z,26,FALSE))</f>
        <v/>
      </c>
      <c r="H71" s="7" t="str">
        <f t="shared" si="3"/>
        <v/>
      </c>
      <c r="I71" t="str">
        <f t="shared" si="4"/>
        <v/>
      </c>
      <c r="Q71" t="str">
        <f t="shared" si="5"/>
        <v/>
      </c>
    </row>
    <row r="72" spans="1:26" x14ac:dyDescent="0.25">
      <c r="A72" s="3">
        <v>42523</v>
      </c>
      <c r="B72">
        <v>116</v>
      </c>
      <c r="C72" t="s">
        <v>418</v>
      </c>
      <c r="D72" t="s">
        <v>40</v>
      </c>
      <c r="E72" s="6">
        <v>0.40443287037037035</v>
      </c>
      <c r="F72" s="6">
        <v>0.41951388888888891</v>
      </c>
      <c r="G72">
        <f>IF(ISBLANK(D72),"",VLOOKUP(D72,evpWeights!$A:$Z,26,FALSE))</f>
        <v>5.9452920890526228E-5</v>
      </c>
      <c r="H72" s="7" t="str">
        <f t="shared" si="3"/>
        <v>1303</v>
      </c>
      <c r="I72">
        <f t="shared" si="4"/>
        <v>4.5627721328109154E-8</v>
      </c>
      <c r="J72">
        <f>AVERAGE(I72:I74)</f>
        <v>3.8691246235556499E-8</v>
      </c>
      <c r="K72">
        <v>140</v>
      </c>
      <c r="L72">
        <v>6</v>
      </c>
      <c r="M72" t="s">
        <v>633</v>
      </c>
      <c r="N72" s="8">
        <v>0.4145833333333333</v>
      </c>
      <c r="O72">
        <v>0</v>
      </c>
      <c r="P72" t="s">
        <v>399</v>
      </c>
      <c r="Q72">
        <f t="shared" si="5"/>
        <v>88.56</v>
      </c>
      <c r="R72">
        <f>IF(ISNUMBER(Q72),AVERAGE(Q72:Q75),"")</f>
        <v>85.960000000000008</v>
      </c>
      <c r="S72">
        <v>2098</v>
      </c>
      <c r="U72">
        <v>2.8</v>
      </c>
      <c r="V72">
        <v>125.5</v>
      </c>
      <c r="W72">
        <f>AVERAGE(U72:U76)</f>
        <v>6.5666666666666664</v>
      </c>
      <c r="Y72" t="s">
        <v>2280</v>
      </c>
      <c r="Z72" t="s">
        <v>2615</v>
      </c>
    </row>
    <row r="73" spans="1:26" x14ac:dyDescent="0.25">
      <c r="D73" t="s">
        <v>41</v>
      </c>
      <c r="E73" s="6">
        <v>0.40517361111111111</v>
      </c>
      <c r="F73" s="6">
        <v>0.41951388888888891</v>
      </c>
      <c r="G73">
        <f>IF(ISBLANK(D73),"",VLOOKUP(D73,evpWeights!$A:$Z,26,FALSE))</f>
        <v>5.0508676154783264E-5</v>
      </c>
      <c r="H73" s="7" t="str">
        <f t="shared" si="3"/>
        <v>1239</v>
      </c>
      <c r="I73">
        <f t="shared" si="4"/>
        <v>4.0765678898130156E-8</v>
      </c>
      <c r="P73" t="s">
        <v>524</v>
      </c>
      <c r="Q73">
        <f t="shared" si="5"/>
        <v>83.36</v>
      </c>
      <c r="S73">
        <v>1934</v>
      </c>
      <c r="U73">
        <v>9.6999999999999993</v>
      </c>
      <c r="V73">
        <v>156</v>
      </c>
    </row>
    <row r="74" spans="1:26" x14ac:dyDescent="0.25">
      <c r="D74" t="s">
        <v>42</v>
      </c>
      <c r="E74" s="6">
        <v>0.40574074074074074</v>
      </c>
      <c r="F74" s="6">
        <v>0.42</v>
      </c>
      <c r="G74">
        <f>IF(ISBLANK(D74),"",VLOOKUP(D74,evpWeights!$A:$Z,26,FALSE))</f>
        <v>3.6566177007889969E-5</v>
      </c>
      <c r="H74" s="7" t="str">
        <f t="shared" si="3"/>
        <v>1232</v>
      </c>
      <c r="I74">
        <f t="shared" si="4"/>
        <v>2.9680338480430169E-8</v>
      </c>
      <c r="P74" t="s">
        <v>454</v>
      </c>
      <c r="Q74">
        <f t="shared" si="5"/>
        <v>90.64</v>
      </c>
      <c r="S74">
        <v>2201</v>
      </c>
      <c r="U74">
        <v>7.2</v>
      </c>
      <c r="V74">
        <v>142</v>
      </c>
    </row>
    <row r="75" spans="1:26" x14ac:dyDescent="0.25">
      <c r="E75" s="6"/>
      <c r="F75" s="6"/>
      <c r="G75" t="str">
        <f>IF(ISBLANK(D75),"",VLOOKUP(D75,evpWeights!$A:$Z,26,FALSE))</f>
        <v/>
      </c>
      <c r="H75" s="7" t="str">
        <f t="shared" si="3"/>
        <v/>
      </c>
      <c r="I75" t="str">
        <f t="shared" si="4"/>
        <v/>
      </c>
      <c r="P75" t="s">
        <v>452</v>
      </c>
      <c r="Q75">
        <f t="shared" si="5"/>
        <v>81.28</v>
      </c>
    </row>
    <row r="76" spans="1:26" x14ac:dyDescent="0.25">
      <c r="E76" s="6"/>
      <c r="F76" s="6"/>
      <c r="G76" t="str">
        <f>IF(ISBLANK(D76),"",VLOOKUP(D76,evpWeights!$A:$Z,26,FALSE))</f>
        <v/>
      </c>
      <c r="H76" s="7" t="str">
        <f t="shared" si="3"/>
        <v/>
      </c>
      <c r="I76" t="str">
        <f t="shared" si="4"/>
        <v/>
      </c>
      <c r="Q76" t="str">
        <f t="shared" si="5"/>
        <v/>
      </c>
    </row>
    <row r="77" spans="1:26" x14ac:dyDescent="0.25">
      <c r="A77" s="3">
        <v>42523</v>
      </c>
      <c r="B77">
        <v>104</v>
      </c>
      <c r="C77" t="s">
        <v>418</v>
      </c>
      <c r="D77" t="s">
        <v>43</v>
      </c>
      <c r="E77" s="6">
        <v>0.42593750000000002</v>
      </c>
      <c r="F77" s="6">
        <v>0.43900462962962966</v>
      </c>
      <c r="G77">
        <f>IF(ISBLANK(D77),"",VLOOKUP(D77,evpWeights!$A:$Z,26,FALSE))</f>
        <v>3.1041790553460568E-5</v>
      </c>
      <c r="H77" s="7" t="str">
        <f t="shared" si="3"/>
        <v>1129</v>
      </c>
      <c r="I77">
        <f t="shared" si="4"/>
        <v>2.7494942917148423E-8</v>
      </c>
      <c r="J77">
        <f>AVERAGE(I77:I79)</f>
        <v>2.9131778452233376E-8</v>
      </c>
      <c r="K77">
        <v>80</v>
      </c>
      <c r="L77">
        <v>3</v>
      </c>
      <c r="M77" t="s">
        <v>632</v>
      </c>
      <c r="N77" s="8">
        <v>0.43611111111111112</v>
      </c>
      <c r="O77">
        <v>0</v>
      </c>
      <c r="P77" t="s">
        <v>631</v>
      </c>
      <c r="Q77">
        <f t="shared" si="5"/>
        <v>54.239999999999995</v>
      </c>
      <c r="R77">
        <f>IF(ISNUMBER(Q77),AVERAGE(Q77:Q80),"")</f>
        <v>66.97999999999999</v>
      </c>
      <c r="S77">
        <v>1677</v>
      </c>
      <c r="U77">
        <v>2.9</v>
      </c>
      <c r="V77">
        <v>122.5</v>
      </c>
      <c r="W77">
        <f>AVERAGE(U77:U81)</f>
        <v>3.7166666666666668</v>
      </c>
      <c r="Y77" t="s">
        <v>2611</v>
      </c>
      <c r="Z77" t="s">
        <v>2612</v>
      </c>
    </row>
    <row r="78" spans="1:26" x14ac:dyDescent="0.25">
      <c r="D78" t="s">
        <v>44</v>
      </c>
      <c r="E78" s="6">
        <v>0.42681712962962964</v>
      </c>
      <c r="F78" s="6">
        <v>0.43883101851851852</v>
      </c>
      <c r="G78">
        <f>IF(ISBLANK(D78),"",VLOOKUP(D78,evpWeights!$A:$Z,26,FALSE))</f>
        <v>2.9989526466902605E-5</v>
      </c>
      <c r="H78" s="7" t="str">
        <f t="shared" si="3"/>
        <v>1038</v>
      </c>
      <c r="I78">
        <f t="shared" si="4"/>
        <v>2.8891643995089215E-8</v>
      </c>
      <c r="P78" t="s">
        <v>428</v>
      </c>
      <c r="Q78">
        <f t="shared" si="5"/>
        <v>78.16</v>
      </c>
      <c r="S78" t="s">
        <v>418</v>
      </c>
      <c r="T78" t="s">
        <v>408</v>
      </c>
      <c r="U78">
        <v>2.6</v>
      </c>
      <c r="V78">
        <v>23</v>
      </c>
    </row>
    <row r="79" spans="1:26" x14ac:dyDescent="0.25">
      <c r="D79" t="s">
        <v>45</v>
      </c>
      <c r="E79" s="6">
        <v>0.42743055555555554</v>
      </c>
      <c r="F79" s="6">
        <v>0.43940972222222219</v>
      </c>
      <c r="G79">
        <f>IF(ISBLANK(D79),"",VLOOKUP(D79,evpWeights!$A:$Z,26,FALSE))</f>
        <v>3.2094054640018673E-5</v>
      </c>
      <c r="H79" s="7" t="str">
        <f t="shared" si="3"/>
        <v>1035</v>
      </c>
      <c r="I79">
        <f t="shared" si="4"/>
        <v>3.1008748444462489E-8</v>
      </c>
      <c r="P79" t="s">
        <v>411</v>
      </c>
      <c r="Q79">
        <f t="shared" si="5"/>
        <v>85.44</v>
      </c>
      <c r="S79" t="s">
        <v>418</v>
      </c>
      <c r="T79" t="s">
        <v>630</v>
      </c>
      <c r="U79">
        <v>5.65</v>
      </c>
      <c r="V79">
        <v>30.5</v>
      </c>
    </row>
    <row r="80" spans="1:26" x14ac:dyDescent="0.25">
      <c r="E80" s="6"/>
      <c r="F80" s="6"/>
      <c r="G80" t="str">
        <f>IF(ISBLANK(D80),"",VLOOKUP(D80,evpWeights!$A:$Z,26,FALSE))</f>
        <v/>
      </c>
      <c r="H80" s="7" t="str">
        <f t="shared" si="3"/>
        <v/>
      </c>
      <c r="I80" t="str">
        <f t="shared" si="4"/>
        <v/>
      </c>
      <c r="P80" t="s">
        <v>460</v>
      </c>
      <c r="Q80">
        <f t="shared" si="5"/>
        <v>50.08</v>
      </c>
    </row>
    <row r="81" spans="1:26" x14ac:dyDescent="0.25">
      <c r="E81" s="6"/>
      <c r="F81" s="6"/>
      <c r="G81" t="str">
        <f>IF(ISBLANK(D81),"",VLOOKUP(D81,evpWeights!$A:$Z,26,FALSE))</f>
        <v/>
      </c>
      <c r="H81" s="7" t="str">
        <f t="shared" si="3"/>
        <v/>
      </c>
      <c r="I81" t="str">
        <f t="shared" si="4"/>
        <v/>
      </c>
      <c r="Q81" t="str">
        <f t="shared" si="5"/>
        <v/>
      </c>
    </row>
    <row r="82" spans="1:26" x14ac:dyDescent="0.25">
      <c r="A82" s="3">
        <v>42523</v>
      </c>
      <c r="B82">
        <v>118</v>
      </c>
      <c r="C82" t="s">
        <v>418</v>
      </c>
      <c r="D82" t="s">
        <v>46</v>
      </c>
      <c r="E82" s="6">
        <v>0.45041666666666669</v>
      </c>
      <c r="F82" s="6">
        <v>0.4645023148148148</v>
      </c>
      <c r="G82">
        <f>IF(ISBLANK(D82),"",VLOOKUP(D82,evpWeights!$A:$Z,26,FALSE))</f>
        <v>3.8144573137727008E-5</v>
      </c>
      <c r="H82" s="7" t="str">
        <f t="shared" si="3"/>
        <v>1217</v>
      </c>
      <c r="I82">
        <f t="shared" si="4"/>
        <v>3.1343116793530821E-8</v>
      </c>
      <c r="J82">
        <f>AVERAGE(I82:I84)</f>
        <v>2.9374142937340154E-8</v>
      </c>
      <c r="K82">
        <v>272</v>
      </c>
      <c r="L82">
        <v>7</v>
      </c>
      <c r="M82" t="s">
        <v>629</v>
      </c>
      <c r="N82" s="8">
        <v>0.45902777777777781</v>
      </c>
      <c r="O82">
        <v>0.4</v>
      </c>
      <c r="P82" t="s">
        <v>562</v>
      </c>
      <c r="Q82">
        <f t="shared" si="5"/>
        <v>29.28</v>
      </c>
      <c r="R82">
        <f>IF(ISNUMBER(Q82),AVERAGE(Q82:Q85),"")</f>
        <v>43.58</v>
      </c>
      <c r="S82">
        <v>2078</v>
      </c>
      <c r="U82">
        <v>1.1000000000000001</v>
      </c>
      <c r="V82">
        <v>39</v>
      </c>
      <c r="W82">
        <f>AVERAGE(U82:U86)</f>
        <v>4.6000000000000005</v>
      </c>
      <c r="Y82" t="s">
        <v>2618</v>
      </c>
      <c r="Z82" t="s">
        <v>2045</v>
      </c>
    </row>
    <row r="83" spans="1:26" x14ac:dyDescent="0.25">
      <c r="D83" t="s">
        <v>47</v>
      </c>
      <c r="E83" s="6">
        <v>0.4511574074074074</v>
      </c>
      <c r="F83" s="6">
        <v>0.46506944444444448</v>
      </c>
      <c r="G83">
        <f>IF(ISBLANK(D83),"",VLOOKUP(D83,evpWeights!$A:$Z,26,FALSE))</f>
        <v>3.4724714856413534E-5</v>
      </c>
      <c r="H83" s="7" t="str">
        <f t="shared" si="3"/>
        <v>1202</v>
      </c>
      <c r="I83">
        <f t="shared" si="4"/>
        <v>2.8889113857249195E-8</v>
      </c>
      <c r="P83" t="s">
        <v>595</v>
      </c>
      <c r="Q83">
        <f t="shared" si="5"/>
        <v>20.959999999999994</v>
      </c>
      <c r="S83" t="s">
        <v>418</v>
      </c>
      <c r="T83" t="s">
        <v>627</v>
      </c>
      <c r="U83">
        <v>3.7</v>
      </c>
      <c r="V83" t="s">
        <v>628</v>
      </c>
    </row>
    <row r="84" spans="1:26" x14ac:dyDescent="0.25">
      <c r="D84" t="s">
        <v>48</v>
      </c>
      <c r="E84" s="6">
        <v>0.45173611111111112</v>
      </c>
      <c r="F84" s="6">
        <v>0.46461805555555552</v>
      </c>
      <c r="G84">
        <f>IF(ISBLANK(D84),"",VLOOKUP(D84,evpWeights!$A:$Z,26,FALSE))</f>
        <v>3.1041790553460615E-5</v>
      </c>
      <c r="H84" s="7" t="str">
        <f t="shared" si="3"/>
        <v>1113</v>
      </c>
      <c r="I84">
        <f t="shared" si="4"/>
        <v>2.7890198161240445E-8</v>
      </c>
      <c r="P84" t="s">
        <v>626</v>
      </c>
      <c r="Q84">
        <f t="shared" si="5"/>
        <v>68.8</v>
      </c>
      <c r="S84" t="s">
        <v>409</v>
      </c>
      <c r="T84" t="s">
        <v>625</v>
      </c>
      <c r="U84">
        <v>9</v>
      </c>
      <c r="V84">
        <v>114</v>
      </c>
    </row>
    <row r="85" spans="1:26" x14ac:dyDescent="0.25">
      <c r="E85" s="6"/>
      <c r="F85" s="6"/>
      <c r="G85" t="str">
        <f>IF(ISBLANK(D85),"",VLOOKUP(D85,evpWeights!$A:$Z,26,FALSE))</f>
        <v/>
      </c>
      <c r="H85" s="7" t="str">
        <f t="shared" si="3"/>
        <v/>
      </c>
      <c r="I85" t="str">
        <f t="shared" si="4"/>
        <v/>
      </c>
      <c r="P85" t="s">
        <v>624</v>
      </c>
      <c r="Q85">
        <f t="shared" si="5"/>
        <v>55.28</v>
      </c>
    </row>
    <row r="86" spans="1:26" x14ac:dyDescent="0.25">
      <c r="E86" s="6"/>
      <c r="F86" s="6"/>
      <c r="G86" t="str">
        <f>IF(ISBLANK(D86),"",VLOOKUP(D86,evpWeights!$A:$Z,26,FALSE))</f>
        <v/>
      </c>
      <c r="H86" s="7" t="str">
        <f t="shared" si="3"/>
        <v/>
      </c>
      <c r="I86" t="str">
        <f t="shared" si="4"/>
        <v/>
      </c>
      <c r="Q86" t="str">
        <f t="shared" si="5"/>
        <v/>
      </c>
    </row>
    <row r="87" spans="1:26" x14ac:dyDescent="0.25">
      <c r="A87" s="3">
        <v>42523</v>
      </c>
      <c r="B87">
        <v>97</v>
      </c>
      <c r="C87" t="s">
        <v>418</v>
      </c>
      <c r="D87" t="s">
        <v>49</v>
      </c>
      <c r="E87" s="6">
        <v>0.4911342592592593</v>
      </c>
      <c r="F87" s="6">
        <v>0.5055439814814815</v>
      </c>
      <c r="G87">
        <f>IF(ISBLANK(D87),"",VLOOKUP(D87,evpWeights!$A:$Z,26,FALSE))</f>
        <v>2.4202073990833713E-5</v>
      </c>
      <c r="H87" s="7" t="str">
        <f t="shared" si="3"/>
        <v>1245</v>
      </c>
      <c r="I87">
        <f t="shared" si="4"/>
        <v>1.94394168601074E-8</v>
      </c>
      <c r="J87">
        <f>AVERAGE(I87:I89)</f>
        <v>1.5519947974204987E-8</v>
      </c>
      <c r="K87">
        <v>106</v>
      </c>
      <c r="L87">
        <v>3</v>
      </c>
      <c r="M87" t="s">
        <v>623</v>
      </c>
      <c r="N87" s="8">
        <v>0.50069444444444444</v>
      </c>
      <c r="O87">
        <v>0</v>
      </c>
      <c r="P87" t="s">
        <v>622</v>
      </c>
      <c r="Q87">
        <f t="shared" si="5"/>
        <v>80.239999999999995</v>
      </c>
      <c r="R87">
        <f>IF(ISNUMBER(Q87),AVERAGE(Q87:Q90),"")</f>
        <v>69.06</v>
      </c>
      <c r="S87" t="s">
        <v>409</v>
      </c>
      <c r="T87" t="s">
        <v>621</v>
      </c>
      <c r="U87">
        <v>5.6</v>
      </c>
      <c r="V87">
        <v>185</v>
      </c>
      <c r="W87">
        <f>AVERAGE(U87:U91)</f>
        <v>4.3833333333333329</v>
      </c>
      <c r="Y87" t="s">
        <v>2605</v>
      </c>
      <c r="Z87" t="s">
        <v>1801</v>
      </c>
    </row>
    <row r="88" spans="1:26" x14ac:dyDescent="0.25">
      <c r="D88" t="s">
        <v>50</v>
      </c>
      <c r="E88" s="6">
        <v>0.49229166666666663</v>
      </c>
      <c r="F88" s="6">
        <v>0.50498842592592597</v>
      </c>
      <c r="G88">
        <f>IF(ISBLANK(D88),"",VLOOKUP(D88,evpWeights!$A:$Z,26,FALSE))</f>
        <v>2.3939007969194131E-5</v>
      </c>
      <c r="H88" s="7" t="str">
        <f t="shared" si="3"/>
        <v>1097</v>
      </c>
      <c r="I88">
        <f t="shared" si="4"/>
        <v>2.182224974402382E-8</v>
      </c>
      <c r="P88" t="s">
        <v>480</v>
      </c>
      <c r="Q88">
        <f t="shared" si="5"/>
        <v>82.32</v>
      </c>
      <c r="S88" t="s">
        <v>620</v>
      </c>
      <c r="T88" t="s">
        <v>408</v>
      </c>
      <c r="U88">
        <v>1.25</v>
      </c>
      <c r="V88">
        <v>45.5</v>
      </c>
    </row>
    <row r="89" spans="1:26" x14ac:dyDescent="0.25">
      <c r="D89" t="s">
        <v>51</v>
      </c>
      <c r="E89" s="6">
        <v>0.49289351851851854</v>
      </c>
      <c r="F89" s="6">
        <v>0.50611111111111107</v>
      </c>
      <c r="G89">
        <f>IF(ISBLANK(D89),"",VLOOKUP(D89,evpWeights!$A:$Z,26,FALSE))</f>
        <v>6.0505184977084283E-6</v>
      </c>
      <c r="H89" s="7" t="str">
        <f t="shared" si="3"/>
        <v>1142</v>
      </c>
      <c r="I89">
        <f t="shared" si="4"/>
        <v>5.2981773184837379E-9</v>
      </c>
      <c r="P89" t="s">
        <v>403</v>
      </c>
      <c r="Q89">
        <f t="shared" si="5"/>
        <v>70.88</v>
      </c>
      <c r="S89" t="s">
        <v>619</v>
      </c>
      <c r="T89" t="s">
        <v>408</v>
      </c>
      <c r="U89">
        <v>6.3</v>
      </c>
      <c r="V89">
        <v>93.5</v>
      </c>
    </row>
    <row r="90" spans="1:26" x14ac:dyDescent="0.25">
      <c r="E90" s="6"/>
      <c r="F90" s="6"/>
      <c r="G90" t="str">
        <f>IF(ISBLANK(D90),"",VLOOKUP(D90,evpWeights!$A:$Z,26,FALSE))</f>
        <v/>
      </c>
      <c r="H90" s="7" t="str">
        <f t="shared" si="3"/>
        <v/>
      </c>
      <c r="I90" t="str">
        <f t="shared" si="4"/>
        <v/>
      </c>
      <c r="P90" t="s">
        <v>592</v>
      </c>
      <c r="Q90">
        <f t="shared" si="5"/>
        <v>42.8</v>
      </c>
    </row>
    <row r="91" spans="1:26" x14ac:dyDescent="0.25">
      <c r="E91" s="6"/>
      <c r="F91" s="6"/>
      <c r="G91" t="str">
        <f>IF(ISBLANK(D91),"",VLOOKUP(D91,evpWeights!$A:$Z,26,FALSE))</f>
        <v/>
      </c>
      <c r="H91" s="7" t="str">
        <f t="shared" si="3"/>
        <v/>
      </c>
      <c r="I91" t="str">
        <f t="shared" si="4"/>
        <v/>
      </c>
      <c r="Q91" t="str">
        <f t="shared" si="5"/>
        <v/>
      </c>
    </row>
    <row r="92" spans="1:26" x14ac:dyDescent="0.25">
      <c r="A92" s="3">
        <v>42523</v>
      </c>
      <c r="B92">
        <v>98</v>
      </c>
      <c r="C92" t="s">
        <v>418</v>
      </c>
      <c r="D92" t="s">
        <v>52</v>
      </c>
      <c r="E92" s="6">
        <v>0.5258680555555556</v>
      </c>
      <c r="F92" s="6">
        <v>0.5385416666666667</v>
      </c>
      <c r="G92">
        <f>IF(ISBLANK(D92),"",VLOOKUP(D92,evpWeights!$A:$Z,26,FALSE))</f>
        <v>2.7095800228868115E-5</v>
      </c>
      <c r="H92" s="7" t="str">
        <f t="shared" si="3"/>
        <v>1095</v>
      </c>
      <c r="I92">
        <f t="shared" si="4"/>
        <v>2.4745023040062205E-8</v>
      </c>
      <c r="J92">
        <f>AVERAGE(I92:I94)</f>
        <v>2.6703699045906885E-8</v>
      </c>
      <c r="K92">
        <v>50</v>
      </c>
      <c r="L92">
        <v>2</v>
      </c>
      <c r="M92" t="s">
        <v>618</v>
      </c>
      <c r="N92" s="8">
        <v>0.53611111111111109</v>
      </c>
      <c r="O92">
        <v>0.5</v>
      </c>
      <c r="P92" t="s">
        <v>406</v>
      </c>
      <c r="Q92">
        <f t="shared" si="5"/>
        <v>79.2</v>
      </c>
      <c r="R92">
        <f>IF(ISNUMBER(Q92),AVERAGE(Q92:Q95),"")</f>
        <v>68.539999999999992</v>
      </c>
      <c r="S92" t="s">
        <v>418</v>
      </c>
      <c r="T92" t="s">
        <v>422</v>
      </c>
      <c r="U92">
        <v>2.7</v>
      </c>
      <c r="V92" t="s">
        <v>617</v>
      </c>
      <c r="W92">
        <f>AVERAGE(U92:U96)</f>
        <v>4</v>
      </c>
      <c r="Y92" t="s">
        <v>2606</v>
      </c>
      <c r="Z92" t="s">
        <v>2607</v>
      </c>
    </row>
    <row r="93" spans="1:26" x14ac:dyDescent="0.25">
      <c r="D93" t="s">
        <v>53</v>
      </c>
      <c r="E93" s="6">
        <v>0.52700231481481474</v>
      </c>
      <c r="F93" s="6">
        <v>0.5385416666666667</v>
      </c>
      <c r="G93">
        <f>IF(ISBLANK(D93),"",VLOOKUP(D93,evpWeights!$A:$Z,26,FALSE))</f>
        <v>2.7884998293786631E-5</v>
      </c>
      <c r="H93" s="7" t="str">
        <f t="shared" si="3"/>
        <v>997</v>
      </c>
      <c r="I93">
        <f t="shared" si="4"/>
        <v>2.796890500881307E-8</v>
      </c>
      <c r="P93" t="s">
        <v>616</v>
      </c>
      <c r="Q93">
        <f t="shared" si="5"/>
        <v>59.44</v>
      </c>
      <c r="S93" t="s">
        <v>418</v>
      </c>
      <c r="T93" t="s">
        <v>431</v>
      </c>
      <c r="U93">
        <v>4.2</v>
      </c>
      <c r="V93" t="s">
        <v>615</v>
      </c>
    </row>
    <row r="94" spans="1:26" x14ac:dyDescent="0.25">
      <c r="D94" t="s">
        <v>54</v>
      </c>
      <c r="E94" s="6">
        <v>0.52749999999999997</v>
      </c>
      <c r="F94" s="6">
        <v>0.53894675925925928</v>
      </c>
      <c r="G94">
        <f>IF(ISBLANK(D94),"",VLOOKUP(D94,evpWeights!$A:$Z,26,FALSE))</f>
        <v>2.7095800228868068E-5</v>
      </c>
      <c r="H94" s="7" t="str">
        <f t="shared" si="3"/>
        <v>989</v>
      </c>
      <c r="I94">
        <f t="shared" si="4"/>
        <v>2.7397169088845367E-8</v>
      </c>
      <c r="P94" t="s">
        <v>590</v>
      </c>
      <c r="Q94">
        <f t="shared" si="5"/>
        <v>54.239999999999995</v>
      </c>
      <c r="S94" t="s">
        <v>418</v>
      </c>
      <c r="T94" t="s">
        <v>422</v>
      </c>
      <c r="U94">
        <v>5.0999999999999996</v>
      </c>
      <c r="V94">
        <v>34</v>
      </c>
    </row>
    <row r="95" spans="1:26" x14ac:dyDescent="0.25">
      <c r="E95" s="6"/>
      <c r="F95" s="6"/>
      <c r="G95" t="str">
        <f>IF(ISBLANK(D95),"",VLOOKUP(D95,evpWeights!$A:$Z,26,FALSE))</f>
        <v/>
      </c>
      <c r="H95" s="7" t="str">
        <f t="shared" si="3"/>
        <v/>
      </c>
      <c r="I95" t="str">
        <f t="shared" si="4"/>
        <v/>
      </c>
      <c r="P95" t="s">
        <v>452</v>
      </c>
      <c r="Q95">
        <f t="shared" si="5"/>
        <v>81.28</v>
      </c>
    </row>
    <row r="96" spans="1:26" x14ac:dyDescent="0.25">
      <c r="E96" s="6"/>
      <c r="F96" s="6"/>
      <c r="G96" t="str">
        <f>IF(ISBLANK(D96),"",VLOOKUP(D96,evpWeights!$A:$Z,26,FALSE))</f>
        <v/>
      </c>
      <c r="H96" s="7" t="str">
        <f t="shared" si="3"/>
        <v/>
      </c>
      <c r="I96" t="str">
        <f t="shared" si="4"/>
        <v/>
      </c>
      <c r="Q96" t="str">
        <f t="shared" si="5"/>
        <v/>
      </c>
    </row>
    <row r="97" spans="1:26" x14ac:dyDescent="0.25">
      <c r="A97" s="3">
        <v>42523</v>
      </c>
      <c r="B97">
        <v>103</v>
      </c>
      <c r="C97" t="s">
        <v>418</v>
      </c>
      <c r="D97" t="s">
        <v>55</v>
      </c>
      <c r="E97" s="6">
        <v>0.54518518518518522</v>
      </c>
      <c r="F97" s="6">
        <v>0.55696759259259265</v>
      </c>
      <c r="G97">
        <f>IF(ISBLANK(D97),"",VLOOKUP(D97,evpWeights!$A:$Z,26,FALSE))</f>
        <v>3.4461648834773995E-5</v>
      </c>
      <c r="H97" s="7" t="str">
        <f t="shared" si="3"/>
        <v>1018</v>
      </c>
      <c r="I97">
        <f t="shared" si="4"/>
        <v>3.3852307303314339E-8</v>
      </c>
      <c r="J97">
        <f>AVERAGE(I97:I99)</f>
        <v>3.2369802112632877E-8</v>
      </c>
      <c r="K97">
        <v>160</v>
      </c>
      <c r="L97">
        <v>2</v>
      </c>
      <c r="M97" t="s">
        <v>614</v>
      </c>
      <c r="N97" s="8">
        <v>0.5541666666666667</v>
      </c>
      <c r="O97">
        <v>0.5</v>
      </c>
      <c r="P97" t="s">
        <v>613</v>
      </c>
      <c r="Q97">
        <f t="shared" si="5"/>
        <v>27.200000000000003</v>
      </c>
      <c r="R97">
        <f>IF(ISNUMBER(Q97),AVERAGE(Q97:Q100),"")</f>
        <v>45.14</v>
      </c>
      <c r="S97">
        <v>1713</v>
      </c>
      <c r="T97" t="s">
        <v>408</v>
      </c>
      <c r="U97">
        <v>2.2999999999999998</v>
      </c>
      <c r="V97">
        <v>90</v>
      </c>
      <c r="W97">
        <f>AVERAGE(U97:U101)</f>
        <v>4.2333333333333334</v>
      </c>
      <c r="X97" s="13" t="s">
        <v>2600</v>
      </c>
      <c r="Y97" t="s">
        <v>2609</v>
      </c>
      <c r="Z97" t="s">
        <v>2610</v>
      </c>
    </row>
    <row r="98" spans="1:26" x14ac:dyDescent="0.25">
      <c r="D98" t="s">
        <v>56</v>
      </c>
      <c r="E98" s="6">
        <v>0.5461111111111111</v>
      </c>
      <c r="F98" s="6">
        <v>0.55650462962962965</v>
      </c>
      <c r="G98">
        <f>IF(ISBLANK(D98),"",VLOOKUP(D98,evpWeights!$A:$Z,26,FALSE))</f>
        <v>3.0761467400801567E-5</v>
      </c>
      <c r="H98" s="7" t="str">
        <f t="shared" si="3"/>
        <v>898</v>
      </c>
      <c r="I98">
        <f t="shared" si="4"/>
        <v>3.4255531626727802E-8</v>
      </c>
      <c r="P98" t="s">
        <v>430</v>
      </c>
      <c r="Q98">
        <f t="shared" si="5"/>
        <v>76.08</v>
      </c>
      <c r="S98" t="s">
        <v>418</v>
      </c>
      <c r="T98" t="s">
        <v>408</v>
      </c>
      <c r="U98">
        <v>5.3</v>
      </c>
      <c r="V98" t="s">
        <v>612</v>
      </c>
    </row>
    <row r="99" spans="1:26" x14ac:dyDescent="0.25">
      <c r="D99" t="s">
        <v>57</v>
      </c>
      <c r="E99" s="6">
        <v>0.54658564814814814</v>
      </c>
      <c r="F99" s="6">
        <v>0.55658564814814815</v>
      </c>
      <c r="G99">
        <f>IF(ISBLANK(D99),"",VLOOKUP(D99,evpWeights!$A:$Z,26,FALSE))</f>
        <v>2.5057354240388011E-5</v>
      </c>
      <c r="H99" s="7" t="str">
        <f t="shared" si="3"/>
        <v>864</v>
      </c>
      <c r="I99">
        <f t="shared" si="4"/>
        <v>2.9001567407856494E-8</v>
      </c>
      <c r="P99" t="s">
        <v>611</v>
      </c>
      <c r="Q99">
        <f t="shared" si="5"/>
        <v>46.96</v>
      </c>
      <c r="S99">
        <v>1851</v>
      </c>
      <c r="T99" t="s">
        <v>610</v>
      </c>
      <c r="U99">
        <v>5.0999999999999996</v>
      </c>
      <c r="V99">
        <v>122</v>
      </c>
    </row>
    <row r="100" spans="1:26" x14ac:dyDescent="0.25">
      <c r="E100" s="6"/>
      <c r="F100" s="6"/>
      <c r="G100" t="str">
        <f>IF(ISBLANK(D100),"",VLOOKUP(D100,evpWeights!$A:$Z,26,FALSE))</f>
        <v/>
      </c>
      <c r="H100" s="7" t="str">
        <f t="shared" si="3"/>
        <v/>
      </c>
      <c r="I100" t="str">
        <f t="shared" si="4"/>
        <v/>
      </c>
      <c r="P100" t="s">
        <v>587</v>
      </c>
      <c r="Q100">
        <f t="shared" si="5"/>
        <v>30.319999999999993</v>
      </c>
    </row>
    <row r="101" spans="1:26" x14ac:dyDescent="0.25">
      <c r="E101" s="6"/>
      <c r="F101" s="6"/>
      <c r="G101" t="str">
        <f>IF(ISBLANK(D101),"",VLOOKUP(D101,evpWeights!$A:$Z,26,FALSE))</f>
        <v/>
      </c>
      <c r="H101" s="7" t="str">
        <f t="shared" si="3"/>
        <v/>
      </c>
      <c r="I101" t="str">
        <f t="shared" si="4"/>
        <v/>
      </c>
      <c r="Q101" t="str">
        <f t="shared" si="5"/>
        <v/>
      </c>
    </row>
    <row r="102" spans="1:26" x14ac:dyDescent="0.25">
      <c r="A102" s="3">
        <v>42524</v>
      </c>
      <c r="B102">
        <v>99</v>
      </c>
      <c r="C102" t="s">
        <v>418</v>
      </c>
      <c r="D102" t="s">
        <v>58</v>
      </c>
      <c r="E102" s="6">
        <v>0.32185185185185183</v>
      </c>
      <c r="F102" s="6">
        <v>0.33896990740740746</v>
      </c>
      <c r="G102">
        <f>IF(ISBLANK(D102),"",VLOOKUP(D102,evpWeights!$A:$Z,26,FALSE))</f>
        <v>7.3338597776744537E-6</v>
      </c>
      <c r="H102" s="7" t="str">
        <f t="shared" si="3"/>
        <v>1479</v>
      </c>
      <c r="I102">
        <f t="shared" si="4"/>
        <v>4.9586611072849584E-9</v>
      </c>
      <c r="J102">
        <f>AVERAGE(I102:I104)</f>
        <v>5.6220156452883286E-9</v>
      </c>
      <c r="K102">
        <v>168</v>
      </c>
      <c r="L102">
        <v>5</v>
      </c>
      <c r="M102" t="s">
        <v>609</v>
      </c>
      <c r="N102" s="8">
        <v>0.33194444444444443</v>
      </c>
      <c r="O102">
        <v>0</v>
      </c>
      <c r="P102" t="s">
        <v>428</v>
      </c>
      <c r="Q102">
        <f t="shared" si="5"/>
        <v>78.16</v>
      </c>
      <c r="R102">
        <f>IF(ISNUMBER(Q102),AVERAGE(Q102:Q105),"")</f>
        <v>80.240000000000009</v>
      </c>
      <c r="S102">
        <v>1450</v>
      </c>
      <c r="U102">
        <v>3.65</v>
      </c>
      <c r="V102">
        <v>116</v>
      </c>
      <c r="W102">
        <f>AVERAGE(U102:U106)</f>
        <v>5.25</v>
      </c>
      <c r="Y102" t="s">
        <v>600</v>
      </c>
      <c r="Z102" t="s">
        <v>608</v>
      </c>
    </row>
    <row r="103" spans="1:26" x14ac:dyDescent="0.25">
      <c r="D103" t="s">
        <v>59</v>
      </c>
      <c r="E103" s="6">
        <v>0.32317129629629632</v>
      </c>
      <c r="F103" s="6">
        <v>0.33912037037037041</v>
      </c>
      <c r="G103">
        <f>IF(ISBLANK(D103),"",VLOOKUP(D103,evpWeights!$A:$Z,26,FALSE))</f>
        <v>6.5189864690441115E-6</v>
      </c>
      <c r="H103" s="7" t="str">
        <f t="shared" si="3"/>
        <v>1378</v>
      </c>
      <c r="I103">
        <f t="shared" si="4"/>
        <v>4.7307594114979037E-9</v>
      </c>
      <c r="P103" t="s">
        <v>484</v>
      </c>
      <c r="Q103">
        <f t="shared" si="5"/>
        <v>87.52</v>
      </c>
      <c r="S103">
        <v>1451</v>
      </c>
      <c r="U103">
        <v>5.6</v>
      </c>
      <c r="V103">
        <v>82.5</v>
      </c>
    </row>
    <row r="104" spans="1:26" x14ac:dyDescent="0.25">
      <c r="D104" t="s">
        <v>60</v>
      </c>
      <c r="E104" s="6">
        <v>0.3237962962962963</v>
      </c>
      <c r="F104" s="6">
        <v>0.33825231481481483</v>
      </c>
      <c r="G104">
        <f>IF(ISBLANK(D104),"",VLOOKUP(D104,evpWeights!$A:$Z,26,FALSE))</f>
        <v>8.9636063949355726E-6</v>
      </c>
      <c r="H104" s="7" t="str">
        <f t="shared" si="3"/>
        <v>1249</v>
      </c>
      <c r="I104">
        <f t="shared" si="4"/>
        <v>7.1766264170821237E-9</v>
      </c>
      <c r="P104" t="s">
        <v>557</v>
      </c>
      <c r="Q104">
        <f t="shared" si="5"/>
        <v>74</v>
      </c>
      <c r="S104" t="s">
        <v>409</v>
      </c>
      <c r="T104" t="s">
        <v>408</v>
      </c>
      <c r="U104">
        <v>6.5</v>
      </c>
      <c r="V104">
        <v>124</v>
      </c>
    </row>
    <row r="105" spans="1:26" x14ac:dyDescent="0.25">
      <c r="E105" s="6"/>
      <c r="F105" s="6"/>
      <c r="G105" t="str">
        <f>IF(ISBLANK(D105),"",VLOOKUP(D105,evpWeights!$A:$Z,26,FALSE))</f>
        <v/>
      </c>
      <c r="H105" s="7" t="str">
        <f t="shared" si="3"/>
        <v/>
      </c>
      <c r="I105" t="str">
        <f t="shared" si="4"/>
        <v/>
      </c>
      <c r="P105" t="s">
        <v>452</v>
      </c>
      <c r="Q105">
        <f t="shared" si="5"/>
        <v>81.28</v>
      </c>
    </row>
    <row r="106" spans="1:26" x14ac:dyDescent="0.25">
      <c r="E106" s="6"/>
      <c r="F106" s="6"/>
      <c r="G106" t="str">
        <f>IF(ISBLANK(D106),"",VLOOKUP(D106,evpWeights!$A:$Z,26,FALSE))</f>
        <v/>
      </c>
      <c r="H106" s="7" t="str">
        <f t="shared" si="3"/>
        <v/>
      </c>
      <c r="I106" t="str">
        <f t="shared" si="4"/>
        <v/>
      </c>
      <c r="Q106" t="str">
        <f t="shared" si="5"/>
        <v/>
      </c>
    </row>
    <row r="107" spans="1:26" x14ac:dyDescent="0.25">
      <c r="A107" s="3">
        <v>42524</v>
      </c>
      <c r="B107">
        <v>102</v>
      </c>
      <c r="C107" t="s">
        <v>418</v>
      </c>
      <c r="D107" t="s">
        <v>61</v>
      </c>
      <c r="E107" s="6">
        <v>0.34439814814814818</v>
      </c>
      <c r="F107" s="6">
        <v>0.35615740740740742</v>
      </c>
      <c r="G107">
        <f>IF(ISBLANK(D107),"",VLOOKUP(D107,evpWeights!$A:$Z,26,FALSE))</f>
        <v>1.0185916357881229E-5</v>
      </c>
      <c r="H107" s="7" t="str">
        <f t="shared" si="3"/>
        <v>1016</v>
      </c>
      <c r="I107">
        <f t="shared" si="4"/>
        <v>1.0025508226261052E-8</v>
      </c>
      <c r="J107">
        <f>AVERAGE(I107:I109)</f>
        <v>8.7519502015012205E-9</v>
      </c>
      <c r="K107">
        <v>142</v>
      </c>
      <c r="L107">
        <v>2</v>
      </c>
      <c r="M107" t="s">
        <v>607</v>
      </c>
      <c r="N107" s="8">
        <v>0.35416666666666669</v>
      </c>
      <c r="O107">
        <v>0</v>
      </c>
      <c r="P107" t="s">
        <v>562</v>
      </c>
      <c r="Q107">
        <f t="shared" si="5"/>
        <v>29.28</v>
      </c>
      <c r="R107">
        <f>IF(ISNUMBER(Q107),AVERAGE(Q107:Q110),"")</f>
        <v>55.8</v>
      </c>
      <c r="S107" t="s">
        <v>2578</v>
      </c>
      <c r="T107" t="s">
        <v>2577</v>
      </c>
      <c r="U107">
        <v>3.7</v>
      </c>
      <c r="V107" t="s">
        <v>3</v>
      </c>
      <c r="W107">
        <f>AVERAGE(U107:U111)</f>
        <v>3.6333333333333333</v>
      </c>
      <c r="X107" t="s">
        <v>606</v>
      </c>
      <c r="Y107" t="s">
        <v>605</v>
      </c>
      <c r="Z107" t="s">
        <v>604</v>
      </c>
    </row>
    <row r="108" spans="1:26" x14ac:dyDescent="0.25">
      <c r="D108" t="s">
        <v>62</v>
      </c>
      <c r="E108" s="6">
        <v>0.34523148148148147</v>
      </c>
      <c r="F108" s="6">
        <v>0.35483796296296299</v>
      </c>
      <c r="G108">
        <f>IF(ISBLANK(D108),"",VLOOKUP(D108,evpWeights!$A:$Z,26,FALSE))</f>
        <v>1.0797071339354131E-5</v>
      </c>
      <c r="H108" s="7" t="str">
        <f t="shared" si="3"/>
        <v>830</v>
      </c>
      <c r="I108">
        <f t="shared" si="4"/>
        <v>1.3008519685968833E-8</v>
      </c>
      <c r="P108" t="s">
        <v>542</v>
      </c>
      <c r="Q108">
        <f t="shared" si="5"/>
        <v>66.72</v>
      </c>
      <c r="S108">
        <v>1721</v>
      </c>
      <c r="U108">
        <v>3.6</v>
      </c>
      <c r="V108">
        <v>170</v>
      </c>
    </row>
    <row r="109" spans="1:26" x14ac:dyDescent="0.25">
      <c r="D109" t="s">
        <v>63</v>
      </c>
      <c r="E109" s="6">
        <v>0.3460185185185185</v>
      </c>
      <c r="F109" s="6">
        <v>0.35553240740740738</v>
      </c>
      <c r="G109">
        <f>IF(ISBLANK(D109),"",VLOOKUP(D109,evpWeights!$A:$Z,26,FALSE))</f>
        <v>2.648338253049046E-6</v>
      </c>
      <c r="H109" s="7" t="str">
        <f t="shared" si="3"/>
        <v>822</v>
      </c>
      <c r="I109">
        <f t="shared" si="4"/>
        <v>3.2218226922737786E-9</v>
      </c>
      <c r="P109" t="s">
        <v>399</v>
      </c>
      <c r="Q109">
        <f t="shared" si="5"/>
        <v>88.56</v>
      </c>
      <c r="S109" t="s">
        <v>418</v>
      </c>
      <c r="T109" t="s">
        <v>603</v>
      </c>
      <c r="U109">
        <v>3.6</v>
      </c>
      <c r="V109">
        <v>15.5</v>
      </c>
    </row>
    <row r="110" spans="1:26" x14ac:dyDescent="0.25">
      <c r="E110" s="6"/>
      <c r="F110" s="6"/>
      <c r="G110" t="str">
        <f>IF(ISBLANK(D110),"",VLOOKUP(D110,evpWeights!$A:$Z,26,FALSE))</f>
        <v/>
      </c>
      <c r="H110" s="7" t="str">
        <f t="shared" si="3"/>
        <v/>
      </c>
      <c r="I110" t="str">
        <f t="shared" si="4"/>
        <v/>
      </c>
      <c r="P110" t="s">
        <v>397</v>
      </c>
      <c r="Q110">
        <f t="shared" si="5"/>
        <v>38.64</v>
      </c>
    </row>
    <row r="111" spans="1:26" x14ac:dyDescent="0.25">
      <c r="E111" s="6"/>
      <c r="F111" s="6"/>
      <c r="G111" t="str">
        <f>IF(ISBLANK(D111),"",VLOOKUP(D111,evpWeights!$A:$Z,26,FALSE))</f>
        <v/>
      </c>
      <c r="H111" s="7" t="str">
        <f t="shared" si="3"/>
        <v/>
      </c>
      <c r="I111" t="str">
        <f t="shared" si="4"/>
        <v/>
      </c>
      <c r="Q111" t="str">
        <f t="shared" si="5"/>
        <v/>
      </c>
    </row>
    <row r="112" spans="1:26" x14ac:dyDescent="0.25">
      <c r="A112" s="3">
        <v>42524</v>
      </c>
      <c r="B112">
        <v>100</v>
      </c>
      <c r="C112" t="s">
        <v>418</v>
      </c>
      <c r="D112" t="s">
        <v>64</v>
      </c>
      <c r="E112" s="6">
        <v>0.36332175925925925</v>
      </c>
      <c r="F112" s="6">
        <v>0.3732638888888889</v>
      </c>
      <c r="G112">
        <f>IF(ISBLANK(D112),"",VLOOKUP(D112,evpWeights!$A:$Z,26,FALSE))</f>
        <v>1.1408226320827105E-5</v>
      </c>
      <c r="H112" s="7" t="str">
        <f t="shared" si="3"/>
        <v>859</v>
      </c>
      <c r="I112">
        <f t="shared" si="4"/>
        <v>1.3280822259402916E-8</v>
      </c>
      <c r="J112">
        <f>AVERAGE(I112:I114)</f>
        <v>2.0910764706883017E-8</v>
      </c>
      <c r="K112">
        <v>170</v>
      </c>
      <c r="L112">
        <v>3</v>
      </c>
      <c r="M112" t="s">
        <v>602</v>
      </c>
      <c r="N112" s="8">
        <v>0.37083333333333335</v>
      </c>
      <c r="O112">
        <v>0</v>
      </c>
      <c r="P112" t="s">
        <v>484</v>
      </c>
      <c r="Q112">
        <f t="shared" si="5"/>
        <v>87.52</v>
      </c>
      <c r="R112">
        <f>IF(ISNUMBER(Q112),AVERAGE(Q112:Q115),"")</f>
        <v>79.97999999999999</v>
      </c>
      <c r="S112">
        <v>1474</v>
      </c>
      <c r="U112">
        <v>3.5</v>
      </c>
      <c r="V112">
        <v>230</v>
      </c>
      <c r="W112">
        <f>AVERAGE(U112:U116)</f>
        <v>3.1</v>
      </c>
      <c r="X112" t="s">
        <v>601</v>
      </c>
      <c r="Y112" t="s">
        <v>600</v>
      </c>
      <c r="Z112" t="s">
        <v>599</v>
      </c>
    </row>
    <row r="113" spans="1:26" x14ac:dyDescent="0.25">
      <c r="D113" t="s">
        <v>65</v>
      </c>
      <c r="E113" s="6">
        <v>0.36365740740740743</v>
      </c>
      <c r="F113" s="6">
        <v>0.37269675925925921</v>
      </c>
      <c r="G113">
        <f>IF(ISBLANK(D113),"",VLOOKUP(D113,evpWeights!$A:$Z,26,FALSE))</f>
        <v>1.8130931117028729E-5</v>
      </c>
      <c r="H113" s="7" t="str">
        <f t="shared" si="3"/>
        <v>781</v>
      </c>
      <c r="I113">
        <f t="shared" si="4"/>
        <v>2.321502063640042E-8</v>
      </c>
      <c r="P113" t="s">
        <v>454</v>
      </c>
      <c r="Q113">
        <f t="shared" si="5"/>
        <v>90.64</v>
      </c>
      <c r="S113" t="s">
        <v>409</v>
      </c>
      <c r="T113" t="s">
        <v>408</v>
      </c>
      <c r="U113">
        <v>3.7</v>
      </c>
      <c r="V113">
        <v>170</v>
      </c>
      <c r="X113" t="s">
        <v>2205</v>
      </c>
    </row>
    <row r="114" spans="1:26" x14ac:dyDescent="0.25">
      <c r="D114" t="s">
        <v>69</v>
      </c>
      <c r="E114" s="6">
        <v>0.36425925925925928</v>
      </c>
      <c r="F114" s="6">
        <v>0.3718981481481482</v>
      </c>
      <c r="G114">
        <f>IF(ISBLANK(D114),"",VLOOKUP(D114,evpWeights!$A:$Z,26,FALSE))</f>
        <v>1.7316057808398169E-5</v>
      </c>
      <c r="H114" s="7" t="str">
        <f t="shared" si="3"/>
        <v>660</v>
      </c>
      <c r="I114">
        <f t="shared" si="4"/>
        <v>2.6236451224845712E-8</v>
      </c>
      <c r="P114" t="s">
        <v>540</v>
      </c>
      <c r="Q114">
        <f t="shared" si="5"/>
        <v>71.92</v>
      </c>
      <c r="S114" t="s">
        <v>418</v>
      </c>
      <c r="T114" t="s">
        <v>598</v>
      </c>
      <c r="U114">
        <v>2.1</v>
      </c>
      <c r="V114">
        <v>11</v>
      </c>
    </row>
    <row r="115" spans="1:26" x14ac:dyDescent="0.25">
      <c r="E115" s="6"/>
      <c r="F115" s="6"/>
      <c r="G115" t="str">
        <f>IF(ISBLANK(D115),"",VLOOKUP(D115,evpWeights!$A:$Z,26,FALSE))</f>
        <v/>
      </c>
      <c r="H115" s="7" t="str">
        <f t="shared" si="3"/>
        <v/>
      </c>
      <c r="I115" t="str">
        <f t="shared" si="4"/>
        <v/>
      </c>
      <c r="P115" t="s">
        <v>597</v>
      </c>
      <c r="Q115">
        <f t="shared" si="5"/>
        <v>69.84</v>
      </c>
    </row>
    <row r="116" spans="1:26" x14ac:dyDescent="0.25">
      <c r="E116" s="6"/>
      <c r="F116" s="6"/>
      <c r="G116" t="str">
        <f>IF(ISBLANK(D116),"",VLOOKUP(D116,evpWeights!$A:$Z,26,FALSE))</f>
        <v/>
      </c>
      <c r="H116" s="7" t="str">
        <f t="shared" si="3"/>
        <v/>
      </c>
      <c r="I116" t="str">
        <f t="shared" si="4"/>
        <v/>
      </c>
      <c r="Q116" t="str">
        <f t="shared" si="5"/>
        <v/>
      </c>
    </row>
    <row r="117" spans="1:26" x14ac:dyDescent="0.25">
      <c r="A117" s="3">
        <v>42524</v>
      </c>
      <c r="B117">
        <v>73</v>
      </c>
      <c r="C117" t="s">
        <v>418</v>
      </c>
      <c r="D117" t="s">
        <v>70</v>
      </c>
      <c r="E117" s="6">
        <v>0.38420138888888888</v>
      </c>
      <c r="F117" s="6">
        <v>0.39621527777777782</v>
      </c>
      <c r="G117">
        <f>IF(ISBLANK(D117),"",VLOOKUP(D117,evpWeights!$A:$Z,26,FALSE))</f>
        <v>3.5650707252584561E-5</v>
      </c>
      <c r="H117" s="7" t="str">
        <f t="shared" si="3"/>
        <v>1038</v>
      </c>
      <c r="I117">
        <f t="shared" si="4"/>
        <v>3.4345575387846396E-8</v>
      </c>
      <c r="J117">
        <f>AVERAGE(I117:I119)</f>
        <v>2.6926206268819758E-8</v>
      </c>
      <c r="K117">
        <v>160</v>
      </c>
      <c r="L117">
        <v>0</v>
      </c>
      <c r="M117" t="s">
        <v>596</v>
      </c>
      <c r="N117" s="8">
        <v>0.39305555555555555</v>
      </c>
      <c r="O117">
        <v>0.3</v>
      </c>
      <c r="P117" t="s">
        <v>595</v>
      </c>
      <c r="Q117">
        <f t="shared" si="5"/>
        <v>20.959999999999994</v>
      </c>
      <c r="R117">
        <f>IF(ISNUMBER(Q117),AVERAGE(Q117:Q120),"")</f>
        <v>34.22</v>
      </c>
      <c r="S117">
        <v>1232</v>
      </c>
      <c r="U117">
        <v>4.8499999999999996</v>
      </c>
      <c r="V117">
        <v>131.5</v>
      </c>
      <c r="W117">
        <f>AVERAGE(U117:U121)</f>
        <v>6.3</v>
      </c>
      <c r="Y117" t="s">
        <v>594</v>
      </c>
      <c r="Z117" t="s">
        <v>593</v>
      </c>
    </row>
    <row r="118" spans="1:26" x14ac:dyDescent="0.25">
      <c r="D118" t="s">
        <v>71</v>
      </c>
      <c r="E118" s="6">
        <v>0.38552083333333331</v>
      </c>
      <c r="F118" s="6">
        <v>0.39621527777777782</v>
      </c>
      <c r="G118">
        <f>IF(ISBLANK(D118),"",VLOOKUP(D118,evpWeights!$A:$Z,26,FALSE))</f>
        <v>2.3223889295969381E-5</v>
      </c>
      <c r="H118" s="7" t="str">
        <f t="shared" si="3"/>
        <v>924</v>
      </c>
      <c r="I118">
        <f t="shared" si="4"/>
        <v>2.5134079324642186E-8</v>
      </c>
      <c r="P118" t="s">
        <v>592</v>
      </c>
      <c r="Q118">
        <f t="shared" si="5"/>
        <v>42.8</v>
      </c>
      <c r="S118" t="s">
        <v>418</v>
      </c>
      <c r="T118" t="s">
        <v>591</v>
      </c>
      <c r="U118">
        <v>5.45</v>
      </c>
      <c r="V118">
        <v>25</v>
      </c>
    </row>
    <row r="119" spans="1:26" x14ac:dyDescent="0.25">
      <c r="D119" t="s">
        <v>72</v>
      </c>
      <c r="E119" s="6">
        <v>0.38621527777777781</v>
      </c>
      <c r="F119" s="6">
        <v>0.39562499999999995</v>
      </c>
      <c r="G119">
        <f>IF(ISBLANK(D119),"",VLOOKUP(D119,evpWeights!$A:$Z,26,FALSE))</f>
        <v>1.7316057808398169E-5</v>
      </c>
      <c r="H119" s="7" t="str">
        <f t="shared" si="3"/>
        <v>813</v>
      </c>
      <c r="I119">
        <f t="shared" si="4"/>
        <v>2.1298964093970688E-8</v>
      </c>
      <c r="P119" t="s">
        <v>590</v>
      </c>
      <c r="Q119">
        <f t="shared" si="5"/>
        <v>54.239999999999995</v>
      </c>
      <c r="S119" t="s">
        <v>409</v>
      </c>
      <c r="T119" t="s">
        <v>2206</v>
      </c>
      <c r="U119">
        <v>8.6</v>
      </c>
      <c r="V119" t="s">
        <v>589</v>
      </c>
      <c r="X119" t="s">
        <v>2207</v>
      </c>
    </row>
    <row r="120" spans="1:26" x14ac:dyDescent="0.25">
      <c r="E120" s="6"/>
      <c r="F120" s="6"/>
      <c r="G120" t="str">
        <f>IF(ISBLANK(D120),"",VLOOKUP(D120,evpWeights!$A:$Z,26,FALSE))</f>
        <v/>
      </c>
      <c r="H120" s="7" t="str">
        <f t="shared" si="3"/>
        <v/>
      </c>
      <c r="I120" t="str">
        <f t="shared" si="4"/>
        <v/>
      </c>
      <c r="P120" t="s">
        <v>536</v>
      </c>
      <c r="Q120">
        <f t="shared" si="5"/>
        <v>18.879999999999995</v>
      </c>
    </row>
    <row r="121" spans="1:26" x14ac:dyDescent="0.25">
      <c r="E121" s="6"/>
      <c r="F121" s="6"/>
      <c r="G121" t="str">
        <f>IF(ISBLANK(D121),"",VLOOKUP(D121,evpWeights!$A:$Z,26,FALSE))</f>
        <v/>
      </c>
      <c r="H121" s="7" t="str">
        <f t="shared" si="3"/>
        <v/>
      </c>
      <c r="I121" t="str">
        <f t="shared" si="4"/>
        <v/>
      </c>
      <c r="Q121" t="str">
        <f t="shared" si="5"/>
        <v/>
      </c>
    </row>
    <row r="122" spans="1:26" x14ac:dyDescent="0.25">
      <c r="A122" s="3">
        <v>42524</v>
      </c>
      <c r="B122">
        <v>74</v>
      </c>
      <c r="C122" t="s">
        <v>418</v>
      </c>
      <c r="D122" t="s">
        <v>73</v>
      </c>
      <c r="E122" s="6">
        <v>0.40888888888888886</v>
      </c>
      <c r="F122" s="6">
        <v>0.41962962962962963</v>
      </c>
      <c r="G122">
        <f>IF(ISBLANK(D122),"",VLOOKUP(D122,evpWeights!$A:$Z,26,FALSE))</f>
        <v>5.3170483388140389E-5</v>
      </c>
      <c r="H122" s="7" t="str">
        <f t="shared" si="3"/>
        <v>928</v>
      </c>
      <c r="I122">
        <f t="shared" si="4"/>
        <v>5.7295779513082318E-8</v>
      </c>
      <c r="J122">
        <f>AVERAGE(I122:I124)</f>
        <v>5.0156223023025529E-8</v>
      </c>
      <c r="K122">
        <v>82</v>
      </c>
      <c r="L122">
        <v>2</v>
      </c>
      <c r="M122" t="s">
        <v>588</v>
      </c>
      <c r="N122" s="8">
        <v>0.40347222222222223</v>
      </c>
      <c r="O122">
        <v>0.7</v>
      </c>
      <c r="P122" t="s">
        <v>587</v>
      </c>
      <c r="Q122">
        <f t="shared" si="5"/>
        <v>30.319999999999993</v>
      </c>
      <c r="R122">
        <f>IF(ISNUMBER(Q122),AVERAGE(Q122:Q125),"")</f>
        <v>25.639999999999997</v>
      </c>
      <c r="S122" t="s">
        <v>418</v>
      </c>
      <c r="T122" t="s">
        <v>422</v>
      </c>
      <c r="U122">
        <v>4.3</v>
      </c>
      <c r="V122" t="s">
        <v>586</v>
      </c>
      <c r="W122">
        <f>AVERAGE(U122:U126)</f>
        <v>5.1333333333333337</v>
      </c>
      <c r="Y122" t="s">
        <v>585</v>
      </c>
      <c r="Z122" t="s">
        <v>584</v>
      </c>
    </row>
    <row r="123" spans="1:26" x14ac:dyDescent="0.25">
      <c r="D123" t="s">
        <v>74</v>
      </c>
      <c r="E123" s="6">
        <v>0.40952546296296299</v>
      </c>
      <c r="F123" s="6">
        <v>0.41876157407407405</v>
      </c>
      <c r="G123">
        <f>IF(ISBLANK(D123),"",VLOOKUP(D123,evpWeights!$A:$Z,26,FALSE))</f>
        <v>3.5446988925426899E-5</v>
      </c>
      <c r="H123" s="7" t="str">
        <f t="shared" si="3"/>
        <v>798</v>
      </c>
      <c r="I123">
        <f t="shared" si="4"/>
        <v>4.4419785620835715E-8</v>
      </c>
      <c r="P123" t="s">
        <v>583</v>
      </c>
      <c r="Q123">
        <f t="shared" si="5"/>
        <v>10.560000000000002</v>
      </c>
      <c r="S123" t="s">
        <v>418</v>
      </c>
      <c r="T123" t="s">
        <v>582</v>
      </c>
      <c r="U123">
        <v>5.7</v>
      </c>
      <c r="V123">
        <v>49.5</v>
      </c>
    </row>
    <row r="124" spans="1:26" x14ac:dyDescent="0.25">
      <c r="D124" t="s">
        <v>76</v>
      </c>
      <c r="E124" s="6">
        <v>0.41011574074074075</v>
      </c>
      <c r="F124" s="6">
        <v>0.41824074074074075</v>
      </c>
      <c r="G124">
        <f>IF(ISBLANK(D124),"",VLOOKUP(D124,evpWeights!$A:$Z,26,FALSE))</f>
        <v>3.4224678962481313E-5</v>
      </c>
      <c r="H124" s="7" t="str">
        <f t="shared" si="3"/>
        <v>702</v>
      </c>
      <c r="I124">
        <f t="shared" si="4"/>
        <v>4.8753103935158562E-8</v>
      </c>
      <c r="P124" t="s">
        <v>581</v>
      </c>
      <c r="Q124">
        <f t="shared" si="5"/>
        <v>9.519999999999996</v>
      </c>
      <c r="S124" t="s">
        <v>418</v>
      </c>
      <c r="T124" t="s">
        <v>422</v>
      </c>
      <c r="U124">
        <v>5.4</v>
      </c>
      <c r="V124" t="s">
        <v>580</v>
      </c>
    </row>
    <row r="125" spans="1:26" x14ac:dyDescent="0.25">
      <c r="E125" s="6"/>
      <c r="F125" s="6"/>
      <c r="G125" t="str">
        <f>IF(ISBLANK(D125),"",VLOOKUP(D125,evpWeights!$A:$Z,26,FALSE))</f>
        <v/>
      </c>
      <c r="H125" s="7" t="str">
        <f t="shared" si="3"/>
        <v/>
      </c>
      <c r="I125" t="str">
        <f t="shared" si="4"/>
        <v/>
      </c>
      <c r="P125" t="s">
        <v>579</v>
      </c>
      <c r="Q125">
        <f t="shared" si="5"/>
        <v>52.16</v>
      </c>
    </row>
    <row r="126" spans="1:26" x14ac:dyDescent="0.25">
      <c r="E126" s="6"/>
      <c r="F126" s="6"/>
      <c r="G126" t="str">
        <f>IF(ISBLANK(D126),"",VLOOKUP(D126,evpWeights!$A:$Z,26,FALSE))</f>
        <v/>
      </c>
      <c r="H126" s="7" t="str">
        <f t="shared" si="3"/>
        <v/>
      </c>
      <c r="I126" t="str">
        <f t="shared" si="4"/>
        <v/>
      </c>
      <c r="Q126" t="str">
        <f t="shared" si="5"/>
        <v/>
      </c>
    </row>
    <row r="127" spans="1:26" x14ac:dyDescent="0.25">
      <c r="A127" s="3">
        <v>42524</v>
      </c>
      <c r="B127">
        <v>71</v>
      </c>
      <c r="C127" t="s">
        <v>418</v>
      </c>
      <c r="D127" t="s">
        <v>77</v>
      </c>
      <c r="E127" s="6">
        <v>0.42409722222222218</v>
      </c>
      <c r="F127" s="6">
        <v>0.43733796296296296</v>
      </c>
      <c r="G127">
        <f>IF(ISBLANK(D127),"",VLOOKUP(D127,evpWeights!$A:$Z,26,FALSE))</f>
        <v>2.4649917586072768E-5</v>
      </c>
      <c r="H127" s="7" t="str">
        <f t="shared" si="3"/>
        <v>1144</v>
      </c>
      <c r="I127">
        <f t="shared" si="4"/>
        <v>2.1547130757056614E-8</v>
      </c>
      <c r="J127">
        <f>AVERAGE(I127:I129)</f>
        <v>2.4103209707473808E-8</v>
      </c>
      <c r="K127">
        <v>128</v>
      </c>
      <c r="L127">
        <v>5</v>
      </c>
      <c r="M127" t="s">
        <v>578</v>
      </c>
      <c r="N127" s="8">
        <v>0.43194444444444446</v>
      </c>
      <c r="O127">
        <v>0</v>
      </c>
      <c r="P127" t="s">
        <v>428</v>
      </c>
      <c r="Q127">
        <f t="shared" si="5"/>
        <v>78.16</v>
      </c>
      <c r="R127">
        <f>IF(ISNUMBER(Q127),AVERAGE(Q127:Q130),"")</f>
        <v>79.72</v>
      </c>
      <c r="S127">
        <v>653</v>
      </c>
      <c r="U127">
        <v>1.8</v>
      </c>
      <c r="V127">
        <v>240</v>
      </c>
      <c r="W127">
        <f>AVERAGE(U127:U131)</f>
        <v>6.4666666666666659</v>
      </c>
      <c r="X127" t="s">
        <v>577</v>
      </c>
      <c r="Y127" t="s">
        <v>576</v>
      </c>
      <c r="Z127" t="s">
        <v>575</v>
      </c>
    </row>
    <row r="128" spans="1:26" x14ac:dyDescent="0.25">
      <c r="D128" t="s">
        <v>78</v>
      </c>
      <c r="E128" s="6">
        <v>0.4253587962962963</v>
      </c>
      <c r="F128" s="6">
        <v>0.43689814814814815</v>
      </c>
      <c r="G128">
        <f>IF(ISBLANK(D128),"",VLOOKUP(D128,evpWeights!$A:$Z,26,FALSE))</f>
        <v>2.6279664203333742E-5</v>
      </c>
      <c r="H128" s="7" t="str">
        <f t="shared" si="3"/>
        <v>997</v>
      </c>
      <c r="I128">
        <f t="shared" si="4"/>
        <v>2.6358740424607566E-8</v>
      </c>
      <c r="P128" t="s">
        <v>491</v>
      </c>
      <c r="Q128">
        <f t="shared" si="5"/>
        <v>92.72</v>
      </c>
      <c r="S128">
        <v>720</v>
      </c>
      <c r="U128">
        <v>7.5</v>
      </c>
      <c r="V128">
        <v>180</v>
      </c>
    </row>
    <row r="129" spans="1:26" x14ac:dyDescent="0.25">
      <c r="D129" t="s">
        <v>79</v>
      </c>
      <c r="E129" s="6">
        <v>0.42621527777777773</v>
      </c>
      <c r="F129" s="6">
        <v>0.43732638888888892</v>
      </c>
      <c r="G129">
        <f>IF(ISBLANK(D129),"",VLOOKUP(D129,evpWeights!$A:$Z,26,FALSE))</f>
        <v>2.3427607623126965E-5</v>
      </c>
      <c r="H129" s="7" t="str">
        <f t="shared" si="3"/>
        <v>960</v>
      </c>
      <c r="I129">
        <f t="shared" si="4"/>
        <v>2.4403757940757255E-8</v>
      </c>
      <c r="P129" t="s">
        <v>524</v>
      </c>
      <c r="Q129">
        <f t="shared" si="5"/>
        <v>83.36</v>
      </c>
      <c r="S129">
        <v>719</v>
      </c>
      <c r="U129">
        <v>10.1</v>
      </c>
      <c r="V129">
        <v>240</v>
      </c>
    </row>
    <row r="130" spans="1:26" x14ac:dyDescent="0.25">
      <c r="E130" s="6"/>
      <c r="F130" s="6"/>
      <c r="G130" t="str">
        <f>IF(ISBLANK(D130),"",VLOOKUP(D130,evpWeights!$A:$Z,26,FALSE))</f>
        <v/>
      </c>
      <c r="H130" s="7" t="str">
        <f t="shared" ref="H130:H193" si="6">IF(ISBLANK(D130),"",TEXT(F130-E130,"[ss]"))</f>
        <v/>
      </c>
      <c r="I130" t="str">
        <f t="shared" ref="I130:I193" si="7">IF(ISBLANK(D130),"",G130/H130)</f>
        <v/>
      </c>
      <c r="P130" t="s">
        <v>425</v>
      </c>
      <c r="Q130">
        <f t="shared" ref="Q130:Q193" si="8">IF(ISBLANK(P130),"",100-(IF(RIGHT(P130,1)="w",_xlfn.NUMBERVALUE(LEFT(P130,(LEN(P130)-2))),94-_xlfn.NUMBERVALUE(LEFT(P130,(LEN(P130)-2))))*1.04))</f>
        <v>64.64</v>
      </c>
    </row>
    <row r="131" spans="1:26" x14ac:dyDescent="0.25">
      <c r="E131" s="6"/>
      <c r="F131" s="6"/>
      <c r="G131" t="str">
        <f>IF(ISBLANK(D131),"",VLOOKUP(D131,evpWeights!$A:$Z,26,FALSE))</f>
        <v/>
      </c>
      <c r="H131" s="7" t="str">
        <f t="shared" si="6"/>
        <v/>
      </c>
      <c r="I131" t="str">
        <f t="shared" si="7"/>
        <v/>
      </c>
      <c r="Q131" t="str">
        <f t="shared" si="8"/>
        <v/>
      </c>
    </row>
    <row r="132" spans="1:26" x14ac:dyDescent="0.25">
      <c r="A132" s="3">
        <v>42524</v>
      </c>
      <c r="B132">
        <v>72</v>
      </c>
      <c r="C132" t="s">
        <v>418</v>
      </c>
      <c r="D132" t="s">
        <v>80</v>
      </c>
      <c r="E132" s="6">
        <v>0.44562499999999999</v>
      </c>
      <c r="F132" s="6">
        <v>0.46124999999999999</v>
      </c>
      <c r="G132">
        <f>IF(ISBLANK(D132),"",VLOOKUP(D132,evpWeights!$A:$Z,26,FALSE))</f>
        <v>4.237341204878618E-5</v>
      </c>
      <c r="H132" s="7" t="str">
        <f t="shared" si="6"/>
        <v>1350</v>
      </c>
      <c r="I132">
        <f t="shared" si="7"/>
        <v>3.1387712628730505E-8</v>
      </c>
      <c r="J132">
        <f>AVERAGE(I132:I134)</f>
        <v>3.1984879314400375E-8</v>
      </c>
      <c r="K132">
        <v>152</v>
      </c>
      <c r="L132">
        <v>4</v>
      </c>
      <c r="M132" t="s">
        <v>574</v>
      </c>
      <c r="N132" s="8">
        <v>0.4548611111111111</v>
      </c>
      <c r="O132">
        <v>0</v>
      </c>
      <c r="P132" t="s">
        <v>572</v>
      </c>
      <c r="Q132">
        <f t="shared" si="8"/>
        <v>16.799999999999997</v>
      </c>
      <c r="R132">
        <f>IF(ISNUMBER(Q132),AVERAGE(Q132:Q135),"")</f>
        <v>46.959999999999994</v>
      </c>
      <c r="S132">
        <v>752</v>
      </c>
      <c r="U132">
        <v>2.2000000000000002</v>
      </c>
      <c r="V132">
        <v>190</v>
      </c>
      <c r="W132">
        <f>AVERAGE(U132:U136)</f>
        <v>4.2</v>
      </c>
      <c r="Y132" t="s">
        <v>427</v>
      </c>
      <c r="Z132" t="s">
        <v>573</v>
      </c>
    </row>
    <row r="133" spans="1:26" x14ac:dyDescent="0.25">
      <c r="D133" t="s">
        <v>81</v>
      </c>
      <c r="E133" s="6">
        <v>0.4463078703703704</v>
      </c>
      <c r="F133" s="6">
        <v>0.46144675925925926</v>
      </c>
      <c r="G133">
        <f>IF(ISBLANK(D133),"",VLOOKUP(D133,evpWeights!$A:$Z,26,FALSE))</f>
        <v>4.2577130375943767E-5</v>
      </c>
      <c r="H133" s="7" t="str">
        <f t="shared" si="6"/>
        <v>1308</v>
      </c>
      <c r="I133">
        <f t="shared" si="7"/>
        <v>3.25513229173882E-8</v>
      </c>
      <c r="P133" t="s">
        <v>572</v>
      </c>
      <c r="Q133">
        <f t="shared" si="8"/>
        <v>16.799999999999997</v>
      </c>
      <c r="S133">
        <v>695</v>
      </c>
      <c r="U133">
        <v>7.6</v>
      </c>
      <c r="V133">
        <v>160</v>
      </c>
    </row>
    <row r="134" spans="1:26" x14ac:dyDescent="0.25">
      <c r="D134" t="s">
        <v>82</v>
      </c>
      <c r="E134" s="6">
        <v>0.44832175925925927</v>
      </c>
      <c r="F134" s="6">
        <v>0.46069444444444446</v>
      </c>
      <c r="G134">
        <f>IF(ISBLANK(D134),"",VLOOKUP(D134,evpWeights!$A:$Z,26,FALSE))</f>
        <v>3.4224678962481096E-5</v>
      </c>
      <c r="H134" s="7" t="str">
        <f t="shared" si="6"/>
        <v>1069</v>
      </c>
      <c r="I134">
        <f t="shared" si="7"/>
        <v>3.2015602397082408E-8</v>
      </c>
      <c r="P134" t="s">
        <v>411</v>
      </c>
      <c r="Q134">
        <f t="shared" si="8"/>
        <v>85.44</v>
      </c>
      <c r="S134" t="s">
        <v>409</v>
      </c>
      <c r="T134" t="s">
        <v>571</v>
      </c>
      <c r="U134">
        <v>2.8</v>
      </c>
      <c r="V134">
        <v>67</v>
      </c>
    </row>
    <row r="135" spans="1:26" x14ac:dyDescent="0.25">
      <c r="E135" s="6"/>
      <c r="F135" s="6"/>
      <c r="G135" t="str">
        <f>IF(ISBLANK(D135),"",VLOOKUP(D135,evpWeights!$A:$Z,26,FALSE))</f>
        <v/>
      </c>
      <c r="H135" s="7" t="str">
        <f t="shared" si="6"/>
        <v/>
      </c>
      <c r="I135" t="str">
        <f t="shared" si="7"/>
        <v/>
      </c>
      <c r="P135" t="s">
        <v>517</v>
      </c>
      <c r="Q135">
        <f t="shared" si="8"/>
        <v>68.8</v>
      </c>
    </row>
    <row r="136" spans="1:26" x14ac:dyDescent="0.25">
      <c r="E136" s="6"/>
      <c r="F136" s="6"/>
      <c r="G136" t="str">
        <f>IF(ISBLANK(D136),"",VLOOKUP(D136,evpWeights!$A:$Z,26,FALSE))</f>
        <v/>
      </c>
      <c r="H136" s="7" t="str">
        <f t="shared" si="6"/>
        <v/>
      </c>
      <c r="I136" t="str">
        <f t="shared" si="7"/>
        <v/>
      </c>
      <c r="Q136" t="str">
        <f t="shared" si="8"/>
        <v/>
      </c>
    </row>
    <row r="137" spans="1:26" x14ac:dyDescent="0.25">
      <c r="A137" s="3">
        <v>42524</v>
      </c>
      <c r="B137">
        <v>45</v>
      </c>
      <c r="C137" t="s">
        <v>418</v>
      </c>
      <c r="D137" t="s">
        <v>83</v>
      </c>
      <c r="E137" s="6">
        <v>0.47239583333333335</v>
      </c>
      <c r="F137" s="6">
        <v>0.4853703703703704</v>
      </c>
      <c r="G137">
        <f>IF(ISBLANK(D137),"",VLOOKUP(D137,evpWeights!$A:$Z,26,FALSE))</f>
        <v>3.035403074648625E-5</v>
      </c>
      <c r="H137" s="7" t="str">
        <f t="shared" si="6"/>
        <v>1121</v>
      </c>
      <c r="I137">
        <f t="shared" si="7"/>
        <v>2.7077636705161687E-8</v>
      </c>
      <c r="J137">
        <f>AVERAGE(I137:I139)</f>
        <v>2.6782444980359087E-8</v>
      </c>
      <c r="K137">
        <v>144</v>
      </c>
      <c r="L137">
        <v>8</v>
      </c>
      <c r="M137" t="s">
        <v>570</v>
      </c>
      <c r="N137" s="8">
        <v>0.4826388888888889</v>
      </c>
      <c r="O137">
        <v>0</v>
      </c>
      <c r="P137" t="s">
        <v>480</v>
      </c>
      <c r="Q137">
        <f t="shared" si="8"/>
        <v>82.32</v>
      </c>
      <c r="R137">
        <f>IF(ISNUMBER(Q137),AVERAGE(Q137:Q140),"")</f>
        <v>84.399999999999991</v>
      </c>
      <c r="S137" t="s">
        <v>569</v>
      </c>
      <c r="T137" t="s">
        <v>408</v>
      </c>
      <c r="U137">
        <v>3.4</v>
      </c>
      <c r="V137">
        <v>54</v>
      </c>
      <c r="W137">
        <f>AVERAGE(U137:U141)</f>
        <v>3.3666666666666667</v>
      </c>
      <c r="Y137" t="s">
        <v>568</v>
      </c>
      <c r="Z137" t="s">
        <v>567</v>
      </c>
    </row>
    <row r="138" spans="1:26" x14ac:dyDescent="0.25">
      <c r="D138" t="s">
        <v>84</v>
      </c>
      <c r="E138" s="6">
        <v>0.47295138888888894</v>
      </c>
      <c r="F138" s="6">
        <v>0.48561342592592593</v>
      </c>
      <c r="G138">
        <f>IF(ISBLANK(D138),"",VLOOKUP(D138,evpWeights!$A:$Z,26,FALSE))</f>
        <v>2.8724284129225276E-5</v>
      </c>
      <c r="H138" s="7" t="str">
        <f t="shared" si="6"/>
        <v>1094</v>
      </c>
      <c r="I138">
        <f t="shared" si="7"/>
        <v>2.6256201215013965E-8</v>
      </c>
      <c r="P138" t="s">
        <v>428</v>
      </c>
      <c r="Q138">
        <f t="shared" si="8"/>
        <v>78.16</v>
      </c>
      <c r="S138">
        <v>325</v>
      </c>
      <c r="U138">
        <v>2.6</v>
      </c>
      <c r="V138">
        <v>165</v>
      </c>
    </row>
    <row r="139" spans="1:26" x14ac:dyDescent="0.25">
      <c r="D139" t="s">
        <v>85</v>
      </c>
      <c r="E139" s="6">
        <v>0.47348379629629633</v>
      </c>
      <c r="F139" s="6">
        <v>0.48509259259259258</v>
      </c>
      <c r="G139">
        <f>IF(ISBLANK(D139),"",VLOOKUP(D139,evpWeights!$A:$Z,26,FALSE))</f>
        <v>2.7094537511964302E-5</v>
      </c>
      <c r="H139" s="7" t="str">
        <f t="shared" si="6"/>
        <v>1003</v>
      </c>
      <c r="I139">
        <f t="shared" si="7"/>
        <v>2.7013497020901598E-8</v>
      </c>
      <c r="P139" t="s">
        <v>440</v>
      </c>
      <c r="Q139">
        <f t="shared" si="8"/>
        <v>86.48</v>
      </c>
      <c r="S139">
        <v>264</v>
      </c>
      <c r="U139">
        <v>4.0999999999999996</v>
      </c>
      <c r="V139">
        <v>87.5</v>
      </c>
    </row>
    <row r="140" spans="1:26" x14ac:dyDescent="0.25">
      <c r="E140" s="6"/>
      <c r="F140" s="6"/>
      <c r="G140" t="str">
        <f>IF(ISBLANK(D140),"",VLOOKUP(D140,evpWeights!$A:$Z,26,FALSE))</f>
        <v/>
      </c>
      <c r="H140" s="7" t="str">
        <f t="shared" si="6"/>
        <v/>
      </c>
      <c r="I140" t="str">
        <f t="shared" si="7"/>
        <v/>
      </c>
      <c r="P140" t="s">
        <v>454</v>
      </c>
      <c r="Q140">
        <f t="shared" si="8"/>
        <v>90.64</v>
      </c>
    </row>
    <row r="141" spans="1:26" x14ac:dyDescent="0.25">
      <c r="E141" s="6"/>
      <c r="F141" s="6"/>
      <c r="G141" t="str">
        <f>IF(ISBLANK(D141),"",VLOOKUP(D141,evpWeights!$A:$Z,26,FALSE))</f>
        <v/>
      </c>
      <c r="H141" s="7" t="str">
        <f t="shared" si="6"/>
        <v/>
      </c>
      <c r="I141" t="str">
        <f t="shared" si="7"/>
        <v/>
      </c>
      <c r="Q141" t="str">
        <f t="shared" si="8"/>
        <v/>
      </c>
    </row>
    <row r="142" spans="1:26" x14ac:dyDescent="0.25">
      <c r="A142" s="3">
        <v>42524</v>
      </c>
      <c r="B142">
        <v>44</v>
      </c>
      <c r="C142" t="s">
        <v>418</v>
      </c>
      <c r="D142" t="s">
        <v>86</v>
      </c>
      <c r="E142" s="6">
        <v>0.52788194444444447</v>
      </c>
      <c r="F142" s="6">
        <v>0.53983796296296294</v>
      </c>
      <c r="G142">
        <f>IF(ISBLANK(D142),"",VLOOKUP(D142,evpWeights!$A:$Z,26,FALSE))</f>
        <v>1.364912791956098E-5</v>
      </c>
      <c r="H142" s="7" t="str">
        <f t="shared" si="6"/>
        <v>1033</v>
      </c>
      <c r="I142">
        <f t="shared" si="7"/>
        <v>1.3213095759497561E-8</v>
      </c>
      <c r="J142">
        <f>AVERAGE(I142:I144)</f>
        <v>1.4644175348390464E-8</v>
      </c>
      <c r="K142">
        <v>0</v>
      </c>
      <c r="L142">
        <v>7</v>
      </c>
      <c r="M142" t="s">
        <v>566</v>
      </c>
      <c r="N142" s="8">
        <v>0.54027777777777775</v>
      </c>
      <c r="O142">
        <v>0</v>
      </c>
      <c r="P142" t="s">
        <v>442</v>
      </c>
      <c r="Q142">
        <f t="shared" si="8"/>
        <v>89.6</v>
      </c>
      <c r="R142">
        <f>IF(ISNUMBER(Q142),AVERAGE(Q142:Q145),"")</f>
        <v>90.640000000000015</v>
      </c>
      <c r="S142">
        <v>30</v>
      </c>
      <c r="U142">
        <v>10.5</v>
      </c>
      <c r="V142">
        <v>78</v>
      </c>
      <c r="W142">
        <f>AVERAGE(U142:U146)</f>
        <v>6.5333333333333341</v>
      </c>
      <c r="X142" t="s">
        <v>457</v>
      </c>
      <c r="Y142" t="s">
        <v>565</v>
      </c>
      <c r="Z142" t="s">
        <v>564</v>
      </c>
    </row>
    <row r="143" spans="1:26" x14ac:dyDescent="0.25">
      <c r="D143" t="s">
        <v>87</v>
      </c>
      <c r="E143" s="6">
        <v>0.52879629629629632</v>
      </c>
      <c r="F143" s="6">
        <v>0.54046296296296303</v>
      </c>
      <c r="G143">
        <f>IF(ISBLANK(D143),"",VLOOKUP(D143,evpWeights!$A:$Z,26,FALSE))</f>
        <v>1.6093747845452513E-5</v>
      </c>
      <c r="H143" s="7" t="str">
        <f t="shared" si="6"/>
        <v>1008</v>
      </c>
      <c r="I143">
        <f t="shared" si="7"/>
        <v>1.5966019687948922E-8</v>
      </c>
      <c r="P143" t="s">
        <v>454</v>
      </c>
      <c r="Q143">
        <f t="shared" si="8"/>
        <v>90.64</v>
      </c>
      <c r="S143">
        <v>7999</v>
      </c>
      <c r="U143">
        <v>2.6</v>
      </c>
      <c r="V143">
        <v>200</v>
      </c>
    </row>
    <row r="144" spans="1:26" x14ac:dyDescent="0.25">
      <c r="D144" t="s">
        <v>88</v>
      </c>
      <c r="E144" s="6">
        <v>0.52946759259259257</v>
      </c>
      <c r="F144" s="6">
        <v>0.54113425925925929</v>
      </c>
      <c r="G144">
        <f>IF(ISBLANK(D144),"",VLOOKUP(D144,evpWeights!$A:$Z,26,FALSE))</f>
        <v>1.487143788250671E-5</v>
      </c>
      <c r="H144" s="7" t="str">
        <f t="shared" si="6"/>
        <v>1008</v>
      </c>
      <c r="I144">
        <f t="shared" si="7"/>
        <v>1.4753410597724911E-8</v>
      </c>
      <c r="P144" t="s">
        <v>442</v>
      </c>
      <c r="Q144">
        <f t="shared" si="8"/>
        <v>89.6</v>
      </c>
      <c r="S144">
        <v>8000</v>
      </c>
      <c r="U144">
        <v>6.5</v>
      </c>
      <c r="V144">
        <v>120</v>
      </c>
    </row>
    <row r="145" spans="1:26" x14ac:dyDescent="0.25">
      <c r="E145" s="6"/>
      <c r="F145" s="6"/>
      <c r="G145" t="str">
        <f>IF(ISBLANK(D145),"",VLOOKUP(D145,evpWeights!$A:$Z,26,FALSE))</f>
        <v/>
      </c>
      <c r="H145" s="7" t="str">
        <f t="shared" si="6"/>
        <v/>
      </c>
      <c r="I145" t="str">
        <f t="shared" si="7"/>
        <v/>
      </c>
      <c r="P145" t="s">
        <v>491</v>
      </c>
      <c r="Q145">
        <f t="shared" si="8"/>
        <v>92.72</v>
      </c>
    </row>
    <row r="146" spans="1:26" x14ac:dyDescent="0.25">
      <c r="E146" s="6"/>
      <c r="F146" s="6"/>
      <c r="G146" t="str">
        <f>IF(ISBLANK(D146),"",VLOOKUP(D146,evpWeights!$A:$Z,26,FALSE))</f>
        <v/>
      </c>
      <c r="H146" s="7" t="str">
        <f t="shared" si="6"/>
        <v/>
      </c>
      <c r="I146" t="str">
        <f t="shared" si="7"/>
        <v/>
      </c>
      <c r="Q146" t="str">
        <f t="shared" si="8"/>
        <v/>
      </c>
    </row>
    <row r="147" spans="1:26" x14ac:dyDescent="0.25">
      <c r="A147" s="3">
        <v>42524</v>
      </c>
      <c r="B147">
        <v>17</v>
      </c>
      <c r="C147" t="s">
        <v>418</v>
      </c>
      <c r="D147" t="s">
        <v>89</v>
      </c>
      <c r="E147" s="6">
        <v>0.55409722222222224</v>
      </c>
      <c r="F147" s="6">
        <v>0.56500000000000006</v>
      </c>
      <c r="G147">
        <f>IF(ISBLANK(D147),"",VLOOKUP(D147,evpWeights!$A:$Z,26,FALSE))</f>
        <v>1.548259286397954E-5</v>
      </c>
      <c r="H147" s="7" t="str">
        <f t="shared" si="6"/>
        <v>942</v>
      </c>
      <c r="I147">
        <f t="shared" si="7"/>
        <v>1.6435873528640702E-8</v>
      </c>
      <c r="J147">
        <f>AVERAGE(I147:I149)</f>
        <v>1.7987917186144843E-8</v>
      </c>
      <c r="K147">
        <v>276</v>
      </c>
      <c r="L147">
        <v>5</v>
      </c>
      <c r="M147" t="s">
        <v>563</v>
      </c>
      <c r="N147" s="8">
        <v>0.55972222222222223</v>
      </c>
      <c r="O147">
        <v>0.3</v>
      </c>
      <c r="P147" t="s">
        <v>562</v>
      </c>
      <c r="Q147">
        <f t="shared" si="8"/>
        <v>29.28</v>
      </c>
      <c r="R147">
        <f>IF(ISNUMBER(Q147),AVERAGE(Q147:Q150),"")</f>
        <v>52.16</v>
      </c>
      <c r="S147">
        <v>7729</v>
      </c>
      <c r="U147">
        <v>2</v>
      </c>
      <c r="V147">
        <v>136.5</v>
      </c>
      <c r="W147">
        <f>AVERAGE(U147:U151)</f>
        <v>10.866666666666667</v>
      </c>
      <c r="Y147" t="s">
        <v>561</v>
      </c>
      <c r="Z147" t="s">
        <v>560</v>
      </c>
    </row>
    <row r="148" spans="1:26" x14ac:dyDescent="0.25">
      <c r="D148" t="s">
        <v>90</v>
      </c>
      <c r="E148" s="6">
        <v>0.55472222222222223</v>
      </c>
      <c r="F148" s="6">
        <v>0.56453703703703706</v>
      </c>
      <c r="G148">
        <f>IF(ISBLANK(D148),"",VLOOKUP(D148,evpWeights!$A:$Z,26,FALSE))</f>
        <v>1.5278874536821953E-5</v>
      </c>
      <c r="H148" s="7" t="str">
        <f t="shared" si="6"/>
        <v>848</v>
      </c>
      <c r="I148">
        <f t="shared" si="7"/>
        <v>1.8017540727384377E-8</v>
      </c>
      <c r="P148" t="s">
        <v>488</v>
      </c>
      <c r="Q148">
        <f t="shared" si="8"/>
        <v>60.48</v>
      </c>
      <c r="S148">
        <v>7687</v>
      </c>
      <c r="U148">
        <v>9.3000000000000007</v>
      </c>
      <c r="V148">
        <v>118</v>
      </c>
    </row>
    <row r="149" spans="1:26" x14ac:dyDescent="0.25">
      <c r="D149" t="s">
        <v>91</v>
      </c>
      <c r="E149" s="6">
        <v>0.55527777777777776</v>
      </c>
      <c r="F149" s="6">
        <v>0.56458333333333333</v>
      </c>
      <c r="G149">
        <f>IF(ISBLANK(D149),"",VLOOKUP(D149,evpWeights!$A:$Z,26,FALSE))</f>
        <v>1.5686311191137195E-5</v>
      </c>
      <c r="H149" s="7" t="str">
        <f t="shared" si="6"/>
        <v>804</v>
      </c>
      <c r="I149">
        <f t="shared" si="7"/>
        <v>1.9510337302409445E-8</v>
      </c>
      <c r="P149" t="s">
        <v>559</v>
      </c>
      <c r="Q149">
        <f t="shared" si="8"/>
        <v>44.879999999999995</v>
      </c>
      <c r="S149">
        <v>7685</v>
      </c>
      <c r="U149">
        <v>21.3</v>
      </c>
      <c r="V149" t="s">
        <v>558</v>
      </c>
    </row>
    <row r="150" spans="1:26" x14ac:dyDescent="0.25">
      <c r="E150" s="6"/>
      <c r="F150" s="6"/>
      <c r="G150" t="str">
        <f>IF(ISBLANK(D150),"",VLOOKUP(D150,evpWeights!$A:$Z,26,FALSE))</f>
        <v/>
      </c>
      <c r="H150" s="7" t="str">
        <f t="shared" si="6"/>
        <v/>
      </c>
      <c r="I150" t="str">
        <f t="shared" si="7"/>
        <v/>
      </c>
      <c r="P150" t="s">
        <v>557</v>
      </c>
      <c r="Q150">
        <f t="shared" si="8"/>
        <v>74</v>
      </c>
    </row>
    <row r="151" spans="1:26" x14ac:dyDescent="0.25">
      <c r="E151" s="6"/>
      <c r="F151" s="6"/>
      <c r="G151" t="str">
        <f>IF(ISBLANK(D151),"",VLOOKUP(D151,evpWeights!$A:$Z,26,FALSE))</f>
        <v/>
      </c>
      <c r="H151" s="7" t="str">
        <f t="shared" si="6"/>
        <v/>
      </c>
      <c r="I151" t="str">
        <f t="shared" si="7"/>
        <v/>
      </c>
      <c r="Q151" t="str">
        <f t="shared" si="8"/>
        <v/>
      </c>
    </row>
    <row r="152" spans="1:26" x14ac:dyDescent="0.25">
      <c r="A152" s="3">
        <v>42524</v>
      </c>
      <c r="B152">
        <v>18</v>
      </c>
      <c r="C152" t="s">
        <v>418</v>
      </c>
      <c r="D152" t="s">
        <v>92</v>
      </c>
      <c r="E152" s="6">
        <v>0.57913194444444438</v>
      </c>
      <c r="F152" s="6">
        <v>0.58922453703703703</v>
      </c>
      <c r="G152">
        <f>IF(ISBLANK(D152),"",VLOOKUP(D152,evpWeights!$A:$Z,26,FALSE))</f>
        <v>8.5561697406203282E-6</v>
      </c>
      <c r="H152" s="7" t="str">
        <f t="shared" si="6"/>
        <v>872</v>
      </c>
      <c r="I152">
        <f t="shared" si="7"/>
        <v>9.8121212621792752E-9</v>
      </c>
      <c r="J152">
        <f>AVERAGE(I152:I154)</f>
        <v>1.2484343284735559E-8</v>
      </c>
      <c r="K152">
        <v>309</v>
      </c>
      <c r="L152">
        <v>10</v>
      </c>
      <c r="M152" t="s">
        <v>556</v>
      </c>
      <c r="N152" s="8">
        <v>0.58472222222222225</v>
      </c>
      <c r="O152">
        <v>0</v>
      </c>
      <c r="P152" t="s">
        <v>489</v>
      </c>
      <c r="Q152">
        <f t="shared" si="8"/>
        <v>80.239999999999995</v>
      </c>
      <c r="R152">
        <f>IF(ISNUMBER(Q152),AVERAGE(Q152:Q155),"")</f>
        <v>69.84</v>
      </c>
      <c r="S152">
        <v>7676</v>
      </c>
      <c r="U152">
        <v>6.75</v>
      </c>
      <c r="V152">
        <v>86</v>
      </c>
      <c r="W152">
        <f>AVERAGE(U152:U156)</f>
        <v>3.7166666666666663</v>
      </c>
      <c r="X152" t="s">
        <v>457</v>
      </c>
      <c r="Y152" t="s">
        <v>555</v>
      </c>
      <c r="Z152" t="s">
        <v>554</v>
      </c>
    </row>
    <row r="153" spans="1:26" x14ac:dyDescent="0.25">
      <c r="D153" t="s">
        <v>93</v>
      </c>
      <c r="E153" s="6">
        <v>0.57981481481481478</v>
      </c>
      <c r="F153" s="6">
        <v>0.58987268518518521</v>
      </c>
      <c r="G153">
        <f>IF(ISBLANK(D153),"",VLOOKUP(D153,evpWeights!$A:$Z,26,FALSE))</f>
        <v>1.1408226320827032E-5</v>
      </c>
      <c r="H153" s="7" t="str">
        <f t="shared" si="6"/>
        <v>869</v>
      </c>
      <c r="I153">
        <f t="shared" si="7"/>
        <v>1.3127993464703144E-8</v>
      </c>
      <c r="P153" t="s">
        <v>553</v>
      </c>
      <c r="Q153">
        <f t="shared" si="8"/>
        <v>63.6</v>
      </c>
      <c r="S153" t="s">
        <v>418</v>
      </c>
      <c r="T153" t="s">
        <v>551</v>
      </c>
      <c r="U153">
        <v>3.2</v>
      </c>
      <c r="V153" t="s">
        <v>552</v>
      </c>
    </row>
    <row r="154" spans="1:26" x14ac:dyDescent="0.25">
      <c r="D154" t="s">
        <v>94</v>
      </c>
      <c r="E154" s="6">
        <v>0.58045138888888892</v>
      </c>
      <c r="F154" s="6">
        <v>0.58922453703703703</v>
      </c>
      <c r="G154">
        <f>IF(ISBLANK(D154),"",VLOOKUP(D154,evpWeights!$A:$Z,26,FALSE))</f>
        <v>1.1000789666511789E-5</v>
      </c>
      <c r="H154" s="7" t="str">
        <f t="shared" si="6"/>
        <v>758</v>
      </c>
      <c r="I154">
        <f t="shared" si="7"/>
        <v>1.4512915127324261E-8</v>
      </c>
      <c r="P154" t="s">
        <v>484</v>
      </c>
      <c r="Q154">
        <f t="shared" si="8"/>
        <v>87.52</v>
      </c>
      <c r="S154">
        <v>7722</v>
      </c>
      <c r="U154">
        <v>1.2</v>
      </c>
      <c r="V154" t="s">
        <v>550</v>
      </c>
    </row>
    <row r="155" spans="1:26" x14ac:dyDescent="0.25">
      <c r="E155" s="6"/>
      <c r="F155" s="6"/>
      <c r="G155" t="str">
        <f>IF(ISBLANK(D155),"",VLOOKUP(D155,evpWeights!$A:$Z,26,FALSE))</f>
        <v/>
      </c>
      <c r="H155" s="7" t="str">
        <f t="shared" si="6"/>
        <v/>
      </c>
      <c r="I155" t="str">
        <f t="shared" si="7"/>
        <v/>
      </c>
      <c r="P155" t="s">
        <v>549</v>
      </c>
      <c r="Q155">
        <f t="shared" si="8"/>
        <v>48</v>
      </c>
    </row>
    <row r="156" spans="1:26" x14ac:dyDescent="0.25">
      <c r="E156" s="6"/>
      <c r="F156" s="6"/>
      <c r="G156" t="str">
        <f>IF(ISBLANK(D156),"",VLOOKUP(D156,evpWeights!$A:$Z,26,FALSE))</f>
        <v/>
      </c>
      <c r="H156" s="7" t="str">
        <f t="shared" si="6"/>
        <v/>
      </c>
      <c r="I156" t="str">
        <f t="shared" si="7"/>
        <v/>
      </c>
      <c r="Q156" t="str">
        <f t="shared" si="8"/>
        <v/>
      </c>
    </row>
    <row r="157" spans="1:26" x14ac:dyDescent="0.25">
      <c r="A157" s="3">
        <v>42525</v>
      </c>
      <c r="B157">
        <v>39</v>
      </c>
      <c r="C157" t="s">
        <v>418</v>
      </c>
      <c r="D157" t="s">
        <v>95</v>
      </c>
      <c r="E157" s="6">
        <v>0.31914351851851852</v>
      </c>
      <c r="F157" s="6">
        <v>0.33175925925925925</v>
      </c>
      <c r="G157">
        <f>IF(ISBLANK(D157),"",VLOOKUP(D157,evpWeights!$A:$Z,26,FALSE))</f>
        <v>5.7041131604135524E-6</v>
      </c>
      <c r="H157" s="7" t="str">
        <f t="shared" si="6"/>
        <v>1090</v>
      </c>
      <c r="I157">
        <f t="shared" si="7"/>
        <v>5.2331313398289468E-9</v>
      </c>
      <c r="J157">
        <f>AVERAGE(I157:I159)</f>
        <v>5.3638539626830022E-9</v>
      </c>
      <c r="K157">
        <v>172</v>
      </c>
      <c r="L157">
        <v>8</v>
      </c>
      <c r="M157" t="s">
        <v>548</v>
      </c>
      <c r="N157" s="8">
        <v>0.32916666666666666</v>
      </c>
      <c r="O157">
        <v>0</v>
      </c>
      <c r="P157" t="s">
        <v>502</v>
      </c>
      <c r="Q157">
        <f t="shared" si="8"/>
        <v>96.88</v>
      </c>
      <c r="R157">
        <f>IF(ISNUMBER(Q157),AVERAGE(Q157:Q160),"")</f>
        <v>90.38</v>
      </c>
      <c r="S157">
        <v>3043</v>
      </c>
      <c r="U157">
        <v>5.3</v>
      </c>
      <c r="V157">
        <v>81</v>
      </c>
      <c r="W157">
        <f>AVERAGE(U157:U161)</f>
        <v>4.7</v>
      </c>
      <c r="Y157" t="s">
        <v>538</v>
      </c>
      <c r="Z157" t="s">
        <v>547</v>
      </c>
    </row>
    <row r="158" spans="1:26" x14ac:dyDescent="0.25">
      <c r="D158" t="s">
        <v>96</v>
      </c>
      <c r="E158" s="6">
        <v>0.31982638888888887</v>
      </c>
      <c r="F158" s="6">
        <v>0.33175925925925925</v>
      </c>
      <c r="G158">
        <f>IF(ISBLANK(D158),"",VLOOKUP(D158,evpWeights!$A:$Z,26,FALSE))</f>
        <v>6.3152681418864537E-6</v>
      </c>
      <c r="H158" s="7" t="str">
        <f t="shared" si="6"/>
        <v>1031</v>
      </c>
      <c r="I158">
        <f t="shared" si="7"/>
        <v>6.1253813209373949E-9</v>
      </c>
      <c r="P158" t="s">
        <v>451</v>
      </c>
      <c r="Q158">
        <f t="shared" si="8"/>
        <v>91.68</v>
      </c>
      <c r="S158">
        <v>3046</v>
      </c>
      <c r="U158">
        <v>7.3</v>
      </c>
      <c r="V158">
        <v>147.5</v>
      </c>
    </row>
    <row r="159" spans="1:26" x14ac:dyDescent="0.25">
      <c r="D159" t="s">
        <v>97</v>
      </c>
      <c r="E159" s="6">
        <v>0.32045138888888891</v>
      </c>
      <c r="F159" s="6">
        <v>0.33240740740740743</v>
      </c>
      <c r="G159">
        <f>IF(ISBLANK(D159),"",VLOOKUP(D159,evpWeights!$A:$Z,26,FALSE))</f>
        <v>4.8892398517829934E-6</v>
      </c>
      <c r="H159" s="7" t="str">
        <f t="shared" si="6"/>
        <v>1033</v>
      </c>
      <c r="I159">
        <f t="shared" si="7"/>
        <v>4.7330492272826658E-9</v>
      </c>
      <c r="P159" t="s">
        <v>411</v>
      </c>
      <c r="Q159">
        <f t="shared" si="8"/>
        <v>85.44</v>
      </c>
      <c r="S159">
        <v>3042</v>
      </c>
      <c r="U159">
        <v>1.5</v>
      </c>
      <c r="V159">
        <v>115.5</v>
      </c>
    </row>
    <row r="160" spans="1:26" x14ac:dyDescent="0.25">
      <c r="E160" s="6"/>
      <c r="F160" s="6"/>
      <c r="G160" t="str">
        <f>IF(ISBLANK(D160),"",VLOOKUP(D160,evpWeights!$A:$Z,26,FALSE))</f>
        <v/>
      </c>
      <c r="H160" s="7" t="str">
        <f t="shared" si="6"/>
        <v/>
      </c>
      <c r="I160" t="str">
        <f t="shared" si="7"/>
        <v/>
      </c>
      <c r="P160" t="s">
        <v>484</v>
      </c>
      <c r="Q160">
        <f t="shared" si="8"/>
        <v>87.52</v>
      </c>
    </row>
    <row r="161" spans="1:26" x14ac:dyDescent="0.25">
      <c r="E161" s="6"/>
      <c r="F161" s="6"/>
      <c r="G161" t="str">
        <f>IF(ISBLANK(D161),"",VLOOKUP(D161,evpWeights!$A:$Z,26,FALSE))</f>
        <v/>
      </c>
      <c r="H161" s="7" t="str">
        <f t="shared" si="6"/>
        <v/>
      </c>
      <c r="I161" t="str">
        <f t="shared" si="7"/>
        <v/>
      </c>
      <c r="Q161" t="str">
        <f t="shared" si="8"/>
        <v/>
      </c>
    </row>
    <row r="162" spans="1:26" x14ac:dyDescent="0.25">
      <c r="A162" s="3">
        <v>42525</v>
      </c>
      <c r="B162">
        <v>38</v>
      </c>
      <c r="C162" t="s">
        <v>418</v>
      </c>
      <c r="D162" t="s">
        <v>98</v>
      </c>
      <c r="E162" s="6">
        <v>0.3404282407407408</v>
      </c>
      <c r="F162" s="6">
        <v>0.35913194444444446</v>
      </c>
      <c r="G162">
        <f>IF(ISBLANK(D162),"",VLOOKUP(D162,evpWeights!$A:$Z,26,FALSE))</f>
        <v>-1.6297466172610461E-6</v>
      </c>
      <c r="H162" s="7" t="str">
        <f t="shared" si="6"/>
        <v>1616</v>
      </c>
      <c r="I162">
        <f t="shared" si="7"/>
        <v>-1.0085065700872811E-9</v>
      </c>
      <c r="J162">
        <f>AVERAGE(I162:I164)</f>
        <v>6.6478614167432075E-9</v>
      </c>
      <c r="K162">
        <v>135</v>
      </c>
      <c r="L162">
        <v>4</v>
      </c>
      <c r="M162" t="s">
        <v>546</v>
      </c>
      <c r="N162" s="8">
        <v>0.3520833333333333</v>
      </c>
      <c r="O162">
        <v>0</v>
      </c>
      <c r="P162" t="s">
        <v>489</v>
      </c>
      <c r="Q162">
        <f t="shared" si="8"/>
        <v>80.239999999999995</v>
      </c>
      <c r="R162">
        <f>IF(ISNUMBER(Q162),AVERAGE(Q162:Q165),"")</f>
        <v>77.12</v>
      </c>
      <c r="S162">
        <v>3055</v>
      </c>
      <c r="U162">
        <v>1.9</v>
      </c>
      <c r="V162">
        <v>165</v>
      </c>
      <c r="W162">
        <f>AVERAGE(U162:U166)</f>
        <v>6.7666666666666657</v>
      </c>
      <c r="Y162" t="s">
        <v>538</v>
      </c>
      <c r="Z162" t="s">
        <v>545</v>
      </c>
    </row>
    <row r="163" spans="1:26" x14ac:dyDescent="0.25">
      <c r="D163" t="s">
        <v>99</v>
      </c>
      <c r="E163" s="6">
        <v>0.34111111111111114</v>
      </c>
      <c r="F163" s="6">
        <v>0.35891203703703706</v>
      </c>
      <c r="G163">
        <f>IF(ISBLANK(D163),"",VLOOKUP(D163,evpWeights!$A:$Z,26,FALSE))</f>
        <v>1.0797071339354204E-5</v>
      </c>
      <c r="H163" s="7" t="str">
        <f t="shared" si="6"/>
        <v>1538</v>
      </c>
      <c r="I163">
        <f t="shared" si="7"/>
        <v>7.0202024313096251E-9</v>
      </c>
      <c r="P163" t="s">
        <v>454</v>
      </c>
      <c r="Q163">
        <f t="shared" si="8"/>
        <v>90.64</v>
      </c>
      <c r="S163" t="s">
        <v>418</v>
      </c>
      <c r="T163" t="s">
        <v>543</v>
      </c>
      <c r="U163">
        <v>8.6999999999999993</v>
      </c>
      <c r="V163" t="s">
        <v>544</v>
      </c>
    </row>
    <row r="164" spans="1:26" x14ac:dyDescent="0.25">
      <c r="D164" t="s">
        <v>100</v>
      </c>
      <c r="E164" s="6">
        <v>0.34156249999999999</v>
      </c>
      <c r="F164" s="6">
        <v>0.35814814814814816</v>
      </c>
      <c r="G164">
        <f>IF(ISBLANK(D164),"",VLOOKUP(D164,evpWeights!$A:$Z,26,FALSE))</f>
        <v>1.9964396061447433E-5</v>
      </c>
      <c r="H164" s="7" t="str">
        <f t="shared" si="6"/>
        <v>1433</v>
      </c>
      <c r="I164">
        <f t="shared" si="7"/>
        <v>1.393188838900728E-8</v>
      </c>
      <c r="P164" t="s">
        <v>542</v>
      </c>
      <c r="Q164">
        <f t="shared" si="8"/>
        <v>66.72</v>
      </c>
      <c r="S164">
        <v>3068</v>
      </c>
      <c r="U164">
        <v>9.6999999999999993</v>
      </c>
      <c r="V164">
        <v>190</v>
      </c>
    </row>
    <row r="165" spans="1:26" x14ac:dyDescent="0.25">
      <c r="E165" s="6"/>
      <c r="F165" s="6"/>
      <c r="G165" t="str">
        <f>IF(ISBLANK(D165),"",VLOOKUP(D165,evpWeights!$A:$Z,26,FALSE))</f>
        <v/>
      </c>
      <c r="H165" s="7" t="str">
        <f t="shared" si="6"/>
        <v/>
      </c>
      <c r="I165" t="str">
        <f t="shared" si="7"/>
        <v/>
      </c>
      <c r="P165" t="s">
        <v>403</v>
      </c>
      <c r="Q165">
        <f t="shared" si="8"/>
        <v>70.88</v>
      </c>
    </row>
    <row r="166" spans="1:26" x14ac:dyDescent="0.25">
      <c r="E166" s="6"/>
      <c r="F166" s="6"/>
      <c r="G166" t="str">
        <f>IF(ISBLANK(D166),"",VLOOKUP(D166,evpWeights!$A:$Z,26,FALSE))</f>
        <v/>
      </c>
      <c r="H166" s="7" t="str">
        <f t="shared" si="6"/>
        <v/>
      </c>
      <c r="I166" t="str">
        <f t="shared" si="7"/>
        <v/>
      </c>
      <c r="Q166" t="str">
        <f t="shared" si="8"/>
        <v/>
      </c>
    </row>
    <row r="167" spans="1:26" x14ac:dyDescent="0.25">
      <c r="A167" s="3">
        <v>42525</v>
      </c>
      <c r="B167">
        <v>37</v>
      </c>
      <c r="C167" t="s">
        <v>418</v>
      </c>
      <c r="D167" t="s">
        <v>102</v>
      </c>
      <c r="E167" s="6">
        <v>0.39180555555555552</v>
      </c>
      <c r="F167" s="6">
        <v>0.4031481481481482</v>
      </c>
      <c r="G167">
        <f>IF(ISBLANK(D167),"",VLOOKUP(D167,evpWeights!$A:$Z,26,FALSE))</f>
        <v>1.1408226320827105E-5</v>
      </c>
      <c r="H167" s="7" t="str">
        <f t="shared" si="6"/>
        <v>980</v>
      </c>
      <c r="I167">
        <f t="shared" si="7"/>
        <v>1.1641047266150107E-8</v>
      </c>
      <c r="J167">
        <f>AVERAGE(I167:I169)</f>
        <v>1.3462655588353198E-8</v>
      </c>
      <c r="K167">
        <v>175</v>
      </c>
      <c r="L167">
        <v>6</v>
      </c>
      <c r="M167" t="s">
        <v>541</v>
      </c>
      <c r="N167" s="8">
        <v>0.40069444444444446</v>
      </c>
      <c r="O167">
        <v>0</v>
      </c>
      <c r="P167" t="s">
        <v>540</v>
      </c>
      <c r="Q167">
        <f t="shared" si="8"/>
        <v>71.92</v>
      </c>
      <c r="R167">
        <f>IF(ISNUMBER(Q167),AVERAGE(Q167:Q170),"")</f>
        <v>51.38</v>
      </c>
      <c r="S167">
        <v>3087</v>
      </c>
      <c r="U167">
        <v>8.6</v>
      </c>
      <c r="V167">
        <v>325</v>
      </c>
      <c r="W167">
        <f>AVERAGE(U167:U171)</f>
        <v>6.6333333333333329</v>
      </c>
      <c r="X167" t="s">
        <v>539</v>
      </c>
      <c r="Y167" t="s">
        <v>538</v>
      </c>
      <c r="Z167" t="s">
        <v>537</v>
      </c>
    </row>
    <row r="168" spans="1:26" x14ac:dyDescent="0.25">
      <c r="D168" t="s">
        <v>103</v>
      </c>
      <c r="E168" s="6">
        <v>0.39230324074074074</v>
      </c>
      <c r="F168" s="6">
        <v>0.40271990740740743</v>
      </c>
      <c r="G168">
        <f>IF(ISBLANK(D168),"",VLOOKUP(D168,evpWeights!$A:$Z,26,FALSE))</f>
        <v>1.364912791956098E-5</v>
      </c>
      <c r="H168" s="7" t="str">
        <f t="shared" si="6"/>
        <v>900</v>
      </c>
      <c r="I168">
        <f t="shared" si="7"/>
        <v>1.5165697688401088E-8</v>
      </c>
      <c r="P168" t="s">
        <v>403</v>
      </c>
      <c r="Q168">
        <f t="shared" si="8"/>
        <v>70.88</v>
      </c>
      <c r="S168">
        <v>3118</v>
      </c>
      <c r="U168">
        <v>6.8</v>
      </c>
      <c r="V168">
        <v>99.5</v>
      </c>
    </row>
    <row r="169" spans="1:26" x14ac:dyDescent="0.25">
      <c r="D169" t="s">
        <v>104</v>
      </c>
      <c r="E169" s="6">
        <v>0.39302083333333332</v>
      </c>
      <c r="F169" s="6">
        <v>0.4031481481481482</v>
      </c>
      <c r="G169">
        <f>IF(ISBLANK(D169),"",VLOOKUP(D169,evpWeights!$A:$Z,26,FALSE))</f>
        <v>1.1883569084194849E-5</v>
      </c>
      <c r="H169" s="7" t="str">
        <f t="shared" si="6"/>
        <v>875</v>
      </c>
      <c r="I169">
        <f t="shared" si="7"/>
        <v>1.3581221810508399E-8</v>
      </c>
      <c r="P169" t="s">
        <v>506</v>
      </c>
      <c r="Q169">
        <f t="shared" si="8"/>
        <v>43.839999999999996</v>
      </c>
      <c r="S169">
        <v>3120</v>
      </c>
      <c r="U169">
        <v>4.5</v>
      </c>
      <c r="V169">
        <v>90</v>
      </c>
    </row>
    <row r="170" spans="1:26" x14ac:dyDescent="0.25">
      <c r="E170" s="6"/>
      <c r="F170" s="6"/>
      <c r="G170" t="str">
        <f>IF(ISBLANK(D170),"",VLOOKUP(D170,evpWeights!$A:$Z,26,FALSE))</f>
        <v/>
      </c>
      <c r="H170" s="7" t="str">
        <f t="shared" si="6"/>
        <v/>
      </c>
      <c r="I170" t="str">
        <f t="shared" si="7"/>
        <v/>
      </c>
      <c r="P170" t="s">
        <v>536</v>
      </c>
      <c r="Q170">
        <f t="shared" si="8"/>
        <v>18.879999999999995</v>
      </c>
    </row>
    <row r="171" spans="1:26" x14ac:dyDescent="0.25">
      <c r="E171" s="6"/>
      <c r="F171" s="6"/>
      <c r="G171" t="str">
        <f>IF(ISBLANK(D171),"",VLOOKUP(D171,evpWeights!$A:$Z,26,FALSE))</f>
        <v/>
      </c>
      <c r="H171" s="7" t="str">
        <f t="shared" si="6"/>
        <v/>
      </c>
      <c r="I171" t="str">
        <f t="shared" si="7"/>
        <v/>
      </c>
      <c r="Q171" t="str">
        <f t="shared" si="8"/>
        <v/>
      </c>
    </row>
    <row r="172" spans="1:26" x14ac:dyDescent="0.25">
      <c r="A172" s="3">
        <v>42525</v>
      </c>
      <c r="B172">
        <v>52</v>
      </c>
      <c r="C172" t="s">
        <v>418</v>
      </c>
      <c r="D172" t="s">
        <v>105</v>
      </c>
      <c r="E172" s="6">
        <v>0.41002314814814816</v>
      </c>
      <c r="F172" s="6">
        <v>0.42274305555555558</v>
      </c>
      <c r="G172">
        <f>IF(ISBLANK(D172),"",VLOOKUP(D172,evpWeights!$A:$Z,26,FALSE))</f>
        <v>2.263536968418064E-5</v>
      </c>
      <c r="H172" s="7" t="str">
        <f t="shared" si="6"/>
        <v>1099</v>
      </c>
      <c r="I172">
        <f t="shared" si="7"/>
        <v>2.0596332742657542E-8</v>
      </c>
      <c r="J172">
        <f>AVERAGE(I172:I174)</f>
        <v>1.8873404510320595E-8</v>
      </c>
      <c r="K172">
        <v>49</v>
      </c>
      <c r="L172">
        <v>8</v>
      </c>
      <c r="M172" t="s">
        <v>535</v>
      </c>
      <c r="N172" s="8">
        <v>0.4201388888888889</v>
      </c>
      <c r="O172">
        <v>0</v>
      </c>
      <c r="P172" t="s">
        <v>452</v>
      </c>
      <c r="Q172">
        <f t="shared" si="8"/>
        <v>81.28</v>
      </c>
      <c r="R172">
        <f>IF(ISNUMBER(Q172),AVERAGE(Q172:Q175),"")</f>
        <v>81.28</v>
      </c>
      <c r="S172">
        <v>3460</v>
      </c>
      <c r="U172">
        <v>3.5</v>
      </c>
      <c r="V172">
        <v>123</v>
      </c>
      <c r="W172">
        <f>AVERAGE(U172:U176)</f>
        <v>3.9499999999999997</v>
      </c>
      <c r="Y172" t="s">
        <v>534</v>
      </c>
      <c r="Z172" t="s">
        <v>533</v>
      </c>
    </row>
    <row r="173" spans="1:26" x14ac:dyDescent="0.25">
      <c r="D173" t="s">
        <v>106</v>
      </c>
      <c r="E173" s="6">
        <v>0.41059027777777773</v>
      </c>
      <c r="F173" s="6">
        <v>0.42266203703703703</v>
      </c>
      <c r="G173">
        <f>IF(ISBLANK(D173),"",VLOOKUP(D173,evpWeights!$A:$Z,26,FALSE))</f>
        <v>1.8108295747344553E-5</v>
      </c>
      <c r="H173" s="7" t="str">
        <f t="shared" si="6"/>
        <v>1043</v>
      </c>
      <c r="I173">
        <f t="shared" si="7"/>
        <v>1.7361740889112707E-8</v>
      </c>
      <c r="P173" t="s">
        <v>424</v>
      </c>
      <c r="Q173">
        <f t="shared" si="8"/>
        <v>84.4</v>
      </c>
      <c r="S173" t="s">
        <v>532</v>
      </c>
      <c r="T173" t="s">
        <v>408</v>
      </c>
      <c r="U173">
        <v>6.85</v>
      </c>
      <c r="V173">
        <v>29</v>
      </c>
    </row>
    <row r="174" spans="1:26" x14ac:dyDescent="0.25">
      <c r="D174" t="s">
        <v>107</v>
      </c>
      <c r="E174" s="6">
        <v>0.41116898148148145</v>
      </c>
      <c r="F174" s="6">
        <v>0.42204861111111108</v>
      </c>
      <c r="G174">
        <f>IF(ISBLANK(D174),"",VLOOKUP(D174,evpWeights!$A:$Z,26,FALSE))</f>
        <v>1.7542411505240045E-5</v>
      </c>
      <c r="H174" s="7" t="str">
        <f t="shared" si="6"/>
        <v>940</v>
      </c>
      <c r="I174">
        <f t="shared" si="7"/>
        <v>1.8662139899191539E-8</v>
      </c>
      <c r="P174" t="s">
        <v>416</v>
      </c>
      <c r="Q174">
        <f t="shared" si="8"/>
        <v>77.12</v>
      </c>
      <c r="S174">
        <v>3458</v>
      </c>
      <c r="U174">
        <v>1.5</v>
      </c>
      <c r="V174">
        <v>90</v>
      </c>
    </row>
    <row r="175" spans="1:26" x14ac:dyDescent="0.25">
      <c r="E175" s="6"/>
      <c r="F175" s="6"/>
      <c r="G175" t="str">
        <f>IF(ISBLANK(D175),"",VLOOKUP(D175,evpWeights!$A:$Z,26,FALSE))</f>
        <v/>
      </c>
      <c r="H175" s="7" t="str">
        <f t="shared" si="6"/>
        <v/>
      </c>
      <c r="I175" t="str">
        <f t="shared" si="7"/>
        <v/>
      </c>
      <c r="P175" t="s">
        <v>480</v>
      </c>
      <c r="Q175">
        <f t="shared" si="8"/>
        <v>82.32</v>
      </c>
    </row>
    <row r="176" spans="1:26" x14ac:dyDescent="0.25">
      <c r="E176" s="6"/>
      <c r="F176" s="6"/>
      <c r="G176" t="str">
        <f>IF(ISBLANK(D176),"",VLOOKUP(D176,evpWeights!$A:$Z,26,FALSE))</f>
        <v/>
      </c>
      <c r="H176" s="7" t="str">
        <f t="shared" si="6"/>
        <v/>
      </c>
      <c r="I176" t="str">
        <f t="shared" si="7"/>
        <v/>
      </c>
      <c r="Q176" t="str">
        <f t="shared" si="8"/>
        <v/>
      </c>
    </row>
    <row r="177" spans="1:26" x14ac:dyDescent="0.25">
      <c r="A177" s="3">
        <v>42525</v>
      </c>
      <c r="B177">
        <v>65</v>
      </c>
      <c r="C177" t="s">
        <v>418</v>
      </c>
      <c r="D177" t="s">
        <v>108</v>
      </c>
      <c r="E177" s="6">
        <v>0.44101851851851853</v>
      </c>
      <c r="F177" s="6">
        <v>0.45710648148148153</v>
      </c>
      <c r="G177">
        <f>IF(ISBLANK(D177),"",VLOOKUP(D177,evpWeights!$A:$Z,26,FALSE))</f>
        <v>2.3201253926285194E-5</v>
      </c>
      <c r="H177" s="7" t="str">
        <f t="shared" si="6"/>
        <v>1390</v>
      </c>
      <c r="I177">
        <f t="shared" si="7"/>
        <v>1.6691549587255536E-8</v>
      </c>
      <c r="J177">
        <f>AVERAGE(I177:I179)</f>
        <v>1.5705847193075747E-8</v>
      </c>
      <c r="K177">
        <v>136</v>
      </c>
      <c r="L177">
        <v>13</v>
      </c>
      <c r="M177" t="s">
        <v>531</v>
      </c>
      <c r="N177" s="8">
        <v>0.45069444444444445</v>
      </c>
      <c r="O177">
        <v>0</v>
      </c>
      <c r="P177" t="s">
        <v>424</v>
      </c>
      <c r="Q177">
        <f t="shared" si="8"/>
        <v>84.4</v>
      </c>
      <c r="R177">
        <f>IF(ISNUMBER(Q177),AVERAGE(Q177:Q180),"")</f>
        <v>86.22</v>
      </c>
      <c r="S177">
        <v>4055</v>
      </c>
      <c r="U177">
        <v>1.8</v>
      </c>
      <c r="V177">
        <v>120</v>
      </c>
      <c r="W177">
        <f>AVERAGE(U177:U181)</f>
        <v>3.3000000000000003</v>
      </c>
      <c r="Y177" t="s">
        <v>530</v>
      </c>
      <c r="Z177" t="s">
        <v>529</v>
      </c>
    </row>
    <row r="178" spans="1:26" x14ac:dyDescent="0.25">
      <c r="D178" t="s">
        <v>109</v>
      </c>
      <c r="E178" s="6">
        <v>0.44168981481481479</v>
      </c>
      <c r="F178" s="6">
        <v>0.45590277777777777</v>
      </c>
      <c r="G178">
        <f>IF(ISBLANK(D178),"",VLOOKUP(D178,evpWeights!$A:$Z,26,FALSE))</f>
        <v>1.9240064231553611E-5</v>
      </c>
      <c r="H178" s="7" t="str">
        <f t="shared" si="6"/>
        <v>1228</v>
      </c>
      <c r="I178">
        <f t="shared" si="7"/>
        <v>1.5667804748822159E-8</v>
      </c>
      <c r="P178" t="s">
        <v>399</v>
      </c>
      <c r="Q178">
        <f t="shared" si="8"/>
        <v>88.56</v>
      </c>
      <c r="S178">
        <v>4054</v>
      </c>
      <c r="U178">
        <v>3.6</v>
      </c>
      <c r="V178">
        <v>96.5</v>
      </c>
    </row>
    <row r="179" spans="1:26" x14ac:dyDescent="0.25">
      <c r="D179" t="s">
        <v>110</v>
      </c>
      <c r="E179" s="6">
        <v>0.44224537037037037</v>
      </c>
      <c r="F179" s="6">
        <v>0.4564467592592592</v>
      </c>
      <c r="G179">
        <f>IF(ISBLANK(D179),"",VLOOKUP(D179,evpWeights!$A:$Z,26,FALSE))</f>
        <v>1.8108295747344502E-5</v>
      </c>
      <c r="H179" s="7" t="str">
        <f t="shared" si="6"/>
        <v>1227</v>
      </c>
      <c r="I179">
        <f t="shared" si="7"/>
        <v>1.4758187243149553E-8</v>
      </c>
      <c r="P179" t="s">
        <v>411</v>
      </c>
      <c r="Q179">
        <f t="shared" si="8"/>
        <v>85.44</v>
      </c>
      <c r="S179">
        <v>4056</v>
      </c>
      <c r="U179">
        <v>4.5</v>
      </c>
      <c r="V179">
        <v>112</v>
      </c>
    </row>
    <row r="180" spans="1:26" x14ac:dyDescent="0.25">
      <c r="E180" s="6"/>
      <c r="F180" s="6"/>
      <c r="G180" t="str">
        <f>IF(ISBLANK(D180),"",VLOOKUP(D180,evpWeights!$A:$Z,26,FALSE))</f>
        <v/>
      </c>
      <c r="H180" s="7" t="str">
        <f t="shared" si="6"/>
        <v/>
      </c>
      <c r="I180" t="str">
        <f t="shared" si="7"/>
        <v/>
      </c>
      <c r="P180" t="s">
        <v>440</v>
      </c>
      <c r="Q180">
        <f t="shared" si="8"/>
        <v>86.48</v>
      </c>
    </row>
    <row r="181" spans="1:26" x14ac:dyDescent="0.25">
      <c r="E181" s="6"/>
      <c r="F181" s="6"/>
      <c r="G181" t="str">
        <f>IF(ISBLANK(D181),"",VLOOKUP(D181,evpWeights!$A:$Z,26,FALSE))</f>
        <v/>
      </c>
      <c r="H181" s="7" t="str">
        <f t="shared" si="6"/>
        <v/>
      </c>
      <c r="I181" t="str">
        <f t="shared" si="7"/>
        <v/>
      </c>
      <c r="Q181" t="str">
        <f t="shared" si="8"/>
        <v/>
      </c>
    </row>
    <row r="182" spans="1:26" x14ac:dyDescent="0.25">
      <c r="A182" s="3">
        <v>42526</v>
      </c>
      <c r="B182">
        <v>4</v>
      </c>
      <c r="C182" t="s">
        <v>418</v>
      </c>
      <c r="D182" t="s">
        <v>111</v>
      </c>
      <c r="E182" s="6">
        <v>0.26981481481481479</v>
      </c>
      <c r="F182" s="6">
        <v>0.28495370370370371</v>
      </c>
      <c r="G182">
        <f>IF(ISBLANK(D182),"",VLOOKUP(D182,evpWeights!$A:$Z,26,FALSE))</f>
        <v>2.8294212105225836E-5</v>
      </c>
      <c r="H182" s="7" t="str">
        <f t="shared" si="6"/>
        <v>1308</v>
      </c>
      <c r="I182">
        <f t="shared" si="7"/>
        <v>2.1631660630906603E-8</v>
      </c>
      <c r="J182">
        <f>AVERAGE(I182:I184)</f>
        <v>2.2937306457051822E-8</v>
      </c>
      <c r="K182">
        <v>115</v>
      </c>
      <c r="L182">
        <v>15</v>
      </c>
      <c r="M182" t="s">
        <v>528</v>
      </c>
      <c r="N182" s="8">
        <v>0.27569444444444446</v>
      </c>
      <c r="O182">
        <v>0</v>
      </c>
      <c r="P182" t="s">
        <v>484</v>
      </c>
      <c r="Q182">
        <f t="shared" si="8"/>
        <v>87.52</v>
      </c>
      <c r="R182">
        <f>IF(ISNUMBER(Q182),AVERAGE(Q182:Q185),"")</f>
        <v>87</v>
      </c>
      <c r="S182">
        <v>1025</v>
      </c>
      <c r="U182">
        <v>1.9</v>
      </c>
      <c r="V182">
        <v>106.5</v>
      </c>
      <c r="W182">
        <f>AVERAGE(U182:U186)</f>
        <v>3.9666666666666663</v>
      </c>
      <c r="Y182" t="s">
        <v>527</v>
      </c>
      <c r="Z182" t="s">
        <v>526</v>
      </c>
    </row>
    <row r="183" spans="1:26" x14ac:dyDescent="0.25">
      <c r="D183" t="s">
        <v>112</v>
      </c>
      <c r="E183" s="6">
        <v>0.27035879629629628</v>
      </c>
      <c r="F183" s="6">
        <v>0.28530092592592593</v>
      </c>
      <c r="G183">
        <f>IF(ISBLANK(D183),"",VLOOKUP(D183,evpWeights!$A:$Z,26,FALSE))</f>
        <v>3.1983777363747295E-5</v>
      </c>
      <c r="H183" s="7" t="str">
        <f t="shared" si="6"/>
        <v>1291</v>
      </c>
      <c r="I183">
        <f t="shared" si="7"/>
        <v>2.4774420885939036E-8</v>
      </c>
      <c r="P183" t="s">
        <v>451</v>
      </c>
      <c r="Q183">
        <f t="shared" si="8"/>
        <v>91.68</v>
      </c>
      <c r="S183" t="s">
        <v>525</v>
      </c>
      <c r="U183">
        <v>3.3</v>
      </c>
      <c r="V183">
        <v>33.5</v>
      </c>
    </row>
    <row r="184" spans="1:26" x14ac:dyDescent="0.25">
      <c r="D184" t="s">
        <v>113</v>
      </c>
      <c r="E184" s="6">
        <v>0.27089120370370373</v>
      </c>
      <c r="F184" s="6">
        <v>0.28572916666666665</v>
      </c>
      <c r="G184">
        <f>IF(ISBLANK(D184),"",VLOOKUP(D184,evpWeights!$A:$Z,26,FALSE))</f>
        <v>2.8724284129225201E-5</v>
      </c>
      <c r="H184" s="7" t="str">
        <f t="shared" si="6"/>
        <v>1282</v>
      </c>
      <c r="I184">
        <f t="shared" si="7"/>
        <v>2.240583785430983E-8</v>
      </c>
      <c r="P184" t="s">
        <v>524</v>
      </c>
      <c r="Q184">
        <f t="shared" si="8"/>
        <v>83.36</v>
      </c>
      <c r="S184" t="s">
        <v>523</v>
      </c>
      <c r="U184">
        <v>6.7</v>
      </c>
      <c r="V184">
        <v>114</v>
      </c>
    </row>
    <row r="185" spans="1:26" x14ac:dyDescent="0.25">
      <c r="E185" s="6"/>
      <c r="F185" s="6"/>
      <c r="G185" t="str">
        <f>IF(ISBLANK(D185),"",VLOOKUP(D185,evpWeights!$A:$Z,26,FALSE))</f>
        <v/>
      </c>
      <c r="H185" s="7" t="str">
        <f t="shared" si="6"/>
        <v/>
      </c>
      <c r="I185" t="str">
        <f t="shared" si="7"/>
        <v/>
      </c>
      <c r="P185" t="s">
        <v>411</v>
      </c>
      <c r="Q185">
        <f t="shared" si="8"/>
        <v>85.44</v>
      </c>
    </row>
    <row r="186" spans="1:26" x14ac:dyDescent="0.25">
      <c r="E186" s="6"/>
      <c r="F186" s="6"/>
      <c r="G186" t="str">
        <f>IF(ISBLANK(D186),"",VLOOKUP(D186,evpWeights!$A:$Z,26,FALSE))</f>
        <v/>
      </c>
      <c r="H186" s="7" t="str">
        <f t="shared" si="6"/>
        <v/>
      </c>
      <c r="I186" t="str">
        <f t="shared" si="7"/>
        <v/>
      </c>
      <c r="Q186" t="str">
        <f t="shared" si="8"/>
        <v/>
      </c>
    </row>
    <row r="187" spans="1:26" x14ac:dyDescent="0.25">
      <c r="A187" s="3">
        <v>42526</v>
      </c>
      <c r="B187">
        <v>5</v>
      </c>
      <c r="C187" t="s">
        <v>418</v>
      </c>
      <c r="D187" t="s">
        <v>114</v>
      </c>
      <c r="E187" s="6">
        <v>0.29644675925925928</v>
      </c>
      <c r="F187" s="6">
        <v>0.31429398148148152</v>
      </c>
      <c r="G187">
        <f>IF(ISBLANK(D187),"",VLOOKUP(D187,evpWeights!$A:$Z,26,FALSE))</f>
        <v>3.2798650672377781E-5</v>
      </c>
      <c r="H187" s="7" t="str">
        <f t="shared" si="6"/>
        <v>1542</v>
      </c>
      <c r="I187">
        <f t="shared" si="7"/>
        <v>2.1270201473656148E-8</v>
      </c>
      <c r="J187">
        <f>AVERAGE(I187:I189)</f>
        <v>2.2870057021853573E-8</v>
      </c>
      <c r="K187">
        <v>59</v>
      </c>
      <c r="L187">
        <v>10</v>
      </c>
      <c r="M187" t="s">
        <v>522</v>
      </c>
      <c r="N187" s="8">
        <v>0.30208333333333331</v>
      </c>
      <c r="O187">
        <v>0</v>
      </c>
      <c r="P187" t="s">
        <v>521</v>
      </c>
      <c r="Q187">
        <f t="shared" si="8"/>
        <v>49.04</v>
      </c>
      <c r="R187">
        <f>IF(ISNUMBER(Q187),AVERAGE(Q187:Q190),"")</f>
        <v>68.8</v>
      </c>
      <c r="S187">
        <v>1085</v>
      </c>
      <c r="U187">
        <v>2.6</v>
      </c>
      <c r="V187">
        <v>505</v>
      </c>
      <c r="W187">
        <f>AVERAGE(U187:U191)</f>
        <v>5.4333333333333327</v>
      </c>
      <c r="Y187" t="s">
        <v>520</v>
      </c>
      <c r="Z187" t="s">
        <v>519</v>
      </c>
    </row>
    <row r="188" spans="1:26" x14ac:dyDescent="0.25">
      <c r="D188" t="s">
        <v>115</v>
      </c>
      <c r="E188" s="6">
        <v>0.29731481481481481</v>
      </c>
      <c r="F188" s="6">
        <v>0.31481481481481483</v>
      </c>
      <c r="G188">
        <f>IF(ISBLANK(D188),"",VLOOKUP(D188,evpWeights!$A:$Z,26,FALSE))</f>
        <v>3.4835833943954069E-5</v>
      </c>
      <c r="H188" s="7" t="str">
        <f t="shared" si="6"/>
        <v>1512</v>
      </c>
      <c r="I188">
        <f t="shared" si="7"/>
        <v>2.3039572714255337E-8</v>
      </c>
      <c r="P188" t="s">
        <v>452</v>
      </c>
      <c r="Q188">
        <f t="shared" si="8"/>
        <v>81.28</v>
      </c>
      <c r="S188">
        <v>1020</v>
      </c>
      <c r="U188">
        <v>4.5999999999999996</v>
      </c>
      <c r="V188" t="s">
        <v>518</v>
      </c>
    </row>
    <row r="189" spans="1:26" x14ac:dyDescent="0.25">
      <c r="D189" t="s">
        <v>116</v>
      </c>
      <c r="E189" s="6">
        <v>0.29784722222222221</v>
      </c>
      <c r="F189" s="6">
        <v>0.3153125</v>
      </c>
      <c r="G189">
        <f>IF(ISBLANK(D189),"",VLOOKUP(D189,evpWeights!$A:$Z,26,FALSE))</f>
        <v>3.6669298888372701E-5</v>
      </c>
      <c r="H189" s="7" t="str">
        <f t="shared" si="6"/>
        <v>1509</v>
      </c>
      <c r="I189">
        <f t="shared" si="7"/>
        <v>2.4300396877649237E-8</v>
      </c>
      <c r="P189" t="s">
        <v>430</v>
      </c>
      <c r="Q189">
        <f t="shared" si="8"/>
        <v>76.08</v>
      </c>
      <c r="S189">
        <v>1013</v>
      </c>
      <c r="U189">
        <v>9.1</v>
      </c>
      <c r="V189">
        <v>2.8</v>
      </c>
    </row>
    <row r="190" spans="1:26" x14ac:dyDescent="0.25">
      <c r="E190" s="6"/>
      <c r="F190" s="6"/>
      <c r="G190" t="str">
        <f>IF(ISBLANK(D190),"",VLOOKUP(D190,evpWeights!$A:$Z,26,FALSE))</f>
        <v/>
      </c>
      <c r="H190" s="7" t="str">
        <f t="shared" si="6"/>
        <v/>
      </c>
      <c r="I190" t="str">
        <f t="shared" si="7"/>
        <v/>
      </c>
      <c r="P190" t="s">
        <v>517</v>
      </c>
      <c r="Q190">
        <f t="shared" si="8"/>
        <v>68.8</v>
      </c>
    </row>
    <row r="191" spans="1:26" x14ac:dyDescent="0.25">
      <c r="E191" s="6"/>
      <c r="F191" s="6"/>
      <c r="G191" t="str">
        <f>IF(ISBLANK(D191),"",VLOOKUP(D191,evpWeights!$A:$Z,26,FALSE))</f>
        <v/>
      </c>
      <c r="H191" s="7" t="str">
        <f t="shared" si="6"/>
        <v/>
      </c>
      <c r="I191" t="str">
        <f t="shared" si="7"/>
        <v/>
      </c>
      <c r="Q191" t="str">
        <f t="shared" si="8"/>
        <v/>
      </c>
    </row>
    <row r="192" spans="1:26" x14ac:dyDescent="0.25">
      <c r="A192" s="3">
        <v>42527</v>
      </c>
      <c r="B192">
        <v>4</v>
      </c>
      <c r="C192" t="s">
        <v>402</v>
      </c>
      <c r="D192" t="s">
        <v>120</v>
      </c>
      <c r="E192" s="6">
        <v>0.30861111111111111</v>
      </c>
      <c r="F192" s="6">
        <v>0.31577546296296294</v>
      </c>
      <c r="G192">
        <f>IF(ISBLANK(D192),"",VLOOKUP(D192,evpWeights!$A:$Z,26,FALSE))</f>
        <v>1.0185916357881375E-5</v>
      </c>
      <c r="H192" s="7" t="str">
        <f t="shared" si="6"/>
        <v>619</v>
      </c>
      <c r="I192">
        <f t="shared" si="7"/>
        <v>1.6455438381068458E-8</v>
      </c>
      <c r="J192">
        <f>AVERAGE(I192:I194)</f>
        <v>1.7506399287936561E-8</v>
      </c>
      <c r="M192" t="s">
        <v>516</v>
      </c>
      <c r="N192" s="8">
        <v>0.31527777777777777</v>
      </c>
      <c r="O192">
        <v>0</v>
      </c>
      <c r="P192" t="s">
        <v>484</v>
      </c>
      <c r="Q192">
        <f t="shared" si="8"/>
        <v>87.52</v>
      </c>
      <c r="R192">
        <f>IF(ISNUMBER(Q192),AVERAGE(Q192:Q195),"")</f>
        <v>85.7</v>
      </c>
    </row>
    <row r="193" spans="1:26" x14ac:dyDescent="0.25">
      <c r="D193" t="s">
        <v>121</v>
      </c>
      <c r="E193" s="6">
        <v>0.30925925925925929</v>
      </c>
      <c r="F193" s="6">
        <v>0.31641203703703707</v>
      </c>
      <c r="G193">
        <f>IF(ISBLANK(D193),"",VLOOKUP(D193,evpWeights!$A:$Z,26,FALSE))</f>
        <v>1.0185916357881229E-5</v>
      </c>
      <c r="H193" s="7" t="str">
        <f t="shared" si="6"/>
        <v>618</v>
      </c>
      <c r="I193">
        <f t="shared" si="7"/>
        <v>1.6482065304014934E-8</v>
      </c>
      <c r="P193" t="s">
        <v>424</v>
      </c>
      <c r="Q193">
        <f t="shared" si="8"/>
        <v>84.4</v>
      </c>
    </row>
    <row r="194" spans="1:26" x14ac:dyDescent="0.25">
      <c r="D194" t="s">
        <v>122</v>
      </c>
      <c r="E194" s="6">
        <v>0.31010416666666668</v>
      </c>
      <c r="F194" s="6">
        <v>0.31696759259259261</v>
      </c>
      <c r="G194">
        <f>IF(ISBLANK(D194),"",VLOOKUP(D194,evpWeights!$A:$Z,26,FALSE))</f>
        <v>1.1611944647984691E-5</v>
      </c>
      <c r="H194" s="7" t="str">
        <f t="shared" ref="H194:H257" si="9">IF(ISBLANK(D194),"",TEXT(F194-E194,"[ss]"))</f>
        <v>593</v>
      </c>
      <c r="I194">
        <f t="shared" ref="I194:I257" si="10">IF(ISBLANK(D194),"",G194/H194)</f>
        <v>1.9581694178726292E-8</v>
      </c>
      <c r="P194" t="s">
        <v>410</v>
      </c>
      <c r="Q194">
        <f t="shared" ref="Q194:Q257" si="11">IF(ISBLANK(P194),"",100-(IF(RIGHT(P194,1)="w",_xlfn.NUMBERVALUE(LEFT(P194,(LEN(P194)-2))),94-_xlfn.NUMBERVALUE(LEFT(P194,(LEN(P194)-2))))*1.04))</f>
        <v>94.8</v>
      </c>
    </row>
    <row r="195" spans="1:26" x14ac:dyDescent="0.25">
      <c r="E195" s="6"/>
      <c r="F195" s="6"/>
      <c r="G195" t="str">
        <f>IF(ISBLANK(D195),"",VLOOKUP(D195,evpWeights!$A:$Z,26,FALSE))</f>
        <v/>
      </c>
      <c r="H195" s="7" t="str">
        <f t="shared" si="9"/>
        <v/>
      </c>
      <c r="I195" t="str">
        <f t="shared" si="10"/>
        <v/>
      </c>
      <c r="P195" t="s">
        <v>430</v>
      </c>
      <c r="Q195">
        <f t="shared" si="11"/>
        <v>76.08</v>
      </c>
    </row>
    <row r="196" spans="1:26" x14ac:dyDescent="0.25">
      <c r="E196" s="6"/>
      <c r="F196" s="6"/>
      <c r="G196" t="str">
        <f>IF(ISBLANK(D196),"",VLOOKUP(D196,evpWeights!$A:$Z,26,FALSE))</f>
        <v/>
      </c>
      <c r="H196" s="7" t="str">
        <f t="shared" si="9"/>
        <v/>
      </c>
      <c r="I196" t="str">
        <f t="shared" si="10"/>
        <v/>
      </c>
      <c r="Q196" t="str">
        <f t="shared" si="11"/>
        <v/>
      </c>
    </row>
    <row r="197" spans="1:26" x14ac:dyDescent="0.25">
      <c r="A197" s="3">
        <v>42527</v>
      </c>
      <c r="B197">
        <v>5</v>
      </c>
      <c r="C197" t="s">
        <v>402</v>
      </c>
      <c r="D197" t="s">
        <v>123</v>
      </c>
      <c r="E197" s="6">
        <v>0.3213078703703704</v>
      </c>
      <c r="F197" s="6">
        <v>0.32725694444444448</v>
      </c>
      <c r="G197">
        <f>IF(ISBLANK(D197),"",VLOOKUP(D197,evpWeights!$A:$Z,26,FALSE))</f>
        <v>1.7625423449846119E-5</v>
      </c>
      <c r="H197" s="7" t="str">
        <f t="shared" si="9"/>
        <v>514</v>
      </c>
      <c r="I197">
        <f t="shared" si="10"/>
        <v>3.4290707100867934E-8</v>
      </c>
      <c r="J197">
        <f>AVERAGE(I197:I199)</f>
        <v>3.5478495866950362E-8</v>
      </c>
      <c r="M197" t="s">
        <v>515</v>
      </c>
      <c r="N197" s="8">
        <v>0.32708333333333334</v>
      </c>
      <c r="O197">
        <v>0</v>
      </c>
      <c r="P197" t="s">
        <v>404</v>
      </c>
      <c r="Q197">
        <f t="shared" si="11"/>
        <v>44.879999999999995</v>
      </c>
      <c r="R197">
        <f>IF(ISNUMBER(Q197),AVERAGE(Q197:Q200),"")</f>
        <v>70.88</v>
      </c>
    </row>
    <row r="198" spans="1:26" x14ac:dyDescent="0.25">
      <c r="D198" t="s">
        <v>125</v>
      </c>
      <c r="E198" s="6">
        <v>0.32210648148148152</v>
      </c>
      <c r="F198" s="6">
        <v>0.32776620370370368</v>
      </c>
      <c r="G198">
        <f>IF(ISBLANK(D198),"",VLOOKUP(D198,evpWeights!$A:$Z,26,FALSE))</f>
        <v>1.9466885601322788E-5</v>
      </c>
      <c r="H198" s="7" t="str">
        <f t="shared" si="9"/>
        <v>489</v>
      </c>
      <c r="I198">
        <f t="shared" si="10"/>
        <v>3.9809582006795067E-8</v>
      </c>
      <c r="P198" t="s">
        <v>430</v>
      </c>
      <c r="Q198">
        <f t="shared" si="11"/>
        <v>76.08</v>
      </c>
    </row>
    <row r="199" spans="1:26" x14ac:dyDescent="0.25">
      <c r="D199" t="s">
        <v>126</v>
      </c>
      <c r="E199" s="6">
        <v>0.32267361111111109</v>
      </c>
      <c r="F199" s="6">
        <v>0.32822916666666663</v>
      </c>
      <c r="G199">
        <f>IF(ISBLANK(D199),"",VLOOKUP(D199,evpWeights!$A:$Z,26,FALSE))</f>
        <v>1.5520895276730284E-5</v>
      </c>
      <c r="H199" s="7" t="str">
        <f t="shared" si="9"/>
        <v>480</v>
      </c>
      <c r="I199">
        <f t="shared" si="10"/>
        <v>3.2335198493188092E-8</v>
      </c>
      <c r="P199" t="s">
        <v>428</v>
      </c>
      <c r="Q199">
        <f t="shared" si="11"/>
        <v>78.16</v>
      </c>
    </row>
    <row r="200" spans="1:26" x14ac:dyDescent="0.25">
      <c r="E200" s="6"/>
      <c r="F200" s="6"/>
      <c r="G200" t="str">
        <f>IF(ISBLANK(D200),"",VLOOKUP(D200,evpWeights!$A:$Z,26,FALSE))</f>
        <v/>
      </c>
      <c r="H200" s="7" t="str">
        <f t="shared" si="9"/>
        <v/>
      </c>
      <c r="I200" t="str">
        <f t="shared" si="10"/>
        <v/>
      </c>
      <c r="P200" t="s">
        <v>424</v>
      </c>
      <c r="Q200">
        <f t="shared" si="11"/>
        <v>84.4</v>
      </c>
    </row>
    <row r="201" spans="1:26" x14ac:dyDescent="0.25">
      <c r="E201" s="6"/>
      <c r="F201" s="6"/>
      <c r="G201" t="str">
        <f>IF(ISBLANK(D201),"",VLOOKUP(D201,evpWeights!$A:$Z,26,FALSE))</f>
        <v/>
      </c>
      <c r="H201" s="7" t="str">
        <f t="shared" si="9"/>
        <v/>
      </c>
      <c r="I201" t="str">
        <f t="shared" si="10"/>
        <v/>
      </c>
      <c r="Q201" t="str">
        <f t="shared" si="11"/>
        <v/>
      </c>
    </row>
    <row r="202" spans="1:26" x14ac:dyDescent="0.25">
      <c r="A202" s="3">
        <v>42527</v>
      </c>
      <c r="B202">
        <v>13</v>
      </c>
      <c r="C202" t="s">
        <v>418</v>
      </c>
      <c r="D202" t="s">
        <v>127</v>
      </c>
      <c r="E202" s="6">
        <v>0.33395833333333336</v>
      </c>
      <c r="F202" s="6">
        <v>0.34532407407407412</v>
      </c>
      <c r="G202">
        <f>IF(ISBLANK(D202),"",VLOOKUP(D202,evpWeights!$A:$Z,26,FALSE))</f>
        <v>1.5783961298369917E-5</v>
      </c>
      <c r="H202" s="7" t="str">
        <f t="shared" si="9"/>
        <v>982</v>
      </c>
      <c r="I202">
        <f t="shared" si="10"/>
        <v>1.6073280344572216E-8</v>
      </c>
      <c r="J202">
        <f>AVERAGE(I202:I204)</f>
        <v>1.6753603801663525E-8</v>
      </c>
      <c r="K202">
        <v>144</v>
      </c>
      <c r="L202">
        <v>18</v>
      </c>
      <c r="M202" t="s">
        <v>514</v>
      </c>
      <c r="N202" s="8">
        <v>0.3347222222222222</v>
      </c>
      <c r="O202">
        <v>0</v>
      </c>
      <c r="P202" t="s">
        <v>513</v>
      </c>
      <c r="Q202">
        <f t="shared" si="11"/>
        <v>32.399999999999991</v>
      </c>
      <c r="R202">
        <f>IF(ISNUMBER(Q202),AVERAGE(Q202:Q205),"")</f>
        <v>43.839999999999996</v>
      </c>
      <c r="S202">
        <v>1442</v>
      </c>
      <c r="U202">
        <v>7.2</v>
      </c>
      <c r="V202" t="s">
        <v>512</v>
      </c>
      <c r="W202">
        <f>AVERAGE(U202:U206)</f>
        <v>5.666666666666667</v>
      </c>
      <c r="Y202" t="s">
        <v>511</v>
      </c>
      <c r="Z202" t="s">
        <v>510</v>
      </c>
    </row>
    <row r="203" spans="1:26" x14ac:dyDescent="0.25">
      <c r="D203" t="s">
        <v>128</v>
      </c>
      <c r="E203" s="6">
        <v>0.33474537037037039</v>
      </c>
      <c r="F203" s="6">
        <v>0.34625</v>
      </c>
      <c r="G203">
        <f>IF(ISBLANK(D203),"",VLOOKUP(D203,evpWeights!$A:$Z,26,FALSE))</f>
        <v>1.5520895276730379E-5</v>
      </c>
      <c r="H203" s="7" t="str">
        <f t="shared" si="9"/>
        <v>994</v>
      </c>
      <c r="I203">
        <f t="shared" si="10"/>
        <v>1.5614582773370602E-8</v>
      </c>
      <c r="P203" t="s">
        <v>479</v>
      </c>
      <c r="Q203">
        <f t="shared" si="11"/>
        <v>58.4</v>
      </c>
      <c r="S203" t="s">
        <v>409</v>
      </c>
      <c r="T203" t="s">
        <v>2575</v>
      </c>
      <c r="U203">
        <v>2.4</v>
      </c>
      <c r="V203" t="s">
        <v>509</v>
      </c>
      <c r="X203" t="s">
        <v>508</v>
      </c>
    </row>
    <row r="204" spans="1:26" x14ac:dyDescent="0.25">
      <c r="D204" t="s">
        <v>129</v>
      </c>
      <c r="E204" s="6">
        <v>0.33532407407407411</v>
      </c>
      <c r="F204" s="6">
        <v>0.34532407407407412</v>
      </c>
      <c r="G204">
        <f>IF(ISBLANK(D204),"",VLOOKUP(D204,evpWeights!$A:$Z,26,FALSE))</f>
        <v>1.6047027320009266E-5</v>
      </c>
      <c r="H204" s="7" t="str">
        <f t="shared" si="9"/>
        <v>864</v>
      </c>
      <c r="I204">
        <f t="shared" si="10"/>
        <v>1.857294828704776E-8</v>
      </c>
      <c r="P204" t="s">
        <v>507</v>
      </c>
      <c r="Q204">
        <f t="shared" si="11"/>
        <v>40.72</v>
      </c>
      <c r="S204">
        <v>1716</v>
      </c>
      <c r="U204">
        <v>7.4</v>
      </c>
      <c r="V204">
        <v>100.5</v>
      </c>
    </row>
    <row r="205" spans="1:26" x14ac:dyDescent="0.25">
      <c r="E205" s="6"/>
      <c r="F205" s="6"/>
      <c r="G205" t="str">
        <f>IF(ISBLANK(D205),"",VLOOKUP(D205,evpWeights!$A:$Z,26,FALSE))</f>
        <v/>
      </c>
      <c r="H205" s="7" t="str">
        <f t="shared" si="9"/>
        <v/>
      </c>
      <c r="I205" t="str">
        <f t="shared" si="10"/>
        <v/>
      </c>
      <c r="P205" t="s">
        <v>506</v>
      </c>
      <c r="Q205">
        <f t="shared" si="11"/>
        <v>43.839999999999996</v>
      </c>
    </row>
    <row r="206" spans="1:26" x14ac:dyDescent="0.25">
      <c r="E206" s="6"/>
      <c r="F206" s="6"/>
      <c r="G206" t="str">
        <f>IF(ISBLANK(D206),"",VLOOKUP(D206,evpWeights!$A:$Z,26,FALSE))</f>
        <v/>
      </c>
      <c r="H206" s="7" t="str">
        <f t="shared" si="9"/>
        <v/>
      </c>
      <c r="I206" t="str">
        <f t="shared" si="10"/>
        <v/>
      </c>
      <c r="Q206" t="str">
        <f t="shared" si="11"/>
        <v/>
      </c>
    </row>
    <row r="207" spans="1:26" x14ac:dyDescent="0.25">
      <c r="A207" s="3">
        <v>42527</v>
      </c>
      <c r="B207">
        <v>14</v>
      </c>
      <c r="C207" t="s">
        <v>418</v>
      </c>
      <c r="D207" t="s">
        <v>130</v>
      </c>
      <c r="E207" s="6">
        <v>0.35155092592592596</v>
      </c>
      <c r="F207" s="6">
        <v>0.36181712962962959</v>
      </c>
      <c r="G207">
        <f>IF(ISBLANK(D207),"",VLOOKUP(D207,evpWeights!$A:$Z,26,FALSE))</f>
        <v>2.393900796919427E-5</v>
      </c>
      <c r="H207" s="7" t="str">
        <f t="shared" si="9"/>
        <v>887</v>
      </c>
      <c r="I207">
        <f t="shared" si="10"/>
        <v>2.6988735027276515E-8</v>
      </c>
      <c r="J207">
        <f>AVERAGE(I207:I209)</f>
        <v>2.6545100056463583E-8</v>
      </c>
      <c r="K207">
        <v>206</v>
      </c>
      <c r="L207">
        <v>13</v>
      </c>
      <c r="M207" t="s">
        <v>505</v>
      </c>
      <c r="N207" s="8">
        <v>0.35972222222222222</v>
      </c>
      <c r="O207">
        <v>0</v>
      </c>
      <c r="P207" t="s">
        <v>484</v>
      </c>
      <c r="Q207">
        <f t="shared" si="11"/>
        <v>87.52</v>
      </c>
      <c r="R207">
        <f>IF(ISNUMBER(Q207),AVERAGE(Q207:Q210),"")</f>
        <v>89.6</v>
      </c>
      <c r="S207" t="s">
        <v>409</v>
      </c>
      <c r="T207" t="s">
        <v>408</v>
      </c>
      <c r="U207">
        <v>7.45</v>
      </c>
      <c r="V207">
        <v>71</v>
      </c>
      <c r="W207">
        <f>AVERAGE(U207:U211)</f>
        <v>4.1000000000000005</v>
      </c>
      <c r="Y207" t="s">
        <v>504</v>
      </c>
      <c r="Z207" t="s">
        <v>503</v>
      </c>
    </row>
    <row r="208" spans="1:26" x14ac:dyDescent="0.25">
      <c r="D208" t="s">
        <v>131</v>
      </c>
      <c r="E208" s="6">
        <v>0.35202546296296294</v>
      </c>
      <c r="F208" s="6">
        <v>0.36127314814814815</v>
      </c>
      <c r="G208">
        <f>IF(ISBLANK(D208),"",VLOOKUP(D208,evpWeights!$A:$Z,26,FALSE))</f>
        <v>1.9466885601322598E-5</v>
      </c>
      <c r="H208" s="7" t="str">
        <f t="shared" si="9"/>
        <v>799</v>
      </c>
      <c r="I208">
        <f t="shared" si="10"/>
        <v>2.4364062079252312E-8</v>
      </c>
      <c r="P208" t="s">
        <v>502</v>
      </c>
      <c r="Q208">
        <f t="shared" si="11"/>
        <v>96.88</v>
      </c>
      <c r="S208">
        <v>1458</v>
      </c>
      <c r="U208">
        <v>4.3</v>
      </c>
      <c r="V208">
        <v>72</v>
      </c>
    </row>
    <row r="209" spans="1:26" x14ac:dyDescent="0.25">
      <c r="D209" t="s">
        <v>132</v>
      </c>
      <c r="E209" s="6">
        <v>0.35271990740740744</v>
      </c>
      <c r="F209" s="6">
        <v>0.36057870370370365</v>
      </c>
      <c r="G209">
        <f>IF(ISBLANK(D209),"",VLOOKUP(D209,evpWeights!$A:$Z,26,FALSE))</f>
        <v>1.920381957968325E-5</v>
      </c>
      <c r="H209" s="7" t="str">
        <f t="shared" si="9"/>
        <v>679</v>
      </c>
      <c r="I209">
        <f t="shared" si="10"/>
        <v>2.8282503062861928E-8</v>
      </c>
      <c r="P209" t="s">
        <v>451</v>
      </c>
      <c r="Q209">
        <f t="shared" si="11"/>
        <v>91.68</v>
      </c>
      <c r="S209">
        <v>1678</v>
      </c>
      <c r="U209">
        <v>0.55000000000000004</v>
      </c>
      <c r="V209">
        <v>49.5</v>
      </c>
    </row>
    <row r="210" spans="1:26" x14ac:dyDescent="0.25">
      <c r="E210" s="6"/>
      <c r="F210" s="6"/>
      <c r="G210" t="str">
        <f>IF(ISBLANK(D210),"",VLOOKUP(D210,evpWeights!$A:$Z,26,FALSE))</f>
        <v/>
      </c>
      <c r="H210" s="7" t="str">
        <f t="shared" si="9"/>
        <v/>
      </c>
      <c r="I210" t="str">
        <f t="shared" si="10"/>
        <v/>
      </c>
      <c r="P210" t="s">
        <v>480</v>
      </c>
      <c r="Q210">
        <f t="shared" si="11"/>
        <v>82.32</v>
      </c>
    </row>
    <row r="211" spans="1:26" x14ac:dyDescent="0.25">
      <c r="E211" s="6"/>
      <c r="F211" s="6"/>
      <c r="G211" t="str">
        <f>IF(ISBLANK(D211),"",VLOOKUP(D211,evpWeights!$A:$Z,26,FALSE))</f>
        <v/>
      </c>
      <c r="H211" s="7" t="str">
        <f t="shared" si="9"/>
        <v/>
      </c>
      <c r="I211" t="str">
        <f t="shared" si="10"/>
        <v/>
      </c>
      <c r="Q211" t="str">
        <f t="shared" si="11"/>
        <v/>
      </c>
    </row>
    <row r="212" spans="1:26" x14ac:dyDescent="0.25">
      <c r="A212" s="3">
        <v>42527</v>
      </c>
      <c r="B212">
        <v>25</v>
      </c>
      <c r="C212" t="s">
        <v>418</v>
      </c>
      <c r="D212" t="s">
        <v>133</v>
      </c>
      <c r="E212" s="6">
        <v>0.36715277777777783</v>
      </c>
      <c r="F212" s="6">
        <v>0.37634259259259256</v>
      </c>
      <c r="G212">
        <f>IF(ISBLANK(D212),"",VLOOKUP(D212,evpWeights!$A:$Z,26,FALSE))</f>
        <v>2.6306602163949548E-5</v>
      </c>
      <c r="H212" s="7" t="str">
        <f t="shared" si="9"/>
        <v>794</v>
      </c>
      <c r="I212">
        <f t="shared" si="10"/>
        <v>3.3131740760641746E-8</v>
      </c>
      <c r="J212">
        <f>AVERAGE(I212:I214)</f>
        <v>3.131956043214239E-8</v>
      </c>
      <c r="K212">
        <v>158</v>
      </c>
      <c r="L212">
        <v>11</v>
      </c>
      <c r="M212" t="s">
        <v>501</v>
      </c>
      <c r="N212" s="8">
        <v>0.375</v>
      </c>
      <c r="O212">
        <v>0.5</v>
      </c>
      <c r="P212" t="s">
        <v>400</v>
      </c>
      <c r="Q212">
        <f t="shared" si="11"/>
        <v>93.76</v>
      </c>
      <c r="R212">
        <f>IF(ISNUMBER(Q212),AVERAGE(Q212:Q215),"")</f>
        <v>83.88</v>
      </c>
      <c r="S212">
        <v>2511</v>
      </c>
      <c r="U212">
        <v>6.7</v>
      </c>
      <c r="V212">
        <v>56.5</v>
      </c>
      <c r="W212">
        <f>AVERAGE(U212:U216)</f>
        <v>5.5666666666666664</v>
      </c>
      <c r="Y212" t="s">
        <v>500</v>
      </c>
      <c r="Z212" t="s">
        <v>499</v>
      </c>
    </row>
    <row r="213" spans="1:26" x14ac:dyDescent="0.25">
      <c r="D213" t="s">
        <v>134</v>
      </c>
      <c r="E213" s="6">
        <v>0.36806712962962962</v>
      </c>
      <c r="F213" s="6">
        <v>0.37578703703703703</v>
      </c>
      <c r="G213">
        <f>IF(ISBLANK(D213),"",VLOOKUP(D213,evpWeights!$A:$Z,26,FALSE))</f>
        <v>2.2360611839357234E-5</v>
      </c>
      <c r="H213" s="7" t="str">
        <f t="shared" si="9"/>
        <v>667</v>
      </c>
      <c r="I213">
        <f t="shared" si="10"/>
        <v>3.3524155681195254E-8</v>
      </c>
      <c r="P213" t="s">
        <v>480</v>
      </c>
      <c r="Q213">
        <f t="shared" si="11"/>
        <v>82.32</v>
      </c>
      <c r="S213">
        <v>2510</v>
      </c>
      <c r="U213">
        <v>1.4</v>
      </c>
      <c r="V213">
        <v>3.2</v>
      </c>
    </row>
    <row r="214" spans="1:26" x14ac:dyDescent="0.25">
      <c r="D214" t="s">
        <v>135</v>
      </c>
      <c r="E214" s="6">
        <v>0.36859953703703702</v>
      </c>
      <c r="F214" s="6">
        <v>0.37685185185185183</v>
      </c>
      <c r="G214">
        <f>IF(ISBLANK(D214),"",VLOOKUP(D214,evpWeights!$A:$Z,26,FALSE))</f>
        <v>1.9466885601322788E-5</v>
      </c>
      <c r="H214" s="7" t="str">
        <f t="shared" si="9"/>
        <v>713</v>
      </c>
      <c r="I214">
        <f t="shared" si="10"/>
        <v>2.7302784854590166E-8</v>
      </c>
      <c r="P214" t="s">
        <v>400</v>
      </c>
      <c r="Q214">
        <f t="shared" si="11"/>
        <v>93.76</v>
      </c>
      <c r="S214">
        <v>2509</v>
      </c>
      <c r="U214">
        <v>8.6</v>
      </c>
      <c r="V214">
        <v>67</v>
      </c>
    </row>
    <row r="215" spans="1:26" x14ac:dyDescent="0.25">
      <c r="E215" s="6"/>
      <c r="F215" s="6"/>
      <c r="G215" t="str">
        <f>IF(ISBLANK(D215),"",VLOOKUP(D215,evpWeights!$A:$Z,26,FALSE))</f>
        <v/>
      </c>
      <c r="H215" s="7" t="str">
        <f t="shared" si="9"/>
        <v/>
      </c>
      <c r="I215" t="str">
        <f t="shared" si="10"/>
        <v/>
      </c>
      <c r="P215" t="s">
        <v>498</v>
      </c>
      <c r="Q215">
        <f t="shared" si="11"/>
        <v>65.680000000000007</v>
      </c>
    </row>
    <row r="216" spans="1:26" x14ac:dyDescent="0.25">
      <c r="E216" s="6"/>
      <c r="F216" s="6"/>
      <c r="G216" t="str">
        <f>IF(ISBLANK(D216),"",VLOOKUP(D216,evpWeights!$A:$Z,26,FALSE))</f>
        <v/>
      </c>
      <c r="H216" s="7" t="str">
        <f t="shared" si="9"/>
        <v/>
      </c>
      <c r="I216" t="str">
        <f t="shared" si="10"/>
        <v/>
      </c>
      <c r="Q216" t="str">
        <f t="shared" si="11"/>
        <v/>
      </c>
    </row>
    <row r="217" spans="1:26" x14ac:dyDescent="0.25">
      <c r="A217" s="3">
        <v>42527</v>
      </c>
      <c r="B217">
        <v>26</v>
      </c>
      <c r="C217" t="s">
        <v>418</v>
      </c>
      <c r="D217" t="s">
        <v>136</v>
      </c>
      <c r="E217" s="6">
        <v>0.38283564814814813</v>
      </c>
      <c r="F217" s="6">
        <v>0.39381944444444444</v>
      </c>
      <c r="G217">
        <f>IF(ISBLANK(D217),"",VLOOKUP(D217,evpWeights!$A:$Z,26,FALSE))</f>
        <v>1.9466885601322693E-5</v>
      </c>
      <c r="H217" s="7" t="str">
        <f t="shared" si="9"/>
        <v>949</v>
      </c>
      <c r="I217">
        <f t="shared" si="10"/>
        <v>2.0513051213195671E-8</v>
      </c>
      <c r="J217">
        <f>AVERAGE(I217:I219)</f>
        <v>3.2345063469289829E-8</v>
      </c>
      <c r="K217">
        <v>186</v>
      </c>
      <c r="L217">
        <v>5</v>
      </c>
      <c r="M217" t="s">
        <v>497</v>
      </c>
      <c r="N217" s="8">
        <v>0.3923611111111111</v>
      </c>
      <c r="O217">
        <v>0</v>
      </c>
      <c r="P217" t="s">
        <v>491</v>
      </c>
      <c r="Q217">
        <f t="shared" si="11"/>
        <v>92.72</v>
      </c>
      <c r="R217">
        <f>IF(ISNUMBER(Q217),AVERAGE(Q217:Q220),"")</f>
        <v>92.97999999999999</v>
      </c>
      <c r="S217" t="s">
        <v>418</v>
      </c>
      <c r="T217" t="s">
        <v>422</v>
      </c>
      <c r="U217">
        <v>1.8</v>
      </c>
      <c r="V217" t="s">
        <v>496</v>
      </c>
      <c r="W217">
        <f>AVERAGE(U217:U221)</f>
        <v>2.6666666666666665</v>
      </c>
      <c r="Y217" t="s">
        <v>495</v>
      </c>
      <c r="Z217" t="s">
        <v>494</v>
      </c>
    </row>
    <row r="218" spans="1:26" x14ac:dyDescent="0.25">
      <c r="D218" t="s">
        <v>137</v>
      </c>
      <c r="E218" s="6">
        <v>0.38355324074074071</v>
      </c>
      <c r="F218" s="6">
        <v>0.39324074074074072</v>
      </c>
      <c r="G218">
        <f>IF(ISBLANK(D218),"",VLOOKUP(D218,evpWeights!$A:$Z,26,FALSE))</f>
        <v>1.9466885601322693E-5</v>
      </c>
      <c r="H218" s="7" t="str">
        <f t="shared" si="9"/>
        <v>837</v>
      </c>
      <c r="I218">
        <f t="shared" si="10"/>
        <v>2.3257927839095212E-8</v>
      </c>
      <c r="P218" t="s">
        <v>491</v>
      </c>
      <c r="Q218">
        <f t="shared" si="11"/>
        <v>92.72</v>
      </c>
      <c r="S218" t="s">
        <v>493</v>
      </c>
      <c r="U218">
        <v>1.3</v>
      </c>
      <c r="V218">
        <v>85</v>
      </c>
    </row>
    <row r="219" spans="1:26" x14ac:dyDescent="0.25">
      <c r="D219" t="s">
        <v>138</v>
      </c>
      <c r="E219" s="6">
        <v>0.38412037037037039</v>
      </c>
      <c r="F219" s="6">
        <v>0.3944097222222222</v>
      </c>
      <c r="G219">
        <f>IF(ISBLANK(D219),"",VLOOKUP(D219,evpWeights!$A:$Z,26,FALSE))</f>
        <v>4.7351883895109375E-5</v>
      </c>
      <c r="H219" s="7" t="str">
        <f t="shared" si="9"/>
        <v>889</v>
      </c>
      <c r="I219">
        <f t="shared" si="10"/>
        <v>5.3264211355578599E-8</v>
      </c>
      <c r="P219" t="s">
        <v>400</v>
      </c>
      <c r="Q219">
        <f t="shared" si="11"/>
        <v>93.76</v>
      </c>
      <c r="S219" t="s">
        <v>409</v>
      </c>
      <c r="T219" t="s">
        <v>492</v>
      </c>
      <c r="U219">
        <v>4.9000000000000004</v>
      </c>
      <c r="V219">
        <v>115</v>
      </c>
    </row>
    <row r="220" spans="1:26" x14ac:dyDescent="0.25">
      <c r="E220" s="6"/>
      <c r="F220" s="6"/>
      <c r="G220" t="str">
        <f>IF(ISBLANK(D220),"",VLOOKUP(D220,evpWeights!$A:$Z,26,FALSE))</f>
        <v/>
      </c>
      <c r="H220" s="7" t="str">
        <f t="shared" si="9"/>
        <v/>
      </c>
      <c r="I220" t="str">
        <f t="shared" si="10"/>
        <v/>
      </c>
      <c r="P220" t="s">
        <v>491</v>
      </c>
      <c r="Q220">
        <f t="shared" si="11"/>
        <v>92.72</v>
      </c>
    </row>
    <row r="221" spans="1:26" x14ac:dyDescent="0.25">
      <c r="E221" s="6"/>
      <c r="F221" s="6"/>
      <c r="G221" t="str">
        <f>IF(ISBLANK(D221),"",VLOOKUP(D221,evpWeights!$A:$Z,26,FALSE))</f>
        <v/>
      </c>
      <c r="H221" s="7" t="str">
        <f t="shared" si="9"/>
        <v/>
      </c>
      <c r="I221" t="str">
        <f t="shared" si="10"/>
        <v/>
      </c>
      <c r="Q221" t="str">
        <f t="shared" si="11"/>
        <v/>
      </c>
    </row>
    <row r="222" spans="1:26" x14ac:dyDescent="0.25">
      <c r="A222" s="3">
        <v>42527</v>
      </c>
      <c r="B222">
        <v>37</v>
      </c>
      <c r="C222" t="s">
        <v>402</v>
      </c>
      <c r="D222" t="s">
        <v>139</v>
      </c>
      <c r="E222" s="6">
        <v>0.40033564814814815</v>
      </c>
      <c r="F222" s="6">
        <v>0.40856481481481483</v>
      </c>
      <c r="G222">
        <f>IF(ISBLANK(D222),"",VLOOKUP(D222,evpWeights!$A:$Z,26,FALSE))</f>
        <v>3.1041790553460568E-5</v>
      </c>
      <c r="H222" s="7" t="str">
        <f t="shared" si="9"/>
        <v>711</v>
      </c>
      <c r="I222">
        <f t="shared" si="10"/>
        <v>4.3659339737637927E-8</v>
      </c>
      <c r="J222">
        <f>AVERAGE(I222:I224)</f>
        <v>3.4604695639497021E-8</v>
      </c>
      <c r="M222" t="s">
        <v>490</v>
      </c>
      <c r="N222" s="8">
        <v>0.40902777777777777</v>
      </c>
      <c r="O222">
        <v>0.9</v>
      </c>
      <c r="P222" t="s">
        <v>421</v>
      </c>
      <c r="Q222">
        <f t="shared" si="11"/>
        <v>72.960000000000008</v>
      </c>
      <c r="R222">
        <f>IF(ISNUMBER(Q222),AVERAGE(Q222:Q225),"")</f>
        <v>54.759999999999991</v>
      </c>
    </row>
    <row r="223" spans="1:26" x14ac:dyDescent="0.25">
      <c r="D223" t="s">
        <v>140</v>
      </c>
      <c r="E223" s="6">
        <v>0.40103009259259265</v>
      </c>
      <c r="F223" s="6">
        <v>0.40908564814814818</v>
      </c>
      <c r="G223">
        <f>IF(ISBLANK(D223),"",VLOOKUP(D223,evpWeights!$A:$Z,26,FALSE))</f>
        <v>1.841462151476473E-5</v>
      </c>
      <c r="H223" s="7" t="str">
        <f t="shared" si="9"/>
        <v>696</v>
      </c>
      <c r="I223">
        <f t="shared" si="10"/>
        <v>2.6457789532707944E-8</v>
      </c>
      <c r="P223" t="s">
        <v>489</v>
      </c>
      <c r="Q223">
        <f t="shared" si="11"/>
        <v>80.239999999999995</v>
      </c>
    </row>
    <row r="224" spans="1:26" x14ac:dyDescent="0.25">
      <c r="D224" t="s">
        <v>141</v>
      </c>
      <c r="E224" s="6">
        <v>0.40156249999999999</v>
      </c>
      <c r="F224" s="6">
        <v>0.4095138888888889</v>
      </c>
      <c r="G224">
        <f>IF(ISBLANK(D224),"",VLOOKUP(D224,evpWeights!$A:$Z,26,FALSE))</f>
        <v>2.314980990427575E-5</v>
      </c>
      <c r="H224" s="7" t="str">
        <f t="shared" si="9"/>
        <v>687</v>
      </c>
      <c r="I224">
        <f t="shared" si="10"/>
        <v>3.3696957648145194E-8</v>
      </c>
      <c r="P224" t="s">
        <v>488</v>
      </c>
      <c r="Q224">
        <f t="shared" si="11"/>
        <v>60.48</v>
      </c>
    </row>
    <row r="225" spans="1:26" x14ac:dyDescent="0.25">
      <c r="E225" s="6"/>
      <c r="F225" s="6"/>
      <c r="G225" t="str">
        <f>IF(ISBLANK(D225),"",VLOOKUP(D225,evpWeights!$A:$Z,26,FALSE))</f>
        <v/>
      </c>
      <c r="H225" s="7" t="str">
        <f t="shared" si="9"/>
        <v/>
      </c>
      <c r="I225" t="str">
        <f t="shared" si="10"/>
        <v/>
      </c>
      <c r="P225" t="s">
        <v>487</v>
      </c>
      <c r="Q225">
        <f t="shared" si="11"/>
        <v>5.3599999999999994</v>
      </c>
    </row>
    <row r="226" spans="1:26" x14ac:dyDescent="0.25">
      <c r="E226" s="6"/>
      <c r="F226" s="6"/>
      <c r="G226" t="str">
        <f>IF(ISBLANK(D226),"",VLOOKUP(D226,evpWeights!$A:$Z,26,FALSE))</f>
        <v/>
      </c>
      <c r="H226" s="7" t="str">
        <f t="shared" si="9"/>
        <v/>
      </c>
      <c r="I226" t="str">
        <f t="shared" si="10"/>
        <v/>
      </c>
      <c r="Q226" t="str">
        <f t="shared" si="11"/>
        <v/>
      </c>
    </row>
    <row r="227" spans="1:26" x14ac:dyDescent="0.25">
      <c r="A227" s="3">
        <v>42527</v>
      </c>
      <c r="B227">
        <v>52</v>
      </c>
      <c r="C227" t="s">
        <v>402</v>
      </c>
      <c r="D227" t="s">
        <v>142</v>
      </c>
      <c r="E227" s="6">
        <v>0.4135416666666667</v>
      </c>
      <c r="F227" s="6">
        <v>0.42026620370370371</v>
      </c>
      <c r="G227">
        <f>IF(ISBLANK(D227),"",VLOOKUP(D227,evpWeights!$A:$Z,26,FALSE))</f>
        <v>2.1045281731159732E-5</v>
      </c>
      <c r="H227" s="7" t="str">
        <f t="shared" si="9"/>
        <v>581</v>
      </c>
      <c r="I227">
        <f t="shared" si="10"/>
        <v>3.6222515888398854E-8</v>
      </c>
      <c r="J227">
        <f>AVERAGE(I227:I229)</f>
        <v>3.0719439508999538E-8</v>
      </c>
      <c r="M227" t="s">
        <v>486</v>
      </c>
      <c r="N227" s="8">
        <v>0.4201388888888889</v>
      </c>
      <c r="O227">
        <v>0</v>
      </c>
      <c r="P227" t="s">
        <v>484</v>
      </c>
      <c r="Q227">
        <f t="shared" si="11"/>
        <v>87.52</v>
      </c>
      <c r="R227">
        <f>IF(ISNUMBER(Q227),AVERAGE(Q227:Q230),"")</f>
        <v>85.09333333333332</v>
      </c>
    </row>
    <row r="228" spans="1:26" x14ac:dyDescent="0.25">
      <c r="D228" t="s">
        <v>143</v>
      </c>
      <c r="E228" s="6">
        <v>0.41400462962962964</v>
      </c>
      <c r="F228" s="6">
        <v>0.42072916666666665</v>
      </c>
      <c r="G228">
        <f>IF(ISBLANK(D228),"",VLOOKUP(D228,evpWeights!$A:$Z,26,FALSE))</f>
        <v>1.6047027320009266E-5</v>
      </c>
      <c r="H228" s="7" t="str">
        <f t="shared" si="9"/>
        <v>581</v>
      </c>
      <c r="I228">
        <f t="shared" si="10"/>
        <v>2.7619668364904072E-8</v>
      </c>
      <c r="Q228" t="str">
        <f t="shared" si="11"/>
        <v/>
      </c>
    </row>
    <row r="229" spans="1:26" x14ac:dyDescent="0.25">
      <c r="D229" t="s">
        <v>144</v>
      </c>
      <c r="E229" s="6">
        <v>0.41456018518518517</v>
      </c>
      <c r="F229" s="6">
        <v>0.42122685185185182</v>
      </c>
      <c r="G229">
        <f>IF(ISBLANK(D229),"",VLOOKUP(D229,evpWeights!$A:$Z,26,FALSE))</f>
        <v>1.6310093341648709E-5</v>
      </c>
      <c r="H229" s="7" t="str">
        <f t="shared" si="9"/>
        <v>576</v>
      </c>
      <c r="I229">
        <f t="shared" si="10"/>
        <v>2.8316134273695675E-8</v>
      </c>
      <c r="P229" t="s">
        <v>480</v>
      </c>
      <c r="Q229">
        <f t="shared" si="11"/>
        <v>82.32</v>
      </c>
    </row>
    <row r="230" spans="1:26" x14ac:dyDescent="0.25">
      <c r="E230" s="6"/>
      <c r="F230" s="6"/>
      <c r="G230" t="str">
        <f>IF(ISBLANK(D230),"",VLOOKUP(D230,evpWeights!$A:$Z,26,FALSE))</f>
        <v/>
      </c>
      <c r="H230" s="7" t="str">
        <f t="shared" si="9"/>
        <v/>
      </c>
      <c r="I230" t="str">
        <f t="shared" si="10"/>
        <v/>
      </c>
      <c r="P230" t="s">
        <v>411</v>
      </c>
      <c r="Q230">
        <f t="shared" si="11"/>
        <v>85.44</v>
      </c>
    </row>
    <row r="231" spans="1:26" x14ac:dyDescent="0.25">
      <c r="E231" s="6"/>
      <c r="F231" s="6"/>
      <c r="G231" t="str">
        <f>IF(ISBLANK(D231),"",VLOOKUP(D231,evpWeights!$A:$Z,26,FALSE))</f>
        <v/>
      </c>
      <c r="H231" s="7" t="str">
        <f t="shared" si="9"/>
        <v/>
      </c>
      <c r="I231" t="str">
        <f t="shared" si="10"/>
        <v/>
      </c>
      <c r="Q231" t="str">
        <f t="shared" si="11"/>
        <v/>
      </c>
    </row>
    <row r="232" spans="1:26" x14ac:dyDescent="0.25">
      <c r="A232" s="3">
        <v>42527</v>
      </c>
      <c r="B232">
        <v>65</v>
      </c>
      <c r="C232" t="s">
        <v>402</v>
      </c>
      <c r="D232" t="s">
        <v>145</v>
      </c>
      <c r="E232" s="6">
        <v>0.42584490740740738</v>
      </c>
      <c r="F232" s="6">
        <v>0.43217592592592591</v>
      </c>
      <c r="G232">
        <f>IF(ISBLANK(D232),"",VLOOKUP(D232,evpWeights!$A:$Z,26,FALSE))</f>
        <v>1.2101036995416763E-5</v>
      </c>
      <c r="H232" s="7" t="str">
        <f t="shared" si="9"/>
        <v>547</v>
      </c>
      <c r="I232">
        <f t="shared" si="10"/>
        <v>2.2122553922151305E-8</v>
      </c>
      <c r="J232">
        <f>AVERAGE(I232:I234)</f>
        <v>2.0600070633949873E-8</v>
      </c>
      <c r="M232" t="s">
        <v>485</v>
      </c>
      <c r="N232" s="8">
        <v>0.43194444444444446</v>
      </c>
      <c r="O232">
        <v>0.3</v>
      </c>
      <c r="P232" t="s">
        <v>484</v>
      </c>
      <c r="Q232">
        <f t="shared" si="11"/>
        <v>87.52</v>
      </c>
      <c r="R232">
        <f>IF(ISNUMBER(Q232),AVERAGE(Q232:Q235),"")</f>
        <v>90.12</v>
      </c>
    </row>
    <row r="233" spans="1:26" x14ac:dyDescent="0.25">
      <c r="D233" t="s">
        <v>146</v>
      </c>
      <c r="E233" s="6">
        <v>0.42635416666666665</v>
      </c>
      <c r="F233" s="6">
        <v>0.43267361111111113</v>
      </c>
      <c r="G233">
        <f>IF(ISBLANK(D233),"",VLOOKUP(D233,evpWeights!$A:$Z,26,FALSE))</f>
        <v>1.604702732000936E-5</v>
      </c>
      <c r="H233" s="7" t="str">
        <f t="shared" si="9"/>
        <v>546</v>
      </c>
      <c r="I233">
        <f t="shared" si="10"/>
        <v>2.939015992675707E-8</v>
      </c>
      <c r="P233" t="s">
        <v>446</v>
      </c>
      <c r="Q233">
        <f t="shared" si="11"/>
        <v>95.84</v>
      </c>
    </row>
    <row r="234" spans="1:26" x14ac:dyDescent="0.25">
      <c r="D234" t="s">
        <v>147</v>
      </c>
      <c r="E234" s="6">
        <v>0.4269444444444444</v>
      </c>
      <c r="F234" s="6">
        <v>0.43315972222222227</v>
      </c>
      <c r="G234">
        <f>IF(ISBLANK(D234),"",VLOOKUP(D234,evpWeights!$A:$Z,26,FALSE))</f>
        <v>5.5243864544294467E-6</v>
      </c>
      <c r="H234" s="7" t="str">
        <f t="shared" si="9"/>
        <v>537</v>
      </c>
      <c r="I234">
        <f t="shared" si="10"/>
        <v>1.0287498052941241E-8</v>
      </c>
      <c r="P234" t="s">
        <v>442</v>
      </c>
      <c r="Q234">
        <f t="shared" si="11"/>
        <v>89.6</v>
      </c>
    </row>
    <row r="235" spans="1:26" x14ac:dyDescent="0.25">
      <c r="E235" s="6"/>
      <c r="F235" s="6"/>
      <c r="G235" t="str">
        <f>IF(ISBLANK(D235),"",VLOOKUP(D235,evpWeights!$A:$Z,26,FALSE))</f>
        <v/>
      </c>
      <c r="H235" s="7" t="str">
        <f t="shared" si="9"/>
        <v/>
      </c>
      <c r="I235" t="str">
        <f t="shared" si="10"/>
        <v/>
      </c>
      <c r="P235" t="s">
        <v>484</v>
      </c>
      <c r="Q235">
        <f t="shared" si="11"/>
        <v>87.52</v>
      </c>
    </row>
    <row r="236" spans="1:26" x14ac:dyDescent="0.25">
      <c r="E236" s="6"/>
      <c r="F236" s="6"/>
      <c r="G236" t="str">
        <f>IF(ISBLANK(D236),"",VLOOKUP(D236,evpWeights!$A:$Z,26,FALSE))</f>
        <v/>
      </c>
      <c r="H236" s="7" t="str">
        <f t="shared" si="9"/>
        <v/>
      </c>
      <c r="I236" t="str">
        <f t="shared" si="10"/>
        <v/>
      </c>
      <c r="Q236" t="str">
        <f t="shared" si="11"/>
        <v/>
      </c>
    </row>
    <row r="237" spans="1:26" x14ac:dyDescent="0.25">
      <c r="A237" s="3">
        <v>42527</v>
      </c>
      <c r="B237">
        <v>64</v>
      </c>
      <c r="C237" t="s">
        <v>418</v>
      </c>
      <c r="D237" t="s">
        <v>148</v>
      </c>
      <c r="E237" s="6">
        <v>0.44538194444444446</v>
      </c>
      <c r="F237" s="6">
        <v>0.46055555555555555</v>
      </c>
      <c r="G237">
        <f>IF(ISBLANK(D237),"",VLOOKUP(D237,evpWeights!$A:$Z,26,FALSE))</f>
        <v>4.1038299375761502E-5</v>
      </c>
      <c r="H237" s="7" t="str">
        <f t="shared" si="9"/>
        <v>1311</v>
      </c>
      <c r="I237">
        <f t="shared" si="10"/>
        <v>3.1303050629871476E-8</v>
      </c>
      <c r="J237">
        <f>AVERAGE(I237:I239)</f>
        <v>2.725140972050193E-8</v>
      </c>
      <c r="K237">
        <v>140</v>
      </c>
      <c r="L237">
        <v>2</v>
      </c>
      <c r="M237" t="s">
        <v>483</v>
      </c>
      <c r="N237" s="8">
        <v>0.4597222222222222</v>
      </c>
      <c r="O237">
        <v>0</v>
      </c>
      <c r="P237" t="s">
        <v>399</v>
      </c>
      <c r="Q237">
        <f t="shared" si="11"/>
        <v>88.56</v>
      </c>
      <c r="R237">
        <f>IF(ISNUMBER(Q237),AVERAGE(Q237:Q240),"")</f>
        <v>76.34</v>
      </c>
      <c r="S237">
        <v>4062</v>
      </c>
      <c r="U237">
        <v>2.5499999999999998</v>
      </c>
      <c r="V237">
        <v>86.5</v>
      </c>
      <c r="W237">
        <f>AVERAGE(U237:U241)</f>
        <v>2.7166666666666663</v>
      </c>
      <c r="Y237" t="s">
        <v>482</v>
      </c>
      <c r="Z237" t="s">
        <v>481</v>
      </c>
    </row>
    <row r="238" spans="1:26" x14ac:dyDescent="0.25">
      <c r="D238" t="s">
        <v>149</v>
      </c>
      <c r="E238" s="6">
        <v>0.44605324074074071</v>
      </c>
      <c r="F238" s="6">
        <v>0.46104166666666663</v>
      </c>
      <c r="G238">
        <f>IF(ISBLANK(D238),"",VLOOKUP(D238,evpWeights!$A:$Z,26,FALSE))</f>
        <v>2.8674196358705104E-5</v>
      </c>
      <c r="H238" s="7" t="str">
        <f t="shared" si="9"/>
        <v>1295</v>
      </c>
      <c r="I238">
        <f t="shared" si="10"/>
        <v>2.214223657042865E-8</v>
      </c>
      <c r="P238" t="s">
        <v>480</v>
      </c>
      <c r="Q238">
        <f t="shared" si="11"/>
        <v>82.32</v>
      </c>
      <c r="S238">
        <v>4188</v>
      </c>
      <c r="U238">
        <v>3.4</v>
      </c>
      <c r="V238">
        <v>64</v>
      </c>
    </row>
    <row r="239" spans="1:26" x14ac:dyDescent="0.25">
      <c r="D239" t="s">
        <v>150</v>
      </c>
      <c r="E239" s="6">
        <v>0.44679398148148147</v>
      </c>
      <c r="F239" s="6">
        <v>0.4600231481481481</v>
      </c>
      <c r="G239">
        <f>IF(ISBLANK(D239),"",VLOOKUP(D239,evpWeights!$A:$Z,26,FALSE))</f>
        <v>3.2357120661658069E-5</v>
      </c>
      <c r="H239" s="7" t="str">
        <f t="shared" si="9"/>
        <v>1143</v>
      </c>
      <c r="I239">
        <f t="shared" si="10"/>
        <v>2.830894196120566E-8</v>
      </c>
      <c r="P239" t="s">
        <v>479</v>
      </c>
      <c r="Q239">
        <f t="shared" si="11"/>
        <v>58.4</v>
      </c>
      <c r="S239" t="s">
        <v>418</v>
      </c>
      <c r="T239" t="s">
        <v>422</v>
      </c>
      <c r="U239">
        <v>2.2000000000000002</v>
      </c>
      <c r="V239" t="s">
        <v>478</v>
      </c>
    </row>
    <row r="240" spans="1:26" x14ac:dyDescent="0.25">
      <c r="E240" s="6"/>
      <c r="F240" s="6"/>
      <c r="G240" t="str">
        <f>IF(ISBLANK(D240),"",VLOOKUP(D240,evpWeights!$A:$Z,26,FALSE))</f>
        <v/>
      </c>
      <c r="H240" s="7" t="str">
        <f t="shared" si="9"/>
        <v/>
      </c>
      <c r="I240" t="str">
        <f t="shared" si="10"/>
        <v/>
      </c>
      <c r="P240" t="s">
        <v>430</v>
      </c>
      <c r="Q240">
        <f t="shared" si="11"/>
        <v>76.08</v>
      </c>
    </row>
    <row r="241" spans="1:26" x14ac:dyDescent="0.25">
      <c r="E241" s="6"/>
      <c r="F241" s="6"/>
      <c r="G241" t="str">
        <f>IF(ISBLANK(D241),"",VLOOKUP(D241,evpWeights!$A:$Z,26,FALSE))</f>
        <v/>
      </c>
      <c r="H241" s="7" t="str">
        <f t="shared" si="9"/>
        <v/>
      </c>
      <c r="I241" t="str">
        <f t="shared" si="10"/>
        <v/>
      </c>
      <c r="Q241" t="str">
        <f t="shared" si="11"/>
        <v/>
      </c>
    </row>
    <row r="242" spans="1:26" x14ac:dyDescent="0.25">
      <c r="A242" s="3">
        <v>42527</v>
      </c>
      <c r="B242">
        <v>53</v>
      </c>
      <c r="C242" t="s">
        <v>418</v>
      </c>
      <c r="D242" t="s">
        <v>151</v>
      </c>
      <c r="E242" s="6">
        <v>0.4692013888888889</v>
      </c>
      <c r="F242" s="6">
        <v>0.47956018518518517</v>
      </c>
      <c r="G242">
        <f>IF(ISBLANK(D242),"",VLOOKUP(D242,evpWeights!$A:$Z,26,FALSE))</f>
        <v>2.9463394423623623E-5</v>
      </c>
      <c r="H242" s="7" t="str">
        <f t="shared" si="9"/>
        <v>895</v>
      </c>
      <c r="I242">
        <f t="shared" si="10"/>
        <v>3.2919993769411868E-8</v>
      </c>
      <c r="J242">
        <f>AVERAGE(I242:I244)</f>
        <v>2.6988422065122337E-8</v>
      </c>
      <c r="K242">
        <v>106</v>
      </c>
      <c r="L242">
        <v>5</v>
      </c>
      <c r="M242" t="s">
        <v>477</v>
      </c>
      <c r="N242" s="8">
        <v>0.4770833333333333</v>
      </c>
      <c r="O242">
        <v>0.3</v>
      </c>
      <c r="P242" t="s">
        <v>403</v>
      </c>
      <c r="Q242">
        <f t="shared" si="11"/>
        <v>70.88</v>
      </c>
      <c r="R242">
        <f>IF(ISNUMBER(Q242),AVERAGE(Q242:Q245),"")</f>
        <v>66.2</v>
      </c>
      <c r="S242">
        <v>3483</v>
      </c>
      <c r="U242">
        <v>3.2</v>
      </c>
      <c r="V242">
        <v>111.5</v>
      </c>
      <c r="W242">
        <f>AVERAGE(U242:U246)</f>
        <v>4.4666666666666659</v>
      </c>
      <c r="Y242" t="s">
        <v>476</v>
      </c>
      <c r="Z242" t="s">
        <v>475</v>
      </c>
    </row>
    <row r="243" spans="1:26" x14ac:dyDescent="0.25">
      <c r="D243" t="s">
        <v>152</v>
      </c>
      <c r="E243" s="6">
        <v>0.46969907407407407</v>
      </c>
      <c r="F243" s="6">
        <v>0.47964120370370367</v>
      </c>
      <c r="G243">
        <f>IF(ISBLANK(D243),"",VLOOKUP(D243,evpWeights!$A:$Z,26,FALSE))</f>
        <v>2.8674196358705104E-5</v>
      </c>
      <c r="H243" s="7" t="str">
        <f t="shared" si="9"/>
        <v>859</v>
      </c>
      <c r="I243">
        <f t="shared" si="10"/>
        <v>3.3380903793603146E-8</v>
      </c>
      <c r="P243" t="s">
        <v>432</v>
      </c>
      <c r="Q243">
        <f t="shared" si="11"/>
        <v>45.92</v>
      </c>
      <c r="S243">
        <v>3481</v>
      </c>
      <c r="U243">
        <v>2.9</v>
      </c>
      <c r="V243" t="s">
        <v>474</v>
      </c>
    </row>
    <row r="244" spans="1:26" x14ac:dyDescent="0.25">
      <c r="D244" t="s">
        <v>153</v>
      </c>
      <c r="E244" s="6">
        <v>0.47034722222222225</v>
      </c>
      <c r="F244" s="6">
        <v>0.49422453703703706</v>
      </c>
      <c r="G244">
        <f>IF(ISBLANK(D244),"",VLOOKUP(D244,evpWeights!$A:$Z,26,FALSE))</f>
        <v>3.0252592488542143E-5</v>
      </c>
      <c r="H244" s="7" t="str">
        <f t="shared" si="9"/>
        <v>2063</v>
      </c>
      <c r="I244">
        <f t="shared" si="10"/>
        <v>1.4664368632351985E-8</v>
      </c>
      <c r="P244" t="s">
        <v>473</v>
      </c>
      <c r="Q244">
        <f t="shared" si="11"/>
        <v>57.36</v>
      </c>
      <c r="S244">
        <v>3473</v>
      </c>
      <c r="U244">
        <v>7.3</v>
      </c>
      <c r="V244" t="s">
        <v>472</v>
      </c>
    </row>
    <row r="245" spans="1:26" x14ac:dyDescent="0.25">
      <c r="E245" s="6"/>
      <c r="F245" s="6"/>
      <c r="G245" t="str">
        <f>IF(ISBLANK(D245),"",VLOOKUP(D245,evpWeights!$A:$Z,26,FALSE))</f>
        <v/>
      </c>
      <c r="H245" s="7" t="str">
        <f t="shared" si="9"/>
        <v/>
      </c>
      <c r="I245" t="str">
        <f t="shared" si="10"/>
        <v/>
      </c>
      <c r="P245" t="s">
        <v>454</v>
      </c>
      <c r="Q245">
        <f t="shared" si="11"/>
        <v>90.64</v>
      </c>
    </row>
    <row r="246" spans="1:26" x14ac:dyDescent="0.25">
      <c r="E246" s="6"/>
      <c r="F246" s="6"/>
      <c r="G246" t="str">
        <f>IF(ISBLANK(D246),"",VLOOKUP(D246,evpWeights!$A:$Z,26,FALSE))</f>
        <v/>
      </c>
      <c r="H246" s="7" t="str">
        <f t="shared" si="9"/>
        <v/>
      </c>
      <c r="I246" t="str">
        <f t="shared" si="10"/>
        <v/>
      </c>
      <c r="Q246" t="str">
        <f t="shared" si="11"/>
        <v/>
      </c>
    </row>
    <row r="247" spans="1:26" x14ac:dyDescent="0.25">
      <c r="A247" s="3">
        <v>42527</v>
      </c>
      <c r="B247">
        <v>54</v>
      </c>
      <c r="C247" t="s">
        <v>418</v>
      </c>
      <c r="D247" t="s">
        <v>154</v>
      </c>
      <c r="E247" s="6">
        <v>0.48895833333333333</v>
      </c>
      <c r="F247" s="6">
        <v>0.50135416666666666</v>
      </c>
      <c r="G247">
        <f>IF(ISBLANK(D247),"",VLOOKUP(D247,evpWeights!$A:$Z,26,FALSE))</f>
        <v>2.7621932272147141E-5</v>
      </c>
      <c r="H247" s="7" t="str">
        <f t="shared" si="9"/>
        <v>1071</v>
      </c>
      <c r="I247">
        <f t="shared" si="10"/>
        <v>2.5790786435244764E-8</v>
      </c>
      <c r="J247">
        <f>AVERAGE(I247:I249)</f>
        <v>2.9730235983154693E-8</v>
      </c>
      <c r="K247">
        <v>224</v>
      </c>
      <c r="L247">
        <v>6</v>
      </c>
      <c r="M247" t="s">
        <v>471</v>
      </c>
      <c r="N247" s="8">
        <v>0.49513888888888885</v>
      </c>
      <c r="O247">
        <v>0.3</v>
      </c>
      <c r="P247" t="s">
        <v>470</v>
      </c>
      <c r="Q247">
        <f t="shared" si="11"/>
        <v>23.039999999999992</v>
      </c>
      <c r="R247">
        <f>IF(ISNUMBER(Q247),AVERAGE(Q247:Q250),"")</f>
        <v>49.039999999999992</v>
      </c>
      <c r="S247">
        <v>3550</v>
      </c>
      <c r="U247">
        <v>2.5</v>
      </c>
      <c r="V247" t="s">
        <v>469</v>
      </c>
      <c r="W247">
        <f>AVERAGE(U247:U251)</f>
        <v>5.4333333333333336</v>
      </c>
      <c r="Y247" t="s">
        <v>468</v>
      </c>
      <c r="Z247" t="s">
        <v>467</v>
      </c>
    </row>
    <row r="248" spans="1:26" x14ac:dyDescent="0.25">
      <c r="D248" t="s">
        <v>155</v>
      </c>
      <c r="E248" s="6">
        <v>0.48969907407407409</v>
      </c>
      <c r="F248" s="6">
        <v>0.50099537037037034</v>
      </c>
      <c r="G248">
        <f>IF(ISBLANK(D248),"",VLOOKUP(D248,evpWeights!$A:$Z,26,FALSE))</f>
        <v>2.6832734207228624E-5</v>
      </c>
      <c r="H248" s="7" t="str">
        <f t="shared" si="9"/>
        <v>976</v>
      </c>
      <c r="I248">
        <f t="shared" si="10"/>
        <v>2.7492555540193264E-8</v>
      </c>
      <c r="P248" t="s">
        <v>405</v>
      </c>
      <c r="Q248">
        <f t="shared" si="11"/>
        <v>50.08</v>
      </c>
      <c r="S248" t="s">
        <v>466</v>
      </c>
      <c r="U248">
        <v>5.8</v>
      </c>
      <c r="V248" t="s">
        <v>465</v>
      </c>
    </row>
    <row r="249" spans="1:26" x14ac:dyDescent="0.25">
      <c r="D249" t="s">
        <v>156</v>
      </c>
      <c r="E249" s="6">
        <v>0.49026620370370372</v>
      </c>
      <c r="F249" s="6">
        <v>0.50222222222222224</v>
      </c>
      <c r="G249">
        <f>IF(ISBLANK(D249),"",VLOOKUP(D249,evpWeights!$A:$Z,26,FALSE))</f>
        <v>3.7092309051168903E-5</v>
      </c>
      <c r="H249" s="7" t="str">
        <f t="shared" si="9"/>
        <v>1033</v>
      </c>
      <c r="I249">
        <f t="shared" si="10"/>
        <v>3.5907365974026042E-8</v>
      </c>
      <c r="P249" t="s">
        <v>464</v>
      </c>
      <c r="Q249">
        <f t="shared" si="11"/>
        <v>52.16</v>
      </c>
      <c r="S249">
        <v>3551</v>
      </c>
      <c r="U249">
        <v>8</v>
      </c>
      <c r="V249" s="9" t="s">
        <v>2325</v>
      </c>
    </row>
    <row r="250" spans="1:26" x14ac:dyDescent="0.25">
      <c r="E250" s="6"/>
      <c r="F250" s="6"/>
      <c r="G250" t="str">
        <f>IF(ISBLANK(D250),"",VLOOKUP(D250,evpWeights!$A:$Z,26,FALSE))</f>
        <v/>
      </c>
      <c r="H250" s="7" t="str">
        <f t="shared" si="9"/>
        <v/>
      </c>
      <c r="I250" t="str">
        <f t="shared" si="10"/>
        <v/>
      </c>
      <c r="P250" t="s">
        <v>403</v>
      </c>
      <c r="Q250">
        <f t="shared" si="11"/>
        <v>70.88</v>
      </c>
    </row>
    <row r="251" spans="1:26" x14ac:dyDescent="0.25">
      <c r="E251" s="6"/>
      <c r="F251" s="6"/>
      <c r="G251" t="str">
        <f>IF(ISBLANK(D251),"",VLOOKUP(D251,evpWeights!$A:$Z,26,FALSE))</f>
        <v/>
      </c>
      <c r="H251" s="7" t="str">
        <f t="shared" si="9"/>
        <v/>
      </c>
      <c r="I251" t="str">
        <f t="shared" si="10"/>
        <v/>
      </c>
      <c r="Q251" t="str">
        <f t="shared" si="11"/>
        <v/>
      </c>
    </row>
    <row r="252" spans="1:26" x14ac:dyDescent="0.25">
      <c r="A252" s="3">
        <v>42527</v>
      </c>
      <c r="B252">
        <v>55</v>
      </c>
      <c r="C252" t="s">
        <v>418</v>
      </c>
      <c r="D252" t="s">
        <v>157</v>
      </c>
      <c r="E252" s="6">
        <v>0.51141203703703708</v>
      </c>
      <c r="F252" s="6">
        <v>0.52141203703703709</v>
      </c>
      <c r="G252">
        <f>IF(ISBLANK(D252),"",VLOOKUP(D252,evpWeights!$A:$Z,26,FALSE))</f>
        <v>9.9965088223008372E-6</v>
      </c>
      <c r="H252" s="7" t="str">
        <f t="shared" si="9"/>
        <v>864</v>
      </c>
      <c r="I252">
        <f t="shared" si="10"/>
        <v>1.1570033359144487E-8</v>
      </c>
      <c r="J252">
        <f>AVERAGE(I252:I254)</f>
        <v>1.5286711604244284E-8</v>
      </c>
      <c r="K252">
        <v>239</v>
      </c>
      <c r="L252">
        <v>7</v>
      </c>
      <c r="M252" t="s">
        <v>463</v>
      </c>
      <c r="N252" s="8">
        <v>0.5180555555555556</v>
      </c>
      <c r="O252">
        <v>0.3</v>
      </c>
      <c r="P252" t="s">
        <v>399</v>
      </c>
      <c r="Q252">
        <f t="shared" si="11"/>
        <v>88.56</v>
      </c>
      <c r="R252">
        <f>IF(ISNUMBER(Q252),AVERAGE(Q252:Q255),"")</f>
        <v>75.040000000000006</v>
      </c>
      <c r="S252">
        <v>3518</v>
      </c>
      <c r="U252">
        <v>4.3</v>
      </c>
      <c r="V252">
        <v>185</v>
      </c>
      <c r="W252">
        <f>AVERAGE(U252:U256)</f>
        <v>4.4666666666666668</v>
      </c>
      <c r="Y252" t="s">
        <v>462</v>
      </c>
      <c r="Z252" t="s">
        <v>461</v>
      </c>
    </row>
    <row r="253" spans="1:26" x14ac:dyDescent="0.25">
      <c r="D253" t="s">
        <v>158</v>
      </c>
      <c r="E253" s="6">
        <v>0.51225694444444447</v>
      </c>
      <c r="F253" s="6">
        <v>0.52211805555555557</v>
      </c>
      <c r="G253">
        <f>IF(ISBLANK(D253),"",VLOOKUP(D253,evpWeights!$A:$Z,26,FALSE))</f>
        <v>1.6573159363288247E-5</v>
      </c>
      <c r="H253" s="7" t="str">
        <f t="shared" si="9"/>
        <v>852</v>
      </c>
      <c r="I253">
        <f t="shared" si="10"/>
        <v>1.9452064980385267E-8</v>
      </c>
      <c r="P253" t="s">
        <v>399</v>
      </c>
      <c r="Q253">
        <f t="shared" si="11"/>
        <v>88.56</v>
      </c>
      <c r="S253" t="s">
        <v>418</v>
      </c>
      <c r="T253" t="s">
        <v>2576</v>
      </c>
      <c r="U253">
        <v>3.1</v>
      </c>
      <c r="V253">
        <v>19.5</v>
      </c>
    </row>
    <row r="254" spans="1:26" x14ac:dyDescent="0.25">
      <c r="D254" t="s">
        <v>159</v>
      </c>
      <c r="E254" s="6">
        <v>0.51277777777777778</v>
      </c>
      <c r="F254" s="6">
        <v>0.52262731481481484</v>
      </c>
      <c r="G254">
        <f>IF(ISBLANK(D254),"",VLOOKUP(D254,evpWeights!$A:$Z,26,FALSE))</f>
        <v>1.2627169038695838E-5</v>
      </c>
      <c r="H254" s="7" t="str">
        <f t="shared" si="9"/>
        <v>851</v>
      </c>
      <c r="I254">
        <f t="shared" si="10"/>
        <v>1.4838036473203101E-8</v>
      </c>
      <c r="P254" t="s">
        <v>421</v>
      </c>
      <c r="Q254">
        <f t="shared" si="11"/>
        <v>72.960000000000008</v>
      </c>
      <c r="S254">
        <v>3520</v>
      </c>
      <c r="U254">
        <v>6</v>
      </c>
      <c r="V254">
        <v>100</v>
      </c>
    </row>
    <row r="255" spans="1:26" x14ac:dyDescent="0.25">
      <c r="E255" s="6"/>
      <c r="F255" s="6"/>
      <c r="G255" t="str">
        <f>IF(ISBLANK(D255),"",VLOOKUP(D255,evpWeights!$A:$Z,26,FALSE))</f>
        <v/>
      </c>
      <c r="H255" s="7" t="str">
        <f t="shared" si="9"/>
        <v/>
      </c>
      <c r="I255" t="str">
        <f t="shared" si="10"/>
        <v/>
      </c>
      <c r="P255" t="s">
        <v>460</v>
      </c>
      <c r="Q255">
        <f t="shared" si="11"/>
        <v>50.08</v>
      </c>
    </row>
    <row r="256" spans="1:26" x14ac:dyDescent="0.25">
      <c r="E256" s="6"/>
      <c r="F256" s="6"/>
      <c r="G256" t="str">
        <f>IF(ISBLANK(D256),"",VLOOKUP(D256,evpWeights!$A:$Z,26,FALSE))</f>
        <v/>
      </c>
      <c r="H256" s="7" t="str">
        <f t="shared" si="9"/>
        <v/>
      </c>
      <c r="I256" t="str">
        <f t="shared" si="10"/>
        <v/>
      </c>
      <c r="Q256" t="str">
        <f t="shared" si="11"/>
        <v/>
      </c>
    </row>
    <row r="257" spans="1:26" x14ac:dyDescent="0.25">
      <c r="A257" s="3">
        <v>42527</v>
      </c>
      <c r="B257">
        <v>56</v>
      </c>
      <c r="C257" t="s">
        <v>418</v>
      </c>
      <c r="D257" t="s">
        <v>160</v>
      </c>
      <c r="E257" s="6">
        <v>0.52951388888888895</v>
      </c>
      <c r="F257" s="6">
        <v>0.53853009259259255</v>
      </c>
      <c r="G257">
        <f>IF(ISBLANK(D257),"",VLOOKUP(D257,evpWeights!$A:$Z,26,FALSE))</f>
        <v>1.3416367103614265E-5</v>
      </c>
      <c r="H257" s="7" t="str">
        <f t="shared" si="9"/>
        <v>779</v>
      </c>
      <c r="I257">
        <f t="shared" si="10"/>
        <v>1.72225508390427E-8</v>
      </c>
      <c r="J257">
        <f>AVERAGE(I257:I259)</f>
        <v>1.5804255274141117E-8</v>
      </c>
      <c r="K257">
        <v>116</v>
      </c>
      <c r="L257">
        <v>17</v>
      </c>
      <c r="M257" t="s">
        <v>459</v>
      </c>
      <c r="N257" s="8">
        <v>0.53472222222222221</v>
      </c>
      <c r="O257">
        <v>0</v>
      </c>
      <c r="P257" t="s">
        <v>440</v>
      </c>
      <c r="Q257">
        <f t="shared" si="11"/>
        <v>86.48</v>
      </c>
      <c r="R257">
        <f>IF(ISNUMBER(Q257),AVERAGE(Q257:Q260),"")</f>
        <v>89.08</v>
      </c>
      <c r="S257">
        <v>3222</v>
      </c>
      <c r="U257">
        <v>5.7</v>
      </c>
      <c r="V257" t="s">
        <v>458</v>
      </c>
      <c r="W257">
        <f>AVERAGE(U257:U261)</f>
        <v>5.3666666666666671</v>
      </c>
      <c r="X257" t="s">
        <v>457</v>
      </c>
      <c r="Y257" t="s">
        <v>456</v>
      </c>
      <c r="Z257" t="s">
        <v>455</v>
      </c>
    </row>
    <row r="258" spans="1:26" x14ac:dyDescent="0.25">
      <c r="D258" t="s">
        <v>161</v>
      </c>
      <c r="E258" s="6">
        <v>0.52908564814814818</v>
      </c>
      <c r="F258" s="6">
        <v>0.53934027777777771</v>
      </c>
      <c r="G258">
        <f>IF(ISBLANK(D258),"",VLOOKUP(D258,evpWeights!$A:$Z,26,FALSE))</f>
        <v>1.4731697211811766E-5</v>
      </c>
      <c r="H258" s="7" t="str">
        <f t="shared" ref="H258:H321" si="12">IF(ISBLANK(D258),"",TEXT(F258-E258,"[ss]"))</f>
        <v>886</v>
      </c>
      <c r="I258">
        <f t="shared" ref="I258:I321" si="13">IF(ISBLANK(D258),"",G258/H258)</f>
        <v>1.662719775599522E-8</v>
      </c>
      <c r="P258" t="s">
        <v>454</v>
      </c>
      <c r="Q258">
        <f t="shared" ref="Q258:Q321" si="14">IF(ISBLANK(P258),"",100-(IF(RIGHT(P258,1)="w",_xlfn.NUMBERVALUE(LEFT(P258,(LEN(P258)-2))),94-_xlfn.NUMBERVALUE(LEFT(P258,(LEN(P258)-2))))*1.04))</f>
        <v>90.64</v>
      </c>
      <c r="S258">
        <v>3399</v>
      </c>
      <c r="U258">
        <v>9.4</v>
      </c>
      <c r="V258">
        <v>77</v>
      </c>
    </row>
    <row r="259" spans="1:26" x14ac:dyDescent="0.25">
      <c r="D259" t="s">
        <v>162</v>
      </c>
      <c r="E259" s="6">
        <v>0.52849537037037042</v>
      </c>
      <c r="F259" s="6">
        <v>0.53927083333333337</v>
      </c>
      <c r="G259">
        <f>IF(ISBLANK(D259),"",VLOOKUP(D259,evpWeights!$A:$Z,26,FALSE))</f>
        <v>1.2627169038695838E-5</v>
      </c>
      <c r="H259" s="7" t="str">
        <f t="shared" si="12"/>
        <v>931</v>
      </c>
      <c r="I259">
        <f t="shared" si="13"/>
        <v>1.3563017227385433E-8</v>
      </c>
      <c r="P259" t="s">
        <v>411</v>
      </c>
      <c r="Q259">
        <f t="shared" si="14"/>
        <v>85.44</v>
      </c>
      <c r="S259">
        <v>3403</v>
      </c>
      <c r="U259">
        <v>1</v>
      </c>
      <c r="V259">
        <v>107</v>
      </c>
    </row>
    <row r="260" spans="1:26" x14ac:dyDescent="0.25">
      <c r="G260" t="str">
        <f>IF(ISBLANK(D260),"",VLOOKUP(D260,evpWeights!$A:$Z,26,FALSE))</f>
        <v/>
      </c>
      <c r="H260" s="7" t="str">
        <f t="shared" si="12"/>
        <v/>
      </c>
      <c r="I260" t="str">
        <f t="shared" si="13"/>
        <v/>
      </c>
      <c r="P260" t="s">
        <v>400</v>
      </c>
      <c r="Q260">
        <f t="shared" si="14"/>
        <v>93.76</v>
      </c>
    </row>
    <row r="261" spans="1:26" x14ac:dyDescent="0.25">
      <c r="G261" t="str">
        <f>IF(ISBLANK(D261),"",VLOOKUP(D261,evpWeights!$A:$Z,26,FALSE))</f>
        <v/>
      </c>
      <c r="H261" s="7" t="str">
        <f t="shared" si="12"/>
        <v/>
      </c>
      <c r="I261" t="str">
        <f t="shared" si="13"/>
        <v/>
      </c>
      <c r="Q261" t="str">
        <f t="shared" si="14"/>
        <v/>
      </c>
    </row>
    <row r="262" spans="1:26" x14ac:dyDescent="0.25">
      <c r="A262" s="3">
        <v>42529</v>
      </c>
      <c r="B262">
        <v>16</v>
      </c>
      <c r="C262" t="s">
        <v>402</v>
      </c>
      <c r="D262" t="s">
        <v>194</v>
      </c>
      <c r="E262" s="6">
        <v>0.32501157407407405</v>
      </c>
      <c r="F262" s="6">
        <v>0.33386574074074077</v>
      </c>
      <c r="G262">
        <f>IF(ISBLANK(D262),"",VLOOKUP(D262,evpWeights!$A:$Z,26,FALSE))</f>
        <v>1.9149522752816948E-5</v>
      </c>
      <c r="H262" s="7" t="str">
        <f t="shared" si="12"/>
        <v>765</v>
      </c>
      <c r="I262">
        <f t="shared" si="13"/>
        <v>2.5032055886035224E-8</v>
      </c>
      <c r="J262">
        <f>AVERAGE(I262:I266)</f>
        <v>2.8857784756532609E-8</v>
      </c>
      <c r="M262" t="s">
        <v>453</v>
      </c>
      <c r="N262" s="8">
        <v>0.33124999999999999</v>
      </c>
      <c r="O262">
        <v>0</v>
      </c>
      <c r="P262" t="s">
        <v>452</v>
      </c>
      <c r="Q262">
        <f t="shared" si="14"/>
        <v>81.28</v>
      </c>
      <c r="R262">
        <f>IF(ISNUMBER(Q262),AVERAGE(Q262:Q265),"")</f>
        <v>90.38</v>
      </c>
    </row>
    <row r="263" spans="1:26" x14ac:dyDescent="0.25">
      <c r="D263" t="s">
        <v>195</v>
      </c>
      <c r="E263" s="6">
        <v>0.32586805555555554</v>
      </c>
      <c r="F263" s="6">
        <v>0.33466435185185189</v>
      </c>
      <c r="G263">
        <f>IF(ISBLANK(D263),"",VLOOKUP(D263,evpWeights!$A:$Z,26,FALSE))</f>
        <v>2.5261072567545527E-5</v>
      </c>
      <c r="H263" s="7" t="str">
        <f t="shared" si="12"/>
        <v>760</v>
      </c>
      <c r="I263">
        <f t="shared" si="13"/>
        <v>3.3238253378349376E-8</v>
      </c>
      <c r="P263" t="s">
        <v>451</v>
      </c>
      <c r="Q263">
        <f t="shared" si="14"/>
        <v>91.68</v>
      </c>
    </row>
    <row r="264" spans="1:26" x14ac:dyDescent="0.25">
      <c r="D264" t="s">
        <v>196</v>
      </c>
      <c r="E264" s="6">
        <v>0.32655092592592594</v>
      </c>
      <c r="F264" s="6">
        <v>0.33496527777777779</v>
      </c>
      <c r="G264">
        <f>IF(ISBLANK(D264),"",VLOOKUP(D264,evpWeights!$A:$Z,26,FALSE))</f>
        <v>2.0168114388604946E-5</v>
      </c>
      <c r="H264" s="7" t="str">
        <f t="shared" si="12"/>
        <v>727</v>
      </c>
      <c r="I264">
        <f t="shared" si="13"/>
        <v>2.7741560369470352E-8</v>
      </c>
      <c r="P264" t="s">
        <v>410</v>
      </c>
      <c r="Q264">
        <f t="shared" si="14"/>
        <v>94.8</v>
      </c>
    </row>
    <row r="265" spans="1:26" x14ac:dyDescent="0.25">
      <c r="D265" t="s">
        <v>197</v>
      </c>
      <c r="E265" s="6">
        <v>0.32717592592592593</v>
      </c>
      <c r="F265" s="6">
        <v>0.33489583333333334</v>
      </c>
      <c r="G265">
        <f>IF(ISBLANK(D265),"",VLOOKUP(D265,evpWeights!$A:$Z,26,FALSE))</f>
        <v>1.8538367771344046E-5</v>
      </c>
      <c r="H265" s="7" t="str">
        <f t="shared" si="12"/>
        <v>667</v>
      </c>
      <c r="I265">
        <f t="shared" si="13"/>
        <v>2.779365482960127E-8</v>
      </c>
      <c r="P265" t="s">
        <v>400</v>
      </c>
      <c r="Q265">
        <f t="shared" si="14"/>
        <v>93.76</v>
      </c>
    </row>
    <row r="266" spans="1:26" x14ac:dyDescent="0.25">
      <c r="D266" t="s">
        <v>198</v>
      </c>
      <c r="E266" s="6">
        <v>0.32776620370370368</v>
      </c>
      <c r="F266" s="6">
        <v>0.33410879629629631</v>
      </c>
      <c r="G266">
        <f>IF(ISBLANK(D266),"",VLOOKUP(D266,evpWeights!$A:$Z,26,FALSE))</f>
        <v>1.6704902826925343E-5</v>
      </c>
      <c r="H266" s="7" t="str">
        <f t="shared" si="12"/>
        <v>548</v>
      </c>
      <c r="I266">
        <f t="shared" si="13"/>
        <v>3.0483399319206828E-8</v>
      </c>
      <c r="Q266" t="str">
        <f t="shared" si="14"/>
        <v/>
      </c>
    </row>
    <row r="267" spans="1:26" x14ac:dyDescent="0.25">
      <c r="A267" s="3">
        <v>42529</v>
      </c>
      <c r="B267">
        <v>23</v>
      </c>
      <c r="C267" t="s">
        <v>418</v>
      </c>
      <c r="D267" t="s">
        <v>199</v>
      </c>
      <c r="E267" s="6">
        <v>0.33953703703703703</v>
      </c>
      <c r="F267" s="6">
        <v>0.34931712962962963</v>
      </c>
      <c r="G267">
        <f>IF(ISBLANK(D267),"",VLOOKUP(D267,evpWeights!$A:$Z,26,FALSE))</f>
        <v>2.5872227549018499E-5</v>
      </c>
      <c r="H267" s="7" t="str">
        <f t="shared" si="12"/>
        <v>845</v>
      </c>
      <c r="I267">
        <f t="shared" si="13"/>
        <v>3.061802076806923E-8</v>
      </c>
      <c r="J267">
        <f>AVERAGE(I267:I271)</f>
        <v>2.8776822437478445E-8</v>
      </c>
      <c r="K267">
        <v>103</v>
      </c>
      <c r="L267">
        <v>4</v>
      </c>
      <c r="M267" t="s">
        <v>450</v>
      </c>
      <c r="N267" s="8">
        <v>0.34930555555555554</v>
      </c>
      <c r="O267">
        <v>0</v>
      </c>
      <c r="P267" t="s">
        <v>410</v>
      </c>
      <c r="Q267">
        <f t="shared" si="14"/>
        <v>94.8</v>
      </c>
      <c r="R267">
        <f>IF(ISNUMBER(Q267),AVERAGE(Q267:Q270),"")</f>
        <v>87.52</v>
      </c>
      <c r="S267">
        <v>2177</v>
      </c>
      <c r="U267">
        <v>2.5</v>
      </c>
      <c r="V267">
        <v>58</v>
      </c>
      <c r="W267">
        <f>IF(ISBLANK(U267),"",AVERAGE(U267:U271))</f>
        <v>3.7999999999999994</v>
      </c>
      <c r="Y267" t="s">
        <v>449</v>
      </c>
      <c r="Z267" t="s">
        <v>448</v>
      </c>
    </row>
    <row r="268" spans="1:26" x14ac:dyDescent="0.25">
      <c r="D268" t="s">
        <v>200</v>
      </c>
      <c r="E268" s="6">
        <v>0.34009259259259261</v>
      </c>
      <c r="F268" s="6">
        <v>0.34984953703703708</v>
      </c>
      <c r="G268">
        <f>IF(ISBLANK(D268),"",VLOOKUP(D268,evpWeights!$A:$Z,26,FALSE))</f>
        <v>2.4649917586072697E-5</v>
      </c>
      <c r="H268" s="7" t="str">
        <f t="shared" si="12"/>
        <v>843</v>
      </c>
      <c r="I268">
        <f t="shared" si="13"/>
        <v>2.9240708880276036E-8</v>
      </c>
      <c r="P268" t="s">
        <v>425</v>
      </c>
      <c r="Q268">
        <f t="shared" si="14"/>
        <v>64.64</v>
      </c>
      <c r="S268">
        <v>2176</v>
      </c>
      <c r="U268">
        <v>3.3</v>
      </c>
      <c r="V268">
        <v>130</v>
      </c>
      <c r="X268" t="s">
        <v>447</v>
      </c>
    </row>
    <row r="269" spans="1:26" x14ac:dyDescent="0.25">
      <c r="D269" t="s">
        <v>201</v>
      </c>
      <c r="E269" s="6">
        <v>0.34098379629629627</v>
      </c>
      <c r="F269" s="6">
        <v>0.3503472222222222</v>
      </c>
      <c r="G269">
        <f>IF(ISBLANK(D269),"",VLOOKUP(D269,evpWeights!$A:$Z,26,FALSE))</f>
        <v>2.118670602439309E-5</v>
      </c>
      <c r="H269" s="7" t="str">
        <f t="shared" si="12"/>
        <v>809</v>
      </c>
      <c r="I269">
        <f t="shared" si="13"/>
        <v>2.6188758991833239E-8</v>
      </c>
      <c r="P269" t="s">
        <v>446</v>
      </c>
      <c r="Q269">
        <f t="shared" si="14"/>
        <v>95.84</v>
      </c>
      <c r="S269">
        <v>2178</v>
      </c>
      <c r="U269">
        <v>5.6</v>
      </c>
      <c r="V269">
        <v>81.5</v>
      </c>
    </row>
    <row r="270" spans="1:26" x14ac:dyDescent="0.25">
      <c r="D270" t="s">
        <v>202</v>
      </c>
      <c r="E270" s="6">
        <v>0.34134259259259259</v>
      </c>
      <c r="F270" s="6">
        <v>0.3508680555555555</v>
      </c>
      <c r="G270">
        <f>IF(ISBLANK(D270),"",VLOOKUP(D270,evpWeights!$A:$Z,26,FALSE))</f>
        <v>2.4038762604599867E-5</v>
      </c>
      <c r="H270" s="7" t="str">
        <f t="shared" si="12"/>
        <v>823</v>
      </c>
      <c r="I270">
        <f t="shared" si="13"/>
        <v>2.9208703043256217E-8</v>
      </c>
      <c r="P270" t="s">
        <v>410</v>
      </c>
      <c r="Q270">
        <f t="shared" si="14"/>
        <v>94.8</v>
      </c>
    </row>
    <row r="271" spans="1:26" x14ac:dyDescent="0.25">
      <c r="D271" t="s">
        <v>203</v>
      </c>
      <c r="E271" s="6">
        <v>0.34208333333333335</v>
      </c>
      <c r="F271" s="6">
        <v>0.35130787037037042</v>
      </c>
      <c r="G271">
        <f>IF(ISBLANK(D271),"",VLOOKUP(D271,evpWeights!$A:$Z,26,FALSE))</f>
        <v>2.2816452641654139E-5</v>
      </c>
      <c r="H271" s="7" t="str">
        <f t="shared" si="12"/>
        <v>797</v>
      </c>
      <c r="I271">
        <f t="shared" si="13"/>
        <v>2.8627920503957513E-8</v>
      </c>
      <c r="Q271" t="str">
        <f t="shared" si="14"/>
        <v/>
      </c>
    </row>
    <row r="272" spans="1:26" x14ac:dyDescent="0.25">
      <c r="A272" s="3">
        <v>42529</v>
      </c>
      <c r="B272">
        <v>39</v>
      </c>
      <c r="C272" t="s">
        <v>402</v>
      </c>
      <c r="D272" t="s">
        <v>204</v>
      </c>
      <c r="E272" s="6">
        <v>0.35716435185185186</v>
      </c>
      <c r="F272" s="6">
        <v>0.36537037037037035</v>
      </c>
      <c r="G272">
        <f>IF(ISBLANK(D272),"",VLOOKUP(D272,evpWeights!$A:$Z,26,FALSE))</f>
        <v>1.4667719555349124E-5</v>
      </c>
      <c r="H272" s="7" t="str">
        <f t="shared" si="12"/>
        <v>709</v>
      </c>
      <c r="I272">
        <f t="shared" si="13"/>
        <v>2.0687897821366889E-8</v>
      </c>
      <c r="J272">
        <f>AVERAGE(I272:I276)</f>
        <v>1.8736032271836315E-8</v>
      </c>
      <c r="K272" t="s">
        <v>445</v>
      </c>
      <c r="M272" t="s">
        <v>444</v>
      </c>
      <c r="N272" s="8">
        <v>0.36388888888888887</v>
      </c>
      <c r="O272">
        <v>0</v>
      </c>
      <c r="P272" t="s">
        <v>443</v>
      </c>
      <c r="Q272">
        <f t="shared" si="14"/>
        <v>97.92</v>
      </c>
      <c r="R272">
        <f>IF(ISNUMBER(Q272),AVERAGE(Q272:Q275),"")</f>
        <v>92.72</v>
      </c>
      <c r="W272" t="str">
        <f>IF(ISBLANK(U272),"",AVERAGE(U272:U276))</f>
        <v/>
      </c>
    </row>
    <row r="273" spans="1:26" x14ac:dyDescent="0.25">
      <c r="D273" t="s">
        <v>205</v>
      </c>
      <c r="E273" s="6">
        <v>0.35796296296296298</v>
      </c>
      <c r="F273" s="6">
        <v>0.3659722222222222</v>
      </c>
      <c r="G273">
        <f>IF(ISBLANK(D273),"",VLOOKUP(D273,evpWeights!$A:$Z,26,FALSE))</f>
        <v>1.0185916357881229E-5</v>
      </c>
      <c r="H273" s="7" t="str">
        <f t="shared" si="12"/>
        <v>692</v>
      </c>
      <c r="I273">
        <f t="shared" si="13"/>
        <v>1.4719532309076921E-8</v>
      </c>
      <c r="P273" t="s">
        <v>410</v>
      </c>
      <c r="Q273">
        <f t="shared" si="14"/>
        <v>94.8</v>
      </c>
    </row>
    <row r="274" spans="1:26" x14ac:dyDescent="0.25">
      <c r="D274" t="s">
        <v>206</v>
      </c>
      <c r="E274" s="6">
        <v>0.35857638888888888</v>
      </c>
      <c r="F274" s="6">
        <v>0.36671296296296302</v>
      </c>
      <c r="G274">
        <f>IF(ISBLANK(D274),"",VLOOKUP(D274,evpWeights!$A:$Z,26,FALSE))</f>
        <v>1.1204507993669446E-5</v>
      </c>
      <c r="H274" s="7" t="str">
        <f t="shared" si="12"/>
        <v>703</v>
      </c>
      <c r="I274">
        <f t="shared" si="13"/>
        <v>1.5938133703654972E-8</v>
      </c>
      <c r="P274" t="s">
        <v>442</v>
      </c>
      <c r="Q274">
        <f t="shared" si="14"/>
        <v>89.6</v>
      </c>
    </row>
    <row r="275" spans="1:26" x14ac:dyDescent="0.25">
      <c r="D275" t="s">
        <v>207</v>
      </c>
      <c r="E275" s="6">
        <v>0.35922453703703705</v>
      </c>
      <c r="F275" s="6">
        <v>0.36706018518518518</v>
      </c>
      <c r="G275">
        <f>IF(ISBLANK(D275),"",VLOOKUP(D275,evpWeights!$A:$Z,26,FALSE))</f>
        <v>1.5278874536821881E-5</v>
      </c>
      <c r="H275" s="7" t="str">
        <f t="shared" si="12"/>
        <v>677</v>
      </c>
      <c r="I275">
        <f t="shared" si="13"/>
        <v>2.256850005438978E-8</v>
      </c>
      <c r="P275" t="s">
        <v>399</v>
      </c>
      <c r="Q275">
        <f t="shared" si="14"/>
        <v>88.56</v>
      </c>
    </row>
    <row r="276" spans="1:26" x14ac:dyDescent="0.25">
      <c r="D276" t="s">
        <v>208</v>
      </c>
      <c r="E276" s="6">
        <v>0.3598263888888889</v>
      </c>
      <c r="F276" s="6">
        <v>0.36722222222222217</v>
      </c>
      <c r="G276">
        <f>IF(ISBLANK(D276),"",VLOOKUP(D276,evpWeights!$A:$Z,26,FALSE))</f>
        <v>1.2630536283772835E-5</v>
      </c>
      <c r="H276" s="7" t="str">
        <f t="shared" si="12"/>
        <v>639</v>
      </c>
      <c r="I276">
        <f t="shared" si="13"/>
        <v>1.9766097470693013E-8</v>
      </c>
      <c r="Q276" t="str">
        <f t="shared" si="14"/>
        <v/>
      </c>
    </row>
    <row r="277" spans="1:26" x14ac:dyDescent="0.25">
      <c r="A277" s="3">
        <v>42529</v>
      </c>
      <c r="B277">
        <v>38</v>
      </c>
      <c r="C277" t="s">
        <v>402</v>
      </c>
      <c r="D277" t="s">
        <v>209</v>
      </c>
      <c r="E277" s="6">
        <v>0.37230324074074073</v>
      </c>
      <c r="F277" s="6">
        <v>0.3803125</v>
      </c>
      <c r="G277">
        <f>IF(ISBLANK(D277),"",VLOOKUP(D277,evpWeights!$A:$Z,26,FALSE))</f>
        <v>1.7927212789871071E-5</v>
      </c>
      <c r="H277" s="7" t="str">
        <f t="shared" si="12"/>
        <v>692</v>
      </c>
      <c r="I277">
        <f t="shared" si="13"/>
        <v>2.5906376863975536E-8</v>
      </c>
      <c r="J277">
        <f>AVERAGE(I277:I281)</f>
        <v>1.7253838154419177E-8</v>
      </c>
      <c r="M277" t="s">
        <v>441</v>
      </c>
      <c r="N277" s="8">
        <v>0.37847222222222227</v>
      </c>
      <c r="O277">
        <v>0</v>
      </c>
      <c r="P277" t="s">
        <v>440</v>
      </c>
      <c r="Q277">
        <f t="shared" si="14"/>
        <v>86.48</v>
      </c>
      <c r="R277">
        <f>IF(ISNUMBER(Q277),AVERAGE(Q277:Q280),"")</f>
        <v>83.36</v>
      </c>
      <c r="W277" t="str">
        <f>IF(ISBLANK(U277),"",AVERAGE(U277:U281))</f>
        <v/>
      </c>
    </row>
    <row r="278" spans="1:26" x14ac:dyDescent="0.25">
      <c r="D278" t="s">
        <v>210</v>
      </c>
      <c r="E278" s="6">
        <v>0.37296296296296294</v>
      </c>
      <c r="F278" s="6">
        <v>0.38087962962962968</v>
      </c>
      <c r="G278">
        <f>IF(ISBLANK(D278),"",VLOOKUP(D278,evpWeights!$A:$Z,26,FALSE))</f>
        <v>7.74129643198977E-6</v>
      </c>
      <c r="H278" s="7" t="str">
        <f t="shared" si="12"/>
        <v>684</v>
      </c>
      <c r="I278">
        <f t="shared" si="13"/>
        <v>1.1317684842090308E-8</v>
      </c>
      <c r="P278" t="s">
        <v>411</v>
      </c>
      <c r="Q278">
        <f t="shared" si="14"/>
        <v>85.44</v>
      </c>
    </row>
    <row r="279" spans="1:26" x14ac:dyDescent="0.25">
      <c r="D279" t="s">
        <v>211</v>
      </c>
      <c r="E279" s="6">
        <v>0.37359953703703702</v>
      </c>
      <c r="F279" s="6">
        <v>0.38143518518518515</v>
      </c>
      <c r="G279">
        <f>IF(ISBLANK(D279),"",VLOOKUP(D279,evpWeights!$A:$Z,26,FALSE))</f>
        <v>9.7784797035659868E-6</v>
      </c>
      <c r="H279" s="7" t="str">
        <f t="shared" si="12"/>
        <v>677</v>
      </c>
      <c r="I279">
        <f t="shared" si="13"/>
        <v>1.4443840034809433E-8</v>
      </c>
      <c r="P279" t="s">
        <v>430</v>
      </c>
      <c r="Q279">
        <f t="shared" si="14"/>
        <v>76.08</v>
      </c>
    </row>
    <row r="280" spans="1:26" x14ac:dyDescent="0.25">
      <c r="D280" t="s">
        <v>212</v>
      </c>
      <c r="E280" s="6">
        <v>0.37413194444444442</v>
      </c>
      <c r="F280" s="6">
        <v>0.38202546296296297</v>
      </c>
      <c r="G280">
        <f>IF(ISBLANK(D280),"",VLOOKUP(D280,evpWeights!$A:$Z,26,FALSE))</f>
        <v>9.3710430492508153E-6</v>
      </c>
      <c r="H280" s="7" t="str">
        <f t="shared" si="12"/>
        <v>682</v>
      </c>
      <c r="I280">
        <f t="shared" si="13"/>
        <v>1.3740532330279789E-8</v>
      </c>
      <c r="P280" t="s">
        <v>411</v>
      </c>
      <c r="Q280">
        <f t="shared" si="14"/>
        <v>85.44</v>
      </c>
    </row>
    <row r="281" spans="1:26" x14ac:dyDescent="0.25">
      <c r="D281" t="s">
        <v>213</v>
      </c>
      <c r="E281" s="6">
        <v>0.37479166666666663</v>
      </c>
      <c r="F281" s="6">
        <v>0.38202546296296297</v>
      </c>
      <c r="G281">
        <f>IF(ISBLANK(D281),"",VLOOKUP(D281,evpWeights!$A:$Z,26,FALSE))</f>
        <v>1.3037972938088006E-5</v>
      </c>
      <c r="H281" s="7" t="str">
        <f t="shared" si="12"/>
        <v>625</v>
      </c>
      <c r="I281">
        <f t="shared" si="13"/>
        <v>2.086075670094081E-8</v>
      </c>
      <c r="Q281" t="str">
        <f t="shared" si="14"/>
        <v/>
      </c>
    </row>
    <row r="282" spans="1:26" x14ac:dyDescent="0.25">
      <c r="A282" s="3">
        <v>42529</v>
      </c>
      <c r="B282">
        <v>49</v>
      </c>
      <c r="C282" t="s">
        <v>418</v>
      </c>
      <c r="D282" t="s">
        <v>214</v>
      </c>
      <c r="E282" s="6">
        <v>0.38986111111111116</v>
      </c>
      <c r="F282" s="6">
        <v>0.40672453703703698</v>
      </c>
      <c r="G282">
        <f>IF(ISBLANK(D282),"",VLOOKUP(D282,evpWeights!$A:$Z,26,FALSE))</f>
        <v>2.2205297660181237E-5</v>
      </c>
      <c r="H282" s="7" t="str">
        <f t="shared" si="12"/>
        <v>1457</v>
      </c>
      <c r="I282">
        <f t="shared" si="13"/>
        <v>1.5240423925999475E-8</v>
      </c>
      <c r="J282">
        <f>AVERAGE(I282:I286)</f>
        <v>1.9582975569001896E-8</v>
      </c>
      <c r="K282">
        <v>82</v>
      </c>
      <c r="L282">
        <v>7</v>
      </c>
      <c r="M282" t="s">
        <v>439</v>
      </c>
      <c r="N282" s="8">
        <v>0.39999999999999997</v>
      </c>
      <c r="O282">
        <v>0</v>
      </c>
      <c r="P282" t="s">
        <v>438</v>
      </c>
      <c r="Q282">
        <f t="shared" si="14"/>
        <v>34.480000000000004</v>
      </c>
      <c r="R282">
        <f>IF(ISNUMBER(Q282),AVERAGE(Q282:Q285),"")</f>
        <v>39.94</v>
      </c>
      <c r="S282" t="s">
        <v>437</v>
      </c>
      <c r="U282">
        <v>9.5</v>
      </c>
      <c r="V282">
        <v>126</v>
      </c>
      <c r="W282">
        <f>IF(ISBLANK(U282),"",AVERAGE(U282:U286))</f>
        <v>8.5333333333333332</v>
      </c>
      <c r="Y282" t="s">
        <v>436</v>
      </c>
      <c r="Z282" t="s">
        <v>435</v>
      </c>
    </row>
    <row r="283" spans="1:26" x14ac:dyDescent="0.25">
      <c r="D283" t="s">
        <v>215</v>
      </c>
      <c r="E283" s="6">
        <v>0.39059027777777783</v>
      </c>
      <c r="F283" s="6">
        <v>0.4069444444444445</v>
      </c>
      <c r="G283">
        <f>IF(ISBLANK(D283),"",VLOOKUP(D283,evpWeights!$A:$Z,26,FALSE))</f>
        <v>3.178005903658964E-5</v>
      </c>
      <c r="H283" s="7" t="str">
        <f t="shared" si="12"/>
        <v>1413</v>
      </c>
      <c r="I283">
        <f t="shared" si="13"/>
        <v>2.2491195354982054E-8</v>
      </c>
      <c r="P283" t="s">
        <v>434</v>
      </c>
      <c r="Q283">
        <f t="shared" si="14"/>
        <v>3.2800000000000011</v>
      </c>
      <c r="S283" t="s">
        <v>433</v>
      </c>
      <c r="U283">
        <v>8.6</v>
      </c>
      <c r="V283">
        <v>45.5</v>
      </c>
    </row>
    <row r="284" spans="1:26" x14ac:dyDescent="0.25">
      <c r="D284" t="s">
        <v>216</v>
      </c>
      <c r="E284" s="6">
        <v>0.3911574074074074</v>
      </c>
      <c r="F284" s="6">
        <v>0.40623842592592596</v>
      </c>
      <c r="G284">
        <f>IF(ISBLANK(D284),"",VLOOKUP(D284,evpWeights!$A:$Z,26,FALSE))</f>
        <v>2.6483382530491401E-5</v>
      </c>
      <c r="H284" s="7" t="str">
        <f t="shared" si="12"/>
        <v>1303</v>
      </c>
      <c r="I284">
        <f t="shared" si="13"/>
        <v>2.0324929033377898E-8</v>
      </c>
      <c r="P284" t="s">
        <v>432</v>
      </c>
      <c r="Q284">
        <f t="shared" si="14"/>
        <v>45.92</v>
      </c>
      <c r="S284" t="s">
        <v>418</v>
      </c>
      <c r="T284" t="s">
        <v>431</v>
      </c>
      <c r="U284">
        <v>7.5</v>
      </c>
      <c r="V284">
        <v>25</v>
      </c>
    </row>
    <row r="285" spans="1:26" x14ac:dyDescent="0.25">
      <c r="D285" t="s">
        <v>217</v>
      </c>
      <c r="E285" s="6">
        <v>0.39166666666666666</v>
      </c>
      <c r="F285" s="6">
        <v>0.40672453703703698</v>
      </c>
      <c r="G285">
        <f>IF(ISBLANK(D285),"",VLOOKUP(D285,evpWeights!$A:$Z,26,FALSE))</f>
        <v>2.9539157437855836E-5</v>
      </c>
      <c r="H285" s="7" t="str">
        <f t="shared" si="12"/>
        <v>1301</v>
      </c>
      <c r="I285">
        <f t="shared" si="13"/>
        <v>2.2704963441856906E-8</v>
      </c>
      <c r="P285" t="s">
        <v>430</v>
      </c>
      <c r="Q285">
        <f t="shared" si="14"/>
        <v>76.08</v>
      </c>
    </row>
    <row r="286" spans="1:26" x14ac:dyDescent="0.25">
      <c r="D286" t="s">
        <v>218</v>
      </c>
      <c r="E286" s="6">
        <v>0.39224537037037038</v>
      </c>
      <c r="F286" s="6">
        <v>0.40557870370370369</v>
      </c>
      <c r="G286">
        <f>IF(ISBLANK(D286),"",VLOOKUP(D286,evpWeights!$A:$Z,26,FALSE))</f>
        <v>1.9760677734289703E-5</v>
      </c>
      <c r="H286" s="7" t="str">
        <f t="shared" si="12"/>
        <v>1152</v>
      </c>
      <c r="I286">
        <f t="shared" si="13"/>
        <v>1.7153366088793146E-8</v>
      </c>
      <c r="Q286" t="str">
        <f t="shared" si="14"/>
        <v/>
      </c>
    </row>
    <row r="287" spans="1:26" x14ac:dyDescent="0.25">
      <c r="A287" s="3">
        <v>42529</v>
      </c>
      <c r="B287">
        <v>68</v>
      </c>
      <c r="C287" t="s">
        <v>418</v>
      </c>
      <c r="D287" t="s">
        <v>219</v>
      </c>
      <c r="E287" s="6">
        <v>0.41504629629629625</v>
      </c>
      <c r="F287" s="6">
        <v>0.42637731481481483</v>
      </c>
      <c r="G287">
        <f>IF(ISBLANK(D287),"",VLOOKUP(D287,evpWeights!$A:$Z,26,FALSE))</f>
        <v>2.6075945876176083E-5</v>
      </c>
      <c r="H287" s="7" t="str">
        <f t="shared" si="12"/>
        <v>979</v>
      </c>
      <c r="I287">
        <f t="shared" si="13"/>
        <v>2.6635286901099165E-8</v>
      </c>
      <c r="J287">
        <f>AVERAGE(I287:I291)</f>
        <v>2.4625100014024588E-8</v>
      </c>
      <c r="K287">
        <v>73</v>
      </c>
      <c r="L287">
        <v>2</v>
      </c>
      <c r="M287" t="s">
        <v>429</v>
      </c>
      <c r="N287" s="8">
        <v>0.42222222222222222</v>
      </c>
      <c r="O287">
        <v>0</v>
      </c>
      <c r="P287" t="s">
        <v>428</v>
      </c>
      <c r="Q287">
        <f t="shared" si="14"/>
        <v>78.16</v>
      </c>
      <c r="R287">
        <f>IF(ISNUMBER(Q287),AVERAGE(Q287:Q290),"")</f>
        <v>75.040000000000006</v>
      </c>
      <c r="S287">
        <v>620</v>
      </c>
      <c r="U287">
        <v>4</v>
      </c>
      <c r="V287">
        <v>84</v>
      </c>
      <c r="W287">
        <f>IF(ISBLANK(U287),"",AVERAGE(U287:U291))</f>
        <v>4.1500000000000004</v>
      </c>
      <c r="Y287" t="s">
        <v>427</v>
      </c>
      <c r="Z287" t="s">
        <v>426</v>
      </c>
    </row>
    <row r="288" spans="1:26" x14ac:dyDescent="0.25">
      <c r="D288" t="s">
        <v>220</v>
      </c>
      <c r="E288" s="6">
        <v>0.41736111111111113</v>
      </c>
      <c r="F288" s="6">
        <v>0.42693287037037037</v>
      </c>
      <c r="G288">
        <f>IF(ISBLANK(D288),"",VLOOKUP(D288,evpWeights!$A:$Z,26,FALSE))</f>
        <v>2.2205297660181237E-5</v>
      </c>
      <c r="H288" s="7" t="str">
        <f t="shared" si="12"/>
        <v>827</v>
      </c>
      <c r="I288">
        <f t="shared" si="13"/>
        <v>2.6850420387159901E-8</v>
      </c>
      <c r="P288" t="s">
        <v>425</v>
      </c>
      <c r="Q288">
        <f t="shared" si="14"/>
        <v>64.64</v>
      </c>
      <c r="S288" t="s">
        <v>418</v>
      </c>
      <c r="T288" t="s">
        <v>422</v>
      </c>
      <c r="U288">
        <v>3.5</v>
      </c>
      <c r="V288">
        <v>6.5</v>
      </c>
    </row>
    <row r="289" spans="1:26" x14ac:dyDescent="0.25">
      <c r="D289" t="s">
        <v>221</v>
      </c>
      <c r="E289" s="6">
        <v>0.41782407407407413</v>
      </c>
      <c r="F289" s="6">
        <v>0.42722222222222223</v>
      </c>
      <c r="G289">
        <f>IF(ISBLANK(D289),"",VLOOKUP(D289,evpWeights!$A:$Z,26,FALSE))</f>
        <v>1.7519776135555828E-5</v>
      </c>
      <c r="H289" s="7" t="str">
        <f t="shared" si="12"/>
        <v>812</v>
      </c>
      <c r="I289">
        <f t="shared" si="13"/>
        <v>2.1576078984674665E-8</v>
      </c>
      <c r="P289" t="s">
        <v>424</v>
      </c>
      <c r="Q289">
        <f t="shared" si="14"/>
        <v>84.4</v>
      </c>
      <c r="S289" t="s">
        <v>409</v>
      </c>
      <c r="T289" t="s">
        <v>422</v>
      </c>
      <c r="U289">
        <v>3.3</v>
      </c>
      <c r="V289" t="s">
        <v>423</v>
      </c>
    </row>
    <row r="290" spans="1:26" x14ac:dyDescent="0.25">
      <c r="D290" t="s">
        <v>222</v>
      </c>
      <c r="E290" s="6">
        <v>0.4183912037037037</v>
      </c>
      <c r="F290" s="6">
        <v>0.4265856481481482</v>
      </c>
      <c r="G290">
        <f>IF(ISBLANK(D290),"",VLOOKUP(D290,evpWeights!$A:$Z,26,FALSE))</f>
        <v>1.5278874536821953E-5</v>
      </c>
      <c r="H290" s="7" t="str">
        <f t="shared" si="12"/>
        <v>708</v>
      </c>
      <c r="I290">
        <f t="shared" si="13"/>
        <v>2.1580331266697672E-8</v>
      </c>
      <c r="P290" t="s">
        <v>421</v>
      </c>
      <c r="Q290">
        <f t="shared" si="14"/>
        <v>72.960000000000008</v>
      </c>
      <c r="S290" t="s">
        <v>420</v>
      </c>
      <c r="T290" t="s">
        <v>419</v>
      </c>
      <c r="U290">
        <v>5.8</v>
      </c>
      <c r="V290">
        <v>107.5</v>
      </c>
    </row>
    <row r="291" spans="1:26" x14ac:dyDescent="0.25">
      <c r="D291" t="s">
        <v>223</v>
      </c>
      <c r="E291" s="6">
        <v>0.41902777777777778</v>
      </c>
      <c r="F291" s="6">
        <v>0.4259722222222222</v>
      </c>
      <c r="G291">
        <f>IF(ISBLANK(D291),"",VLOOKUP(D291,evpWeights!$A:$Z,26,FALSE))</f>
        <v>1.5890029518294928E-5</v>
      </c>
      <c r="H291" s="7" t="str">
        <f t="shared" si="12"/>
        <v>600</v>
      </c>
      <c r="I291">
        <f t="shared" si="13"/>
        <v>2.6483382530491546E-8</v>
      </c>
      <c r="Q291" t="str">
        <f t="shared" si="14"/>
        <v/>
      </c>
    </row>
    <row r="292" spans="1:26" x14ac:dyDescent="0.25">
      <c r="A292" s="3">
        <v>42529</v>
      </c>
      <c r="B292">
        <v>69</v>
      </c>
      <c r="C292" t="s">
        <v>418</v>
      </c>
      <c r="D292" t="s">
        <v>224</v>
      </c>
      <c r="E292" s="6">
        <v>0.43621527777777774</v>
      </c>
      <c r="F292" s="6">
        <v>0.44829861111111113</v>
      </c>
      <c r="G292">
        <f>IF(ISBLANK(D292),"",VLOOKUP(D292,evpWeights!$A:$Z,26,FALSE))</f>
        <v>2.8928002456382789E-5</v>
      </c>
      <c r="H292" s="7" t="str">
        <f t="shared" si="12"/>
        <v>1044</v>
      </c>
      <c r="I292">
        <f t="shared" si="13"/>
        <v>2.7708814613393477E-8</v>
      </c>
      <c r="J292">
        <f>AVERAGE(I292:I296)</f>
        <v>3.0851838140252985E-8</v>
      </c>
      <c r="K292">
        <v>212</v>
      </c>
      <c r="L292">
        <v>3</v>
      </c>
      <c r="M292" t="s">
        <v>417</v>
      </c>
      <c r="N292" s="8">
        <v>0.44375000000000003</v>
      </c>
      <c r="O292">
        <v>0.4</v>
      </c>
      <c r="P292" t="s">
        <v>416</v>
      </c>
      <c r="Q292">
        <f t="shared" si="14"/>
        <v>77.12</v>
      </c>
      <c r="R292">
        <f>IF(ISNUMBER(Q292),AVERAGE(Q292:Q295),"")</f>
        <v>86.48</v>
      </c>
      <c r="S292" t="s">
        <v>409</v>
      </c>
      <c r="T292" t="s">
        <v>2206</v>
      </c>
      <c r="U292">
        <v>2.7</v>
      </c>
      <c r="V292" t="s">
        <v>415</v>
      </c>
      <c r="W292">
        <f>IF(ISBLANK(U292),"",AVERAGE(U292:U296))</f>
        <v>3.1</v>
      </c>
      <c r="X292" t="s">
        <v>414</v>
      </c>
      <c r="Y292" t="s">
        <v>413</v>
      </c>
      <c r="Z292" t="s">
        <v>412</v>
      </c>
    </row>
    <row r="293" spans="1:26" x14ac:dyDescent="0.25">
      <c r="D293" t="s">
        <v>225</v>
      </c>
      <c r="E293" s="6">
        <v>0.43668981481481484</v>
      </c>
      <c r="F293" s="6">
        <v>0.44476851851851856</v>
      </c>
      <c r="G293">
        <f>IF(ISBLANK(D293),"",VLOOKUP(D293,evpWeights!$A:$Z,26,FALSE))</f>
        <v>3.5446988925426899E-5</v>
      </c>
      <c r="H293" s="7" t="str">
        <f t="shared" si="12"/>
        <v>698</v>
      </c>
      <c r="I293">
        <f t="shared" si="13"/>
        <v>5.0783651755625927E-8</v>
      </c>
      <c r="P293" t="s">
        <v>411</v>
      </c>
      <c r="Q293">
        <f t="shared" si="14"/>
        <v>85.44</v>
      </c>
      <c r="S293">
        <v>589</v>
      </c>
      <c r="U293">
        <v>1.6</v>
      </c>
      <c r="V293">
        <v>220</v>
      </c>
    </row>
    <row r="294" spans="1:26" x14ac:dyDescent="0.25">
      <c r="D294" t="s">
        <v>226</v>
      </c>
      <c r="E294" s="6">
        <v>0.43745370370370368</v>
      </c>
      <c r="F294" s="6">
        <v>0.4496296296296296</v>
      </c>
      <c r="G294">
        <f>IF(ISBLANK(D294),"",VLOOKUP(D294,evpWeights!$A:$Z,26,FALSE))</f>
        <v>2.587222754901857E-5</v>
      </c>
      <c r="H294" s="7" t="str">
        <f t="shared" si="12"/>
        <v>1052</v>
      </c>
      <c r="I294">
        <f t="shared" si="13"/>
        <v>2.4593372194884573E-8</v>
      </c>
      <c r="P294" t="s">
        <v>410</v>
      </c>
      <c r="Q294">
        <f t="shared" si="14"/>
        <v>94.8</v>
      </c>
      <c r="S294" t="s">
        <v>409</v>
      </c>
      <c r="T294" t="s">
        <v>408</v>
      </c>
      <c r="U294">
        <v>5</v>
      </c>
      <c r="V294">
        <v>72</v>
      </c>
    </row>
    <row r="295" spans="1:26" x14ac:dyDescent="0.25">
      <c r="D295" t="s">
        <v>227</v>
      </c>
      <c r="E295" s="6">
        <v>0.43805555555555559</v>
      </c>
      <c r="F295" s="6">
        <v>0.44802083333333331</v>
      </c>
      <c r="G295">
        <f>IF(ISBLANK(D295),"",VLOOKUP(D295,evpWeights!$A:$Z,26,FALSE))</f>
        <v>2.3020170968811652E-5</v>
      </c>
      <c r="H295" s="7" t="str">
        <f t="shared" si="12"/>
        <v>861</v>
      </c>
      <c r="I295">
        <f t="shared" si="13"/>
        <v>2.6736551647864868E-8</v>
      </c>
      <c r="P295" t="s">
        <v>399</v>
      </c>
      <c r="Q295">
        <f t="shared" si="14"/>
        <v>88.56</v>
      </c>
    </row>
    <row r="296" spans="1:26" x14ac:dyDescent="0.25">
      <c r="D296" t="s">
        <v>228</v>
      </c>
      <c r="E296" s="6">
        <v>0.43854166666666666</v>
      </c>
      <c r="F296" s="6">
        <v>0.4485763888888889</v>
      </c>
      <c r="G296">
        <f>IF(ISBLANK(D296),"",VLOOKUP(D296,evpWeights!$A:$Z,26,FALSE))</f>
        <v>2.118670602439309E-5</v>
      </c>
      <c r="H296" s="7" t="str">
        <f t="shared" si="12"/>
        <v>867</v>
      </c>
      <c r="I296">
        <f t="shared" si="13"/>
        <v>2.4436800489496067E-8</v>
      </c>
      <c r="Q296" t="str">
        <f t="shared" si="14"/>
        <v/>
      </c>
    </row>
    <row r="297" spans="1:26" x14ac:dyDescent="0.25">
      <c r="A297" s="3">
        <v>42529</v>
      </c>
      <c r="B297">
        <v>70</v>
      </c>
      <c r="C297" t="s">
        <v>402</v>
      </c>
      <c r="D297" t="s">
        <v>229</v>
      </c>
      <c r="E297" s="6">
        <v>0.45497685185185183</v>
      </c>
      <c r="F297" s="6">
        <v>0.46260416666666665</v>
      </c>
      <c r="G297">
        <f>IF(ISBLANK(D297),"",VLOOKUP(D297,evpWeights!$A:$Z,26,FALSE))</f>
        <v>1.0797071339354204E-5</v>
      </c>
      <c r="H297" s="7" t="str">
        <f t="shared" si="12"/>
        <v>659</v>
      </c>
      <c r="I297">
        <f t="shared" si="13"/>
        <v>1.6384023276713511E-8</v>
      </c>
      <c r="J297">
        <f>AVERAGE(I297:I301)</f>
        <v>1.6630352338607718E-8</v>
      </c>
      <c r="M297" t="s">
        <v>407</v>
      </c>
      <c r="N297" s="8">
        <v>0.46111111111111108</v>
      </c>
      <c r="O297">
        <v>0</v>
      </c>
      <c r="P297" t="s">
        <v>406</v>
      </c>
      <c r="Q297">
        <f t="shared" si="14"/>
        <v>79.2</v>
      </c>
      <c r="R297">
        <f>IF(ISNUMBER(Q297),AVERAGE(Q297:Q300),"")</f>
        <v>61.26</v>
      </c>
      <c r="W297" t="str">
        <f>IF(ISBLANK(U297),"",AVERAGE(U297:U301))</f>
        <v/>
      </c>
    </row>
    <row r="298" spans="1:26" x14ac:dyDescent="0.25">
      <c r="D298" t="s">
        <v>230</v>
      </c>
      <c r="E298" s="6">
        <v>0.45512731481481478</v>
      </c>
      <c r="F298" s="6">
        <v>0.46329861111111109</v>
      </c>
      <c r="G298">
        <f>IF(ISBLANK(D298),"",VLOOKUP(D298,evpWeights!$A:$Z,26,FALSE))</f>
        <v>1.2630536283772835E-5</v>
      </c>
      <c r="H298" s="7" t="str">
        <f t="shared" si="12"/>
        <v>706</v>
      </c>
      <c r="I298">
        <f t="shared" si="13"/>
        <v>1.7890278022341125E-8</v>
      </c>
      <c r="P298" t="s">
        <v>405</v>
      </c>
      <c r="Q298">
        <f t="shared" si="14"/>
        <v>50.08</v>
      </c>
    </row>
    <row r="299" spans="1:26" x14ac:dyDescent="0.25">
      <c r="D299" t="s">
        <v>231</v>
      </c>
      <c r="E299" s="6">
        <v>0.45621527777777776</v>
      </c>
      <c r="F299" s="6">
        <v>0.46393518518518517</v>
      </c>
      <c r="G299">
        <f>IF(ISBLANK(D299),"",VLOOKUP(D299,evpWeights!$A:$Z,26,FALSE))</f>
        <v>1.2630536283772835E-5</v>
      </c>
      <c r="H299" s="7" t="str">
        <f t="shared" si="12"/>
        <v>667</v>
      </c>
      <c r="I299">
        <f t="shared" si="13"/>
        <v>1.8936336257530487E-8</v>
      </c>
      <c r="P299" t="s">
        <v>404</v>
      </c>
      <c r="Q299">
        <f t="shared" si="14"/>
        <v>44.879999999999995</v>
      </c>
    </row>
    <row r="300" spans="1:26" x14ac:dyDescent="0.25">
      <c r="D300" t="s">
        <v>232</v>
      </c>
      <c r="E300" s="6">
        <v>0.45680555555555552</v>
      </c>
      <c r="F300" s="6">
        <v>0.4644328703703704</v>
      </c>
      <c r="G300">
        <f>IF(ISBLANK(D300),"",VLOOKUP(D300,evpWeights!$A:$Z,26,FALSE))</f>
        <v>9.3710430492507424E-6</v>
      </c>
      <c r="H300" s="7" t="str">
        <f t="shared" si="12"/>
        <v>659</v>
      </c>
      <c r="I300">
        <f t="shared" si="13"/>
        <v>1.4220095674128593E-8</v>
      </c>
      <c r="P300" t="s">
        <v>403</v>
      </c>
      <c r="Q300">
        <f t="shared" si="14"/>
        <v>70.88</v>
      </c>
    </row>
    <row r="301" spans="1:26" x14ac:dyDescent="0.25">
      <c r="D301" t="s">
        <v>233</v>
      </c>
      <c r="E301" s="6">
        <v>0.45725694444444448</v>
      </c>
      <c r="F301" s="6">
        <v>0.46445601851851853</v>
      </c>
      <c r="G301">
        <f>IF(ISBLANK(D301),"",VLOOKUP(D301,evpWeights!$A:$Z,26,FALSE))</f>
        <v>9.7784797035660596E-6</v>
      </c>
      <c r="H301" s="7" t="str">
        <f t="shared" si="12"/>
        <v>622</v>
      </c>
      <c r="I301">
        <f t="shared" si="13"/>
        <v>1.5721028462324854E-8</v>
      </c>
      <c r="Q301" t="str">
        <f t="shared" si="14"/>
        <v/>
      </c>
    </row>
    <row r="302" spans="1:26" x14ac:dyDescent="0.25">
      <c r="A302" s="3">
        <v>42529</v>
      </c>
      <c r="B302">
        <v>75</v>
      </c>
      <c r="C302" t="s">
        <v>402</v>
      </c>
      <c r="D302" t="s">
        <v>234</v>
      </c>
      <c r="E302" s="6">
        <v>0.4704861111111111</v>
      </c>
      <c r="F302" s="6">
        <v>0.47784722222222226</v>
      </c>
      <c r="G302">
        <f>IF(ISBLANK(D302),"",VLOOKUP(D302,evpWeights!$A:$Z,26,FALSE))</f>
        <v>6.1115498147287231E-6</v>
      </c>
      <c r="H302" s="7" t="str">
        <f t="shared" si="12"/>
        <v>636</v>
      </c>
      <c r="I302">
        <f t="shared" si="13"/>
        <v>9.6093550546049112E-9</v>
      </c>
      <c r="J302">
        <f>AVERAGE(I302:I306)</f>
        <v>1.2069090941450511E-8</v>
      </c>
      <c r="M302" t="s">
        <v>401</v>
      </c>
      <c r="N302" s="8">
        <v>0.47638888888888892</v>
      </c>
      <c r="O302">
        <v>0.3</v>
      </c>
      <c r="P302" t="s">
        <v>400</v>
      </c>
      <c r="Q302">
        <f t="shared" si="14"/>
        <v>93.76</v>
      </c>
      <c r="R302">
        <f>IF(ISNUMBER(Q302),AVERAGE(Q302:Q305),"")</f>
        <v>68.539999999999992</v>
      </c>
      <c r="W302" t="str">
        <f>IF(ISBLANK(U302),"",AVERAGE(U302:U306))</f>
        <v/>
      </c>
    </row>
    <row r="303" spans="1:26" x14ac:dyDescent="0.25">
      <c r="D303" t="s">
        <v>235</v>
      </c>
      <c r="E303" s="6">
        <v>0.47093750000000001</v>
      </c>
      <c r="F303" s="6">
        <v>0.4783101851851852</v>
      </c>
      <c r="G303">
        <f>IF(ISBLANK(D303),"",VLOOKUP(D303,evpWeights!$A:$Z,26,FALSE))</f>
        <v>5.7041131604136244E-6</v>
      </c>
      <c r="H303" s="7" t="str">
        <f t="shared" si="12"/>
        <v>637</v>
      </c>
      <c r="I303">
        <f t="shared" si="13"/>
        <v>8.9546517431925025E-9</v>
      </c>
      <c r="P303" t="s">
        <v>399</v>
      </c>
      <c r="Q303">
        <f t="shared" si="14"/>
        <v>88.56</v>
      </c>
    </row>
    <row r="304" spans="1:26" x14ac:dyDescent="0.25">
      <c r="D304" t="s">
        <v>236</v>
      </c>
      <c r="E304" s="6">
        <v>0.47151620370370373</v>
      </c>
      <c r="F304" s="6">
        <v>0.47888888888888892</v>
      </c>
      <c r="G304">
        <f>IF(ISBLANK(D304),"",VLOOKUP(D304,evpWeights!$A:$Z,26,FALSE))</f>
        <v>7.3338597776745257E-6</v>
      </c>
      <c r="H304" s="7" t="str">
        <f t="shared" si="12"/>
        <v>637</v>
      </c>
      <c r="I304">
        <f t="shared" si="13"/>
        <v>1.1513123669818722E-8</v>
      </c>
      <c r="P304" t="s">
        <v>398</v>
      </c>
      <c r="Q304">
        <f t="shared" si="14"/>
        <v>53.199999999999996</v>
      </c>
    </row>
    <row r="305" spans="1:26" x14ac:dyDescent="0.25">
      <c r="D305" t="s">
        <v>237</v>
      </c>
      <c r="E305" s="6">
        <v>0.47196759259259258</v>
      </c>
      <c r="F305" s="6">
        <v>0.47898148148148145</v>
      </c>
      <c r="G305">
        <f>IF(ISBLANK(D305),"",VLOOKUP(D305,evpWeights!$A:$Z,26,FALSE))</f>
        <v>1.0797071339354204E-5</v>
      </c>
      <c r="H305" s="7" t="str">
        <f t="shared" si="12"/>
        <v>606</v>
      </c>
      <c r="I305">
        <f t="shared" si="13"/>
        <v>1.7816949404874923E-8</v>
      </c>
      <c r="P305" t="s">
        <v>397</v>
      </c>
      <c r="Q305">
        <f t="shared" si="14"/>
        <v>38.64</v>
      </c>
    </row>
    <row r="306" spans="1:26" x14ac:dyDescent="0.25">
      <c r="D306" t="s">
        <v>238</v>
      </c>
      <c r="E306" s="6">
        <v>0.47255787037037034</v>
      </c>
      <c r="F306" s="6">
        <v>0.47937500000000005</v>
      </c>
      <c r="G306">
        <f>IF(ISBLANK(D306),"",VLOOKUP(D306,evpWeights!$A:$Z,26,FALSE))</f>
        <v>7.3338597776745257E-6</v>
      </c>
      <c r="H306" s="7" t="str">
        <f t="shared" si="12"/>
        <v>589</v>
      </c>
      <c r="I306">
        <f t="shared" si="13"/>
        <v>1.2451374834761503E-8</v>
      </c>
      <c r="Q306" t="str">
        <f t="shared" si="14"/>
        <v/>
      </c>
    </row>
    <row r="307" spans="1:26" x14ac:dyDescent="0.25">
      <c r="A307" s="3">
        <v>42530</v>
      </c>
      <c r="B307">
        <v>99</v>
      </c>
      <c r="C307" t="s">
        <v>402</v>
      </c>
      <c r="D307" t="s">
        <v>263</v>
      </c>
      <c r="E307" s="6">
        <v>0.28482638888888889</v>
      </c>
      <c r="F307" s="6">
        <v>0.29274305555555552</v>
      </c>
      <c r="G307">
        <f>IF(ISBLANK(D307),"",VLOOKUP(D307,evpWeights!$A:$Z,26,FALSE))</f>
        <v>1.0389634685038961E-5</v>
      </c>
      <c r="H307" s="7" t="str">
        <f t="shared" si="12"/>
        <v>684</v>
      </c>
      <c r="I307">
        <f t="shared" si="13"/>
        <v>1.5189524393331815E-8</v>
      </c>
      <c r="J307">
        <f>AVERAGE(I307:I311)</f>
        <v>1.8476691496217306E-8</v>
      </c>
      <c r="M307" t="s">
        <v>692</v>
      </c>
      <c r="N307" s="8">
        <v>0.29097222222222224</v>
      </c>
      <c r="O307">
        <v>0</v>
      </c>
      <c r="P307" t="s">
        <v>416</v>
      </c>
      <c r="Q307">
        <f t="shared" si="14"/>
        <v>77.12</v>
      </c>
      <c r="R307">
        <f>IF(ISNUMBER(Q307),AVERAGE(Q307:Q310),"")</f>
        <v>60.480000000000004</v>
      </c>
      <c r="W307" t="str">
        <f>IF(ISBLANK(U307),"",AVERAGE(U307:U311))</f>
        <v/>
      </c>
    </row>
    <row r="308" spans="1:26" x14ac:dyDescent="0.25">
      <c r="D308" t="s">
        <v>259</v>
      </c>
      <c r="E308" s="6">
        <v>0.28587962962962959</v>
      </c>
      <c r="F308" s="6">
        <v>0.2933101851851852</v>
      </c>
      <c r="G308">
        <f>IF(ISBLANK(D308),"",VLOOKUP(D308,evpWeights!$A:$Z,26,FALSE))</f>
        <v>1.3241691265245736E-5</v>
      </c>
      <c r="H308" s="7" t="str">
        <f t="shared" si="12"/>
        <v>642</v>
      </c>
      <c r="I308">
        <f t="shared" si="13"/>
        <v>2.0625687329043201E-8</v>
      </c>
      <c r="P308" t="s">
        <v>553</v>
      </c>
      <c r="Q308">
        <f t="shared" si="14"/>
        <v>63.6</v>
      </c>
    </row>
    <row r="309" spans="1:26" x14ac:dyDescent="0.25">
      <c r="D309" t="s">
        <v>260</v>
      </c>
      <c r="E309" s="6">
        <v>0.28665509259259259</v>
      </c>
      <c r="F309" s="6">
        <v>0.29380787037037037</v>
      </c>
      <c r="G309">
        <f>IF(ISBLANK(D309),"",VLOOKUP(D309,evpWeights!$A:$Z,26,FALSE))</f>
        <v>1.0797071339354204E-5</v>
      </c>
      <c r="H309" s="7" t="str">
        <f t="shared" si="12"/>
        <v>618</v>
      </c>
      <c r="I309">
        <f t="shared" si="13"/>
        <v>1.7470989222255994E-8</v>
      </c>
      <c r="P309" t="s">
        <v>691</v>
      </c>
      <c r="Q309">
        <f t="shared" si="14"/>
        <v>25.120000000000005</v>
      </c>
    </row>
    <row r="310" spans="1:26" x14ac:dyDescent="0.25">
      <c r="D310" t="s">
        <v>261</v>
      </c>
      <c r="E310" s="6">
        <v>0.28723379629629631</v>
      </c>
      <c r="F310" s="6">
        <v>0.29449074074074072</v>
      </c>
      <c r="G310">
        <f>IF(ISBLANK(D310),"",VLOOKUP(D310,evpWeights!$A:$Z,26,FALSE))</f>
        <v>9.1673247220932295E-6</v>
      </c>
      <c r="H310" s="7" t="str">
        <f t="shared" si="12"/>
        <v>627</v>
      </c>
      <c r="I310">
        <f t="shared" si="13"/>
        <v>1.4620932571121579E-8</v>
      </c>
      <c r="P310" t="s">
        <v>430</v>
      </c>
      <c r="Q310">
        <f t="shared" si="14"/>
        <v>76.08</v>
      </c>
    </row>
    <row r="311" spans="1:26" x14ac:dyDescent="0.25">
      <c r="D311" t="s">
        <v>262</v>
      </c>
      <c r="E311" s="6">
        <v>0.28771990740740744</v>
      </c>
      <c r="F311" s="6">
        <v>0.29398148148148145</v>
      </c>
      <c r="G311">
        <f>IF(ISBLANK(D311),"",VLOOKUP(D311,evpWeights!$A:$Z,26,FALSE))</f>
        <v>1.3241691265245665E-5</v>
      </c>
      <c r="H311" s="7" t="str">
        <f t="shared" si="12"/>
        <v>541</v>
      </c>
      <c r="I311">
        <f t="shared" si="13"/>
        <v>2.4476323965333947E-8</v>
      </c>
      <c r="Q311" t="str">
        <f t="shared" si="14"/>
        <v/>
      </c>
    </row>
    <row r="312" spans="1:26" x14ac:dyDescent="0.25">
      <c r="A312" s="3">
        <v>42530</v>
      </c>
      <c r="B312">
        <v>98</v>
      </c>
      <c r="C312" t="s">
        <v>402</v>
      </c>
      <c r="D312" t="s">
        <v>264</v>
      </c>
      <c r="E312" s="6">
        <v>0.30173611111111109</v>
      </c>
      <c r="F312" s="6">
        <v>0.30725694444444446</v>
      </c>
      <c r="G312">
        <f>IF(ISBLANK(D312),"",VLOOKUP(D312,evpWeights!$A:$Z,26,FALSE))</f>
        <v>9.9821980307237166E-6</v>
      </c>
      <c r="H312" s="7" t="str">
        <f t="shared" si="12"/>
        <v>477</v>
      </c>
      <c r="I312">
        <f t="shared" si="13"/>
        <v>2.0927039896695424E-8</v>
      </c>
      <c r="J312">
        <f>AVERAGE(I312:I315)</f>
        <v>1.5868049284184225E-8</v>
      </c>
      <c r="K312">
        <v>91</v>
      </c>
      <c r="M312" t="s">
        <v>693</v>
      </c>
      <c r="N312" s="8">
        <v>0.30763888888888891</v>
      </c>
      <c r="O312">
        <v>0</v>
      </c>
      <c r="P312" t="s">
        <v>491</v>
      </c>
      <c r="Q312">
        <f t="shared" si="14"/>
        <v>92.72</v>
      </c>
      <c r="R312">
        <f>IF(ISNUMBER(Q312),AVERAGE(Q312:Q315),"")</f>
        <v>62.3</v>
      </c>
      <c r="W312" t="str">
        <f>IF(ISBLANK(U312),"",AVERAGE(U312:U316))</f>
        <v/>
      </c>
    </row>
    <row r="313" spans="1:26" x14ac:dyDescent="0.25">
      <c r="D313" t="s">
        <v>265</v>
      </c>
      <c r="E313" s="6">
        <v>0.30225694444444445</v>
      </c>
      <c r="F313" s="6">
        <v>0.30767361111111108</v>
      </c>
      <c r="G313">
        <f>IF(ISBLANK(D313),"",VLOOKUP(D313,evpWeights!$A:$Z,26,FALSE))</f>
        <v>6.3152681418863817E-6</v>
      </c>
      <c r="H313" s="7" t="str">
        <f t="shared" si="12"/>
        <v>468</v>
      </c>
      <c r="I313">
        <f t="shared" si="13"/>
        <v>1.3494162696338423E-8</v>
      </c>
      <c r="P313" t="s">
        <v>587</v>
      </c>
      <c r="Q313">
        <f t="shared" si="14"/>
        <v>30.319999999999993</v>
      </c>
    </row>
    <row r="314" spans="1:26" x14ac:dyDescent="0.25">
      <c r="D314" t="s">
        <v>267</v>
      </c>
      <c r="E314" s="6">
        <v>0.30320601851851853</v>
      </c>
      <c r="F314" s="6">
        <v>0.30875000000000002</v>
      </c>
      <c r="G314">
        <f>IF(ISBLANK(D314),"",VLOOKUP(D314,evpWeights!$A:$Z,26,FALSE))</f>
        <v>7.5375781048322563E-6</v>
      </c>
      <c r="H314" s="7" t="str">
        <f t="shared" si="12"/>
        <v>479</v>
      </c>
      <c r="I314">
        <f t="shared" si="13"/>
        <v>1.5736071200067341E-8</v>
      </c>
      <c r="P314" t="s">
        <v>637</v>
      </c>
      <c r="Q314">
        <f t="shared" si="14"/>
        <v>61.519999999999996</v>
      </c>
    </row>
    <row r="315" spans="1:26" x14ac:dyDescent="0.25">
      <c r="D315" t="s">
        <v>268</v>
      </c>
      <c r="E315" s="6">
        <v>0.30372685185185183</v>
      </c>
      <c r="F315" s="6">
        <v>0.30903935185185188</v>
      </c>
      <c r="G315">
        <f>IF(ISBLANK(D315),"",VLOOKUP(D315,evpWeights!$A:$Z,26,FALSE))</f>
        <v>6.111549814728796E-6</v>
      </c>
      <c r="H315" s="7" t="str">
        <f t="shared" si="12"/>
        <v>459</v>
      </c>
      <c r="I315">
        <f t="shared" si="13"/>
        <v>1.331492334363572E-8</v>
      </c>
      <c r="P315" t="s">
        <v>425</v>
      </c>
      <c r="Q315">
        <f t="shared" si="14"/>
        <v>64.64</v>
      </c>
    </row>
    <row r="316" spans="1:26" x14ac:dyDescent="0.25">
      <c r="E316" s="6"/>
      <c r="F316" s="6"/>
      <c r="G316" t="str">
        <f>IF(ISBLANK(D316),"",VLOOKUP(D316,evpWeights!$A:$Z,26,FALSE))</f>
        <v/>
      </c>
      <c r="H316" s="7" t="str">
        <f t="shared" si="12"/>
        <v/>
      </c>
      <c r="I316" t="str">
        <f t="shared" si="13"/>
        <v/>
      </c>
      <c r="Q316" t="str">
        <f t="shared" si="14"/>
        <v/>
      </c>
    </row>
    <row r="317" spans="1:26" x14ac:dyDescent="0.25">
      <c r="A317" s="3">
        <v>42530</v>
      </c>
      <c r="B317">
        <v>96</v>
      </c>
      <c r="C317" t="s">
        <v>418</v>
      </c>
      <c r="D317" t="s">
        <v>269</v>
      </c>
      <c r="E317" s="6">
        <v>0.31840277777777776</v>
      </c>
      <c r="F317" s="6">
        <v>0.33124999999999999</v>
      </c>
      <c r="G317">
        <f>IF(ISBLANK(D317),"",VLOOKUP(D317,evpWeights!$A:$Z,26,FALSE))</f>
        <v>1.5890029518294854E-5</v>
      </c>
      <c r="H317" s="7" t="str">
        <f t="shared" si="12"/>
        <v>1110</v>
      </c>
      <c r="I317">
        <f t="shared" si="13"/>
        <v>1.4315341908373742E-8</v>
      </c>
      <c r="J317">
        <f>AVERAGE(I317:I321)</f>
        <v>1.6723530942711139E-8</v>
      </c>
      <c r="K317">
        <v>269</v>
      </c>
      <c r="L317">
        <v>9</v>
      </c>
      <c r="M317" t="s">
        <v>694</v>
      </c>
      <c r="N317" s="8">
        <v>0.32777777777777778</v>
      </c>
      <c r="O317">
        <v>0</v>
      </c>
      <c r="P317" t="s">
        <v>425</v>
      </c>
      <c r="Q317">
        <f t="shared" si="14"/>
        <v>64.64</v>
      </c>
      <c r="R317">
        <f>IF(ISNUMBER(Q317),AVERAGE(Q317:Q320),"")</f>
        <v>81.28</v>
      </c>
      <c r="S317">
        <v>1198</v>
      </c>
      <c r="U317">
        <v>8.8000000000000007</v>
      </c>
      <c r="V317">
        <v>148</v>
      </c>
      <c r="W317">
        <f>IF(ISBLANK(U317),"",AVERAGE(U317:U321))</f>
        <v>5.4000000000000012</v>
      </c>
      <c r="Y317" t="s">
        <v>1961</v>
      </c>
      <c r="Z317" t="s">
        <v>1962</v>
      </c>
    </row>
    <row r="318" spans="1:26" x14ac:dyDescent="0.25">
      <c r="D318" t="s">
        <v>270</v>
      </c>
      <c r="E318" s="6">
        <v>0.31895833333333334</v>
      </c>
      <c r="F318" s="6">
        <v>0.3316898148148148</v>
      </c>
      <c r="G318">
        <f>IF(ISBLANK(D318),"",VLOOKUP(D318,evpWeights!$A:$Z,26,FALSE))</f>
        <v>1.7112339481240511E-5</v>
      </c>
      <c r="H318" s="7" t="str">
        <f t="shared" si="12"/>
        <v>1100</v>
      </c>
      <c r="I318">
        <f t="shared" si="13"/>
        <v>1.5556672255673192E-8</v>
      </c>
      <c r="P318" t="s">
        <v>454</v>
      </c>
      <c r="Q318">
        <f t="shared" si="14"/>
        <v>90.64</v>
      </c>
      <c r="S318" t="s">
        <v>695</v>
      </c>
      <c r="U318">
        <v>6.4</v>
      </c>
      <c r="V318">
        <v>30</v>
      </c>
    </row>
    <row r="319" spans="1:26" x14ac:dyDescent="0.25">
      <c r="D319" t="s">
        <v>271</v>
      </c>
      <c r="E319" s="6">
        <v>0.31950231481481484</v>
      </c>
      <c r="F319" s="6">
        <v>0.33216435185185184</v>
      </c>
      <c r="G319">
        <f>IF(ISBLANK(D319),"",VLOOKUP(D319,evpWeights!$A:$Z,26,FALSE))</f>
        <v>1.6704902826925343E-5</v>
      </c>
      <c r="H319" s="7" t="str">
        <f t="shared" si="12"/>
        <v>1094</v>
      </c>
      <c r="I319">
        <f t="shared" si="13"/>
        <v>1.5269563827171246E-8</v>
      </c>
      <c r="P319" t="s">
        <v>400</v>
      </c>
      <c r="Q319">
        <f t="shared" si="14"/>
        <v>93.76</v>
      </c>
      <c r="S319" t="s">
        <v>696</v>
      </c>
      <c r="U319">
        <v>1</v>
      </c>
      <c r="V319" t="s">
        <v>697</v>
      </c>
    </row>
    <row r="320" spans="1:26" x14ac:dyDescent="0.25">
      <c r="D320" t="s">
        <v>272</v>
      </c>
      <c r="E320" s="6">
        <v>0.31997685185185182</v>
      </c>
      <c r="F320" s="6">
        <v>0.3316898148148148</v>
      </c>
      <c r="G320">
        <f>IF(ISBLANK(D320),"",VLOOKUP(D320,evpWeights!$A:$Z,26,FALSE))</f>
        <v>2.2409015987338893E-5</v>
      </c>
      <c r="H320" s="7" t="str">
        <f t="shared" si="12"/>
        <v>1012</v>
      </c>
      <c r="I320">
        <f t="shared" si="13"/>
        <v>2.214329643017677E-8</v>
      </c>
      <c r="P320" t="s">
        <v>430</v>
      </c>
      <c r="Q320">
        <f t="shared" si="14"/>
        <v>76.08</v>
      </c>
    </row>
    <row r="321" spans="1:26" x14ac:dyDescent="0.25">
      <c r="D321" t="s">
        <v>273</v>
      </c>
      <c r="E321" s="6">
        <v>0.32046296296296295</v>
      </c>
      <c r="F321" s="6">
        <v>0.33114583333333331</v>
      </c>
      <c r="G321">
        <f>IF(ISBLANK(D321),"",VLOOKUP(D321,evpWeights!$A:$Z,26,FALSE))</f>
        <v>1.5075156209664369E-5</v>
      </c>
      <c r="H321" s="7" t="str">
        <f t="shared" si="12"/>
        <v>923</v>
      </c>
      <c r="I321">
        <f t="shared" si="13"/>
        <v>1.6332780292160746E-8</v>
      </c>
      <c r="Q321" t="str">
        <f t="shared" si="14"/>
        <v/>
      </c>
    </row>
    <row r="322" spans="1:26" x14ac:dyDescent="0.25">
      <c r="A322" s="3">
        <v>42530</v>
      </c>
      <c r="B322">
        <v>77</v>
      </c>
      <c r="C322" t="s">
        <v>418</v>
      </c>
      <c r="D322" t="s">
        <v>274</v>
      </c>
      <c r="E322" s="6">
        <v>0.3366319444444445</v>
      </c>
      <c r="F322" s="6">
        <v>0.34843750000000001</v>
      </c>
      <c r="G322">
        <f>IF(ISBLANK(D322),"",VLOOKUP(D322,evpWeights!$A:$Z,26,FALSE))</f>
        <v>1.0593353012196618E-5</v>
      </c>
      <c r="H322" s="7" t="str">
        <f t="shared" ref="H322:H385" si="15">IF(ISBLANK(D322),"",TEXT(F322-E322,"[ss]"))</f>
        <v>1020</v>
      </c>
      <c r="I322">
        <f t="shared" ref="I322:I385" si="16">IF(ISBLANK(D322),"",G322/H322)</f>
        <v>1.03856402080359E-8</v>
      </c>
      <c r="J322">
        <f>AVERAGE(I322:I326)</f>
        <v>1.7409455593884442E-8</v>
      </c>
      <c r="K322">
        <v>270</v>
      </c>
      <c r="L322">
        <v>2</v>
      </c>
      <c r="M322" t="s">
        <v>699</v>
      </c>
      <c r="N322" s="8">
        <v>0.3444444444444445</v>
      </c>
      <c r="O322">
        <v>0</v>
      </c>
      <c r="P322" t="s">
        <v>451</v>
      </c>
      <c r="Q322">
        <f t="shared" ref="Q322:Q385" si="17">IF(ISBLANK(P322),"",100-(IF(RIGHT(P322,1)="w",_xlfn.NUMBERVALUE(LEFT(P322,(LEN(P322)-2))),94-_xlfn.NUMBERVALUE(LEFT(P322,(LEN(P322)-2))))*1.04))</f>
        <v>91.68</v>
      </c>
      <c r="R322">
        <f>IF(ISNUMBER(Q322),AVERAGE(Q322:Q325),"")</f>
        <v>52.680000000000007</v>
      </c>
      <c r="S322">
        <v>1024</v>
      </c>
      <c r="U322">
        <v>2.8</v>
      </c>
      <c r="V322">
        <v>115</v>
      </c>
      <c r="W322">
        <f>IF(ISBLANK(U322),"",AVERAGE(U322:U326))</f>
        <v>3.9666666666666663</v>
      </c>
      <c r="Y322" t="s">
        <v>2569</v>
      </c>
      <c r="Z322" t="s">
        <v>2570</v>
      </c>
    </row>
    <row r="323" spans="1:26" x14ac:dyDescent="0.25">
      <c r="D323" t="s">
        <v>275</v>
      </c>
      <c r="E323" s="6">
        <v>0.33721064814814811</v>
      </c>
      <c r="F323" s="6">
        <v>0.35087962962962965</v>
      </c>
      <c r="G323">
        <f>IF(ISBLANK(D323),"",VLOOKUP(D323,evpWeights!$A:$Z,26,FALSE))</f>
        <v>2.0982987697235506E-5</v>
      </c>
      <c r="H323" s="7" t="str">
        <f t="shared" si="15"/>
        <v>1181</v>
      </c>
      <c r="I323">
        <f t="shared" si="16"/>
        <v>1.7767136068785355E-8</v>
      </c>
      <c r="P323" t="s">
        <v>700</v>
      </c>
      <c r="Q323">
        <f t="shared" si="17"/>
        <v>33.44</v>
      </c>
      <c r="S323" t="s">
        <v>418</v>
      </c>
      <c r="T323" t="s">
        <v>422</v>
      </c>
      <c r="U323">
        <v>2.2999999999999998</v>
      </c>
      <c r="V323" t="s">
        <v>702</v>
      </c>
    </row>
    <row r="324" spans="1:26" x14ac:dyDescent="0.25">
      <c r="D324" t="s">
        <v>276</v>
      </c>
      <c r="E324" s="6">
        <v>0.33824074074074079</v>
      </c>
      <c r="F324" s="6">
        <v>0.34925925925925921</v>
      </c>
      <c r="G324">
        <f>IF(ISBLANK(D324),"",VLOOKUP(D324,evpWeights!$A:$Z,26,FALSE))</f>
        <v>1.8742086098501631E-5</v>
      </c>
      <c r="H324" s="7" t="str">
        <f t="shared" si="15"/>
        <v>952</v>
      </c>
      <c r="I324">
        <f t="shared" si="16"/>
        <v>1.968706522951852E-8</v>
      </c>
      <c r="P324" t="s">
        <v>701</v>
      </c>
      <c r="Q324">
        <f t="shared" si="17"/>
        <v>28.239999999999995</v>
      </c>
      <c r="S324" t="s">
        <v>703</v>
      </c>
      <c r="U324">
        <v>6.8</v>
      </c>
      <c r="V324">
        <v>102</v>
      </c>
    </row>
    <row r="325" spans="1:26" x14ac:dyDescent="0.25">
      <c r="D325" t="s">
        <v>277</v>
      </c>
      <c r="E325" s="6">
        <v>0.33875000000000005</v>
      </c>
      <c r="F325" s="6">
        <v>0.34912037037037041</v>
      </c>
      <c r="G325">
        <f>IF(ISBLANK(D325),"",VLOOKUP(D325,evpWeights!$A:$Z,26,FALSE))</f>
        <v>1.4667719555349197E-5</v>
      </c>
      <c r="H325" s="7" t="str">
        <f t="shared" si="15"/>
        <v>896</v>
      </c>
      <c r="I325">
        <f t="shared" si="16"/>
        <v>1.6370222718023657E-8</v>
      </c>
      <c r="P325" t="s">
        <v>473</v>
      </c>
      <c r="Q325">
        <f t="shared" si="17"/>
        <v>57.36</v>
      </c>
    </row>
    <row r="326" spans="1:26" x14ac:dyDescent="0.25">
      <c r="D326" t="s">
        <v>278</v>
      </c>
      <c r="E326" s="6">
        <v>0.33928240740740739</v>
      </c>
      <c r="F326" s="6">
        <v>0.34836805555555556</v>
      </c>
      <c r="G326">
        <f>IF(ISBLANK(D326),"",VLOOKUP(D326,evpWeights!$A:$Z,26,FALSE))</f>
        <v>1.7927212789871145E-5</v>
      </c>
      <c r="H326" s="7" t="str">
        <f t="shared" si="15"/>
        <v>785</v>
      </c>
      <c r="I326">
        <f t="shared" si="16"/>
        <v>2.2837213745058783E-8</v>
      </c>
      <c r="Q326" t="str">
        <f t="shared" si="17"/>
        <v/>
      </c>
    </row>
    <row r="327" spans="1:26" x14ac:dyDescent="0.25">
      <c r="A327" s="3">
        <v>42530</v>
      </c>
      <c r="B327">
        <v>68</v>
      </c>
      <c r="C327" t="s">
        <v>402</v>
      </c>
      <c r="D327" t="s">
        <v>279</v>
      </c>
      <c r="E327" s="6">
        <v>0.35325231481481478</v>
      </c>
      <c r="F327" s="6">
        <v>0.36087962962962966</v>
      </c>
      <c r="G327">
        <f>IF(ISBLANK(D327),"",VLOOKUP(D327,evpWeights!$A:$Z,26,FALSE))</f>
        <v>2.3020170968811794E-5</v>
      </c>
      <c r="H327" s="7" t="str">
        <f t="shared" si="15"/>
        <v>659</v>
      </c>
      <c r="I327">
        <f t="shared" si="16"/>
        <v>3.4931974156011825E-8</v>
      </c>
      <c r="J327">
        <f>AVERAGE(I327:I331)</f>
        <v>3.6309873311661718E-8</v>
      </c>
      <c r="M327" t="s">
        <v>704</v>
      </c>
      <c r="N327" s="8">
        <v>0.35972222222222222</v>
      </c>
      <c r="O327">
        <v>0</v>
      </c>
      <c r="P327" t="s">
        <v>668</v>
      </c>
      <c r="Q327">
        <f t="shared" si="17"/>
        <v>75.039999999999992</v>
      </c>
      <c r="R327">
        <f>IF(ISNUMBER(Q327),AVERAGE(Q327:Q330),"")</f>
        <v>77.64</v>
      </c>
      <c r="W327" t="str">
        <f>IF(ISBLANK(U327),"",AVERAGE(U327:U331))</f>
        <v/>
      </c>
    </row>
    <row r="328" spans="1:26" x14ac:dyDescent="0.25">
      <c r="D328" t="s">
        <v>280</v>
      </c>
      <c r="E328" s="6">
        <v>0.35375000000000001</v>
      </c>
      <c r="F328" s="6">
        <v>0.36130787037037032</v>
      </c>
      <c r="G328">
        <f>IF(ISBLANK(D328),"",VLOOKUP(D328,evpWeights!$A:$Z,26,FALSE))</f>
        <v>2.3631325950284553E-5</v>
      </c>
      <c r="H328" s="7" t="str">
        <f t="shared" si="15"/>
        <v>653</v>
      </c>
      <c r="I328">
        <f t="shared" si="16"/>
        <v>3.6188860567051384E-8</v>
      </c>
      <c r="P328" t="s">
        <v>557</v>
      </c>
      <c r="Q328">
        <f t="shared" si="17"/>
        <v>74</v>
      </c>
    </row>
    <row r="329" spans="1:26" x14ac:dyDescent="0.25">
      <c r="D329" t="s">
        <v>281</v>
      </c>
      <c r="E329" s="6">
        <v>0.354525462962963</v>
      </c>
      <c r="F329" s="6">
        <v>0.36016203703703703</v>
      </c>
      <c r="G329">
        <f>IF(ISBLANK(D329),"",VLOOKUP(D329,evpWeights!$A:$Z,26,FALSE))</f>
        <v>1.3241691265245665E-5</v>
      </c>
      <c r="H329" s="7" t="str">
        <f t="shared" si="15"/>
        <v>487</v>
      </c>
      <c r="I329">
        <f t="shared" si="16"/>
        <v>2.7190331140134835E-8</v>
      </c>
      <c r="P329" t="s">
        <v>411</v>
      </c>
      <c r="Q329">
        <f t="shared" si="17"/>
        <v>85.44</v>
      </c>
    </row>
    <row r="330" spans="1:26" x14ac:dyDescent="0.25">
      <c r="D330" t="s">
        <v>282</v>
      </c>
      <c r="E330" s="6">
        <v>0.35499999999999998</v>
      </c>
      <c r="F330" s="6">
        <v>0.35966435185185186</v>
      </c>
      <c r="G330">
        <f>IF(ISBLANK(D330),"",VLOOKUP(D330,evpWeights!$A:$Z,26,FALSE))</f>
        <v>1.4464001228191467E-5</v>
      </c>
      <c r="H330" s="7" t="str">
        <f t="shared" si="15"/>
        <v>403</v>
      </c>
      <c r="I330">
        <f t="shared" si="16"/>
        <v>3.5890821906182303E-8</v>
      </c>
      <c r="P330" t="s">
        <v>430</v>
      </c>
      <c r="Q330">
        <f t="shared" si="17"/>
        <v>76.08</v>
      </c>
    </row>
    <row r="331" spans="1:26" x14ac:dyDescent="0.25">
      <c r="D331" t="s">
        <v>283</v>
      </c>
      <c r="E331" s="6">
        <v>0.35546296296296293</v>
      </c>
      <c r="F331" s="6">
        <v>0.35924768518518518</v>
      </c>
      <c r="G331">
        <f>IF(ISBLANK(D331),"",VLOOKUP(D331,evpWeights!$A:$Z,26,FALSE))</f>
        <v>1.548259286397954E-5</v>
      </c>
      <c r="H331" s="7" t="str">
        <f t="shared" si="15"/>
        <v>327</v>
      </c>
      <c r="I331">
        <f t="shared" si="16"/>
        <v>4.7347378788928256E-8</v>
      </c>
      <c r="Q331" t="str">
        <f t="shared" si="17"/>
        <v/>
      </c>
    </row>
    <row r="332" spans="1:26" x14ac:dyDescent="0.25">
      <c r="A332" s="3">
        <v>42546</v>
      </c>
      <c r="B332">
        <v>76</v>
      </c>
      <c r="C332" t="s">
        <v>418</v>
      </c>
      <c r="D332" t="s">
        <v>309</v>
      </c>
      <c r="E332" s="6">
        <v>0.39178240740740744</v>
      </c>
      <c r="F332" s="6">
        <v>0.40427083333333336</v>
      </c>
      <c r="G332">
        <f>IF(ISBLANK(D332),"",VLOOKUP(D332,evpWeights!$A:$Z,26,FALSE))</f>
        <v>4.0249101310842935E-5</v>
      </c>
      <c r="H332" s="7" t="str">
        <f t="shared" si="15"/>
        <v>1079</v>
      </c>
      <c r="I332">
        <f t="shared" si="16"/>
        <v>3.7302225496610693E-8</v>
      </c>
      <c r="J332">
        <f>AVERAGE(I332:I336)</f>
        <v>3.1992127056773227E-8</v>
      </c>
      <c r="K332">
        <v>145</v>
      </c>
      <c r="L332">
        <v>5</v>
      </c>
      <c r="M332" t="s">
        <v>698</v>
      </c>
      <c r="N332" s="8">
        <v>0.39999999999999997</v>
      </c>
      <c r="O332">
        <v>0.3</v>
      </c>
      <c r="P332" t="s">
        <v>557</v>
      </c>
      <c r="Q332">
        <f t="shared" si="17"/>
        <v>74</v>
      </c>
      <c r="R332">
        <f>IF(ISNUMBER(Q332),AVERAGE(Q332:Q335),"")</f>
        <v>77.12</v>
      </c>
      <c r="S332">
        <v>965</v>
      </c>
      <c r="U332">
        <v>2.7</v>
      </c>
      <c r="V332" t="s">
        <v>1797</v>
      </c>
      <c r="W332">
        <f>IF(ISBLANK(U332),"",AVERAGE(U332:U336))</f>
        <v>4.4666666666666659</v>
      </c>
      <c r="Y332" t="s">
        <v>1800</v>
      </c>
      <c r="Z332" t="s">
        <v>1801</v>
      </c>
    </row>
    <row r="333" spans="1:26" x14ac:dyDescent="0.25">
      <c r="D333" t="s">
        <v>310</v>
      </c>
      <c r="E333" s="6">
        <v>0.39250000000000002</v>
      </c>
      <c r="F333" s="6">
        <v>0.40486111111111112</v>
      </c>
      <c r="G333">
        <f>IF(ISBLANK(D333),"",VLOOKUP(D333,evpWeights!$A:$Z,26,FALSE))</f>
        <v>3.682924302952946E-5</v>
      </c>
      <c r="H333" s="7" t="str">
        <f t="shared" si="15"/>
        <v>1068</v>
      </c>
      <c r="I333">
        <f t="shared" si="16"/>
        <v>3.4484309952742939E-8</v>
      </c>
      <c r="P333" t="s">
        <v>430</v>
      </c>
      <c r="Q333">
        <f t="shared" si="17"/>
        <v>76.08</v>
      </c>
      <c r="S333" t="s">
        <v>1798</v>
      </c>
      <c r="U333">
        <v>6.5</v>
      </c>
      <c r="V333">
        <v>89</v>
      </c>
    </row>
    <row r="334" spans="1:26" x14ac:dyDescent="0.25">
      <c r="D334" t="s">
        <v>311</v>
      </c>
      <c r="E334" s="6">
        <v>0.39327546296296295</v>
      </c>
      <c r="F334" s="6">
        <v>0.40537037037037038</v>
      </c>
      <c r="G334">
        <f>IF(ISBLANK(D334),"",VLOOKUP(D334,evpWeights!$A:$Z,26,FALSE))</f>
        <v>3.4987780878053119E-5</v>
      </c>
      <c r="H334" s="7" t="str">
        <f t="shared" si="15"/>
        <v>1045</v>
      </c>
      <c r="I334">
        <f t="shared" si="16"/>
        <v>3.348113002684509E-8</v>
      </c>
      <c r="P334" t="s">
        <v>557</v>
      </c>
      <c r="Q334">
        <f t="shared" si="17"/>
        <v>74</v>
      </c>
      <c r="S334" t="s">
        <v>1799</v>
      </c>
      <c r="U334">
        <v>4.2</v>
      </c>
      <c r="V334">
        <v>70</v>
      </c>
    </row>
    <row r="335" spans="1:26" x14ac:dyDescent="0.25">
      <c r="D335" t="s">
        <v>312</v>
      </c>
      <c r="E335" s="6">
        <v>0.39406249999999998</v>
      </c>
      <c r="F335" s="6">
        <v>0.40592592592592597</v>
      </c>
      <c r="G335">
        <f>IF(ISBLANK(D335),"",VLOOKUP(D335,evpWeights!$A:$Z,26,FALSE))</f>
        <v>2.8148064315426122E-5</v>
      </c>
      <c r="H335" s="7" t="str">
        <f t="shared" si="15"/>
        <v>1025</v>
      </c>
      <c r="I335">
        <f t="shared" si="16"/>
        <v>2.7461526161391337E-8</v>
      </c>
      <c r="P335" t="s">
        <v>424</v>
      </c>
      <c r="Q335">
        <f t="shared" si="17"/>
        <v>84.4</v>
      </c>
    </row>
    <row r="336" spans="1:26" x14ac:dyDescent="0.25">
      <c r="D336" t="s">
        <v>313</v>
      </c>
      <c r="E336" s="6">
        <v>0.39456018518518521</v>
      </c>
      <c r="F336" s="6">
        <v>0.40641203703703704</v>
      </c>
      <c r="G336">
        <f>IF(ISBLANK(D336),"",VLOOKUP(D336,evpWeights!$A:$Z,26,FALSE))</f>
        <v>2.7884998293786679E-5</v>
      </c>
      <c r="H336" s="7" t="str">
        <f t="shared" si="15"/>
        <v>1024</v>
      </c>
      <c r="I336">
        <f t="shared" si="16"/>
        <v>2.7231443646276053E-8</v>
      </c>
      <c r="Q336" t="str">
        <f t="shared" si="17"/>
        <v/>
      </c>
    </row>
    <row r="337" spans="1:26" x14ac:dyDescent="0.25">
      <c r="A337" s="3">
        <v>42546</v>
      </c>
      <c r="B337">
        <v>77</v>
      </c>
      <c r="C337" t="s">
        <v>402</v>
      </c>
      <c r="D337" t="s">
        <v>314</v>
      </c>
      <c r="E337" s="6">
        <v>0.42717592592592596</v>
      </c>
      <c r="F337" s="6">
        <v>0.44056712962962963</v>
      </c>
      <c r="G337">
        <f>IF(ISBLANK(D337),"",VLOOKUP(D337,evpWeights!$A:$Z,26,FALSE))</f>
        <v>2.9200328401984085E-5</v>
      </c>
      <c r="H337" s="7" t="str">
        <f t="shared" si="15"/>
        <v>1157</v>
      </c>
      <c r="I337">
        <f t="shared" si="16"/>
        <v>2.5237967503875614E-8</v>
      </c>
      <c r="J337">
        <f>AVERAGE(I337:I341)</f>
        <v>2.3347324979071591E-8</v>
      </c>
      <c r="Q337" t="str">
        <f t="shared" si="17"/>
        <v/>
      </c>
      <c r="R337" t="str">
        <f>IF(ISNUMBER(Q337),AVERAGE(Q337:Q340),"")</f>
        <v/>
      </c>
      <c r="W337" t="str">
        <f>IF(ISBLANK(U337),"",AVERAGE(U337:U341))</f>
        <v/>
      </c>
    </row>
    <row r="338" spans="1:26" x14ac:dyDescent="0.25">
      <c r="D338" t="s">
        <v>315</v>
      </c>
      <c r="E338" s="6">
        <v>0.42780092592592595</v>
      </c>
      <c r="F338" s="6">
        <v>0.44105324074074076</v>
      </c>
      <c r="G338">
        <f>IF(ISBLANK(D338),"",VLOOKUP(D338,evpWeights!$A:$Z,26,FALSE))</f>
        <v>2.4728206034112651E-5</v>
      </c>
      <c r="H338" s="7" t="str">
        <f t="shared" si="15"/>
        <v>1145</v>
      </c>
      <c r="I338">
        <f t="shared" si="16"/>
        <v>2.1596686492674805E-8</v>
      </c>
      <c r="Q338" t="str">
        <f t="shared" si="17"/>
        <v/>
      </c>
    </row>
    <row r="339" spans="1:26" x14ac:dyDescent="0.25">
      <c r="D339" t="s">
        <v>316</v>
      </c>
      <c r="E339" s="6">
        <v>0.42850694444444448</v>
      </c>
      <c r="F339" s="6">
        <v>0.44156250000000002</v>
      </c>
      <c r="G339">
        <f>IF(ISBLANK(D339),"",VLOOKUP(D339,evpWeights!$A:$Z,26,FALSE))</f>
        <v>2.6306602163949639E-5</v>
      </c>
      <c r="H339" s="7" t="str">
        <f t="shared" si="15"/>
        <v>1128</v>
      </c>
      <c r="I339">
        <f t="shared" si="16"/>
        <v>2.3321455819104289E-8</v>
      </c>
      <c r="Q339" t="str">
        <f t="shared" si="17"/>
        <v/>
      </c>
    </row>
    <row r="340" spans="1:26" x14ac:dyDescent="0.25">
      <c r="D340" t="s">
        <v>317</v>
      </c>
      <c r="E340" s="6">
        <v>0.42905092592592592</v>
      </c>
      <c r="F340" s="6">
        <v>0.4420486111111111</v>
      </c>
      <c r="G340">
        <f>IF(ISBLANK(D340),"",VLOOKUP(D340,evpWeights!$A:$Z,26,FALSE))</f>
        <v>2.9726460445263067E-5</v>
      </c>
      <c r="H340" s="7" t="str">
        <f t="shared" si="15"/>
        <v>1123</v>
      </c>
      <c r="I340">
        <f t="shared" si="16"/>
        <v>2.6470579203261858E-8</v>
      </c>
      <c r="Q340" t="str">
        <f t="shared" si="17"/>
        <v/>
      </c>
    </row>
    <row r="341" spans="1:26" x14ac:dyDescent="0.25">
      <c r="D341" t="s">
        <v>318</v>
      </c>
      <c r="E341" s="6">
        <v>0.42958333333333337</v>
      </c>
      <c r="F341" s="6">
        <v>0.44260416666666669</v>
      </c>
      <c r="G341">
        <f>IF(ISBLANK(D341),"",VLOOKUP(D341,evpWeights!$A:$Z,26,FALSE))</f>
        <v>2.2623677860996582E-5</v>
      </c>
      <c r="H341" s="7" t="str">
        <f t="shared" si="15"/>
        <v>1125</v>
      </c>
      <c r="I341">
        <f t="shared" si="16"/>
        <v>2.0109935876441407E-8</v>
      </c>
      <c r="Q341" t="str">
        <f t="shared" si="17"/>
        <v/>
      </c>
    </row>
    <row r="342" spans="1:26" x14ac:dyDescent="0.25">
      <c r="A342" s="3">
        <v>42546</v>
      </c>
      <c r="B342">
        <v>96</v>
      </c>
      <c r="C342" t="s">
        <v>402</v>
      </c>
      <c r="D342" t="s">
        <v>319</v>
      </c>
      <c r="E342" s="6">
        <v>0.4548611111111111</v>
      </c>
      <c r="F342" s="6">
        <v>0.46780092592592593</v>
      </c>
      <c r="G342">
        <f>IF(ISBLANK(D342),"",VLOOKUP(D342,evpWeights!$A:$Z,26,FALSE))</f>
        <v>2.2097545817717696E-5</v>
      </c>
      <c r="H342" s="7" t="str">
        <f t="shared" si="15"/>
        <v>1118</v>
      </c>
      <c r="I342">
        <f t="shared" si="16"/>
        <v>1.9765246706366455E-8</v>
      </c>
      <c r="J342">
        <f>AVERAGE(I342:I346)</f>
        <v>1.8261947992526706E-8</v>
      </c>
      <c r="N342" s="8">
        <v>0.46388888888888885</v>
      </c>
      <c r="O342">
        <v>0.3</v>
      </c>
      <c r="P342" t="s">
        <v>430</v>
      </c>
      <c r="Q342">
        <f t="shared" si="17"/>
        <v>76.08</v>
      </c>
      <c r="R342">
        <f>IF(ISNUMBER(Q342),AVERAGE(Q342:Q345),"")</f>
        <v>79.72</v>
      </c>
      <c r="W342" t="str">
        <f>IF(ISBLANK(U342),"",AVERAGE(U342:U346))</f>
        <v/>
      </c>
    </row>
    <row r="343" spans="1:26" x14ac:dyDescent="0.25">
      <c r="D343" t="s">
        <v>320</v>
      </c>
      <c r="E343" s="6">
        <v>0.45560185185185187</v>
      </c>
      <c r="F343" s="6">
        <v>0.4682986111111111</v>
      </c>
      <c r="G343">
        <f>IF(ISBLANK(D343),"",VLOOKUP(D343,evpWeights!$A:$Z,26,FALSE))</f>
        <v>1.8940753558043759E-5</v>
      </c>
      <c r="H343" s="7" t="str">
        <f t="shared" si="15"/>
        <v>1097</v>
      </c>
      <c r="I343">
        <f t="shared" si="16"/>
        <v>1.7265955841425486E-8</v>
      </c>
      <c r="P343" t="s">
        <v>452</v>
      </c>
      <c r="Q343">
        <f t="shared" si="17"/>
        <v>81.28</v>
      </c>
    </row>
    <row r="344" spans="1:26" x14ac:dyDescent="0.25">
      <c r="D344" t="s">
        <v>321</v>
      </c>
      <c r="E344" s="6">
        <v>0.45620370370370367</v>
      </c>
      <c r="F344" s="6">
        <v>0.46876157407407404</v>
      </c>
      <c r="G344">
        <f>IF(ISBLANK(D344),"",VLOOKUP(D344,evpWeights!$A:$Z,26,FALSE))</f>
        <v>2.1834479796078252E-5</v>
      </c>
      <c r="H344" s="7" t="str">
        <f t="shared" si="15"/>
        <v>1085</v>
      </c>
      <c r="I344">
        <f t="shared" si="16"/>
        <v>2.0123944512514517E-8</v>
      </c>
      <c r="P344" t="s">
        <v>428</v>
      </c>
      <c r="Q344">
        <f t="shared" si="17"/>
        <v>78.16</v>
      </c>
    </row>
    <row r="345" spans="1:26" x14ac:dyDescent="0.25">
      <c r="D345" t="s">
        <v>322</v>
      </c>
      <c r="E345" s="6">
        <v>0.45673611111111106</v>
      </c>
      <c r="F345" s="6">
        <v>0.46916666666666668</v>
      </c>
      <c r="G345">
        <f>IF(ISBLANK(D345),"",VLOOKUP(D345,evpWeights!$A:$Z,26,FALSE))</f>
        <v>2.1571413774438714E-5</v>
      </c>
      <c r="H345" s="7" t="str">
        <f t="shared" si="15"/>
        <v>1074</v>
      </c>
      <c r="I345">
        <f t="shared" si="16"/>
        <v>2.0085115246218543E-8</v>
      </c>
      <c r="P345" t="s">
        <v>524</v>
      </c>
      <c r="Q345">
        <f t="shared" si="17"/>
        <v>83.36</v>
      </c>
    </row>
    <row r="346" spans="1:26" x14ac:dyDescent="0.25">
      <c r="D346" t="s">
        <v>323</v>
      </c>
      <c r="E346" s="6">
        <v>0.45731481481481479</v>
      </c>
      <c r="F346" s="6">
        <v>0.46954861111111112</v>
      </c>
      <c r="G346">
        <f>IF(ISBLANK(D346),"",VLOOKUP(D346,evpWeights!$A:$Z,26,FALSE))</f>
        <v>1.487143788250671E-5</v>
      </c>
      <c r="H346" s="7" t="str">
        <f t="shared" si="15"/>
        <v>1057</v>
      </c>
      <c r="I346">
        <f t="shared" si="16"/>
        <v>1.4069477656108525E-8</v>
      </c>
      <c r="Q346" t="str">
        <f t="shared" si="17"/>
        <v/>
      </c>
    </row>
    <row r="347" spans="1:26" x14ac:dyDescent="0.25">
      <c r="A347" s="3">
        <v>42546</v>
      </c>
      <c r="B347">
        <v>67</v>
      </c>
      <c r="C347" t="s">
        <v>418</v>
      </c>
      <c r="D347" t="s">
        <v>324</v>
      </c>
      <c r="E347" s="6">
        <v>0.48547453703703702</v>
      </c>
      <c r="F347" s="6">
        <v>0.49687500000000001</v>
      </c>
      <c r="G347">
        <f>IF(ISBLANK(D347),"",VLOOKUP(D347,evpWeights!$A:$Z,26,FALSE))</f>
        <v>1.7316057808398169E-5</v>
      </c>
      <c r="H347" s="7" t="str">
        <f t="shared" si="15"/>
        <v>985</v>
      </c>
      <c r="I347">
        <f t="shared" si="16"/>
        <v>1.7579754120201188E-8</v>
      </c>
      <c r="J347">
        <f>AVERAGE(I347:I351)</f>
        <v>1.5942792619087291E-8</v>
      </c>
      <c r="K347">
        <v>198</v>
      </c>
      <c r="L347">
        <v>3</v>
      </c>
      <c r="M347" t="s">
        <v>698</v>
      </c>
      <c r="N347" s="8">
        <v>0.50347222222222221</v>
      </c>
      <c r="O347">
        <v>0</v>
      </c>
      <c r="P347" t="s">
        <v>656</v>
      </c>
      <c r="Q347">
        <f t="shared" si="17"/>
        <v>36.559999999999995</v>
      </c>
      <c r="R347">
        <f>IF(ISNUMBER(Q347),AVERAGE(Q347:Q350),"")</f>
        <v>39.94</v>
      </c>
      <c r="S347">
        <v>4041</v>
      </c>
      <c r="T347" t="s">
        <v>422</v>
      </c>
      <c r="U347">
        <v>1.4</v>
      </c>
      <c r="V347">
        <v>71</v>
      </c>
      <c r="W347">
        <f>IF(ISBLANK(U347),"",AVERAGE(U347:U351))</f>
        <v>6</v>
      </c>
      <c r="X347" t="s">
        <v>2194</v>
      </c>
      <c r="Y347" t="s">
        <v>1964</v>
      </c>
      <c r="Z347" t="s">
        <v>1965</v>
      </c>
    </row>
    <row r="348" spans="1:26" x14ac:dyDescent="0.25">
      <c r="D348" t="s">
        <v>325</v>
      </c>
      <c r="E348" s="6">
        <v>0.48603009259259261</v>
      </c>
      <c r="F348" s="6">
        <v>0.49740740740740735</v>
      </c>
      <c r="G348">
        <f>IF(ISBLANK(D348),"",VLOOKUP(D348,evpWeights!$A:$Z,26,FALSE))</f>
        <v>1.7112339481240656E-5</v>
      </c>
      <c r="H348" s="7" t="str">
        <f t="shared" si="15"/>
        <v>983</v>
      </c>
      <c r="I348">
        <f t="shared" si="16"/>
        <v>1.7408280245412672E-8</v>
      </c>
      <c r="P348" t="s">
        <v>1963</v>
      </c>
      <c r="Q348">
        <f t="shared" si="17"/>
        <v>72.960000000000008</v>
      </c>
      <c r="S348" t="s">
        <v>418</v>
      </c>
      <c r="T348" t="s">
        <v>2047</v>
      </c>
      <c r="U348">
        <v>7</v>
      </c>
      <c r="V348">
        <v>43</v>
      </c>
    </row>
    <row r="349" spans="1:26" x14ac:dyDescent="0.25">
      <c r="D349" t="s">
        <v>326</v>
      </c>
      <c r="E349" s="6">
        <v>0.48658564814814814</v>
      </c>
      <c r="F349" s="6">
        <v>0.49783564814814812</v>
      </c>
      <c r="G349">
        <f>IF(ISBLANK(D349),"",VLOOKUP(D349,evpWeights!$A:$Z,26,FALSE))</f>
        <v>1.2630536283772763E-5</v>
      </c>
      <c r="H349" s="7" t="str">
        <f t="shared" si="15"/>
        <v>972</v>
      </c>
      <c r="I349">
        <f t="shared" si="16"/>
        <v>1.2994378892770333E-8</v>
      </c>
      <c r="P349" t="s">
        <v>650</v>
      </c>
      <c r="Q349">
        <f t="shared" si="17"/>
        <v>31.36</v>
      </c>
      <c r="S349" t="s">
        <v>420</v>
      </c>
      <c r="T349" t="s">
        <v>2222</v>
      </c>
      <c r="U349">
        <v>9.6</v>
      </c>
      <c r="V349" t="s">
        <v>2324</v>
      </c>
    </row>
    <row r="350" spans="1:26" x14ac:dyDescent="0.25">
      <c r="D350" t="s">
        <v>327</v>
      </c>
      <c r="E350" s="6">
        <v>0.48749999999999999</v>
      </c>
      <c r="F350" s="6">
        <v>0.49842592592592588</v>
      </c>
      <c r="G350">
        <f>IF(ISBLANK(D350),"",VLOOKUP(D350,evpWeights!$A:$Z,26,FALSE))</f>
        <v>1.4871437882506783E-5</v>
      </c>
      <c r="H350" s="7" t="str">
        <f t="shared" si="15"/>
        <v>944</v>
      </c>
      <c r="I350">
        <f t="shared" si="16"/>
        <v>1.5753641824689387E-8</v>
      </c>
      <c r="P350" t="s">
        <v>536</v>
      </c>
      <c r="Q350">
        <f t="shared" si="17"/>
        <v>18.879999999999995</v>
      </c>
    </row>
    <row r="351" spans="1:26" x14ac:dyDescent="0.25">
      <c r="D351" t="s">
        <v>328</v>
      </c>
      <c r="E351" s="6">
        <v>0.48822916666666666</v>
      </c>
      <c r="F351" s="6">
        <v>0.49885416666666665</v>
      </c>
      <c r="G351">
        <f>IF(ISBLANK(D351),"",VLOOKUP(D351,evpWeights!$A:$Z,26,FALSE))</f>
        <v>1.4667719555349124E-5</v>
      </c>
      <c r="H351" s="7" t="str">
        <f t="shared" si="15"/>
        <v>918</v>
      </c>
      <c r="I351">
        <f t="shared" si="16"/>
        <v>1.5977908012362879E-8</v>
      </c>
      <c r="Q351" t="str">
        <f t="shared" si="17"/>
        <v/>
      </c>
    </row>
    <row r="352" spans="1:26" x14ac:dyDescent="0.25">
      <c r="A352" s="3">
        <v>42546</v>
      </c>
      <c r="B352">
        <v>66</v>
      </c>
      <c r="C352" t="s">
        <v>418</v>
      </c>
      <c r="D352" t="s">
        <v>329</v>
      </c>
      <c r="E352" s="6">
        <v>0.52628472222222222</v>
      </c>
      <c r="F352" s="6">
        <v>0.53828703703703706</v>
      </c>
      <c r="G352">
        <f>IF(ISBLANK(D352),"",VLOOKUP(D352,evpWeights!$A:$Z,26,FALSE))</f>
        <v>2.200157933302365E-5</v>
      </c>
      <c r="H352" s="7" t="str">
        <f t="shared" si="15"/>
        <v>1037</v>
      </c>
      <c r="I352">
        <f t="shared" si="16"/>
        <v>2.1216566377071988E-8</v>
      </c>
      <c r="J352">
        <f>AVERAGE(I352:I356)</f>
        <v>2.141802176694359E-8</v>
      </c>
      <c r="K352">
        <v>239</v>
      </c>
      <c r="L352">
        <v>6</v>
      </c>
      <c r="M352" t="s">
        <v>698</v>
      </c>
      <c r="N352" s="8">
        <v>0.5444444444444444</v>
      </c>
      <c r="O352">
        <v>0</v>
      </c>
      <c r="P352" t="s">
        <v>488</v>
      </c>
      <c r="Q352">
        <f t="shared" si="17"/>
        <v>60.48</v>
      </c>
      <c r="R352">
        <f>IF(ISNUMBER(Q352),AVERAGE(Q352:Q355),"")</f>
        <v>56.059999999999995</v>
      </c>
      <c r="S352">
        <v>4047</v>
      </c>
      <c r="U352">
        <v>2.7</v>
      </c>
      <c r="V352">
        <v>96.5</v>
      </c>
      <c r="W352">
        <f>IF(ISBLANK(U352),"",AVERAGE(U352:U356))</f>
        <v>5.6000000000000005</v>
      </c>
      <c r="Y352" t="s">
        <v>1966</v>
      </c>
      <c r="Z352" t="s">
        <v>1967</v>
      </c>
    </row>
    <row r="353" spans="1:26" x14ac:dyDescent="0.25">
      <c r="D353" t="s">
        <v>330</v>
      </c>
      <c r="E353" s="6">
        <v>0.52673611111111118</v>
      </c>
      <c r="F353" s="6">
        <v>0.53871527777777783</v>
      </c>
      <c r="G353">
        <f>IF(ISBLANK(D353),"",VLOOKUP(D353,evpWeights!$A:$Z,26,FALSE))</f>
        <v>2.281645264165421E-5</v>
      </c>
      <c r="H353" s="7" t="str">
        <f t="shared" si="15"/>
        <v>1035</v>
      </c>
      <c r="I353">
        <f t="shared" si="16"/>
        <v>2.2044881779376047E-8</v>
      </c>
      <c r="P353" t="s">
        <v>399</v>
      </c>
      <c r="Q353">
        <f t="shared" si="17"/>
        <v>88.56</v>
      </c>
      <c r="S353" t="s">
        <v>1968</v>
      </c>
      <c r="U353">
        <v>6.6</v>
      </c>
      <c r="V353">
        <v>58</v>
      </c>
    </row>
    <row r="354" spans="1:26" x14ac:dyDescent="0.25">
      <c r="D354" t="s">
        <v>331</v>
      </c>
      <c r="E354" s="6">
        <v>0.5275347222222222</v>
      </c>
      <c r="F354" s="6">
        <v>0.53931712962962963</v>
      </c>
      <c r="G354">
        <f>IF(ISBLANK(D354),"",VLOOKUP(D354,evpWeights!$A:$Z,26,FALSE))</f>
        <v>1.9964396061447287E-5</v>
      </c>
      <c r="H354" s="7" t="str">
        <f t="shared" si="15"/>
        <v>1018</v>
      </c>
      <c r="I354">
        <f t="shared" si="16"/>
        <v>1.96113910230327E-8</v>
      </c>
      <c r="P354" t="s">
        <v>542</v>
      </c>
      <c r="Q354">
        <f t="shared" si="17"/>
        <v>66.72</v>
      </c>
      <c r="S354" t="s">
        <v>420</v>
      </c>
      <c r="T354" t="s">
        <v>408</v>
      </c>
      <c r="U354">
        <v>7.5</v>
      </c>
      <c r="V354" t="s">
        <v>1969</v>
      </c>
    </row>
    <row r="355" spans="1:26" x14ac:dyDescent="0.25">
      <c r="D355" t="s">
        <v>332</v>
      </c>
      <c r="E355" s="6">
        <v>0.52827546296296302</v>
      </c>
      <c r="F355" s="6">
        <v>0.53975694444444444</v>
      </c>
      <c r="G355">
        <f>IF(ISBLANK(D355),"",VLOOKUP(D355,evpWeights!$A:$Z,26,FALSE))</f>
        <v>2.3427607623126965E-5</v>
      </c>
      <c r="H355" s="7" t="str">
        <f t="shared" si="15"/>
        <v>992</v>
      </c>
      <c r="I355">
        <f t="shared" si="16"/>
        <v>2.3616539942668312E-8</v>
      </c>
      <c r="P355" t="s">
        <v>1503</v>
      </c>
      <c r="Q355">
        <f t="shared" si="17"/>
        <v>8.4799999999999898</v>
      </c>
    </row>
    <row r="356" spans="1:26" x14ac:dyDescent="0.25">
      <c r="D356" t="s">
        <v>333</v>
      </c>
      <c r="E356" s="6">
        <v>0.52884259259259259</v>
      </c>
      <c r="F356" s="6">
        <v>0.54017361111111117</v>
      </c>
      <c r="G356">
        <f>IF(ISBLANK(D356),"",VLOOKUP(D356,evpWeights!$A:$Z,26,FALSE))</f>
        <v>2.0168114388604946E-5</v>
      </c>
      <c r="H356" s="7" t="str">
        <f t="shared" si="15"/>
        <v>979</v>
      </c>
      <c r="I356">
        <f t="shared" si="16"/>
        <v>2.0600729712568892E-8</v>
      </c>
      <c r="Q356" t="str">
        <f t="shared" si="17"/>
        <v/>
      </c>
    </row>
    <row r="357" spans="1:26" x14ac:dyDescent="0.25">
      <c r="A357" s="3">
        <v>42546</v>
      </c>
      <c r="B357">
        <v>51</v>
      </c>
      <c r="C357" t="s">
        <v>418</v>
      </c>
      <c r="D357" t="s">
        <v>334</v>
      </c>
      <c r="E357" s="6">
        <v>0.55304398148148148</v>
      </c>
      <c r="F357" s="6">
        <v>0.56513888888888886</v>
      </c>
      <c r="G357">
        <f>IF(ISBLANK(D357),"",VLOOKUP(D357,evpWeights!$A:$Z,26,FALSE))</f>
        <v>2.5668509221860912E-5</v>
      </c>
      <c r="H357" s="7" t="str">
        <f t="shared" si="15"/>
        <v>1045</v>
      </c>
      <c r="I357">
        <f t="shared" si="16"/>
        <v>2.4563166719484125E-8</v>
      </c>
      <c r="J357">
        <f>AVERAGE(I357:I361)</f>
        <v>2.3115636006271366E-8</v>
      </c>
      <c r="K357">
        <v>283</v>
      </c>
      <c r="L357">
        <v>7</v>
      </c>
      <c r="M357" t="s">
        <v>698</v>
      </c>
      <c r="N357" s="8">
        <v>0.57152777777777775</v>
      </c>
      <c r="O357">
        <v>0</v>
      </c>
      <c r="P357" t="s">
        <v>442</v>
      </c>
      <c r="Q357">
        <f t="shared" si="17"/>
        <v>89.6</v>
      </c>
      <c r="R357">
        <f>IF(ISNUMBER(Q357),AVERAGE(Q357:Q360),"")</f>
        <v>61</v>
      </c>
      <c r="S357" t="s">
        <v>1974</v>
      </c>
      <c r="U357">
        <v>7.6</v>
      </c>
      <c r="V357">
        <v>47.5</v>
      </c>
      <c r="W357">
        <f>IF(ISBLANK(U357),"",AVERAGE(U357:U361))</f>
        <v>5.6333333333333337</v>
      </c>
      <c r="Y357" t="s">
        <v>1972</v>
      </c>
      <c r="Z357" t="s">
        <v>1973</v>
      </c>
    </row>
    <row r="358" spans="1:26" x14ac:dyDescent="0.25">
      <c r="D358" t="s">
        <v>335</v>
      </c>
      <c r="E358" s="6">
        <v>0.55384259259259261</v>
      </c>
      <c r="F358" s="6">
        <v>0.56548611111111113</v>
      </c>
      <c r="G358">
        <f>IF(ISBLANK(D358),"",VLOOKUP(D358,evpWeights!$A:$Z,26,FALSE))</f>
        <v>2.2816452641654064E-5</v>
      </c>
      <c r="H358" s="7" t="str">
        <f t="shared" si="15"/>
        <v>1006</v>
      </c>
      <c r="I358">
        <f t="shared" si="16"/>
        <v>2.268037041913923E-8</v>
      </c>
      <c r="P358" t="s">
        <v>454</v>
      </c>
      <c r="Q358">
        <f t="shared" si="17"/>
        <v>90.64</v>
      </c>
      <c r="S358">
        <v>3445</v>
      </c>
      <c r="U358">
        <v>7.2</v>
      </c>
      <c r="V358">
        <v>146.5</v>
      </c>
    </row>
    <row r="359" spans="1:26" x14ac:dyDescent="0.25">
      <c r="D359" t="s">
        <v>336</v>
      </c>
      <c r="E359" s="6">
        <v>0.55549768518518516</v>
      </c>
      <c r="F359" s="6">
        <v>0.56649305555555551</v>
      </c>
      <c r="G359">
        <f>IF(ISBLANK(D359),"",VLOOKUP(D359,evpWeights!$A:$Z,26,FALSE))</f>
        <v>2.0575551042920263E-5</v>
      </c>
      <c r="H359" s="7" t="str">
        <f t="shared" si="15"/>
        <v>950</v>
      </c>
      <c r="I359">
        <f t="shared" si="16"/>
        <v>2.1658474782021329E-8</v>
      </c>
      <c r="P359" t="s">
        <v>1970</v>
      </c>
      <c r="Q359">
        <f t="shared" si="17"/>
        <v>39.68</v>
      </c>
      <c r="S359">
        <v>3621</v>
      </c>
      <c r="U359">
        <v>2.1</v>
      </c>
      <c r="V359">
        <v>90</v>
      </c>
    </row>
    <row r="360" spans="1:26" x14ac:dyDescent="0.25">
      <c r="D360" t="s">
        <v>337</v>
      </c>
      <c r="E360" s="6">
        <v>0.5545254629629629</v>
      </c>
      <c r="F360" s="6">
        <v>0.56600694444444444</v>
      </c>
      <c r="G360">
        <f>IF(ISBLANK(D360),"",VLOOKUP(D360,evpWeights!$A:$Z,26,FALSE))</f>
        <v>2.4038762604599795E-5</v>
      </c>
      <c r="H360" s="7" t="str">
        <f t="shared" si="15"/>
        <v>992</v>
      </c>
      <c r="I360">
        <f t="shared" si="16"/>
        <v>2.4232623593346568E-8</v>
      </c>
      <c r="P360" t="s">
        <v>1971</v>
      </c>
      <c r="Q360">
        <f t="shared" si="17"/>
        <v>24.08</v>
      </c>
    </row>
    <row r="361" spans="1:26" x14ac:dyDescent="0.25">
      <c r="D361" t="s">
        <v>338</v>
      </c>
      <c r="E361" s="6">
        <v>0.55601851851851858</v>
      </c>
      <c r="F361" s="6">
        <v>0.56694444444444447</v>
      </c>
      <c r="G361">
        <f>IF(ISBLANK(D361),"",VLOOKUP(D361,evpWeights!$A:$Z,26,FALSE))</f>
        <v>2.118670602439309E-5</v>
      </c>
      <c r="H361" s="7" t="str">
        <f t="shared" si="15"/>
        <v>944</v>
      </c>
      <c r="I361">
        <f t="shared" si="16"/>
        <v>2.2443544517365563E-8</v>
      </c>
      <c r="Q361" t="str">
        <f t="shared" si="17"/>
        <v/>
      </c>
    </row>
    <row r="362" spans="1:26" x14ac:dyDescent="0.25">
      <c r="A362" s="3">
        <v>42547</v>
      </c>
      <c r="B362">
        <v>66</v>
      </c>
      <c r="C362" t="s">
        <v>402</v>
      </c>
      <c r="D362" t="s">
        <v>368</v>
      </c>
      <c r="E362" s="6">
        <v>0.35296296296296298</v>
      </c>
      <c r="F362" s="6">
        <v>0.36402777777777778</v>
      </c>
      <c r="G362">
        <f>IF(ISBLANK(D362),"",VLOOKUP(D362,evpWeights!$A:$Z,26,FALSE))</f>
        <v>2.0575551042920263E-5</v>
      </c>
      <c r="H362" s="7" t="str">
        <f t="shared" si="15"/>
        <v>956</v>
      </c>
      <c r="I362">
        <f t="shared" si="16"/>
        <v>2.1522542931924961E-8</v>
      </c>
      <c r="J362">
        <f>AVERAGE(I362:I366)</f>
        <v>1.9991936843699129E-8</v>
      </c>
      <c r="N362" s="8">
        <v>0.35833333333333334</v>
      </c>
      <c r="O362">
        <v>0</v>
      </c>
      <c r="P362" t="s">
        <v>1491</v>
      </c>
      <c r="Q362">
        <f t="shared" si="17"/>
        <v>49.04</v>
      </c>
      <c r="R362">
        <f>IF(ISNUMBER(Q362),AVERAGE(Q362:Q365),"")</f>
        <v>56.06</v>
      </c>
      <c r="W362" t="str">
        <f>IF(ISBLANK(U362),"",AVERAGE(U362:U366))</f>
        <v/>
      </c>
    </row>
    <row r="363" spans="1:26" x14ac:dyDescent="0.25">
      <c r="D363" t="s">
        <v>369</v>
      </c>
      <c r="E363" s="6">
        <v>0.35376157407407405</v>
      </c>
      <c r="F363" s="6">
        <v>0.36446759259259259</v>
      </c>
      <c r="G363">
        <f>IF(ISBLANK(D363),"",VLOOKUP(D363,evpWeights!$A:$Z,26,FALSE))</f>
        <v>2.0779269370077922E-5</v>
      </c>
      <c r="H363" s="7" t="str">
        <f t="shared" si="15"/>
        <v>925</v>
      </c>
      <c r="I363">
        <f t="shared" si="16"/>
        <v>2.2464074994678836E-8</v>
      </c>
      <c r="P363" t="s">
        <v>440</v>
      </c>
      <c r="Q363">
        <f t="shared" si="17"/>
        <v>86.48</v>
      </c>
    </row>
    <row r="364" spans="1:26" x14ac:dyDescent="0.25">
      <c r="D364" t="s">
        <v>370</v>
      </c>
      <c r="E364" s="6">
        <v>0.3544444444444444</v>
      </c>
      <c r="F364" s="6">
        <v>0.36512731481481481</v>
      </c>
      <c r="G364">
        <f>IF(ISBLANK(D364),"",VLOOKUP(D364,evpWeights!$A:$Z,26,FALSE))</f>
        <v>1.8742086098501559E-5</v>
      </c>
      <c r="H364" s="7" t="str">
        <f t="shared" si="15"/>
        <v>923</v>
      </c>
      <c r="I364">
        <f t="shared" si="16"/>
        <v>2.0305618741605156E-8</v>
      </c>
      <c r="P364" t="s">
        <v>406</v>
      </c>
      <c r="Q364">
        <f t="shared" si="17"/>
        <v>79.2</v>
      </c>
    </row>
    <row r="365" spans="1:26" x14ac:dyDescent="0.25">
      <c r="D365" t="s">
        <v>371</v>
      </c>
      <c r="E365" s="6">
        <v>0.35499999999999998</v>
      </c>
      <c r="F365" s="6">
        <v>0.36560185185185184</v>
      </c>
      <c r="G365">
        <f>IF(ISBLANK(D365),"",VLOOKUP(D365,evpWeights!$A:$Z,26,FALSE))</f>
        <v>1.3241691265245809E-5</v>
      </c>
      <c r="H365" s="7" t="str">
        <f t="shared" si="15"/>
        <v>916</v>
      </c>
      <c r="I365">
        <f t="shared" si="16"/>
        <v>1.4455994831054376E-8</v>
      </c>
      <c r="P365" t="s">
        <v>581</v>
      </c>
      <c r="Q365">
        <f t="shared" si="17"/>
        <v>9.519999999999996</v>
      </c>
    </row>
    <row r="366" spans="1:26" x14ac:dyDescent="0.25">
      <c r="D366" t="s">
        <v>372</v>
      </c>
      <c r="E366" s="6">
        <v>0.35575231481481479</v>
      </c>
      <c r="F366" s="6">
        <v>0.36642361111111116</v>
      </c>
      <c r="G366">
        <f>IF(ISBLANK(D366),"",VLOOKUP(D366,evpWeights!$A:$Z,26,FALSE))</f>
        <v>1.955695940713219E-5</v>
      </c>
      <c r="H366" s="7" t="str">
        <f t="shared" si="15"/>
        <v>922</v>
      </c>
      <c r="I366">
        <f t="shared" si="16"/>
        <v>2.1211452719232311E-8</v>
      </c>
      <c r="Q366" t="str">
        <f t="shared" si="17"/>
        <v/>
      </c>
    </row>
    <row r="367" spans="1:26" x14ac:dyDescent="0.25">
      <c r="A367" s="3">
        <v>42547</v>
      </c>
      <c r="B367">
        <v>51</v>
      </c>
      <c r="C367" t="s">
        <v>402</v>
      </c>
      <c r="D367" t="s">
        <v>373</v>
      </c>
      <c r="E367" s="6">
        <v>0.37072916666666672</v>
      </c>
      <c r="F367" s="6">
        <v>0.38103009259259263</v>
      </c>
      <c r="G367">
        <f>IF(ISBLANK(D367),"",VLOOKUP(D367,evpWeights!$A:$Z,26,FALSE))</f>
        <v>2.4853635913230427E-5</v>
      </c>
      <c r="H367" s="7" t="str">
        <f t="shared" si="15"/>
        <v>890</v>
      </c>
      <c r="I367">
        <f t="shared" si="16"/>
        <v>2.7925433610371266E-8</v>
      </c>
      <c r="J367">
        <f>AVERAGE(I367:I371)</f>
        <v>2.7600318315527162E-8</v>
      </c>
      <c r="N367" s="8">
        <v>0.37847222222222227</v>
      </c>
      <c r="O367">
        <v>0.3</v>
      </c>
      <c r="P367" t="s">
        <v>451</v>
      </c>
      <c r="Q367">
        <f t="shared" si="17"/>
        <v>91.68</v>
      </c>
      <c r="R367">
        <f>IF(ISNUMBER(Q367),AVERAGE(Q367:Q370),"")</f>
        <v>50.08</v>
      </c>
      <c r="W367" t="str">
        <f>IF(ISBLANK(U367),"",AVERAGE(U367:U371))</f>
        <v/>
      </c>
    </row>
    <row r="368" spans="1:26" x14ac:dyDescent="0.25">
      <c r="D368" t="s">
        <v>374</v>
      </c>
      <c r="E368" s="6">
        <v>0.37142361111111111</v>
      </c>
      <c r="F368" s="6">
        <v>0.38158564814814816</v>
      </c>
      <c r="G368">
        <f>IF(ISBLANK(D368),"",VLOOKUP(D368,evpWeights!$A:$Z,26,FALSE))</f>
        <v>2.7501974166279473E-5</v>
      </c>
      <c r="H368" s="7" t="str">
        <f t="shared" si="15"/>
        <v>878</v>
      </c>
      <c r="I368">
        <f t="shared" si="16"/>
        <v>3.1323432991206691E-8</v>
      </c>
      <c r="P368" t="s">
        <v>557</v>
      </c>
      <c r="Q368">
        <f t="shared" si="17"/>
        <v>74</v>
      </c>
    </row>
    <row r="369" spans="1:26" x14ac:dyDescent="0.25">
      <c r="D369" t="s">
        <v>375</v>
      </c>
      <c r="E369" s="6">
        <v>0.3722569444444444</v>
      </c>
      <c r="F369" s="6">
        <v>0.38209490740740742</v>
      </c>
      <c r="G369">
        <f>IF(ISBLANK(D369),"",VLOOKUP(D369,evpWeights!$A:$Z,26,FALSE))</f>
        <v>2.2409015987338821E-5</v>
      </c>
      <c r="H369" s="7" t="str">
        <f t="shared" si="15"/>
        <v>850</v>
      </c>
      <c r="I369">
        <f t="shared" si="16"/>
        <v>2.6363548220398613E-8</v>
      </c>
      <c r="P369" t="s">
        <v>434</v>
      </c>
      <c r="Q369">
        <f t="shared" si="17"/>
        <v>3.2800000000000011</v>
      </c>
    </row>
    <row r="370" spans="1:26" x14ac:dyDescent="0.25">
      <c r="D370" t="s">
        <v>376</v>
      </c>
      <c r="E370" s="6">
        <v>0.37278935185185186</v>
      </c>
      <c r="F370" s="6">
        <v>0.38252314814814814</v>
      </c>
      <c r="G370">
        <f>IF(ISBLANK(D370),"",VLOOKUP(D370,evpWeights!$A:$Z,26,FALSE))</f>
        <v>2.2205297660181163E-5</v>
      </c>
      <c r="H370" s="7" t="str">
        <f t="shared" si="15"/>
        <v>841</v>
      </c>
      <c r="I370">
        <f t="shared" si="16"/>
        <v>2.6403445493675579E-8</v>
      </c>
      <c r="P370" t="s">
        <v>650</v>
      </c>
      <c r="Q370">
        <f t="shared" si="17"/>
        <v>31.36</v>
      </c>
    </row>
    <row r="371" spans="1:26" x14ac:dyDescent="0.25">
      <c r="D371" t="s">
        <v>377</v>
      </c>
      <c r="E371" s="6">
        <v>0.37334490740740739</v>
      </c>
      <c r="F371" s="6">
        <v>0.38296296296296295</v>
      </c>
      <c r="G371">
        <f>IF(ISBLANK(D371),"",VLOOKUP(D371,evpWeights!$A:$Z,26,FALSE))</f>
        <v>2.1594142678708407E-5</v>
      </c>
      <c r="H371" s="7" t="str">
        <f t="shared" si="15"/>
        <v>831</v>
      </c>
      <c r="I371">
        <f t="shared" si="16"/>
        <v>2.5985731261983643E-8</v>
      </c>
      <c r="Q371" t="str">
        <f t="shared" si="17"/>
        <v/>
      </c>
    </row>
    <row r="372" spans="1:26" x14ac:dyDescent="0.25">
      <c r="A372" s="3">
        <v>42547</v>
      </c>
      <c r="B372">
        <v>50</v>
      </c>
      <c r="C372" t="s">
        <v>418</v>
      </c>
      <c r="D372" t="s">
        <v>378</v>
      </c>
      <c r="E372" s="6">
        <v>0.40074074074074079</v>
      </c>
      <c r="F372" s="6">
        <v>0.41351851851851856</v>
      </c>
      <c r="G372">
        <f>IF(ISBLANK(D372),"",VLOOKUP(D372,evpWeights!$A:$Z,26,FALSE))</f>
        <v>3.3206087326693098E-5</v>
      </c>
      <c r="H372" s="7" t="str">
        <f t="shared" si="15"/>
        <v>1104</v>
      </c>
      <c r="I372">
        <f t="shared" si="16"/>
        <v>3.0077977650990125E-8</v>
      </c>
      <c r="J372">
        <f>AVERAGE(I372:I376)</f>
        <v>3.2760647252193732E-8</v>
      </c>
      <c r="K372">
        <v>164</v>
      </c>
      <c r="L372">
        <v>2</v>
      </c>
      <c r="M372" t="s">
        <v>698</v>
      </c>
      <c r="N372" s="8">
        <v>0.42083333333333334</v>
      </c>
      <c r="O372">
        <v>0</v>
      </c>
      <c r="P372" t="s">
        <v>411</v>
      </c>
      <c r="Q372">
        <f t="shared" si="17"/>
        <v>85.44</v>
      </c>
      <c r="R372">
        <f>IF(ISNUMBER(Q372),AVERAGE(Q372:Q375),"")</f>
        <v>68.539999999999992</v>
      </c>
      <c r="S372" t="s">
        <v>418</v>
      </c>
      <c r="T372" t="s">
        <v>2222</v>
      </c>
      <c r="U372">
        <v>2.4</v>
      </c>
      <c r="V372" t="s">
        <v>2037</v>
      </c>
      <c r="W372">
        <f>IF(ISBLANK(U372),"",AVERAGE(U372:U376))</f>
        <v>2.7999999999999994</v>
      </c>
      <c r="Y372" t="s">
        <v>2035</v>
      </c>
      <c r="Z372" t="s">
        <v>2036</v>
      </c>
    </row>
    <row r="373" spans="1:26" x14ac:dyDescent="0.25">
      <c r="D373" t="s">
        <v>379</v>
      </c>
      <c r="E373" s="6">
        <v>0.40125000000000005</v>
      </c>
      <c r="F373" s="6">
        <v>0.41403935185185187</v>
      </c>
      <c r="G373">
        <f>IF(ISBLANK(D373),"",VLOOKUP(D373,evpWeights!$A:$Z,26,FALSE))</f>
        <v>2.9539157437855761E-5</v>
      </c>
      <c r="H373" s="7" t="str">
        <f t="shared" si="15"/>
        <v>1105</v>
      </c>
      <c r="I373">
        <f t="shared" si="16"/>
        <v>2.67322691745301E-8</v>
      </c>
      <c r="P373" t="s">
        <v>424</v>
      </c>
      <c r="Q373">
        <f t="shared" si="17"/>
        <v>84.4</v>
      </c>
      <c r="S373" t="s">
        <v>418</v>
      </c>
      <c r="T373" t="s">
        <v>2222</v>
      </c>
      <c r="U373">
        <v>2.8</v>
      </c>
      <c r="V373">
        <v>18</v>
      </c>
    </row>
    <row r="374" spans="1:26" x14ac:dyDescent="0.25">
      <c r="D374" t="s">
        <v>719</v>
      </c>
      <c r="E374" s="6">
        <v>0.40196759259259257</v>
      </c>
      <c r="F374" s="6">
        <v>0.41483796296296299</v>
      </c>
      <c r="G374">
        <f>IF(ISBLANK(D374),"",VLOOKUP(D374,evpWeights!$A:$Z,26,FALSE))</f>
        <v>3.4224678962481171E-5</v>
      </c>
      <c r="H374" s="7" t="str">
        <f t="shared" si="15"/>
        <v>1112</v>
      </c>
      <c r="I374">
        <f t="shared" si="16"/>
        <v>3.0777588995037026E-8</v>
      </c>
      <c r="P374" t="s">
        <v>1495</v>
      </c>
      <c r="Q374">
        <f t="shared" si="17"/>
        <v>7.4399999999999977</v>
      </c>
      <c r="S374">
        <v>3425</v>
      </c>
      <c r="U374">
        <v>3.2</v>
      </c>
      <c r="V374">
        <v>132</v>
      </c>
    </row>
    <row r="375" spans="1:26" x14ac:dyDescent="0.25">
      <c r="D375" t="s">
        <v>720</v>
      </c>
      <c r="E375" s="6">
        <v>0.40256944444444448</v>
      </c>
      <c r="F375" s="6">
        <v>0.41543981481481485</v>
      </c>
      <c r="G375">
        <f>IF(ISBLANK(D375),"",VLOOKUP(D375,evpWeights!$A:$Z,26,FALSE))</f>
        <v>3.7484172197003119E-5</v>
      </c>
      <c r="H375" s="7" t="str">
        <f t="shared" si="15"/>
        <v>1112</v>
      </c>
      <c r="I375">
        <f t="shared" si="16"/>
        <v>3.370878794694525E-8</v>
      </c>
      <c r="P375" t="s">
        <v>502</v>
      </c>
      <c r="Q375">
        <f t="shared" si="17"/>
        <v>96.88</v>
      </c>
    </row>
    <row r="376" spans="1:26" x14ac:dyDescent="0.25">
      <c r="D376" t="s">
        <v>721</v>
      </c>
      <c r="E376" s="6">
        <v>0.40388888888888891</v>
      </c>
      <c r="F376" s="6">
        <v>0.41592592592592598</v>
      </c>
      <c r="G376">
        <f>IF(ISBLANK(D376),"",VLOOKUP(D376,evpWeights!$A:$Z,26,FALSE))</f>
        <v>4.4206876993204813E-5</v>
      </c>
      <c r="H376" s="7" t="str">
        <f t="shared" si="15"/>
        <v>1040</v>
      </c>
      <c r="I376">
        <f t="shared" si="16"/>
        <v>4.2506612493466168E-8</v>
      </c>
      <c r="Q376" t="str">
        <f t="shared" si="17"/>
        <v/>
      </c>
    </row>
    <row r="377" spans="1:26" x14ac:dyDescent="0.25">
      <c r="A377" s="3">
        <v>42547</v>
      </c>
      <c r="B377">
        <v>40</v>
      </c>
      <c r="C377" t="s">
        <v>418</v>
      </c>
      <c r="D377" t="s">
        <v>722</v>
      </c>
      <c r="E377" s="6">
        <v>0.43238425925925927</v>
      </c>
      <c r="F377" s="6">
        <v>0.44607638888888884</v>
      </c>
      <c r="G377">
        <f>IF(ISBLANK(D377),"",VLOOKUP(D377,evpWeights!$A:$Z,26,FALSE))</f>
        <v>4.2780848703101497E-5</v>
      </c>
      <c r="H377" s="7" t="str">
        <f t="shared" si="15"/>
        <v>1183</v>
      </c>
      <c r="I377">
        <f t="shared" si="16"/>
        <v>3.6163016655199913E-8</v>
      </c>
      <c r="J377">
        <f>AVERAGE(I377:I381)</f>
        <v>3.7283799063349995E-8</v>
      </c>
      <c r="K377">
        <v>187</v>
      </c>
      <c r="L377">
        <v>14</v>
      </c>
      <c r="M377" t="s">
        <v>698</v>
      </c>
      <c r="N377" s="8">
        <v>0.44513888888888892</v>
      </c>
      <c r="O377">
        <v>0.3</v>
      </c>
      <c r="P377" t="s">
        <v>2038</v>
      </c>
      <c r="Q377">
        <f t="shared" si="17"/>
        <v>45.92</v>
      </c>
      <c r="R377">
        <f>IF(ISNUMBER(Q377),AVERAGE(Q377:Q380),"")</f>
        <v>63.86</v>
      </c>
      <c r="S377" t="s">
        <v>2041</v>
      </c>
      <c r="U377">
        <v>0.8</v>
      </c>
      <c r="V377">
        <v>64</v>
      </c>
      <c r="W377">
        <f>IF(ISBLANK(U377),"",AVERAGE(U377:U381))</f>
        <v>5.2333333333333334</v>
      </c>
      <c r="Y377" t="s">
        <v>2039</v>
      </c>
      <c r="Z377" t="s">
        <v>2040</v>
      </c>
    </row>
    <row r="378" spans="1:26" x14ac:dyDescent="0.25">
      <c r="D378" t="s">
        <v>723</v>
      </c>
      <c r="E378" s="6">
        <v>0.43304398148148149</v>
      </c>
      <c r="F378" s="6">
        <v>0.44657407407407407</v>
      </c>
      <c r="G378">
        <f>IF(ISBLANK(D378),"",VLOOKUP(D378,evpWeights!$A:$Z,26,FALSE))</f>
        <v>3.8095327178476091E-5</v>
      </c>
      <c r="H378" s="7" t="str">
        <f t="shared" si="15"/>
        <v>1169</v>
      </c>
      <c r="I378">
        <f t="shared" si="16"/>
        <v>3.2587961658234469E-8</v>
      </c>
      <c r="P378" t="s">
        <v>484</v>
      </c>
      <c r="Q378">
        <f t="shared" si="17"/>
        <v>87.52</v>
      </c>
      <c r="S378">
        <v>7788</v>
      </c>
      <c r="U378">
        <v>8.8000000000000007</v>
      </c>
      <c r="V378" t="s">
        <v>2042</v>
      </c>
    </row>
    <row r="379" spans="1:26" x14ac:dyDescent="0.25">
      <c r="D379" t="s">
        <v>724</v>
      </c>
      <c r="E379" s="6">
        <v>0.43364583333333334</v>
      </c>
      <c r="F379" s="6">
        <v>0.44771990740740741</v>
      </c>
      <c r="G379">
        <f>IF(ISBLANK(D379),"",VLOOKUP(D379,evpWeights!$A:$Z,26,FALSE))</f>
        <v>5.0725863462248851E-5</v>
      </c>
      <c r="H379" s="7" t="str">
        <f t="shared" si="15"/>
        <v>1216</v>
      </c>
      <c r="I379">
        <f t="shared" si="16"/>
        <v>4.1715348241980966E-8</v>
      </c>
      <c r="P379" t="s">
        <v>479</v>
      </c>
      <c r="Q379">
        <f t="shared" si="17"/>
        <v>58.4</v>
      </c>
      <c r="S379" t="s">
        <v>2043</v>
      </c>
      <c r="U379">
        <v>6.1</v>
      </c>
      <c r="V379" t="s">
        <v>2044</v>
      </c>
    </row>
    <row r="380" spans="1:26" x14ac:dyDescent="0.25">
      <c r="D380" t="s">
        <v>725</v>
      </c>
      <c r="E380" s="6">
        <v>0.43427083333333333</v>
      </c>
      <c r="F380" s="6">
        <v>0.44818287037037036</v>
      </c>
      <c r="G380">
        <f>IF(ISBLANK(D380),"",VLOOKUP(D380,evpWeights!$A:$Z,26,FALSE))</f>
        <v>4.4614313647520204E-5</v>
      </c>
      <c r="H380" s="7" t="str">
        <f t="shared" si="15"/>
        <v>1202</v>
      </c>
      <c r="I380">
        <f t="shared" si="16"/>
        <v>3.7116733483793845E-8</v>
      </c>
      <c r="P380" t="s">
        <v>553</v>
      </c>
      <c r="Q380">
        <f t="shared" si="17"/>
        <v>63.6</v>
      </c>
    </row>
    <row r="381" spans="1:26" x14ac:dyDescent="0.25">
      <c r="D381" t="s">
        <v>726</v>
      </c>
      <c r="E381" s="6">
        <v>0.43483796296296301</v>
      </c>
      <c r="F381" s="6">
        <v>0.44868055555555553</v>
      </c>
      <c r="G381">
        <f>IF(ISBLANK(D381),"",VLOOKUP(D381,evpWeights!$A:$Z,26,FALSE))</f>
        <v>4.6447778591938763E-5</v>
      </c>
      <c r="H381" s="7" t="str">
        <f t="shared" si="15"/>
        <v>1196</v>
      </c>
      <c r="I381">
        <f t="shared" si="16"/>
        <v>3.8835935277540775E-8</v>
      </c>
      <c r="Q381" t="str">
        <f t="shared" si="17"/>
        <v/>
      </c>
    </row>
    <row r="382" spans="1:26" x14ac:dyDescent="0.25">
      <c r="A382" s="3">
        <v>42547</v>
      </c>
      <c r="B382">
        <v>21</v>
      </c>
      <c r="C382" t="s">
        <v>418</v>
      </c>
      <c r="D382" t="s">
        <v>727</v>
      </c>
      <c r="E382" s="6">
        <v>0.45527777777777773</v>
      </c>
      <c r="F382" s="6">
        <v>0.4690509259259259</v>
      </c>
      <c r="G382">
        <f>IF(ISBLANK(D382),"",VLOOKUP(D382,evpWeights!$A:$Z,26,FALSE))</f>
        <v>5.1337018443721756E-5</v>
      </c>
      <c r="H382" s="7" t="str">
        <f t="shared" si="15"/>
        <v>1190</v>
      </c>
      <c r="I382">
        <f t="shared" si="16"/>
        <v>4.3140351633379624E-8</v>
      </c>
      <c r="J382">
        <f>AVERAGE(I382:I386)</f>
        <v>3.2108160705189813E-8</v>
      </c>
      <c r="K382">
        <v>181</v>
      </c>
      <c r="L382">
        <v>14</v>
      </c>
      <c r="M382" t="s">
        <v>698</v>
      </c>
      <c r="N382" s="8">
        <v>0.45624999999999999</v>
      </c>
      <c r="O382">
        <v>0.5</v>
      </c>
      <c r="P382" t="s">
        <v>491</v>
      </c>
      <c r="Q382">
        <f t="shared" si="17"/>
        <v>92.72</v>
      </c>
      <c r="R382">
        <f>IF(ISNUMBER(Q382),AVERAGE(Q382:Q385),"")</f>
        <v>81.8</v>
      </c>
      <c r="S382">
        <v>7587</v>
      </c>
      <c r="U382">
        <v>1.4</v>
      </c>
      <c r="V382">
        <v>78</v>
      </c>
      <c r="W382">
        <f>IF(ISBLANK(U382),"",AVERAGE(U382:U386))</f>
        <v>3.7666666666666671</v>
      </c>
      <c r="Y382" t="s">
        <v>449</v>
      </c>
      <c r="Z382" t="s">
        <v>2045</v>
      </c>
    </row>
    <row r="383" spans="1:26" x14ac:dyDescent="0.25">
      <c r="D383" t="s">
        <v>728</v>
      </c>
      <c r="E383" s="6">
        <v>0.4558680555555556</v>
      </c>
      <c r="F383" s="6">
        <v>0.46989583333333335</v>
      </c>
      <c r="G383">
        <f>IF(ISBLANK(D383),"",VLOOKUP(D383,evpWeights!$A:$Z,26,FALSE))</f>
        <v>4.1151102085840526E-5</v>
      </c>
      <c r="H383" s="7" t="str">
        <f t="shared" si="15"/>
        <v>1212</v>
      </c>
      <c r="I383">
        <f t="shared" si="16"/>
        <v>3.3953054526271063E-8</v>
      </c>
      <c r="P383" t="s">
        <v>611</v>
      </c>
      <c r="Q383">
        <f t="shared" si="17"/>
        <v>46.96</v>
      </c>
      <c r="S383" t="s">
        <v>420</v>
      </c>
      <c r="T383" t="s">
        <v>2047</v>
      </c>
      <c r="U383">
        <v>5.0999999999999996</v>
      </c>
      <c r="V383" t="s">
        <v>2046</v>
      </c>
    </row>
    <row r="384" spans="1:26" x14ac:dyDescent="0.25">
      <c r="D384" t="s">
        <v>729</v>
      </c>
      <c r="E384" s="6">
        <v>0.45634259259259258</v>
      </c>
      <c r="F384" s="6">
        <v>0.47037037037037038</v>
      </c>
      <c r="G384">
        <f>IF(ISBLANK(D384),"",VLOOKUP(D384,evpWeights!$A:$Z,26,FALSE))</f>
        <v>3.9928792122894649E-5</v>
      </c>
      <c r="H384" s="7" t="str">
        <f t="shared" si="15"/>
        <v>1212</v>
      </c>
      <c r="I384">
        <f t="shared" si="16"/>
        <v>3.2944547956183703E-8</v>
      </c>
      <c r="P384" t="s">
        <v>400</v>
      </c>
      <c r="Q384">
        <f t="shared" si="17"/>
        <v>93.76</v>
      </c>
      <c r="S384" t="s">
        <v>420</v>
      </c>
      <c r="T384" s="31" t="s">
        <v>2572</v>
      </c>
      <c r="U384">
        <v>4.8</v>
      </c>
      <c r="V384">
        <v>50</v>
      </c>
    </row>
    <row r="385" spans="1:26" x14ac:dyDescent="0.25">
      <c r="D385" t="s">
        <v>730</v>
      </c>
      <c r="E385" s="6">
        <v>0.45703703703703707</v>
      </c>
      <c r="F385" s="6">
        <v>0.47109953703703705</v>
      </c>
      <c r="G385">
        <f>IF(ISBLANK(D385),"",VLOOKUP(D385,evpWeights!$A:$Z,26,FALSE))</f>
        <v>2.2001579333023724E-5</v>
      </c>
      <c r="H385" s="7" t="str">
        <f t="shared" si="15"/>
        <v>1215</v>
      </c>
      <c r="I385">
        <f t="shared" si="16"/>
        <v>1.8108295747344628E-8</v>
      </c>
      <c r="P385" t="s">
        <v>400</v>
      </c>
      <c r="Q385">
        <f t="shared" si="17"/>
        <v>93.76</v>
      </c>
    </row>
    <row r="386" spans="1:26" x14ac:dyDescent="0.25">
      <c r="D386" t="s">
        <v>731</v>
      </c>
      <c r="E386" s="6">
        <v>0.4574537037037037</v>
      </c>
      <c r="F386" s="6">
        <v>0.47157407407407409</v>
      </c>
      <c r="G386">
        <f>IF(ISBLANK(D386),"",VLOOKUP(D386,evpWeights!$A:$Z,26,FALSE))</f>
        <v>3.9521355468579407E-5</v>
      </c>
      <c r="H386" s="7" t="str">
        <f t="shared" ref="H386:H449" si="18">IF(ISBLANK(D386),"",TEXT(F386-E386,"[ss]"))</f>
        <v>1220</v>
      </c>
      <c r="I386">
        <f t="shared" ref="I386:I449" si="19">IF(ISBLANK(D386),"",G386/H386)</f>
        <v>3.2394553662770008E-8</v>
      </c>
      <c r="Q386" t="str">
        <f t="shared" ref="Q386:Q449" si="20">IF(ISBLANK(P386),"",100-(IF(RIGHT(P386,1)="w",_xlfn.NUMBERVALUE(LEFT(P386,(LEN(P386)-2))),94-_xlfn.NUMBERVALUE(LEFT(P386,(LEN(P386)-2))))*1.04))</f>
        <v/>
      </c>
    </row>
    <row r="387" spans="1:26" x14ac:dyDescent="0.25">
      <c r="A387" s="3">
        <v>42547</v>
      </c>
      <c r="B387">
        <v>22</v>
      </c>
      <c r="C387" t="s">
        <v>418</v>
      </c>
      <c r="D387" t="s">
        <v>732</v>
      </c>
      <c r="E387" s="6">
        <v>0.48386574074074074</v>
      </c>
      <c r="F387" s="6">
        <v>0.49586805555555552</v>
      </c>
      <c r="G387">
        <f>IF(ISBLANK(D387),"",VLOOKUP(D387,evpWeights!$A:$Z,26,FALSE))</f>
        <v>2.5668509221860912E-5</v>
      </c>
      <c r="H387" s="7" t="str">
        <f t="shared" si="18"/>
        <v>1037</v>
      </c>
      <c r="I387">
        <f t="shared" si="19"/>
        <v>2.4752660773250638E-8</v>
      </c>
      <c r="J387">
        <f>AVERAGE(I387:I391)</f>
        <v>2.3138211961839657E-8</v>
      </c>
      <c r="K387">
        <v>216</v>
      </c>
      <c r="L387">
        <v>17</v>
      </c>
      <c r="M387" t="s">
        <v>698</v>
      </c>
      <c r="N387" s="8">
        <v>0.48402777777777778</v>
      </c>
      <c r="O387">
        <v>0.5</v>
      </c>
      <c r="P387" t="s">
        <v>424</v>
      </c>
      <c r="Q387">
        <f t="shared" si="20"/>
        <v>84.4</v>
      </c>
      <c r="R387">
        <f>IF(ISNUMBER(Q387),AVERAGE(Q387:Q390),"")</f>
        <v>86.740000000000009</v>
      </c>
      <c r="S387">
        <v>2112</v>
      </c>
      <c r="U387">
        <v>1.6</v>
      </c>
      <c r="V387">
        <v>137</v>
      </c>
      <c r="W387">
        <f>IF(ISBLANK(U387),"",AVERAGE(U387:U391))</f>
        <v>5.1000000000000005</v>
      </c>
      <c r="Y387" t="s">
        <v>2160</v>
      </c>
      <c r="Z387" t="s">
        <v>2161</v>
      </c>
    </row>
    <row r="388" spans="1:26" x14ac:dyDescent="0.25">
      <c r="D388" t="s">
        <v>733</v>
      </c>
      <c r="E388" s="6">
        <v>0.48439814814814813</v>
      </c>
      <c r="F388" s="6">
        <v>0.4965046296296296</v>
      </c>
      <c r="G388">
        <f>IF(ISBLANK(D388),"",VLOOKUP(D388,evpWeights!$A:$Z,26,FALSE))</f>
        <v>2.3020170968811723E-5</v>
      </c>
      <c r="H388" s="7" t="str">
        <f t="shared" si="18"/>
        <v>1046</v>
      </c>
      <c r="I388">
        <f t="shared" si="19"/>
        <v>2.2007811633663214E-8</v>
      </c>
      <c r="P388" t="s">
        <v>491</v>
      </c>
      <c r="Q388">
        <f t="shared" si="20"/>
        <v>92.72</v>
      </c>
      <c r="S388" t="s">
        <v>2159</v>
      </c>
      <c r="U388">
        <v>6.2</v>
      </c>
      <c r="V388">
        <v>53</v>
      </c>
    </row>
    <row r="389" spans="1:26" x14ac:dyDescent="0.25">
      <c r="D389" t="s">
        <v>734</v>
      </c>
      <c r="E389" s="6">
        <v>0.48511574074074071</v>
      </c>
      <c r="F389" s="6">
        <v>0.49709490740740742</v>
      </c>
      <c r="G389">
        <f>IF(ISBLANK(D389),"",VLOOKUP(D389,evpWeights!$A:$Z,26,FALSE))</f>
        <v>2.5668509221860912E-5</v>
      </c>
      <c r="H389" s="7" t="str">
        <f t="shared" si="18"/>
        <v>1035</v>
      </c>
      <c r="I389">
        <f t="shared" si="19"/>
        <v>2.4800492001797981E-8</v>
      </c>
      <c r="P389" t="s">
        <v>442</v>
      </c>
      <c r="Q389">
        <f t="shared" si="20"/>
        <v>89.6</v>
      </c>
      <c r="S389">
        <v>2162</v>
      </c>
      <c r="U389">
        <v>7.5</v>
      </c>
      <c r="V389">
        <v>116.5</v>
      </c>
    </row>
    <row r="390" spans="1:26" x14ac:dyDescent="0.25">
      <c r="D390" t="s">
        <v>735</v>
      </c>
      <c r="E390" s="6">
        <v>0.48587962962962966</v>
      </c>
      <c r="F390" s="6">
        <v>0.49763888888888891</v>
      </c>
      <c r="G390">
        <f>IF(ISBLANK(D390),"",VLOOKUP(D390,evpWeights!$A:$Z,26,FALSE))</f>
        <v>2.200157933302365E-5</v>
      </c>
      <c r="H390" s="7" t="str">
        <f t="shared" si="18"/>
        <v>1016</v>
      </c>
      <c r="I390">
        <f t="shared" si="19"/>
        <v>2.1655097768724065E-8</v>
      </c>
      <c r="P390" t="s">
        <v>489</v>
      </c>
      <c r="Q390">
        <f t="shared" si="20"/>
        <v>80.239999999999995</v>
      </c>
    </row>
    <row r="391" spans="1:26" x14ac:dyDescent="0.25">
      <c r="D391" t="s">
        <v>737</v>
      </c>
      <c r="E391" s="6">
        <v>0.48670138888888892</v>
      </c>
      <c r="F391" s="6">
        <v>0.49813657407407402</v>
      </c>
      <c r="G391">
        <f>IF(ISBLANK(D391),"",VLOOKUP(D391,evpWeights!$A:$Z,26,FALSE))</f>
        <v>2.2205297660181237E-5</v>
      </c>
      <c r="H391" s="7" t="str">
        <f t="shared" si="18"/>
        <v>988</v>
      </c>
      <c r="I391">
        <f t="shared" si="19"/>
        <v>2.2474997631762386E-8</v>
      </c>
      <c r="Q391" t="str">
        <f t="shared" si="20"/>
        <v/>
      </c>
    </row>
    <row r="392" spans="1:26" x14ac:dyDescent="0.25">
      <c r="A392" s="3">
        <v>42548</v>
      </c>
      <c r="B392">
        <v>21</v>
      </c>
      <c r="C392" t="s">
        <v>402</v>
      </c>
      <c r="D392" t="s">
        <v>767</v>
      </c>
      <c r="E392" s="6">
        <v>0.42628472222222219</v>
      </c>
      <c r="F392" s="6">
        <v>0.43861111111111112</v>
      </c>
      <c r="G392">
        <f>IF(ISBLANK(D392),"",VLOOKUP(D392,evpWeights!$A:$Z,26,FALSE))</f>
        <v>3.8706482159948921E-5</v>
      </c>
      <c r="H392" s="7" t="str">
        <f t="shared" si="18"/>
        <v>1065</v>
      </c>
      <c r="I392">
        <f t="shared" si="19"/>
        <v>3.6344114704177394E-8</v>
      </c>
      <c r="J392">
        <f>AVERAGE(I392:I396)</f>
        <v>2.7704388302288472E-8</v>
      </c>
      <c r="N392" s="8">
        <v>0.43263888888888885</v>
      </c>
      <c r="O392">
        <v>0.4</v>
      </c>
      <c r="P392" t="s">
        <v>400</v>
      </c>
      <c r="Q392">
        <f t="shared" si="20"/>
        <v>93.76</v>
      </c>
      <c r="R392">
        <f>IF(ISNUMBER(Q392),AVERAGE(Q392:Q395),"")</f>
        <v>82.32</v>
      </c>
      <c r="W392" t="str">
        <f>IF(ISBLANK(U392),"",AVERAGE(U392:U396))</f>
        <v/>
      </c>
    </row>
    <row r="393" spans="1:26" x14ac:dyDescent="0.25">
      <c r="D393" t="s">
        <v>768</v>
      </c>
      <c r="E393" s="6">
        <v>0.4269444444444444</v>
      </c>
      <c r="F393" s="6">
        <v>0.43971064814814814</v>
      </c>
      <c r="G393">
        <f>IF(ISBLANK(D393),"",VLOOKUP(D393,evpWeights!$A:$Z,26,FALSE))</f>
        <v>2.7094537511964231E-5</v>
      </c>
      <c r="H393" s="7" t="str">
        <f t="shared" si="18"/>
        <v>1103</v>
      </c>
      <c r="I393">
        <f t="shared" si="19"/>
        <v>2.4564403909305741E-8</v>
      </c>
      <c r="P393" t="s">
        <v>663</v>
      </c>
      <c r="Q393">
        <f t="shared" si="20"/>
        <v>51.12</v>
      </c>
    </row>
    <row r="394" spans="1:26" x14ac:dyDescent="0.25">
      <c r="D394" t="s">
        <v>769</v>
      </c>
      <c r="E394" s="6">
        <v>0.42758101851851849</v>
      </c>
      <c r="F394" s="6">
        <v>0.43971064814814814</v>
      </c>
      <c r="G394">
        <f>IF(ISBLANK(D394),"",VLOOKUP(D394,evpWeights!$A:$Z,26,FALSE))</f>
        <v>2.9539157437855836E-5</v>
      </c>
      <c r="H394" s="7" t="str">
        <f t="shared" si="18"/>
        <v>1048</v>
      </c>
      <c r="I394">
        <f t="shared" si="19"/>
        <v>2.818621892925175E-8</v>
      </c>
      <c r="P394" t="s">
        <v>491</v>
      </c>
      <c r="Q394">
        <f t="shared" si="20"/>
        <v>92.72</v>
      </c>
    </row>
    <row r="395" spans="1:26" x14ac:dyDescent="0.25">
      <c r="D395" t="s">
        <v>770</v>
      </c>
      <c r="E395" s="6">
        <v>0.42829861111111112</v>
      </c>
      <c r="F395" s="6">
        <v>0.44023148148148145</v>
      </c>
      <c r="G395">
        <f>IF(ISBLANK(D395),"",VLOOKUP(D395,evpWeights!$A:$Z,26,FALSE))</f>
        <v>2.0168114388604946E-5</v>
      </c>
      <c r="H395" s="7" t="str">
        <f t="shared" si="18"/>
        <v>1031</v>
      </c>
      <c r="I395">
        <f t="shared" si="19"/>
        <v>1.9561701637832148E-8</v>
      </c>
      <c r="P395" t="s">
        <v>451</v>
      </c>
      <c r="Q395">
        <f t="shared" si="20"/>
        <v>91.68</v>
      </c>
    </row>
    <row r="396" spans="1:26" x14ac:dyDescent="0.25">
      <c r="D396" t="s">
        <v>771</v>
      </c>
      <c r="E396" s="6">
        <v>0.4289351851851852</v>
      </c>
      <c r="F396" s="6">
        <v>0.44085648148148149</v>
      </c>
      <c r="G396">
        <f>IF(ISBLANK(D396),"",VLOOKUP(D396,evpWeights!$A:$Z,26,FALSE))</f>
        <v>3.0761467400801567E-5</v>
      </c>
      <c r="H396" s="7" t="str">
        <f t="shared" si="18"/>
        <v>1030</v>
      </c>
      <c r="I396">
        <f t="shared" si="19"/>
        <v>2.9865502330875307E-8</v>
      </c>
      <c r="Q396" t="str">
        <f t="shared" si="20"/>
        <v/>
      </c>
    </row>
    <row r="397" spans="1:26" x14ac:dyDescent="0.25">
      <c r="A397" s="3">
        <v>42548</v>
      </c>
      <c r="B397">
        <v>19</v>
      </c>
      <c r="C397" t="s">
        <v>418</v>
      </c>
      <c r="D397" t="s">
        <v>772</v>
      </c>
      <c r="E397" s="6">
        <v>0.45899305555555553</v>
      </c>
      <c r="F397" s="6">
        <v>0.47196759259259258</v>
      </c>
      <c r="G397">
        <f>IF(ISBLANK(D397),"",VLOOKUP(D397,evpWeights!$A:$Z,26,FALSE))</f>
        <v>2.9335439110698103E-5</v>
      </c>
      <c r="H397" s="7" t="str">
        <f t="shared" si="18"/>
        <v>1121</v>
      </c>
      <c r="I397">
        <f t="shared" si="19"/>
        <v>2.6168991178142822E-8</v>
      </c>
      <c r="J397">
        <f>AVERAGE(I397:I401)</f>
        <v>2.4866619690325676E-8</v>
      </c>
      <c r="K397">
        <v>284</v>
      </c>
      <c r="L397">
        <v>15</v>
      </c>
      <c r="M397" t="s">
        <v>698</v>
      </c>
      <c r="N397" s="8">
        <v>0.48055555555555557</v>
      </c>
      <c r="O397">
        <v>0</v>
      </c>
      <c r="P397" t="s">
        <v>536</v>
      </c>
      <c r="Q397">
        <f t="shared" si="20"/>
        <v>18.879999999999995</v>
      </c>
      <c r="R397">
        <f>IF(ISNUMBER(Q397),AVERAGE(Q397:Q400),"")</f>
        <v>29.8</v>
      </c>
      <c r="S397">
        <v>7708</v>
      </c>
      <c r="U397">
        <v>2.2999999999999998</v>
      </c>
      <c r="V397">
        <v>84</v>
      </c>
      <c r="W397">
        <f>IF(ISBLANK(U397),"",AVERAGE(U397:U401))</f>
        <v>4.3666666666666671</v>
      </c>
      <c r="Y397" t="s">
        <v>2164</v>
      </c>
      <c r="Z397" t="s">
        <v>2165</v>
      </c>
    </row>
    <row r="398" spans="1:26" x14ac:dyDescent="0.25">
      <c r="D398" t="s">
        <v>773</v>
      </c>
      <c r="E398" s="6">
        <v>0.45975694444444443</v>
      </c>
      <c r="F398" s="6">
        <v>0.4725462962962963</v>
      </c>
      <c r="G398">
        <f>IF(ISBLANK(D398),"",VLOOKUP(D398,evpWeights!$A:$Z,26,FALSE))</f>
        <v>2.9539157437855761E-5</v>
      </c>
      <c r="H398" s="7" t="str">
        <f t="shared" si="18"/>
        <v>1105</v>
      </c>
      <c r="I398">
        <f t="shared" si="19"/>
        <v>2.67322691745301E-8</v>
      </c>
      <c r="P398" t="s">
        <v>421</v>
      </c>
      <c r="Q398">
        <f t="shared" si="20"/>
        <v>72.960000000000008</v>
      </c>
      <c r="S398">
        <v>7613</v>
      </c>
      <c r="U398">
        <v>6</v>
      </c>
      <c r="V398" t="s">
        <v>2162</v>
      </c>
    </row>
    <row r="399" spans="1:26" x14ac:dyDescent="0.25">
      <c r="D399" t="s">
        <v>774</v>
      </c>
      <c r="E399" s="6">
        <v>0.46038194444444441</v>
      </c>
      <c r="F399" s="6">
        <v>0.47312500000000002</v>
      </c>
      <c r="G399">
        <f>IF(ISBLANK(D399),"",VLOOKUP(D399,evpWeights!$A:$Z,26,FALSE))</f>
        <v>2.974287576501342E-5</v>
      </c>
      <c r="H399" s="7" t="str">
        <f t="shared" si="18"/>
        <v>1101</v>
      </c>
      <c r="I399">
        <f t="shared" si="19"/>
        <v>2.7014419405098474E-8</v>
      </c>
      <c r="P399" t="s">
        <v>1971</v>
      </c>
      <c r="Q399">
        <f t="shared" si="20"/>
        <v>24.08</v>
      </c>
      <c r="S399" t="s">
        <v>418</v>
      </c>
      <c r="T399" s="31" t="s">
        <v>2574</v>
      </c>
      <c r="U399">
        <v>4.8</v>
      </c>
      <c r="V399" t="s">
        <v>2163</v>
      </c>
    </row>
    <row r="400" spans="1:26" x14ac:dyDescent="0.25">
      <c r="D400" t="s">
        <v>775</v>
      </c>
      <c r="E400" s="6">
        <v>0.46108796296296295</v>
      </c>
      <c r="F400" s="6">
        <v>0.47371527777777778</v>
      </c>
      <c r="G400">
        <f>IF(ISBLANK(D400),"",VLOOKUP(D400,evpWeights!$A:$Z,26,FALSE))</f>
        <v>2.0575551042920189E-5</v>
      </c>
      <c r="H400" s="7" t="str">
        <f t="shared" si="18"/>
        <v>1091</v>
      </c>
      <c r="I400">
        <f t="shared" si="19"/>
        <v>1.8859350176828771E-8</v>
      </c>
      <c r="P400" t="s">
        <v>434</v>
      </c>
      <c r="Q400">
        <f t="shared" si="20"/>
        <v>3.2800000000000011</v>
      </c>
    </row>
    <row r="401" spans="1:26" x14ac:dyDescent="0.25">
      <c r="D401" t="s">
        <v>776</v>
      </c>
      <c r="E401" s="6">
        <v>0.46171296296296299</v>
      </c>
      <c r="F401" s="6">
        <v>0.47435185185185186</v>
      </c>
      <c r="G401">
        <f>IF(ISBLANK(D401),"",VLOOKUP(D401,evpWeights!$A:$Z,26,FALSE))</f>
        <v>2.7909410820594787E-5</v>
      </c>
      <c r="H401" s="7" t="str">
        <f t="shared" si="18"/>
        <v>1092</v>
      </c>
      <c r="I401">
        <f t="shared" si="19"/>
        <v>2.5558068517028194E-8</v>
      </c>
      <c r="Q401" t="str">
        <f t="shared" si="20"/>
        <v/>
      </c>
    </row>
    <row r="402" spans="1:26" x14ac:dyDescent="0.25">
      <c r="A402" s="3">
        <v>42548</v>
      </c>
      <c r="B402">
        <v>1</v>
      </c>
      <c r="C402" t="s">
        <v>418</v>
      </c>
      <c r="D402" t="s">
        <v>777</v>
      </c>
      <c r="E402" s="6">
        <v>0.49791666666666662</v>
      </c>
      <c r="F402" s="6">
        <v>0.50951388888888893</v>
      </c>
      <c r="G402">
        <f>IF(ISBLANK(D402),"",VLOOKUP(D402,evpWeights!$A:$Z,26,FALSE))</f>
        <v>1.1000789666511789E-5</v>
      </c>
      <c r="H402" s="7" t="str">
        <f t="shared" si="18"/>
        <v>1002</v>
      </c>
      <c r="I402">
        <f t="shared" si="19"/>
        <v>1.0978832002506775E-8</v>
      </c>
      <c r="J402">
        <f>AVERAGE(I402:I406)</f>
        <v>1.228664050665423E-8</v>
      </c>
      <c r="K402">
        <v>76</v>
      </c>
      <c r="L402">
        <v>13</v>
      </c>
      <c r="M402" t="s">
        <v>698</v>
      </c>
      <c r="N402" s="8">
        <v>0.5131944444444444</v>
      </c>
      <c r="O402">
        <v>0</v>
      </c>
      <c r="P402" t="s">
        <v>428</v>
      </c>
      <c r="Q402">
        <f t="shared" si="20"/>
        <v>78.16</v>
      </c>
      <c r="R402">
        <f>IF(ISNUMBER(Q402),AVERAGE(Q402:Q405),"")</f>
        <v>84.14</v>
      </c>
      <c r="S402">
        <v>775</v>
      </c>
      <c r="U402">
        <v>2.7</v>
      </c>
      <c r="V402" t="s">
        <v>2166</v>
      </c>
      <c r="W402">
        <f>IF(ISBLANK(U402),"",AVERAGE(U402:U406))</f>
        <v>5.1333333333333337</v>
      </c>
      <c r="Y402" t="s">
        <v>2169</v>
      </c>
      <c r="Z402" t="s">
        <v>2170</v>
      </c>
    </row>
    <row r="403" spans="1:26" x14ac:dyDescent="0.25">
      <c r="D403" t="s">
        <v>778</v>
      </c>
      <c r="E403" s="6">
        <v>0.49873842592592593</v>
      </c>
      <c r="F403" s="6">
        <v>0.51001157407407405</v>
      </c>
      <c r="G403">
        <f>IF(ISBLANK(D403),"",VLOOKUP(D403,evpWeights!$A:$Z,26,FALSE))</f>
        <v>1.4464001228191467E-5</v>
      </c>
      <c r="H403" s="7" t="str">
        <f t="shared" si="18"/>
        <v>974</v>
      </c>
      <c r="I403">
        <f t="shared" si="19"/>
        <v>1.4850103930381383E-8</v>
      </c>
      <c r="P403" t="s">
        <v>406</v>
      </c>
      <c r="Q403">
        <f t="shared" si="20"/>
        <v>79.2</v>
      </c>
      <c r="S403" t="s">
        <v>2167</v>
      </c>
      <c r="U403">
        <v>7.9</v>
      </c>
      <c r="V403">
        <v>36.5</v>
      </c>
    </row>
    <row r="404" spans="1:26" x14ac:dyDescent="0.25">
      <c r="D404" t="s">
        <v>779</v>
      </c>
      <c r="E404" s="6">
        <v>0.49927083333333333</v>
      </c>
      <c r="F404" s="6">
        <v>0.51056712962962958</v>
      </c>
      <c r="G404">
        <f>IF(ISBLANK(D404),"",VLOOKUP(D404,evpWeights!$A:$Z,26,FALSE))</f>
        <v>1.1611944647984618E-5</v>
      </c>
      <c r="H404" s="7" t="str">
        <f t="shared" si="18"/>
        <v>976</v>
      </c>
      <c r="I404">
        <f t="shared" si="19"/>
        <v>1.1897484270476042E-8</v>
      </c>
      <c r="P404" t="s">
        <v>484</v>
      </c>
      <c r="Q404">
        <f t="shared" si="20"/>
        <v>87.52</v>
      </c>
      <c r="S404" t="s">
        <v>2168</v>
      </c>
      <c r="U404">
        <v>4.8</v>
      </c>
      <c r="V404">
        <v>62</v>
      </c>
    </row>
    <row r="405" spans="1:26" x14ac:dyDescent="0.25">
      <c r="D405" t="s">
        <v>780</v>
      </c>
      <c r="E405" s="6">
        <v>0.49988425925925922</v>
      </c>
      <c r="F405" s="6">
        <v>0.51100694444444439</v>
      </c>
      <c r="G405">
        <f>IF(ISBLANK(D405),"",VLOOKUP(D405,evpWeights!$A:$Z,26,FALSE))</f>
        <v>1.1815662975142348E-5</v>
      </c>
      <c r="H405" s="7" t="str">
        <f t="shared" si="18"/>
        <v>961</v>
      </c>
      <c r="I405">
        <f t="shared" si="19"/>
        <v>1.2295174792031579E-8</v>
      </c>
      <c r="P405" t="s">
        <v>451</v>
      </c>
      <c r="Q405">
        <f t="shared" si="20"/>
        <v>91.68</v>
      </c>
    </row>
    <row r="406" spans="1:26" x14ac:dyDescent="0.25">
      <c r="D406" t="s">
        <v>781</v>
      </c>
      <c r="E406" s="6">
        <v>0.50045138888888896</v>
      </c>
      <c r="F406" s="6">
        <v>0.5116087962962963</v>
      </c>
      <c r="G406">
        <f>IF(ISBLANK(D406),"",VLOOKUP(D406,evpWeights!$A:$Z,26,FALSE))</f>
        <v>1.1000789666511862E-5</v>
      </c>
      <c r="H406" s="7" t="str">
        <f t="shared" si="18"/>
        <v>964</v>
      </c>
      <c r="I406">
        <f t="shared" si="19"/>
        <v>1.1411607537875377E-8</v>
      </c>
      <c r="Q406" t="str">
        <f t="shared" si="20"/>
        <v/>
      </c>
    </row>
    <row r="407" spans="1:26" x14ac:dyDescent="0.25">
      <c r="A407" s="3">
        <v>42549</v>
      </c>
      <c r="B407">
        <v>1</v>
      </c>
      <c r="C407" t="s">
        <v>402</v>
      </c>
      <c r="D407" t="s">
        <v>839</v>
      </c>
      <c r="E407" s="6">
        <v>0.34626157407407404</v>
      </c>
      <c r="F407" s="6">
        <v>0.35856481481481484</v>
      </c>
      <c r="G407">
        <f>IF(ISBLANK(D407),"",VLOOKUP(D407,evpWeights!$A:$Z,26,FALSE))</f>
        <v>8.1487330863050127E-6</v>
      </c>
      <c r="H407" s="7" t="str">
        <f t="shared" si="18"/>
        <v>1063</v>
      </c>
      <c r="I407">
        <f t="shared" si="19"/>
        <v>7.6657884160912629E-9</v>
      </c>
      <c r="J407">
        <f>AVERAGE(I407:I411)</f>
        <v>7.696299652224145E-9</v>
      </c>
      <c r="N407" s="8">
        <v>0.35486111111111113</v>
      </c>
      <c r="O407">
        <v>0</v>
      </c>
      <c r="P407" t="s">
        <v>430</v>
      </c>
      <c r="Q407">
        <f t="shared" si="20"/>
        <v>76.08</v>
      </c>
      <c r="R407">
        <f>IF(ISNUMBER(Q407),AVERAGE(Q407:Q410),"")</f>
        <v>82.58</v>
      </c>
      <c r="W407" t="str">
        <f>IF(ISBLANK(U407),"",AVERAGE(U407:U411))</f>
        <v/>
      </c>
    </row>
    <row r="408" spans="1:26" x14ac:dyDescent="0.25">
      <c r="D408" t="s">
        <v>840</v>
      </c>
      <c r="E408" s="6">
        <v>0.34704861111111113</v>
      </c>
      <c r="F408" s="6">
        <v>0.35905092592592597</v>
      </c>
      <c r="G408">
        <f>IF(ISBLANK(D408),"",VLOOKUP(D408,evpWeights!$A:$Z,26,FALSE))</f>
        <v>8.1487330863050856E-6</v>
      </c>
      <c r="H408" s="7" t="str">
        <f t="shared" si="18"/>
        <v>1037</v>
      </c>
      <c r="I408">
        <f t="shared" si="19"/>
        <v>7.8579875470637273E-9</v>
      </c>
      <c r="P408" t="s">
        <v>416</v>
      </c>
      <c r="Q408">
        <f t="shared" si="20"/>
        <v>77.12</v>
      </c>
    </row>
    <row r="409" spans="1:26" x14ac:dyDescent="0.25">
      <c r="D409" t="s">
        <v>841</v>
      </c>
      <c r="E409" s="6">
        <v>0.34773148148148153</v>
      </c>
      <c r="F409" s="6">
        <v>0.35957175925925927</v>
      </c>
      <c r="G409">
        <f>IF(ISBLANK(D409),"",VLOOKUP(D409,evpWeights!$A:$Z,26,FALSE))</f>
        <v>9.1673247220931584E-6</v>
      </c>
      <c r="H409" s="7" t="str">
        <f t="shared" si="18"/>
        <v>1023</v>
      </c>
      <c r="I409">
        <f t="shared" si="19"/>
        <v>8.9612167371389615E-9</v>
      </c>
      <c r="P409" t="s">
        <v>424</v>
      </c>
      <c r="Q409">
        <f t="shared" si="20"/>
        <v>84.4</v>
      </c>
    </row>
    <row r="410" spans="1:26" x14ac:dyDescent="0.25">
      <c r="D410" t="s">
        <v>842</v>
      </c>
      <c r="E410" s="6">
        <v>0.34835648148148146</v>
      </c>
      <c r="F410" s="6">
        <v>0.3600694444444445</v>
      </c>
      <c r="G410">
        <f>IF(ISBLANK(D410),"",VLOOKUP(D410,evpWeights!$A:$Z,26,FALSE))</f>
        <v>7.74129643198977E-6</v>
      </c>
      <c r="H410" s="7" t="str">
        <f t="shared" si="18"/>
        <v>1012</v>
      </c>
      <c r="I410">
        <f t="shared" si="19"/>
        <v>7.6495024031519461E-9</v>
      </c>
      <c r="P410" t="s">
        <v>491</v>
      </c>
      <c r="Q410">
        <f t="shared" si="20"/>
        <v>92.72</v>
      </c>
    </row>
    <row r="411" spans="1:26" x14ac:dyDescent="0.25">
      <c r="D411" t="s">
        <v>843</v>
      </c>
      <c r="E411" s="6">
        <v>0.34923611111111108</v>
      </c>
      <c r="F411" s="6">
        <v>0.36075231481481485</v>
      </c>
      <c r="G411">
        <f>IF(ISBLANK(D411),"",VLOOKUP(D411,evpWeights!$A:$Z,26,FALSE))</f>
        <v>6.3152681418864537E-6</v>
      </c>
      <c r="H411" s="7" t="str">
        <f t="shared" si="18"/>
        <v>995</v>
      </c>
      <c r="I411">
        <f t="shared" si="19"/>
        <v>6.3470031576748281E-9</v>
      </c>
      <c r="Q411" t="str">
        <f t="shared" si="20"/>
        <v/>
      </c>
    </row>
    <row r="412" spans="1:26" x14ac:dyDescent="0.25">
      <c r="A412" s="3">
        <v>42549</v>
      </c>
      <c r="B412">
        <v>2</v>
      </c>
      <c r="C412" t="s">
        <v>418</v>
      </c>
      <c r="D412" t="s">
        <v>844</v>
      </c>
      <c r="E412" s="6">
        <v>0.36564814814814817</v>
      </c>
      <c r="F412" s="6">
        <v>0.3775</v>
      </c>
      <c r="G412">
        <f>IF(ISBLANK(D412),"",VLOOKUP(D412,evpWeights!$A:$Z,26,FALSE))</f>
        <v>1.568631119113727E-5</v>
      </c>
      <c r="H412" s="7" t="str">
        <f t="shared" si="18"/>
        <v>1024</v>
      </c>
      <c r="I412">
        <f t="shared" si="19"/>
        <v>1.531866327259499E-8</v>
      </c>
      <c r="J412">
        <f>AVERAGE(I412:I416)</f>
        <v>1.5455633529588337E-8</v>
      </c>
      <c r="K412">
        <v>138</v>
      </c>
      <c r="L412">
        <v>11</v>
      </c>
      <c r="M412" t="s">
        <v>698</v>
      </c>
      <c r="N412" s="8">
        <v>0.38263888888888892</v>
      </c>
      <c r="O412">
        <v>0.5</v>
      </c>
      <c r="P412" t="s">
        <v>613</v>
      </c>
      <c r="Q412">
        <f t="shared" si="20"/>
        <v>27.200000000000003</v>
      </c>
      <c r="R412">
        <f>IF(ISNUMBER(Q412),AVERAGE(Q412:Q415),"")</f>
        <v>55.54</v>
      </c>
      <c r="S412">
        <v>939</v>
      </c>
      <c r="U412">
        <v>1.4</v>
      </c>
      <c r="V412">
        <v>91.5</v>
      </c>
      <c r="W412">
        <f>IF(ISBLANK(U412),"",AVERAGE(U412:U416))</f>
        <v>5.166666666666667</v>
      </c>
      <c r="Y412" t="s">
        <v>2171</v>
      </c>
      <c r="Z412" t="s">
        <v>2172</v>
      </c>
    </row>
    <row r="413" spans="1:26" x14ac:dyDescent="0.25">
      <c r="D413" t="s">
        <v>845</v>
      </c>
      <c r="E413" s="6">
        <v>0.36623842592592593</v>
      </c>
      <c r="F413" s="6">
        <v>0.37822916666666667</v>
      </c>
      <c r="G413">
        <f>IF(ISBLANK(D413),"",VLOOKUP(D413,evpWeights!$A:$Z,26,FALSE))</f>
        <v>1.5075156209664296E-5</v>
      </c>
      <c r="H413" s="7" t="str">
        <f t="shared" si="18"/>
        <v>1036</v>
      </c>
      <c r="I413">
        <f t="shared" si="19"/>
        <v>1.4551309082687545E-8</v>
      </c>
      <c r="P413" t="s">
        <v>542</v>
      </c>
      <c r="Q413">
        <f t="shared" si="20"/>
        <v>66.72</v>
      </c>
      <c r="S413">
        <v>843</v>
      </c>
      <c r="U413">
        <v>6.5</v>
      </c>
      <c r="V413">
        <v>108</v>
      </c>
    </row>
    <row r="414" spans="1:26" x14ac:dyDescent="0.25">
      <c r="D414" t="s">
        <v>846</v>
      </c>
      <c r="E414" s="6">
        <v>0.36699074074074073</v>
      </c>
      <c r="F414" s="6">
        <v>0.3787962962962963</v>
      </c>
      <c r="G414">
        <f>IF(ISBLANK(D414),"",VLOOKUP(D414,evpWeights!$A:$Z,26,FALSE))</f>
        <v>1.5482592863979611E-5</v>
      </c>
      <c r="H414" s="7" t="str">
        <f t="shared" si="18"/>
        <v>1020</v>
      </c>
      <c r="I414">
        <f t="shared" si="19"/>
        <v>1.5179012611744718E-8</v>
      </c>
      <c r="P414" t="s">
        <v>637</v>
      </c>
      <c r="Q414">
        <f t="shared" si="20"/>
        <v>61.519999999999996</v>
      </c>
      <c r="S414">
        <v>841</v>
      </c>
      <c r="U414">
        <v>7.6</v>
      </c>
      <c r="V414">
        <v>128.5</v>
      </c>
    </row>
    <row r="415" spans="1:26" x14ac:dyDescent="0.25">
      <c r="D415" t="s">
        <v>847</v>
      </c>
      <c r="E415" s="6">
        <v>0.36762731481481481</v>
      </c>
      <c r="F415" s="6">
        <v>0.37940972222222219</v>
      </c>
      <c r="G415">
        <f>IF(ISBLANK(D415),"",VLOOKUP(D415,evpWeights!$A:$Z,26,FALSE))</f>
        <v>1.507515620966444E-5</v>
      </c>
      <c r="H415" s="7" t="str">
        <f t="shared" si="18"/>
        <v>1018</v>
      </c>
      <c r="I415">
        <f t="shared" si="19"/>
        <v>1.4808601384739136E-8</v>
      </c>
      <c r="P415" t="s">
        <v>542</v>
      </c>
      <c r="Q415">
        <f t="shared" si="20"/>
        <v>66.72</v>
      </c>
    </row>
    <row r="416" spans="1:26" x14ac:dyDescent="0.25">
      <c r="D416" t="s">
        <v>848</v>
      </c>
      <c r="E416" s="6">
        <v>0.36833333333333335</v>
      </c>
      <c r="F416" s="6">
        <v>0.37983796296296296</v>
      </c>
      <c r="G416">
        <f>IF(ISBLANK(D416),"",VLOOKUP(D416,evpWeights!$A:$Z,26,FALSE))</f>
        <v>1.7316057808398244E-5</v>
      </c>
      <c r="H416" s="7" t="str">
        <f t="shared" si="18"/>
        <v>994</v>
      </c>
      <c r="I416">
        <f t="shared" si="19"/>
        <v>1.7420581296175297E-8</v>
      </c>
      <c r="Q416" t="str">
        <f t="shared" si="20"/>
        <v/>
      </c>
    </row>
    <row r="417" spans="1:26" x14ac:dyDescent="0.25">
      <c r="A417" s="3">
        <v>42549</v>
      </c>
      <c r="B417">
        <v>3</v>
      </c>
      <c r="C417" t="s">
        <v>418</v>
      </c>
      <c r="D417" t="s">
        <v>849</v>
      </c>
      <c r="E417" s="6">
        <v>0.39172453703703702</v>
      </c>
      <c r="F417" s="6">
        <v>0.40287037037037038</v>
      </c>
      <c r="G417">
        <f>IF(ISBLANK(D417),"",VLOOKUP(D417,evpWeights!$A:$Z,26,FALSE))</f>
        <v>1.7723494462713558E-5</v>
      </c>
      <c r="H417" s="7" t="str">
        <f t="shared" si="18"/>
        <v>963</v>
      </c>
      <c r="I417">
        <f t="shared" si="19"/>
        <v>1.8404459462838587E-8</v>
      </c>
      <c r="J417">
        <f>AVERAGE(I417:I421)</f>
        <v>1.5490858420555429E-8</v>
      </c>
      <c r="K417">
        <v>279</v>
      </c>
      <c r="L417">
        <v>12</v>
      </c>
      <c r="M417" t="s">
        <v>698</v>
      </c>
      <c r="N417" s="8">
        <v>0.40763888888888888</v>
      </c>
      <c r="O417">
        <v>0.4</v>
      </c>
      <c r="P417" t="s">
        <v>410</v>
      </c>
      <c r="Q417">
        <f t="shared" si="20"/>
        <v>94.8</v>
      </c>
      <c r="R417">
        <f>IF(ISNUMBER(Q417),AVERAGE(Q417:Q420),"")</f>
        <v>72.44</v>
      </c>
      <c r="S417">
        <v>1125</v>
      </c>
      <c r="U417">
        <v>4.13</v>
      </c>
      <c r="V417">
        <v>69.5</v>
      </c>
      <c r="W417">
        <f>IF(ISBLANK(U417),"",AVERAGE(U417:U421))</f>
        <v>4.1766666666666667</v>
      </c>
      <c r="Y417" t="s">
        <v>2173</v>
      </c>
      <c r="Z417" t="s">
        <v>2174</v>
      </c>
    </row>
    <row r="418" spans="1:26" x14ac:dyDescent="0.25">
      <c r="D418" t="s">
        <v>850</v>
      </c>
      <c r="E418" s="6">
        <v>0.39245370370370369</v>
      </c>
      <c r="F418" s="6">
        <v>0.40335648148148145</v>
      </c>
      <c r="G418">
        <f>IF(ISBLANK(D418),"",VLOOKUP(D418,evpWeights!$A:$Z,26,FALSE))</f>
        <v>1.3241691265245736E-5</v>
      </c>
      <c r="H418" s="7" t="str">
        <f t="shared" si="18"/>
        <v>942</v>
      </c>
      <c r="I418">
        <f t="shared" si="19"/>
        <v>1.4056997096863838E-8</v>
      </c>
      <c r="P418" t="s">
        <v>489</v>
      </c>
      <c r="Q418">
        <f t="shared" si="20"/>
        <v>80.239999999999995</v>
      </c>
      <c r="S418">
        <v>1164</v>
      </c>
      <c r="U418">
        <v>5</v>
      </c>
      <c r="V418">
        <v>75.5</v>
      </c>
    </row>
    <row r="419" spans="1:26" x14ac:dyDescent="0.25">
      <c r="D419" t="s">
        <v>851</v>
      </c>
      <c r="E419" s="6">
        <v>0.39305555555555555</v>
      </c>
      <c r="F419" s="6">
        <v>0.40388888888888891</v>
      </c>
      <c r="G419">
        <f>IF(ISBLANK(D419),"",VLOOKUP(D419,evpWeights!$A:$Z,26,FALSE))</f>
        <v>1.4056564573876223E-5</v>
      </c>
      <c r="H419" s="7" t="str">
        <f t="shared" si="18"/>
        <v>936</v>
      </c>
      <c r="I419">
        <f t="shared" si="19"/>
        <v>1.5017697194312205E-8</v>
      </c>
      <c r="P419" t="s">
        <v>488</v>
      </c>
      <c r="Q419">
        <f t="shared" si="20"/>
        <v>60.48</v>
      </c>
      <c r="S419">
        <v>1126</v>
      </c>
      <c r="U419">
        <v>3.4</v>
      </c>
      <c r="V419">
        <v>70</v>
      </c>
    </row>
    <row r="420" spans="1:26" x14ac:dyDescent="0.25">
      <c r="D420" t="s">
        <v>852</v>
      </c>
      <c r="E420" s="6">
        <v>0.39383101851851854</v>
      </c>
      <c r="F420" s="6">
        <v>0.40439814814814817</v>
      </c>
      <c r="G420">
        <f>IF(ISBLANK(D420),"",VLOOKUP(D420,evpWeights!$A:$Z,26,FALSE))</f>
        <v>1.4260282901033809E-5</v>
      </c>
      <c r="H420" s="7" t="str">
        <f t="shared" si="18"/>
        <v>913</v>
      </c>
      <c r="I420">
        <f t="shared" si="19"/>
        <v>1.5619148851077556E-8</v>
      </c>
      <c r="P420" t="s">
        <v>631</v>
      </c>
      <c r="Q420">
        <f t="shared" si="20"/>
        <v>54.239999999999995</v>
      </c>
    </row>
    <row r="421" spans="1:26" x14ac:dyDescent="0.25">
      <c r="D421" t="s">
        <v>853</v>
      </c>
      <c r="E421" s="6">
        <v>0.39456018518518521</v>
      </c>
      <c r="F421" s="6">
        <v>0.40490740740740744</v>
      </c>
      <c r="G421">
        <f>IF(ISBLANK(D421),"",VLOOKUP(D421,evpWeights!$A:$Z,26,FALSE))</f>
        <v>1.2834254610930348E-5</v>
      </c>
      <c r="H421" s="7" t="str">
        <f t="shared" si="18"/>
        <v>894</v>
      </c>
      <c r="I421">
        <f t="shared" si="19"/>
        <v>1.4355989497684953E-8</v>
      </c>
      <c r="Q421" t="str">
        <f t="shared" si="20"/>
        <v/>
      </c>
    </row>
    <row r="422" spans="1:26" x14ac:dyDescent="0.25">
      <c r="A422" s="3">
        <v>42549</v>
      </c>
      <c r="B422">
        <v>15</v>
      </c>
      <c r="C422" t="s">
        <v>418</v>
      </c>
      <c r="D422" t="s">
        <v>854</v>
      </c>
      <c r="E422" s="6">
        <v>0.43659722222222225</v>
      </c>
      <c r="F422" s="6">
        <v>0.44731481481481478</v>
      </c>
      <c r="G422">
        <f>IF(ISBLANK(D422),"",VLOOKUP(D422,evpWeights!$A:$Z,26,FALSE))</f>
        <v>7.74129643198977E-6</v>
      </c>
      <c r="H422" s="7" t="str">
        <f t="shared" si="18"/>
        <v>926</v>
      </c>
      <c r="I422">
        <f t="shared" si="19"/>
        <v>8.3599313520407891E-9</v>
      </c>
      <c r="J422">
        <f>AVERAGE(I422:I426)</f>
        <v>9.4285227578223531E-9</v>
      </c>
      <c r="K422">
        <v>187</v>
      </c>
      <c r="L422">
        <v>7</v>
      </c>
      <c r="M422" t="s">
        <v>698</v>
      </c>
      <c r="N422" s="8">
        <v>0.45208333333333334</v>
      </c>
      <c r="O422">
        <v>0</v>
      </c>
      <c r="P422" t="s">
        <v>400</v>
      </c>
      <c r="Q422">
        <f t="shared" si="20"/>
        <v>93.76</v>
      </c>
      <c r="R422">
        <f>IF(ISNUMBER(Q422),AVERAGE(Q422:Q425),"")</f>
        <v>93.500000000000014</v>
      </c>
      <c r="S422">
        <v>1665</v>
      </c>
      <c r="U422">
        <v>6</v>
      </c>
      <c r="V422">
        <v>65</v>
      </c>
      <c r="W422">
        <f>IF(ISBLANK(U422),"",AVERAGE(U422:U426))</f>
        <v>4.3</v>
      </c>
      <c r="Y422" t="s">
        <v>2175</v>
      </c>
      <c r="Z422" t="s">
        <v>2176</v>
      </c>
    </row>
    <row r="423" spans="1:26" x14ac:dyDescent="0.25">
      <c r="D423" t="s">
        <v>855</v>
      </c>
      <c r="E423" s="6">
        <v>0.43748842592592596</v>
      </c>
      <c r="F423" s="6">
        <v>0.44788194444444446</v>
      </c>
      <c r="G423">
        <f>IF(ISBLANK(D423),"",VLOOKUP(D423,evpWeights!$A:$Z,26,FALSE))</f>
        <v>6.926423123359355E-6</v>
      </c>
      <c r="H423" s="7" t="str">
        <f t="shared" si="18"/>
        <v>898</v>
      </c>
      <c r="I423">
        <f t="shared" si="19"/>
        <v>7.7131660616473881E-9</v>
      </c>
      <c r="P423" t="s">
        <v>491</v>
      </c>
      <c r="Q423">
        <f t="shared" si="20"/>
        <v>92.72</v>
      </c>
      <c r="S423">
        <v>1667</v>
      </c>
      <c r="U423">
        <v>5.7</v>
      </c>
      <c r="V423">
        <v>109</v>
      </c>
    </row>
    <row r="424" spans="1:26" x14ac:dyDescent="0.25">
      <c r="D424" t="s">
        <v>856</v>
      </c>
      <c r="E424" s="6">
        <v>0.43813657407407408</v>
      </c>
      <c r="F424" s="6">
        <v>0.4485763888888889</v>
      </c>
      <c r="G424">
        <f>IF(ISBLANK(D424),"",VLOOKUP(D424,evpWeights!$A:$Z,26,FALSE))</f>
        <v>8.759888067777914E-6</v>
      </c>
      <c r="H424" s="7" t="str">
        <f t="shared" si="18"/>
        <v>902</v>
      </c>
      <c r="I424">
        <f t="shared" si="19"/>
        <v>9.7116275695985747E-9</v>
      </c>
      <c r="P424" t="s">
        <v>446</v>
      </c>
      <c r="Q424">
        <f t="shared" si="20"/>
        <v>95.84</v>
      </c>
      <c r="S424">
        <v>1770</v>
      </c>
      <c r="U424">
        <v>1.2</v>
      </c>
      <c r="V424">
        <v>89</v>
      </c>
    </row>
    <row r="425" spans="1:26" x14ac:dyDescent="0.25">
      <c r="D425" t="s">
        <v>857</v>
      </c>
      <c r="E425" s="6">
        <v>0.43866898148148148</v>
      </c>
      <c r="F425" s="6">
        <v>0.44907407407407413</v>
      </c>
      <c r="G425">
        <f>IF(ISBLANK(D425),"",VLOOKUP(D425,evpWeights!$A:$Z,26,FALSE))</f>
        <v>7.74129643198977E-6</v>
      </c>
      <c r="H425" s="7" t="str">
        <f t="shared" si="18"/>
        <v>899</v>
      </c>
      <c r="I425">
        <f t="shared" si="19"/>
        <v>8.6110082669519139E-9</v>
      </c>
      <c r="P425" t="s">
        <v>451</v>
      </c>
      <c r="Q425">
        <f t="shared" si="20"/>
        <v>91.68</v>
      </c>
    </row>
    <row r="426" spans="1:26" x14ac:dyDescent="0.25">
      <c r="D426" t="s">
        <v>858</v>
      </c>
      <c r="E426" s="6">
        <v>0.43939814814814815</v>
      </c>
      <c r="F426" s="6">
        <v>0.44957175925925924</v>
      </c>
      <c r="G426">
        <f>IF(ISBLANK(D426),"",VLOOKUP(D426,evpWeights!$A:$Z,26,FALSE))</f>
        <v>1.1204507993669446E-5</v>
      </c>
      <c r="H426" s="7" t="str">
        <f t="shared" si="18"/>
        <v>879</v>
      </c>
      <c r="I426">
        <f t="shared" si="19"/>
        <v>1.274688053887309E-8</v>
      </c>
      <c r="Q426" t="str">
        <f t="shared" si="20"/>
        <v/>
      </c>
    </row>
    <row r="427" spans="1:26" x14ac:dyDescent="0.25">
      <c r="A427" s="3">
        <v>42549</v>
      </c>
      <c r="B427">
        <v>24</v>
      </c>
      <c r="C427" t="s">
        <v>418</v>
      </c>
      <c r="D427" t="s">
        <v>859</v>
      </c>
      <c r="E427" s="6">
        <v>0.47969907407407408</v>
      </c>
      <c r="F427" s="6">
        <v>0.49128472222222225</v>
      </c>
      <c r="G427">
        <f>IF(ISBLANK(D427),"",VLOOKUP(D427,evpWeights!$A:$Z,26,FALSE))</f>
        <v>9.9821980307236437E-6</v>
      </c>
      <c r="H427" s="7" t="str">
        <f t="shared" si="18"/>
        <v>1001</v>
      </c>
      <c r="I427">
        <f t="shared" si="19"/>
        <v>9.9722258049187244E-9</v>
      </c>
      <c r="J427">
        <f>AVERAGE(I427:I431)</f>
        <v>9.3555313190501919E-9</v>
      </c>
      <c r="K427">
        <v>213</v>
      </c>
      <c r="L427">
        <v>6</v>
      </c>
      <c r="M427" t="s">
        <v>698</v>
      </c>
      <c r="N427" s="8">
        <v>0.49791666666666662</v>
      </c>
      <c r="O427">
        <v>0.3</v>
      </c>
      <c r="P427" t="s">
        <v>446</v>
      </c>
      <c r="Q427">
        <f t="shared" si="20"/>
        <v>95.84</v>
      </c>
      <c r="R427">
        <f>IF(ISNUMBER(Q427),AVERAGE(Q427:Q430),"")</f>
        <v>94.8</v>
      </c>
      <c r="S427">
        <v>2216</v>
      </c>
      <c r="U427">
        <v>2.4</v>
      </c>
      <c r="V427">
        <v>92.5</v>
      </c>
      <c r="W427">
        <f>IF(ISBLANK(U427),"",AVERAGE(U427:U431))</f>
        <v>2.7333333333333329</v>
      </c>
      <c r="Y427" t="s">
        <v>2181</v>
      </c>
      <c r="Z427" t="s">
        <v>2182</v>
      </c>
    </row>
    <row r="428" spans="1:26" x14ac:dyDescent="0.25">
      <c r="D428" t="s">
        <v>860</v>
      </c>
      <c r="E428" s="6">
        <v>0.48054398148148153</v>
      </c>
      <c r="F428" s="6">
        <v>0.49178240740740736</v>
      </c>
      <c r="G428">
        <f>IF(ISBLANK(D428),"",VLOOKUP(D428,evpWeights!$A:$Z,26,FALSE))</f>
        <v>1.1000789666511789E-5</v>
      </c>
      <c r="H428" s="7" t="str">
        <f t="shared" si="18"/>
        <v>971</v>
      </c>
      <c r="I428">
        <f t="shared" si="19"/>
        <v>1.1329340542236652E-8</v>
      </c>
      <c r="P428" t="s">
        <v>491</v>
      </c>
      <c r="Q428">
        <f t="shared" si="20"/>
        <v>92.72</v>
      </c>
      <c r="S428" t="s">
        <v>418</v>
      </c>
      <c r="T428" s="31" t="s">
        <v>2222</v>
      </c>
      <c r="U428">
        <v>3.4</v>
      </c>
      <c r="V428">
        <v>30.5</v>
      </c>
    </row>
    <row r="429" spans="1:26" x14ac:dyDescent="0.25">
      <c r="D429" t="s">
        <v>861</v>
      </c>
      <c r="E429" s="6">
        <v>0.48126157407407405</v>
      </c>
      <c r="F429" s="6">
        <v>0.49233796296296295</v>
      </c>
      <c r="G429">
        <f>IF(ISBLANK(D429),"",VLOOKUP(D429,evpWeights!$A:$Z,26,FALSE))</f>
        <v>7.945014759147427E-6</v>
      </c>
      <c r="H429" s="7" t="str">
        <f t="shared" si="18"/>
        <v>957</v>
      </c>
      <c r="I429">
        <f t="shared" si="19"/>
        <v>8.3020007932574994E-9</v>
      </c>
      <c r="P429" t="s">
        <v>446</v>
      </c>
      <c r="Q429">
        <f t="shared" si="20"/>
        <v>95.84</v>
      </c>
      <c r="S429">
        <v>2217</v>
      </c>
      <c r="T429" s="31" t="s">
        <v>408</v>
      </c>
      <c r="U429">
        <v>2.4</v>
      </c>
      <c r="V429" t="s">
        <v>2177</v>
      </c>
    </row>
    <row r="430" spans="1:26" x14ac:dyDescent="0.25">
      <c r="D430" t="s">
        <v>862</v>
      </c>
      <c r="E430" s="6">
        <v>0.48194444444444445</v>
      </c>
      <c r="F430" s="6">
        <v>0.49284722222222221</v>
      </c>
      <c r="G430">
        <f>IF(ISBLANK(D430),"",VLOOKUP(D430,evpWeights!$A:$Z,26,FALSE))</f>
        <v>8.9636063949355726E-6</v>
      </c>
      <c r="H430" s="7" t="str">
        <f t="shared" si="18"/>
        <v>942</v>
      </c>
      <c r="I430">
        <f t="shared" si="19"/>
        <v>9.5155057271078273E-9</v>
      </c>
      <c r="P430" t="s">
        <v>410</v>
      </c>
      <c r="Q430">
        <f t="shared" si="20"/>
        <v>94.8</v>
      </c>
    </row>
    <row r="431" spans="1:26" x14ac:dyDescent="0.25">
      <c r="D431" t="s">
        <v>863</v>
      </c>
      <c r="E431" s="6">
        <v>0.4826388888888889</v>
      </c>
      <c r="F431" s="6">
        <v>0.49341435185185184</v>
      </c>
      <c r="G431">
        <f>IF(ISBLANK(D431),"",VLOOKUP(D431,evpWeights!$A:$Z,26,FALSE))</f>
        <v>7.1301414505168679E-6</v>
      </c>
      <c r="H431" s="7" t="str">
        <f t="shared" si="18"/>
        <v>931</v>
      </c>
      <c r="I431">
        <f t="shared" si="19"/>
        <v>7.6585837277302562E-9</v>
      </c>
      <c r="Q431" t="str">
        <f t="shared" si="20"/>
        <v/>
      </c>
    </row>
    <row r="432" spans="1:26" x14ac:dyDescent="0.25">
      <c r="A432" s="3">
        <v>42550</v>
      </c>
      <c r="B432">
        <v>2</v>
      </c>
      <c r="C432" t="s">
        <v>402</v>
      </c>
      <c r="D432" t="s">
        <v>896</v>
      </c>
      <c r="E432" s="6">
        <v>0.35539351851851847</v>
      </c>
      <c r="F432" s="6">
        <v>0.36646990740740742</v>
      </c>
      <c r="G432">
        <f>IF(ISBLANK(D432),"",VLOOKUP(D432,evpWeights!$A:$Z,26,FALSE))</f>
        <v>4.1558538740155695E-5</v>
      </c>
      <c r="H432" s="7" t="str">
        <f t="shared" si="18"/>
        <v>957</v>
      </c>
      <c r="I432">
        <f t="shared" si="19"/>
        <v>4.3425850303192995E-8</v>
      </c>
      <c r="J432">
        <f>AVERAGE(I432:I436)</f>
        <v>4.3382732444195452E-8</v>
      </c>
      <c r="N432" s="8">
        <v>0.36319444444444443</v>
      </c>
      <c r="O432">
        <v>0.3</v>
      </c>
      <c r="P432" t="s">
        <v>397</v>
      </c>
      <c r="Q432">
        <f t="shared" si="20"/>
        <v>38.64</v>
      </c>
      <c r="R432">
        <f>IF(ISNUMBER(Q432),AVERAGE(Q432:Q435),"")</f>
        <v>62.040000000000006</v>
      </c>
      <c r="W432" t="str">
        <f>IF(ISBLANK(U432),"",AVERAGE(U432:U436))</f>
        <v/>
      </c>
    </row>
    <row r="433" spans="1:26" x14ac:dyDescent="0.25">
      <c r="D433" t="s">
        <v>897</v>
      </c>
      <c r="E433" s="6">
        <v>0.35633101851851851</v>
      </c>
      <c r="F433" s="6">
        <v>0.36703703703703705</v>
      </c>
      <c r="G433">
        <f>IF(ISBLANK(D433),"",VLOOKUP(D433,evpWeights!$A:$Z,26,FALSE))</f>
        <v>3.7687890524160849E-5</v>
      </c>
      <c r="H433" s="7" t="str">
        <f t="shared" si="18"/>
        <v>925</v>
      </c>
      <c r="I433">
        <f t="shared" si="19"/>
        <v>4.0743665431525243E-8</v>
      </c>
      <c r="P433" t="s">
        <v>542</v>
      </c>
      <c r="Q433">
        <f t="shared" si="20"/>
        <v>66.72</v>
      </c>
    </row>
    <row r="434" spans="1:26" x14ac:dyDescent="0.25">
      <c r="D434" t="s">
        <v>898</v>
      </c>
      <c r="E434" s="6">
        <v>0.35722222222222227</v>
      </c>
      <c r="F434" s="6">
        <v>0.36754629629629632</v>
      </c>
      <c r="G434">
        <f>IF(ISBLANK(D434),"",VLOOKUP(D434,evpWeights!$A:$Z,26,FALSE))</f>
        <v>4.2780848703101497E-5</v>
      </c>
      <c r="H434" s="7" t="str">
        <f t="shared" si="18"/>
        <v>892</v>
      </c>
      <c r="I434">
        <f t="shared" si="19"/>
        <v>4.7960592716481497E-8</v>
      </c>
      <c r="P434" t="s">
        <v>416</v>
      </c>
      <c r="Q434">
        <f t="shared" si="20"/>
        <v>77.12</v>
      </c>
    </row>
    <row r="435" spans="1:26" x14ac:dyDescent="0.25">
      <c r="D435" t="s">
        <v>899</v>
      </c>
      <c r="E435" s="6">
        <v>0.35782407407407407</v>
      </c>
      <c r="F435" s="6">
        <v>0.36858796296296298</v>
      </c>
      <c r="G435">
        <f>IF(ISBLANK(D435),"",VLOOKUP(D435,evpWeights!$A:$Z,26,FALSE))</f>
        <v>3.8502763832791334E-5</v>
      </c>
      <c r="H435" s="7" t="str">
        <f t="shared" si="18"/>
        <v>930</v>
      </c>
      <c r="I435">
        <f t="shared" si="19"/>
        <v>4.1400821325582081E-8</v>
      </c>
      <c r="P435" t="s">
        <v>2178</v>
      </c>
      <c r="Q435">
        <f t="shared" si="20"/>
        <v>65.680000000000007</v>
      </c>
    </row>
    <row r="436" spans="1:26" x14ac:dyDescent="0.25">
      <c r="G436" t="str">
        <f>IF(ISBLANK(D436),"",VLOOKUP(D436,evpWeights!$A:$Z,26,FALSE))</f>
        <v/>
      </c>
      <c r="H436" s="7" t="str">
        <f t="shared" si="18"/>
        <v/>
      </c>
      <c r="I436" t="str">
        <f t="shared" si="19"/>
        <v/>
      </c>
      <c r="Q436" t="str">
        <f t="shared" si="20"/>
        <v/>
      </c>
    </row>
    <row r="437" spans="1:26" x14ac:dyDescent="0.25">
      <c r="A437" s="3">
        <v>42550</v>
      </c>
      <c r="B437">
        <v>57</v>
      </c>
      <c r="C437" t="s">
        <v>418</v>
      </c>
      <c r="D437" t="s">
        <v>901</v>
      </c>
      <c r="E437" s="6">
        <v>0.38237268518518519</v>
      </c>
      <c r="F437" s="6">
        <v>0.39302083333333332</v>
      </c>
      <c r="G437">
        <f>IF(ISBLANK(D437),"",VLOOKUP(D437,evpWeights!$A:$Z,26,FALSE))</f>
        <v>3.4632115616796413E-5</v>
      </c>
      <c r="H437" s="7" t="str">
        <f t="shared" si="18"/>
        <v>920</v>
      </c>
      <c r="I437">
        <f t="shared" si="19"/>
        <v>3.7643603931300449E-8</v>
      </c>
      <c r="J437">
        <f>AVERAGE(I437:I441)</f>
        <v>3.598062460187081E-8</v>
      </c>
      <c r="K437">
        <v>112</v>
      </c>
      <c r="L437">
        <v>14</v>
      </c>
      <c r="M437" t="s">
        <v>698</v>
      </c>
      <c r="N437" s="8">
        <v>0.39999999999999997</v>
      </c>
      <c r="O437">
        <v>0.3</v>
      </c>
      <c r="P437" t="s">
        <v>411</v>
      </c>
      <c r="Q437">
        <f t="shared" si="20"/>
        <v>85.44</v>
      </c>
      <c r="R437">
        <f>IF(ISNUMBER(Q437),AVERAGE(Q437:Q440),"")</f>
        <v>86.22</v>
      </c>
      <c r="S437" t="s">
        <v>2179</v>
      </c>
      <c r="U437">
        <v>1.05</v>
      </c>
      <c r="V437">
        <v>26.5</v>
      </c>
      <c r="W437">
        <f>IF(ISBLANK(U437),"",AVERAGE(U437:U441))</f>
        <v>4.8833333333333337</v>
      </c>
      <c r="X437" t="s">
        <v>2193</v>
      </c>
      <c r="Y437" t="s">
        <v>456</v>
      </c>
      <c r="Z437" t="s">
        <v>2180</v>
      </c>
    </row>
    <row r="438" spans="1:26" x14ac:dyDescent="0.25">
      <c r="D438" t="s">
        <v>902</v>
      </c>
      <c r="E438" s="6">
        <v>0.38310185185185186</v>
      </c>
      <c r="F438" s="6">
        <v>0.39325231481481482</v>
      </c>
      <c r="G438">
        <f>IF(ISBLANK(D438),"",VLOOKUP(D438,evpWeights!$A:$Z,26,FALSE))</f>
        <v>3.3409805653850611E-5</v>
      </c>
      <c r="H438" s="7" t="str">
        <f t="shared" si="18"/>
        <v>877</v>
      </c>
      <c r="I438">
        <f t="shared" si="19"/>
        <v>3.8095559468472761E-8</v>
      </c>
      <c r="P438" t="s">
        <v>451</v>
      </c>
      <c r="Q438">
        <f t="shared" si="20"/>
        <v>91.68</v>
      </c>
      <c r="S438">
        <v>3571</v>
      </c>
      <c r="U438">
        <v>2.1</v>
      </c>
      <c r="V438">
        <v>122</v>
      </c>
    </row>
    <row r="439" spans="1:26" x14ac:dyDescent="0.25">
      <c r="D439" t="s">
        <v>903</v>
      </c>
      <c r="E439" s="6">
        <v>0.38359953703703703</v>
      </c>
      <c r="F439" s="6">
        <v>0.39391203703703703</v>
      </c>
      <c r="G439">
        <f>IF(ISBLANK(D439),"",VLOOKUP(D439,evpWeights!$A:$Z,26,FALSE))</f>
        <v>3.4020960635323509E-5</v>
      </c>
      <c r="H439" s="7" t="str">
        <f t="shared" si="18"/>
        <v>891</v>
      </c>
      <c r="I439">
        <f t="shared" si="19"/>
        <v>3.8182896335941087E-8</v>
      </c>
      <c r="P439" t="s">
        <v>440</v>
      </c>
      <c r="Q439">
        <f t="shared" si="20"/>
        <v>86.48</v>
      </c>
      <c r="S439">
        <v>5581</v>
      </c>
      <c r="U439">
        <v>11.5</v>
      </c>
      <c r="V439">
        <v>56</v>
      </c>
    </row>
    <row r="440" spans="1:26" x14ac:dyDescent="0.25">
      <c r="D440" t="s">
        <v>904</v>
      </c>
      <c r="E440" s="6">
        <v>0.38412037037037039</v>
      </c>
      <c r="F440" s="6">
        <v>0.39450231481481479</v>
      </c>
      <c r="G440">
        <f>IF(ISBLANK(D440),"",VLOOKUP(D440,evpWeights!$A:$Z,26,FALSE))</f>
        <v>2.5464790894703182E-5</v>
      </c>
      <c r="H440" s="7" t="str">
        <f t="shared" si="18"/>
        <v>897</v>
      </c>
      <c r="I440">
        <f t="shared" si="19"/>
        <v>2.8388841577149588E-8</v>
      </c>
      <c r="P440" t="s">
        <v>452</v>
      </c>
      <c r="Q440">
        <f t="shared" si="20"/>
        <v>81.28</v>
      </c>
    </row>
    <row r="441" spans="1:26" x14ac:dyDescent="0.25">
      <c r="D441" t="s">
        <v>905</v>
      </c>
      <c r="E441" s="6">
        <v>0.38471064814814815</v>
      </c>
      <c r="F441" s="6">
        <v>0.39518518518518514</v>
      </c>
      <c r="G441">
        <f>IF(ISBLANK(D441),"",VLOOKUP(D441,evpWeights!$A:$Z,26,FALSE))</f>
        <v>3.4020960635323583E-5</v>
      </c>
      <c r="H441" s="7" t="str">
        <f t="shared" si="18"/>
        <v>905</v>
      </c>
      <c r="I441">
        <f t="shared" si="19"/>
        <v>3.759222169649015E-8</v>
      </c>
      <c r="Q441" t="str">
        <f t="shared" si="20"/>
        <v/>
      </c>
    </row>
    <row r="442" spans="1:26" x14ac:dyDescent="0.25">
      <c r="A442" s="3">
        <v>42550</v>
      </c>
      <c r="B442">
        <v>58</v>
      </c>
      <c r="C442" t="s">
        <v>418</v>
      </c>
      <c r="D442" t="s">
        <v>906</v>
      </c>
      <c r="E442" s="6">
        <v>0.41450231481481481</v>
      </c>
      <c r="F442" s="6">
        <v>0.42481481481481481</v>
      </c>
      <c r="G442">
        <f>IF(ISBLANK(D442),"",VLOOKUP(D442,evpWeights!$A:$Z,26,FALSE))</f>
        <v>3.0354030746486321E-5</v>
      </c>
      <c r="H442" s="7" t="str">
        <f t="shared" si="18"/>
        <v>891</v>
      </c>
      <c r="I442">
        <f t="shared" si="19"/>
        <v>3.4067374575181055E-8</v>
      </c>
      <c r="J442">
        <f>AVERAGE(I442:I446)</f>
        <v>2.8109521995245999E-8</v>
      </c>
      <c r="K442">
        <v>285</v>
      </c>
      <c r="L442">
        <v>5</v>
      </c>
      <c r="M442" t="s">
        <v>698</v>
      </c>
      <c r="N442" s="8">
        <v>0.43263888888888885</v>
      </c>
      <c r="O442">
        <v>0</v>
      </c>
      <c r="P442" t="s">
        <v>416</v>
      </c>
      <c r="Q442">
        <f t="shared" si="20"/>
        <v>77.12</v>
      </c>
      <c r="R442">
        <f>IF(ISNUMBER(Q442),AVERAGE(Q442:Q445),"")</f>
        <v>75.3</v>
      </c>
      <c r="S442" s="31">
        <v>3812</v>
      </c>
      <c r="T442" s="13"/>
      <c r="U442">
        <v>5.7</v>
      </c>
      <c r="V442">
        <v>61</v>
      </c>
      <c r="W442">
        <f>IF(ISBLANK(U442),"",AVERAGE(U442:U446))</f>
        <v>4.3666666666666671</v>
      </c>
      <c r="X442" s="31" t="s">
        <v>2208</v>
      </c>
      <c r="Y442" t="s">
        <v>2183</v>
      </c>
      <c r="Z442" t="s">
        <v>2184</v>
      </c>
    </row>
    <row r="443" spans="1:26" x14ac:dyDescent="0.25">
      <c r="D443" t="s">
        <v>907</v>
      </c>
      <c r="E443" s="6">
        <v>0.41509259259259257</v>
      </c>
      <c r="F443" s="6">
        <v>0.4253587962962963</v>
      </c>
      <c r="G443">
        <f>IF(ISBLANK(D443),"",VLOOKUP(D443,evpWeights!$A:$Z,26,FALSE))</f>
        <v>2.8316847474909959E-5</v>
      </c>
      <c r="H443" s="7" t="str">
        <f t="shared" si="18"/>
        <v>887</v>
      </c>
      <c r="I443">
        <f t="shared" si="19"/>
        <v>3.192429253090187E-8</v>
      </c>
      <c r="P443" t="s">
        <v>424</v>
      </c>
      <c r="Q443">
        <f t="shared" si="20"/>
        <v>84.4</v>
      </c>
      <c r="S443">
        <v>3908</v>
      </c>
      <c r="U443">
        <v>1.5</v>
      </c>
      <c r="V443">
        <v>109</v>
      </c>
    </row>
    <row r="444" spans="1:26" x14ac:dyDescent="0.25">
      <c r="D444" t="s">
        <v>908</v>
      </c>
      <c r="E444" s="6">
        <v>0.41582175925925924</v>
      </c>
      <c r="F444" s="6">
        <v>0.42586805555555557</v>
      </c>
      <c r="G444">
        <f>IF(ISBLANK(D444),"",VLOOKUP(D444,evpWeights!$A:$Z,26,FALSE))</f>
        <v>2.3020170968811794E-5</v>
      </c>
      <c r="H444" s="7" t="str">
        <f t="shared" si="18"/>
        <v>868</v>
      </c>
      <c r="I444">
        <f t="shared" si="19"/>
        <v>2.6520934295866122E-8</v>
      </c>
      <c r="P444" t="s">
        <v>553</v>
      </c>
      <c r="Q444">
        <f t="shared" si="20"/>
        <v>63.6</v>
      </c>
      <c r="S444" t="s">
        <v>418</v>
      </c>
      <c r="T444" s="31" t="s">
        <v>2222</v>
      </c>
      <c r="U444">
        <v>5.9</v>
      </c>
      <c r="V444">
        <v>20</v>
      </c>
    </row>
    <row r="445" spans="1:26" x14ac:dyDescent="0.25">
      <c r="D445" t="s">
        <v>909</v>
      </c>
      <c r="E445" s="6">
        <v>0.41651620370370374</v>
      </c>
      <c r="F445" s="6">
        <v>0.42655092592592592</v>
      </c>
      <c r="G445">
        <f>IF(ISBLANK(D445),"",VLOOKUP(D445,evpWeights!$A:$Z,26,FALSE))</f>
        <v>2.2612734314496551E-5</v>
      </c>
      <c r="H445" s="7" t="str">
        <f t="shared" si="18"/>
        <v>867</v>
      </c>
      <c r="I445">
        <f t="shared" si="19"/>
        <v>2.6081585137827625E-8</v>
      </c>
      <c r="P445" t="s">
        <v>430</v>
      </c>
      <c r="Q445">
        <f t="shared" si="20"/>
        <v>76.08</v>
      </c>
    </row>
    <row r="446" spans="1:26" x14ac:dyDescent="0.25">
      <c r="D446" t="s">
        <v>910</v>
      </c>
      <c r="E446" s="6">
        <v>0.41717592592592595</v>
      </c>
      <c r="F446" s="6">
        <v>0.42716435185185181</v>
      </c>
      <c r="G446">
        <f>IF(ISBLANK(D446),"",VLOOKUP(D446,evpWeights!$A:$Z,26,FALSE))</f>
        <v>1.8945804425659218E-5</v>
      </c>
      <c r="H446" s="7" t="str">
        <f t="shared" si="18"/>
        <v>863</v>
      </c>
      <c r="I446">
        <f t="shared" si="19"/>
        <v>2.1953423436453324E-8</v>
      </c>
      <c r="Q446" t="str">
        <f t="shared" si="20"/>
        <v/>
      </c>
    </row>
    <row r="447" spans="1:26" x14ac:dyDescent="0.25">
      <c r="A447" s="3">
        <v>42550</v>
      </c>
      <c r="B447">
        <v>59</v>
      </c>
      <c r="C447" t="s">
        <v>418</v>
      </c>
      <c r="D447" t="s">
        <v>911</v>
      </c>
      <c r="E447" s="6">
        <v>0.44579861111111113</v>
      </c>
      <c r="F447" s="6">
        <v>0.45666666666666672</v>
      </c>
      <c r="G447">
        <f>IF(ISBLANK(D447),"",VLOOKUP(D447,evpWeights!$A:$Z,26,FALSE))</f>
        <v>3.6669298888372701E-5</v>
      </c>
      <c r="H447" s="7" t="str">
        <f t="shared" si="18"/>
        <v>939</v>
      </c>
      <c r="I447">
        <f t="shared" si="19"/>
        <v>3.9051436515838873E-8</v>
      </c>
      <c r="J447">
        <f>AVERAGE(I447:I451)</f>
        <v>4.1012511056497261E-8</v>
      </c>
      <c r="K447">
        <v>274</v>
      </c>
      <c r="L447">
        <v>17</v>
      </c>
      <c r="M447" t="s">
        <v>698</v>
      </c>
      <c r="N447" s="8">
        <v>0.46111111111111108</v>
      </c>
      <c r="O447">
        <v>0.9</v>
      </c>
      <c r="P447" t="s">
        <v>454</v>
      </c>
      <c r="Q447">
        <f t="shared" si="20"/>
        <v>90.64</v>
      </c>
      <c r="R447">
        <f>IF(ISNUMBER(Q447),AVERAGE(Q447:Q450),"")</f>
        <v>77.900000000000006</v>
      </c>
      <c r="S447">
        <v>4150</v>
      </c>
      <c r="U447">
        <v>1.2</v>
      </c>
      <c r="V447">
        <v>155</v>
      </c>
      <c r="W447">
        <f>IF(ISBLANK(U447),"",AVERAGE(U447:U451))</f>
        <v>3.2999999999999994</v>
      </c>
      <c r="Y447" t="s">
        <v>2185</v>
      </c>
      <c r="Z447" t="s">
        <v>2186</v>
      </c>
    </row>
    <row r="448" spans="1:26" x14ac:dyDescent="0.25">
      <c r="D448" t="s">
        <v>912</v>
      </c>
      <c r="E448" s="6">
        <v>0.44650462962962961</v>
      </c>
      <c r="F448" s="6">
        <v>0.45719907407407406</v>
      </c>
      <c r="G448">
        <f>IF(ISBLANK(D448),"",VLOOKUP(D448,evpWeights!$A:$Z,26,FALSE))</f>
        <v>4.379944033888957E-5</v>
      </c>
      <c r="H448" s="7" t="str">
        <f t="shared" si="18"/>
        <v>924</v>
      </c>
      <c r="I448">
        <f t="shared" si="19"/>
        <v>4.7401991708754948E-8</v>
      </c>
      <c r="P448" t="s">
        <v>428</v>
      </c>
      <c r="Q448">
        <f t="shared" si="20"/>
        <v>78.16</v>
      </c>
      <c r="S448">
        <v>4151</v>
      </c>
      <c r="U448">
        <v>1.9</v>
      </c>
      <c r="V448">
        <v>90</v>
      </c>
    </row>
    <row r="449" spans="1:26" x14ac:dyDescent="0.25">
      <c r="D449" t="s">
        <v>913</v>
      </c>
      <c r="E449" s="6">
        <v>0.44717592592592598</v>
      </c>
      <c r="F449" s="6">
        <v>0.45785879629629633</v>
      </c>
      <c r="G449">
        <f>IF(ISBLANK(D449),"",VLOOKUP(D449,evpWeights!$A:$Z,26,FALSE))</f>
        <v>3.7891608851318436E-5</v>
      </c>
      <c r="H449" s="7" t="str">
        <f t="shared" si="18"/>
        <v>923</v>
      </c>
      <c r="I449">
        <f t="shared" si="19"/>
        <v>4.1052663977593102E-8</v>
      </c>
      <c r="P449" t="s">
        <v>524</v>
      </c>
      <c r="Q449">
        <f t="shared" si="20"/>
        <v>83.36</v>
      </c>
      <c r="S449">
        <v>4023</v>
      </c>
      <c r="U449">
        <v>6.8</v>
      </c>
      <c r="V449">
        <v>197</v>
      </c>
    </row>
    <row r="450" spans="1:26" x14ac:dyDescent="0.25">
      <c r="D450" t="s">
        <v>914</v>
      </c>
      <c r="E450" s="6">
        <v>0.44784722222222223</v>
      </c>
      <c r="F450" s="6">
        <v>0.45834490740740735</v>
      </c>
      <c r="G450">
        <f>IF(ISBLANK(D450),"",VLOOKUP(D450,evpWeights!$A:$Z,26,FALSE))</f>
        <v>3.6058143906899871E-5</v>
      </c>
      <c r="H450" s="7" t="str">
        <f t="shared" ref="H450:H513" si="21">IF(ISBLANK(D450),"",TEXT(F450-E450,"[ss]"))</f>
        <v>907</v>
      </c>
      <c r="I450">
        <f t="shared" ref="I450:I513" si="22">IF(ISBLANK(D450),"",G450/H450)</f>
        <v>3.9755395707717611E-8</v>
      </c>
      <c r="P450" t="s">
        <v>616</v>
      </c>
      <c r="Q450">
        <f t="shared" ref="Q450:Q513" si="23">IF(ISBLANK(P450),"",100-(IF(RIGHT(P450,1)="w",_xlfn.NUMBERVALUE(LEFT(P450,(LEN(P450)-2))),94-_xlfn.NUMBERVALUE(LEFT(P450,(LEN(P450)-2))))*1.04))</f>
        <v>59.44</v>
      </c>
    </row>
    <row r="451" spans="1:26" x14ac:dyDescent="0.25">
      <c r="D451" t="s">
        <v>915</v>
      </c>
      <c r="E451" s="6">
        <v>0.44849537037037041</v>
      </c>
      <c r="F451" s="6">
        <v>0.45891203703703703</v>
      </c>
      <c r="G451">
        <f>IF(ISBLANK(D451),"",VLOOKUP(D451,evpWeights!$A:$Z,26,FALSE))</f>
        <v>3.4020960635323583E-5</v>
      </c>
      <c r="H451" s="7" t="str">
        <f t="shared" si="21"/>
        <v>900</v>
      </c>
      <c r="I451">
        <f t="shared" si="22"/>
        <v>3.7801067372581762E-8</v>
      </c>
      <c r="Q451" t="str">
        <f t="shared" si="23"/>
        <v/>
      </c>
    </row>
    <row r="452" spans="1:26" x14ac:dyDescent="0.25">
      <c r="A452" s="3">
        <v>42550</v>
      </c>
      <c r="B452">
        <v>86</v>
      </c>
      <c r="C452" t="s">
        <v>418</v>
      </c>
      <c r="D452" t="s">
        <v>916</v>
      </c>
      <c r="E452" s="6">
        <v>0.46865740740740741</v>
      </c>
      <c r="F452" s="6">
        <v>0.48070601851851852</v>
      </c>
      <c r="G452">
        <f>IF(ISBLANK(D452),"",VLOOKUP(D452,evpWeights!$A:$Z,26,FALSE))</f>
        <v>2.6687100857648985E-5</v>
      </c>
      <c r="H452" s="7" t="str">
        <f t="shared" si="21"/>
        <v>1041</v>
      </c>
      <c r="I452">
        <f t="shared" si="22"/>
        <v>2.5636023878625347E-8</v>
      </c>
      <c r="J452">
        <f>AVERAGE(I452:I456)</f>
        <v>2.4748722820726152E-8</v>
      </c>
      <c r="K452">
        <v>243</v>
      </c>
      <c r="L452">
        <v>9</v>
      </c>
      <c r="M452" t="s">
        <v>698</v>
      </c>
      <c r="N452" s="8">
        <v>0.48749999999999999</v>
      </c>
      <c r="O452">
        <v>0.3</v>
      </c>
      <c r="P452" t="s">
        <v>446</v>
      </c>
      <c r="Q452">
        <f t="shared" si="23"/>
        <v>95.84</v>
      </c>
      <c r="R452">
        <f>IF(ISNUMBER(Q452),AVERAGE(Q452:Q455),"")</f>
        <v>73.740000000000009</v>
      </c>
      <c r="S452" t="s">
        <v>2187</v>
      </c>
      <c r="T452" t="s">
        <v>408</v>
      </c>
      <c r="U452">
        <v>5.8</v>
      </c>
      <c r="V452">
        <v>40.5</v>
      </c>
      <c r="W452">
        <f>IF(ISBLANK(U452),"",AVERAGE(U452:U456))</f>
        <v>4.0333333333333323</v>
      </c>
      <c r="X452" t="s">
        <v>408</v>
      </c>
      <c r="Y452" t="s">
        <v>2188</v>
      </c>
      <c r="Z452" t="s">
        <v>2189</v>
      </c>
    </row>
    <row r="453" spans="1:26" x14ac:dyDescent="0.25">
      <c r="D453" t="s">
        <v>917</v>
      </c>
      <c r="E453" s="6">
        <v>0.46945601851851854</v>
      </c>
      <c r="F453" s="6">
        <v>0.48113425925925929</v>
      </c>
      <c r="G453">
        <f>IF(ISBLANK(D453),"",VLOOKUP(D453,evpWeights!$A:$Z,26,FALSE))</f>
        <v>2.4853635913230355E-5</v>
      </c>
      <c r="H453" s="7" t="str">
        <f t="shared" si="21"/>
        <v>1009</v>
      </c>
      <c r="I453">
        <f t="shared" si="22"/>
        <v>2.4631948377829887E-8</v>
      </c>
      <c r="P453" t="s">
        <v>502</v>
      </c>
      <c r="Q453">
        <f t="shared" si="23"/>
        <v>96.88</v>
      </c>
      <c r="S453">
        <v>4779</v>
      </c>
      <c r="U453">
        <v>4.5999999999999996</v>
      </c>
      <c r="V453">
        <v>69</v>
      </c>
    </row>
    <row r="454" spans="1:26" x14ac:dyDescent="0.25">
      <c r="D454" t="s">
        <v>918</v>
      </c>
      <c r="E454" s="6">
        <v>0.47001157407407407</v>
      </c>
      <c r="F454" s="6">
        <v>0.48165509259259259</v>
      </c>
      <c r="G454">
        <f>IF(ISBLANK(D454),"",VLOOKUP(D454,evpWeights!$A:$Z,26,FALSE))</f>
        <v>2.4446199258915109E-5</v>
      </c>
      <c r="H454" s="7" t="str">
        <f t="shared" si="21"/>
        <v>1006</v>
      </c>
      <c r="I454">
        <f t="shared" si="22"/>
        <v>2.4300396877649214E-8</v>
      </c>
      <c r="P454" t="s">
        <v>403</v>
      </c>
      <c r="Q454">
        <f t="shared" si="23"/>
        <v>70.88</v>
      </c>
      <c r="S454">
        <v>4777</v>
      </c>
      <c r="U454">
        <v>1.7</v>
      </c>
      <c r="V454">
        <v>54.5</v>
      </c>
    </row>
    <row r="455" spans="1:26" x14ac:dyDescent="0.25">
      <c r="D455" t="s">
        <v>919</v>
      </c>
      <c r="E455" s="6">
        <v>0.47054398148148152</v>
      </c>
      <c r="F455" s="6">
        <v>0.48221064814814812</v>
      </c>
      <c r="G455">
        <f>IF(ISBLANK(D455),"",VLOOKUP(D455,evpWeights!$A:$Z,26,FALSE))</f>
        <v>2.6279664203333742E-5</v>
      </c>
      <c r="H455" s="7" t="str">
        <f t="shared" si="21"/>
        <v>1008</v>
      </c>
      <c r="I455">
        <f t="shared" si="22"/>
        <v>2.607109543981522E-8</v>
      </c>
      <c r="P455" t="s">
        <v>650</v>
      </c>
      <c r="Q455">
        <f t="shared" si="23"/>
        <v>31.36</v>
      </c>
    </row>
    <row r="456" spans="1:26" x14ac:dyDescent="0.25">
      <c r="D456" t="s">
        <v>920</v>
      </c>
      <c r="E456" s="6">
        <v>0.47106481481481483</v>
      </c>
      <c r="F456" s="6">
        <v>0.48280092592592588</v>
      </c>
      <c r="G456">
        <f>IF(ISBLANK(D456),"",VLOOKUP(D456,evpWeights!$A:$Z,26,FALSE))</f>
        <v>2.342760762312704E-5</v>
      </c>
      <c r="H456" s="7" t="str">
        <f t="shared" si="21"/>
        <v>1014</v>
      </c>
      <c r="I456">
        <f t="shared" si="22"/>
        <v>2.3104149529711086E-8</v>
      </c>
      <c r="Q456" t="str">
        <f t="shared" si="23"/>
        <v/>
      </c>
    </row>
    <row r="457" spans="1:26" x14ac:dyDescent="0.25">
      <c r="A457" s="3">
        <v>42551</v>
      </c>
      <c r="B457">
        <v>59</v>
      </c>
      <c r="C457" t="s">
        <v>402</v>
      </c>
      <c r="D457" t="s">
        <v>951</v>
      </c>
      <c r="E457" s="6">
        <v>0.34256944444444448</v>
      </c>
      <c r="F457" s="6">
        <v>0.35363425925925923</v>
      </c>
      <c r="G457">
        <f>IF(ISBLANK(D457),"",VLOOKUP(D457,evpWeights!$A:$Z,26,FALSE))</f>
        <v>3.2594932345220193E-5</v>
      </c>
      <c r="H457" s="7" t="str">
        <f t="shared" si="21"/>
        <v>956</v>
      </c>
      <c r="I457">
        <f t="shared" si="22"/>
        <v>3.4095117515920704E-8</v>
      </c>
      <c r="J457">
        <f>AVERAGE(I457:I461)</f>
        <v>3.4805971870582648E-8</v>
      </c>
      <c r="N457" s="8">
        <v>0.34930555555555554</v>
      </c>
      <c r="O457">
        <v>0</v>
      </c>
      <c r="P457" t="s">
        <v>491</v>
      </c>
      <c r="Q457">
        <f t="shared" si="23"/>
        <v>92.72</v>
      </c>
      <c r="R457">
        <f>IF(ISNUMBER(Q457),AVERAGE(Q457:Q460),"")</f>
        <v>76.339999999999989</v>
      </c>
      <c r="W457" t="str">
        <f>IF(ISBLANK(U457),"",AVERAGE(U457:U461))</f>
        <v/>
      </c>
    </row>
    <row r="458" spans="1:26" x14ac:dyDescent="0.25">
      <c r="D458" t="s">
        <v>952</v>
      </c>
      <c r="E458" s="6">
        <v>0.3432291666666667</v>
      </c>
      <c r="F458" s="6">
        <v>0.35417824074074072</v>
      </c>
      <c r="G458">
        <f>IF(ISBLANK(D458),"",VLOOKUP(D458,evpWeights!$A:$Z,26,FALSE))</f>
        <v>2.8928002456382935E-5</v>
      </c>
      <c r="H458" s="7" t="str">
        <f t="shared" si="21"/>
        <v>946</v>
      </c>
      <c r="I458">
        <f t="shared" si="22"/>
        <v>3.0579283780531642E-8</v>
      </c>
      <c r="P458" t="s">
        <v>540</v>
      </c>
      <c r="Q458">
        <f t="shared" si="23"/>
        <v>71.92</v>
      </c>
    </row>
    <row r="459" spans="1:26" x14ac:dyDescent="0.25">
      <c r="D459" t="s">
        <v>953</v>
      </c>
      <c r="E459" s="6">
        <v>0.34381944444444446</v>
      </c>
      <c r="F459" s="6">
        <v>0.35478009259259258</v>
      </c>
      <c r="G459">
        <f>IF(ISBLANK(D459),"",VLOOKUP(D459,evpWeights!$A:$Z,26,FALSE))</f>
        <v>2.8724284129225347E-5</v>
      </c>
      <c r="H459" s="7" t="str">
        <f t="shared" si="21"/>
        <v>947</v>
      </c>
      <c r="I459">
        <f t="shared" si="22"/>
        <v>3.033187342051251E-8</v>
      </c>
      <c r="P459" t="s">
        <v>480</v>
      </c>
      <c r="Q459">
        <f t="shared" si="23"/>
        <v>82.32</v>
      </c>
    </row>
    <row r="460" spans="1:26" x14ac:dyDescent="0.25">
      <c r="D460" t="s">
        <v>954</v>
      </c>
      <c r="E460" s="6">
        <v>0.34449074074074071</v>
      </c>
      <c r="F460" s="6">
        <v>0.35542824074074075</v>
      </c>
      <c r="G460">
        <f>IF(ISBLANK(D460),"",VLOOKUP(D460,evpWeights!$A:$Z,26,FALSE))</f>
        <v>3.3409805653850685E-5</v>
      </c>
      <c r="H460" s="7" t="str">
        <f t="shared" si="21"/>
        <v>945</v>
      </c>
      <c r="I460">
        <f t="shared" si="22"/>
        <v>3.5354291697196495E-8</v>
      </c>
      <c r="P460" t="s">
        <v>479</v>
      </c>
      <c r="Q460">
        <f t="shared" si="23"/>
        <v>58.4</v>
      </c>
    </row>
    <row r="461" spans="1:26" x14ac:dyDescent="0.25">
      <c r="D461" t="s">
        <v>955</v>
      </c>
      <c r="E461" s="6">
        <v>0.34513888888888888</v>
      </c>
      <c r="F461" s="6">
        <v>0.35609953703703701</v>
      </c>
      <c r="G461">
        <f>IF(ISBLANK(D461),"",VLOOKUP(D461,evpWeights!$A:$Z,26,FALSE))</f>
        <v>4.1354820412998039E-5</v>
      </c>
      <c r="H461" s="7" t="str">
        <f t="shared" si="21"/>
        <v>947</v>
      </c>
      <c r="I461">
        <f t="shared" si="22"/>
        <v>4.3669292938751891E-8</v>
      </c>
      <c r="Q461" t="str">
        <f t="shared" si="23"/>
        <v/>
      </c>
    </row>
    <row r="462" spans="1:26" x14ac:dyDescent="0.25">
      <c r="A462" s="3">
        <v>42551</v>
      </c>
      <c r="B462">
        <v>87</v>
      </c>
      <c r="C462" t="s">
        <v>418</v>
      </c>
      <c r="D462" t="s">
        <v>956</v>
      </c>
      <c r="E462" s="6">
        <v>0.3626967592592592</v>
      </c>
      <c r="F462" s="6">
        <v>0.37368055555555557</v>
      </c>
      <c r="G462">
        <f>IF(ISBLANK(D462),"",VLOOKUP(D462,evpWeights!$A:$Z,26,FALSE))</f>
        <v>2.4853635913230355E-5</v>
      </c>
      <c r="H462" s="7" t="str">
        <f t="shared" si="21"/>
        <v>949</v>
      </c>
      <c r="I462">
        <f t="shared" si="22"/>
        <v>2.6189289687281723E-8</v>
      </c>
      <c r="J462">
        <f>AVERAGE(I462:I466)</f>
        <v>2.7527795773925743E-8</v>
      </c>
      <c r="K462">
        <v>254</v>
      </c>
      <c r="L462">
        <v>20</v>
      </c>
      <c r="M462" t="s">
        <v>698</v>
      </c>
      <c r="N462" s="8">
        <v>0.38194444444444442</v>
      </c>
      <c r="O462">
        <v>0</v>
      </c>
      <c r="P462" t="s">
        <v>416</v>
      </c>
      <c r="Q462">
        <f t="shared" si="23"/>
        <v>77.12</v>
      </c>
      <c r="R462">
        <f>IF(ISNUMBER(Q462),AVERAGE(Q462:Q465),"")</f>
        <v>74.78</v>
      </c>
      <c r="S462">
        <v>5409</v>
      </c>
      <c r="U462">
        <v>3</v>
      </c>
      <c r="V462">
        <v>154</v>
      </c>
      <c r="W462">
        <f>IF(ISBLANK(U462),"",AVERAGE(U462:U466))</f>
        <v>3.4</v>
      </c>
      <c r="X462" t="s">
        <v>2192</v>
      </c>
      <c r="Y462" t="s">
        <v>2190</v>
      </c>
      <c r="Z462" t="s">
        <v>2191</v>
      </c>
    </row>
    <row r="463" spans="1:26" x14ac:dyDescent="0.25">
      <c r="D463" t="s">
        <v>957</v>
      </c>
      <c r="E463" s="6">
        <v>0.36343750000000002</v>
      </c>
      <c r="F463" s="6">
        <v>0.37425925925925929</v>
      </c>
      <c r="G463">
        <f>IF(ISBLANK(D463),"",VLOOKUP(D463,evpWeights!$A:$Z,26,FALSE))</f>
        <v>2.9335439110698177E-5</v>
      </c>
      <c r="H463" s="7" t="str">
        <f t="shared" si="21"/>
        <v>935</v>
      </c>
      <c r="I463">
        <f t="shared" si="22"/>
        <v>3.1374801187912487E-8</v>
      </c>
      <c r="P463" t="s">
        <v>553</v>
      </c>
      <c r="Q463">
        <f t="shared" si="23"/>
        <v>63.6</v>
      </c>
      <c r="S463">
        <v>5415</v>
      </c>
      <c r="U463">
        <v>2.6</v>
      </c>
      <c r="V463">
        <v>49</v>
      </c>
    </row>
    <row r="464" spans="1:26" x14ac:dyDescent="0.25">
      <c r="D464" t="s">
        <v>958</v>
      </c>
      <c r="E464" s="6">
        <v>0.36401620370370374</v>
      </c>
      <c r="F464" s="6">
        <v>0.37479166666666663</v>
      </c>
      <c r="G464">
        <f>IF(ISBLANK(D464),"",VLOOKUP(D464,evpWeights!$A:$Z,26,FALSE))</f>
        <v>2.6687100857648985E-5</v>
      </c>
      <c r="H464" s="7" t="str">
        <f t="shared" si="21"/>
        <v>931</v>
      </c>
      <c r="I464">
        <f t="shared" si="22"/>
        <v>2.8664984809504815E-8</v>
      </c>
      <c r="P464" t="s">
        <v>442</v>
      </c>
      <c r="Q464">
        <f t="shared" si="23"/>
        <v>89.6</v>
      </c>
      <c r="S464">
        <v>5414</v>
      </c>
      <c r="U464">
        <v>4.5999999999999996</v>
      </c>
      <c r="V464">
        <v>105</v>
      </c>
    </row>
    <row r="465" spans="1:26" x14ac:dyDescent="0.25">
      <c r="D465" t="s">
        <v>959</v>
      </c>
      <c r="E465" s="6">
        <v>0.36464120370370368</v>
      </c>
      <c r="F465" s="6">
        <v>0.37534722222222222</v>
      </c>
      <c r="G465">
        <f>IF(ISBLANK(D465),"",VLOOKUP(D465,evpWeights!$A:$Z,26,FALSE))</f>
        <v>2.4649917586072697E-5</v>
      </c>
      <c r="H465" s="7" t="str">
        <f t="shared" si="21"/>
        <v>925</v>
      </c>
      <c r="I465">
        <f t="shared" si="22"/>
        <v>2.6648559552511023E-8</v>
      </c>
      <c r="P465" t="s">
        <v>517</v>
      </c>
      <c r="Q465">
        <f t="shared" si="23"/>
        <v>68.8</v>
      </c>
    </row>
    <row r="466" spans="1:26" x14ac:dyDescent="0.25">
      <c r="D466" t="s">
        <v>960</v>
      </c>
      <c r="E466" s="6">
        <v>0.36538194444444444</v>
      </c>
      <c r="F466" s="6">
        <v>0.37585648148148149</v>
      </c>
      <c r="G466">
        <f>IF(ISBLANK(D466),"",VLOOKUP(D466,evpWeights!$A:$Z,26,FALSE))</f>
        <v>2.2409015987338893E-5</v>
      </c>
      <c r="H466" s="7" t="str">
        <f t="shared" si="21"/>
        <v>905</v>
      </c>
      <c r="I466">
        <f t="shared" si="22"/>
        <v>2.4761343632418667E-8</v>
      </c>
      <c r="Q466" t="str">
        <f t="shared" si="23"/>
        <v/>
      </c>
    </row>
    <row r="467" spans="1:26" x14ac:dyDescent="0.25">
      <c r="A467" s="3">
        <v>42551</v>
      </c>
      <c r="B467">
        <v>114</v>
      </c>
      <c r="C467" t="s">
        <v>418</v>
      </c>
      <c r="D467" t="s">
        <v>961</v>
      </c>
      <c r="E467" s="6">
        <v>0.3926736111111111</v>
      </c>
      <c r="F467" s="6">
        <v>0.40532407407407406</v>
      </c>
      <c r="G467">
        <f>IF(ISBLANK(D467),"",VLOOKUP(D467,evpWeights!$A:$Z,26,FALSE))</f>
        <v>4.9910990153618366E-5</v>
      </c>
      <c r="H467" s="7" t="str">
        <f t="shared" si="21"/>
        <v>1093</v>
      </c>
      <c r="I467">
        <f t="shared" si="22"/>
        <v>4.5664217889861267E-8</v>
      </c>
      <c r="J467">
        <f>AVERAGE(I467:I471)</f>
        <v>4.634644019508766E-8</v>
      </c>
      <c r="K467">
        <v>137</v>
      </c>
      <c r="L467">
        <v>7</v>
      </c>
      <c r="M467" t="s">
        <v>698</v>
      </c>
      <c r="N467" s="8">
        <v>0.41388888888888892</v>
      </c>
      <c r="O467">
        <v>0</v>
      </c>
      <c r="P467" t="s">
        <v>542</v>
      </c>
      <c r="Q467">
        <f t="shared" si="23"/>
        <v>66.72</v>
      </c>
      <c r="R467">
        <f>IF(ISNUMBER(Q467),AVERAGE(Q467:Q470),"")</f>
        <v>78.94</v>
      </c>
      <c r="S467">
        <v>5738</v>
      </c>
      <c r="U467">
        <v>1.2</v>
      </c>
      <c r="V467">
        <v>177</v>
      </c>
      <c r="W467">
        <f>IF(ISBLANK(U467),"",AVERAGE(U467:U471))</f>
        <v>2.1333333333333333</v>
      </c>
      <c r="Y467" t="s">
        <v>2195</v>
      </c>
      <c r="Z467" t="s">
        <v>2196</v>
      </c>
    </row>
    <row r="468" spans="1:26" x14ac:dyDescent="0.25">
      <c r="D468" t="s">
        <v>962</v>
      </c>
      <c r="E468" s="6">
        <v>0.3933680555555556</v>
      </c>
      <c r="F468" s="6">
        <v>0.40584490740740736</v>
      </c>
      <c r="G468">
        <f>IF(ISBLANK(D468),"",VLOOKUP(D468,evpWeights!$A:$Z,26,FALSE))</f>
        <v>4.2780848703101423E-5</v>
      </c>
      <c r="H468" s="7" t="str">
        <f t="shared" si="21"/>
        <v>1078</v>
      </c>
      <c r="I468">
        <f t="shared" si="22"/>
        <v>3.9685388407329706E-8</v>
      </c>
      <c r="P468" t="s">
        <v>452</v>
      </c>
      <c r="Q468">
        <f t="shared" si="23"/>
        <v>81.28</v>
      </c>
      <c r="S468" t="s">
        <v>420</v>
      </c>
      <c r="T468" s="31" t="s">
        <v>2655</v>
      </c>
      <c r="U468">
        <v>4.0999999999999996</v>
      </c>
      <c r="V468">
        <v>58</v>
      </c>
    </row>
    <row r="469" spans="1:26" x14ac:dyDescent="0.25">
      <c r="D469" t="s">
        <v>963</v>
      </c>
      <c r="E469" s="6">
        <v>0.39394675925925932</v>
      </c>
      <c r="F469" s="6">
        <v>0.40629629629629632</v>
      </c>
      <c r="G469">
        <f>IF(ISBLANK(D469),"",VLOOKUP(D469,evpWeights!$A:$Z,26,FALSE))</f>
        <v>5.0318426807933609E-5</v>
      </c>
      <c r="H469" s="7" t="str">
        <f t="shared" si="21"/>
        <v>1067</v>
      </c>
      <c r="I469">
        <f t="shared" si="22"/>
        <v>4.715878801118426E-8</v>
      </c>
      <c r="P469" t="s">
        <v>451</v>
      </c>
      <c r="Q469">
        <f t="shared" si="23"/>
        <v>91.68</v>
      </c>
      <c r="S469" t="s">
        <v>420</v>
      </c>
      <c r="T469" s="31" t="s">
        <v>2206</v>
      </c>
      <c r="U469">
        <v>1.1000000000000001</v>
      </c>
      <c r="V469">
        <v>43.5</v>
      </c>
    </row>
    <row r="470" spans="1:26" x14ac:dyDescent="0.25">
      <c r="D470" t="s">
        <v>964</v>
      </c>
      <c r="E470" s="6">
        <v>0.39460648148148153</v>
      </c>
      <c r="F470" s="6">
        <v>0.40681712962962963</v>
      </c>
      <c r="G470">
        <f>IF(ISBLANK(D470),"",VLOOKUP(D470,evpWeights!$A:$Z,26,FALSE))</f>
        <v>4.4206876993204887E-5</v>
      </c>
      <c r="H470" s="7" t="str">
        <f t="shared" si="21"/>
        <v>1055</v>
      </c>
      <c r="I470">
        <f t="shared" si="22"/>
        <v>4.1902253074127855E-8</v>
      </c>
      <c r="P470" t="s">
        <v>430</v>
      </c>
      <c r="Q470">
        <f t="shared" si="23"/>
        <v>76.08</v>
      </c>
    </row>
    <row r="471" spans="1:26" x14ac:dyDescent="0.25">
      <c r="D471" t="s">
        <v>965</v>
      </c>
      <c r="E471" s="6">
        <v>0.3951736111111111</v>
      </c>
      <c r="F471" s="6">
        <v>0.40660879629629632</v>
      </c>
      <c r="G471">
        <f>IF(ISBLANK(D471),"",VLOOKUP(D471,evpWeights!$A:$Z,26,FALSE))</f>
        <v>5.6633694949819992E-5</v>
      </c>
      <c r="H471" s="7" t="str">
        <f t="shared" si="21"/>
        <v>988</v>
      </c>
      <c r="I471">
        <f t="shared" si="22"/>
        <v>5.7321553592935215E-8</v>
      </c>
      <c r="Q471" t="str">
        <f t="shared" si="23"/>
        <v/>
      </c>
    </row>
    <row r="472" spans="1:26" x14ac:dyDescent="0.25">
      <c r="A472" s="3">
        <v>42551</v>
      </c>
      <c r="B472">
        <v>128</v>
      </c>
      <c r="C472" t="s">
        <v>418</v>
      </c>
      <c r="D472" t="s">
        <v>966</v>
      </c>
      <c r="E472" s="6">
        <v>0.42638888888888887</v>
      </c>
      <c r="F472" s="6">
        <v>0.43864583333333335</v>
      </c>
      <c r="G472">
        <f>IF(ISBLANK(D472),"",VLOOKUP(D472,evpWeights!$A:$Z,26,FALSE))</f>
        <v>2.6279664203333813E-5</v>
      </c>
      <c r="H472" s="7" t="str">
        <f t="shared" si="21"/>
        <v>1059</v>
      </c>
      <c r="I472">
        <f t="shared" si="22"/>
        <v>2.481554693421512E-8</v>
      </c>
      <c r="J472">
        <f>AVERAGE(I472:I476)</f>
        <v>3.3556006249455373E-8</v>
      </c>
      <c r="K472">
        <v>168</v>
      </c>
      <c r="L472">
        <v>3</v>
      </c>
      <c r="M472" t="s">
        <v>698</v>
      </c>
      <c r="N472" s="8">
        <v>0.4458333333333333</v>
      </c>
      <c r="O472">
        <v>0.3</v>
      </c>
      <c r="P472" t="s">
        <v>542</v>
      </c>
      <c r="Q472">
        <f t="shared" si="23"/>
        <v>66.72</v>
      </c>
      <c r="R472">
        <f>IF(ISNUMBER(Q472),AVERAGE(Q472:Q475),"")</f>
        <v>59.18</v>
      </c>
      <c r="S472" t="s">
        <v>420</v>
      </c>
      <c r="T472" s="13" t="s">
        <v>2197</v>
      </c>
      <c r="U472">
        <v>5.4</v>
      </c>
      <c r="V472">
        <v>29.5</v>
      </c>
      <c r="W472">
        <f>IF(ISBLANK(U472),"",AVERAGE(U472:U476))</f>
        <v>3.5500000000000003</v>
      </c>
      <c r="X472" t="s">
        <v>2232</v>
      </c>
      <c r="Y472" t="s">
        <v>2200</v>
      </c>
      <c r="Z472" t="s">
        <v>2201</v>
      </c>
    </row>
    <row r="473" spans="1:26" x14ac:dyDescent="0.25">
      <c r="D473" t="s">
        <v>967</v>
      </c>
      <c r="E473" s="6">
        <v>0.42702546296296301</v>
      </c>
      <c r="F473" s="6">
        <v>0.43931712962962965</v>
      </c>
      <c r="G473">
        <f>IF(ISBLANK(D473),"",VLOOKUP(D473,evpWeights!$A:$Z,26,FALSE))</f>
        <v>4.461431364752013E-5</v>
      </c>
      <c r="H473" s="7" t="str">
        <f t="shared" si="21"/>
        <v>1062</v>
      </c>
      <c r="I473">
        <f t="shared" si="22"/>
        <v>4.2009711532504832E-8</v>
      </c>
      <c r="P473" t="s">
        <v>587</v>
      </c>
      <c r="Q473">
        <f t="shared" si="23"/>
        <v>30.319999999999993</v>
      </c>
      <c r="S473" t="s">
        <v>418</v>
      </c>
      <c r="T473" t="s">
        <v>408</v>
      </c>
      <c r="U473">
        <v>2.85</v>
      </c>
      <c r="V473">
        <v>12</v>
      </c>
    </row>
    <row r="474" spans="1:26" x14ac:dyDescent="0.25">
      <c r="D474" t="s">
        <v>968</v>
      </c>
      <c r="E474" s="6">
        <v>0.42767361111111107</v>
      </c>
      <c r="F474" s="6">
        <v>0.43989583333333332</v>
      </c>
      <c r="G474">
        <f>IF(ISBLANK(D474),"",VLOOKUP(D474,evpWeights!$A:$Z,26,FALSE))</f>
        <v>3.6465580561215046E-5</v>
      </c>
      <c r="H474" s="7" t="str">
        <f t="shared" si="21"/>
        <v>1056</v>
      </c>
      <c r="I474">
        <f t="shared" si="22"/>
        <v>3.4531799773877881E-8</v>
      </c>
      <c r="P474" t="s">
        <v>452</v>
      </c>
      <c r="Q474">
        <f t="shared" si="23"/>
        <v>81.28</v>
      </c>
      <c r="S474">
        <v>6418</v>
      </c>
      <c r="U474">
        <v>2.4</v>
      </c>
      <c r="V474">
        <v>50</v>
      </c>
    </row>
    <row r="475" spans="1:26" x14ac:dyDescent="0.25">
      <c r="D475" t="s">
        <v>969</v>
      </c>
      <c r="E475" s="6">
        <v>0.42820601851851853</v>
      </c>
      <c r="F475" s="6">
        <v>0.44049768518518517</v>
      </c>
      <c r="G475">
        <f>IF(ISBLANK(D475),"",VLOOKUP(D475,evpWeights!$A:$Z,26,FALSE))</f>
        <v>3.0965185727959148E-5</v>
      </c>
      <c r="H475" s="7" t="str">
        <f t="shared" si="21"/>
        <v>1062</v>
      </c>
      <c r="I475">
        <f t="shared" si="22"/>
        <v>2.9157425355893735E-8</v>
      </c>
      <c r="P475" t="s">
        <v>479</v>
      </c>
      <c r="Q475">
        <f t="shared" si="23"/>
        <v>58.4</v>
      </c>
    </row>
    <row r="476" spans="1:26" x14ac:dyDescent="0.25">
      <c r="D476" t="s">
        <v>970</v>
      </c>
      <c r="E476" s="6">
        <v>0.42873842592592593</v>
      </c>
      <c r="F476" s="6">
        <v>0.44107638888888889</v>
      </c>
      <c r="G476">
        <f>IF(ISBLANK(D476),"",VLOOKUP(D476,evpWeights!$A:$Z,26,FALSE))</f>
        <v>3.9725073795737136E-5</v>
      </c>
      <c r="H476" s="7" t="str">
        <f t="shared" si="21"/>
        <v>1066</v>
      </c>
      <c r="I476">
        <f t="shared" si="22"/>
        <v>3.7265547650785309E-8</v>
      </c>
      <c r="Q476" t="str">
        <f t="shared" si="23"/>
        <v/>
      </c>
    </row>
    <row r="477" spans="1:26" x14ac:dyDescent="0.25">
      <c r="A477" s="3">
        <v>42551</v>
      </c>
      <c r="B477">
        <v>127</v>
      </c>
      <c r="C477" t="s">
        <v>418</v>
      </c>
      <c r="D477" t="s">
        <v>971</v>
      </c>
      <c r="E477" s="6">
        <v>0.45393518518518516</v>
      </c>
      <c r="F477" s="6">
        <v>0.46664351851851849</v>
      </c>
      <c r="G477">
        <f>IF(ISBLANK(D477),"",VLOOKUP(D477,evpWeights!$A:$Z,26,FALSE))</f>
        <v>1.7519776135555899E-5</v>
      </c>
      <c r="H477" s="7" t="str">
        <f t="shared" si="21"/>
        <v>1098</v>
      </c>
      <c r="I477">
        <f t="shared" si="22"/>
        <v>1.5956080269176592E-8</v>
      </c>
      <c r="J477">
        <f>AVERAGE(I477:I481)</f>
        <v>2.3309735656505608E-8</v>
      </c>
      <c r="K477">
        <v>165</v>
      </c>
      <c r="L477">
        <v>6</v>
      </c>
      <c r="M477" t="s">
        <v>698</v>
      </c>
      <c r="N477" s="8">
        <v>0.47916666666666669</v>
      </c>
      <c r="O477">
        <v>0.3</v>
      </c>
      <c r="P477" t="s">
        <v>452</v>
      </c>
      <c r="Q477">
        <f t="shared" si="23"/>
        <v>81.28</v>
      </c>
      <c r="R477">
        <f>IF(ISNUMBER(Q477),AVERAGE(Q477:Q480),"")</f>
        <v>77.12</v>
      </c>
      <c r="S477">
        <v>6343</v>
      </c>
      <c r="U477">
        <v>10.3</v>
      </c>
      <c r="V477">
        <v>154</v>
      </c>
      <c r="W477">
        <f>IF(ISBLANK(U477),"",AVERAGE(U477:U481))</f>
        <v>7.8000000000000007</v>
      </c>
      <c r="Y477" t="s">
        <v>2198</v>
      </c>
      <c r="Z477" t="s">
        <v>2199</v>
      </c>
    </row>
    <row r="478" spans="1:26" x14ac:dyDescent="0.25">
      <c r="D478" t="s">
        <v>972</v>
      </c>
      <c r="E478" s="6">
        <v>0.45473379629629629</v>
      </c>
      <c r="F478" s="6">
        <v>0.46715277777777775</v>
      </c>
      <c r="G478">
        <f>IF(ISBLANK(D478),"",VLOOKUP(D478,evpWeights!$A:$Z,26,FALSE))</f>
        <v>3.1576340709432053E-5</v>
      </c>
      <c r="H478" s="7" t="str">
        <f t="shared" si="21"/>
        <v>1073</v>
      </c>
      <c r="I478">
        <f t="shared" si="22"/>
        <v>2.9428090129945994E-8</v>
      </c>
      <c r="P478" t="s">
        <v>397</v>
      </c>
      <c r="Q478">
        <f t="shared" si="23"/>
        <v>38.64</v>
      </c>
      <c r="S478">
        <v>6340</v>
      </c>
      <c r="U478">
        <v>5.9</v>
      </c>
      <c r="V478">
        <f>CONVERT(3,"m","cm")</f>
        <v>300</v>
      </c>
    </row>
    <row r="479" spans="1:26" x14ac:dyDescent="0.25">
      <c r="D479" t="s">
        <v>973</v>
      </c>
      <c r="E479" s="6">
        <v>0.4553935185185185</v>
      </c>
      <c r="F479" s="6">
        <v>0.46767361111111111</v>
      </c>
      <c r="G479">
        <f>IF(ISBLANK(D479),"",VLOOKUP(D479,evpWeights!$A:$Z,26,FALSE))</f>
        <v>3.2391214018062538E-5</v>
      </c>
      <c r="H479" s="7" t="str">
        <f t="shared" si="21"/>
        <v>1061</v>
      </c>
      <c r="I479">
        <f t="shared" si="22"/>
        <v>3.0528948179135284E-8</v>
      </c>
      <c r="P479" t="s">
        <v>410</v>
      </c>
      <c r="Q479">
        <f t="shared" si="23"/>
        <v>94.8</v>
      </c>
      <c r="S479" t="s">
        <v>418</v>
      </c>
      <c r="U479">
        <v>7.2</v>
      </c>
      <c r="V479">
        <v>33</v>
      </c>
    </row>
    <row r="480" spans="1:26" x14ac:dyDescent="0.25">
      <c r="D480" t="s">
        <v>974</v>
      </c>
      <c r="E480" s="6">
        <v>0.45599537037037036</v>
      </c>
      <c r="F480" s="6">
        <v>0.46827546296296302</v>
      </c>
      <c r="G480">
        <f>IF(ISBLANK(D480),"",VLOOKUP(D480,evpWeights!$A:$Z,26,FALSE))</f>
        <v>2.0168114388605021E-5</v>
      </c>
      <c r="H480" s="7" t="str">
        <f t="shared" si="21"/>
        <v>1061</v>
      </c>
      <c r="I480">
        <f t="shared" si="22"/>
        <v>1.900859037568805E-8</v>
      </c>
      <c r="P480" t="s">
        <v>400</v>
      </c>
      <c r="Q480">
        <f t="shared" si="23"/>
        <v>93.76</v>
      </c>
    </row>
    <row r="481" spans="1:26" x14ac:dyDescent="0.25">
      <c r="D481" t="s">
        <v>975</v>
      </c>
      <c r="E481" s="6">
        <v>0.45655092592592594</v>
      </c>
      <c r="F481" s="6">
        <v>0.46876157407407404</v>
      </c>
      <c r="G481">
        <f>IF(ISBLANK(D481),"",VLOOKUP(D481,evpWeights!$A:$Z,26,FALSE))</f>
        <v>2.2816452641654139E-5</v>
      </c>
      <c r="H481" s="7" t="str">
        <f t="shared" si="21"/>
        <v>1055</v>
      </c>
      <c r="I481">
        <f t="shared" si="22"/>
        <v>2.1626969328582122E-8</v>
      </c>
      <c r="Q481" t="str">
        <f t="shared" si="23"/>
        <v/>
      </c>
    </row>
    <row r="482" spans="1:26" x14ac:dyDescent="0.25">
      <c r="A482" s="3">
        <v>42551</v>
      </c>
      <c r="B482">
        <v>126</v>
      </c>
      <c r="C482" t="s">
        <v>418</v>
      </c>
      <c r="D482" t="s">
        <v>976</v>
      </c>
      <c r="E482" s="6">
        <v>0.48945601851851855</v>
      </c>
      <c r="F482" s="6">
        <v>0.5022685185185185</v>
      </c>
      <c r="G482">
        <f>IF(ISBLANK(D482),"",VLOOKUP(D482,evpWeights!$A:$Z,26,FALSE))</f>
        <v>3.5650707252584486E-5</v>
      </c>
      <c r="H482" s="7" t="str">
        <f t="shared" si="21"/>
        <v>1107</v>
      </c>
      <c r="I482">
        <f t="shared" si="22"/>
        <v>3.2204794266110644E-8</v>
      </c>
      <c r="J482">
        <f>AVERAGE(I482:I486)</f>
        <v>2.8990999263445743E-8</v>
      </c>
      <c r="K482">
        <v>237</v>
      </c>
      <c r="L482">
        <v>4</v>
      </c>
      <c r="M482" t="s">
        <v>698</v>
      </c>
      <c r="N482" s="8">
        <v>0.50763888888888886</v>
      </c>
      <c r="O482">
        <v>0.4</v>
      </c>
      <c r="P482" t="s">
        <v>428</v>
      </c>
      <c r="Q482">
        <f t="shared" si="23"/>
        <v>78.16</v>
      </c>
      <c r="R482">
        <f>IF(ISNUMBER(Q482),AVERAGE(Q482:Q485),"")</f>
        <v>68.8</v>
      </c>
      <c r="S482" t="s">
        <v>2202</v>
      </c>
      <c r="U482">
        <v>7.1</v>
      </c>
      <c r="V482">
        <v>55.5</v>
      </c>
      <c r="W482">
        <f>IF(ISBLANK(U482),"",AVERAGE(U482:U486))</f>
        <v>6.2666666666666657</v>
      </c>
      <c r="X482" t="s">
        <v>2235</v>
      </c>
      <c r="Y482" s="31" t="s">
        <v>2405</v>
      </c>
      <c r="Z482" s="31" t="s">
        <v>2406</v>
      </c>
    </row>
    <row r="483" spans="1:26" x14ac:dyDescent="0.25">
      <c r="D483" t="s">
        <v>977</v>
      </c>
      <c r="E483" s="6">
        <v>0.49041666666666667</v>
      </c>
      <c r="F483" s="6">
        <v>0.50284722222222222</v>
      </c>
      <c r="G483">
        <f>IF(ISBLANK(D483),"",VLOOKUP(D483,evpWeights!$A:$Z,26,FALSE))</f>
        <v>3.096518572795908E-5</v>
      </c>
      <c r="H483" s="7" t="str">
        <f t="shared" si="21"/>
        <v>1074</v>
      </c>
      <c r="I483">
        <f t="shared" si="22"/>
        <v>2.8831644067001006E-8</v>
      </c>
      <c r="P483" t="s">
        <v>428</v>
      </c>
      <c r="Q483">
        <f t="shared" si="23"/>
        <v>78.16</v>
      </c>
      <c r="S483" t="s">
        <v>2203</v>
      </c>
      <c r="U483">
        <v>9.1999999999999993</v>
      </c>
      <c r="V483">
        <v>56</v>
      </c>
    </row>
    <row r="484" spans="1:26" x14ac:dyDescent="0.25">
      <c r="D484" t="s">
        <v>978</v>
      </c>
      <c r="E484" s="6">
        <v>0.49111111111111111</v>
      </c>
      <c r="F484" s="6">
        <v>0.50348379629629625</v>
      </c>
      <c r="G484">
        <f>IF(ISBLANK(D484),"",VLOOKUP(D484,evpWeights!$A:$Z,26,FALSE))</f>
        <v>2.8113129147752517E-5</v>
      </c>
      <c r="H484" s="7" t="str">
        <f t="shared" si="21"/>
        <v>1069</v>
      </c>
      <c r="I484">
        <f t="shared" si="22"/>
        <v>2.6298530540460726E-8</v>
      </c>
      <c r="P484" t="s">
        <v>397</v>
      </c>
      <c r="Q484">
        <f t="shared" si="23"/>
        <v>38.64</v>
      </c>
      <c r="S484">
        <v>6328</v>
      </c>
      <c r="U484">
        <v>2.5</v>
      </c>
      <c r="V484">
        <v>142.5</v>
      </c>
    </row>
    <row r="485" spans="1:26" x14ac:dyDescent="0.25">
      <c r="D485" t="s">
        <v>979</v>
      </c>
      <c r="E485" s="6">
        <v>0.49277777777777776</v>
      </c>
      <c r="F485" s="6">
        <v>0.5040162037037037</v>
      </c>
      <c r="G485">
        <f>IF(ISBLANK(D485),"",VLOOKUP(D485,evpWeights!$A:$Z,26,FALSE))</f>
        <v>2.4649917586072768E-5</v>
      </c>
      <c r="H485" s="7" t="str">
        <f t="shared" si="21"/>
        <v>971</v>
      </c>
      <c r="I485">
        <f t="shared" si="22"/>
        <v>2.5386114918715519E-8</v>
      </c>
      <c r="P485" t="s">
        <v>489</v>
      </c>
      <c r="Q485">
        <f t="shared" si="23"/>
        <v>80.239999999999995</v>
      </c>
    </row>
    <row r="486" spans="1:26" x14ac:dyDescent="0.25">
      <c r="D486" t="s">
        <v>980</v>
      </c>
      <c r="E486" s="6">
        <v>0.49356481481481485</v>
      </c>
      <c r="F486" s="6">
        <v>0.50453703703703701</v>
      </c>
      <c r="G486">
        <f>IF(ISBLANK(D486),"",VLOOKUP(D486,evpWeights!$A:$Z,26,FALSE))</f>
        <v>3.0557749073643905E-5</v>
      </c>
      <c r="H486" s="7" t="str">
        <f t="shared" si="21"/>
        <v>948</v>
      </c>
      <c r="I486">
        <f t="shared" si="22"/>
        <v>3.2233912524940828E-8</v>
      </c>
      <c r="Q486" t="str">
        <f t="shared" si="23"/>
        <v/>
      </c>
    </row>
    <row r="487" spans="1:26" x14ac:dyDescent="0.25">
      <c r="A487" s="3">
        <v>42552</v>
      </c>
      <c r="B487">
        <v>126</v>
      </c>
      <c r="C487" t="s">
        <v>402</v>
      </c>
      <c r="D487" t="s">
        <v>1011</v>
      </c>
      <c r="E487" s="6">
        <v>0.35716435185185186</v>
      </c>
      <c r="F487" s="6">
        <v>0.36834490740740744</v>
      </c>
      <c r="G487">
        <f>IF(ISBLANK(D487),"",VLOOKUP(D487,evpWeights!$A:$Z,26,FALSE))</f>
        <v>1.8742086098501631E-5</v>
      </c>
      <c r="H487" s="7" t="str">
        <f t="shared" si="21"/>
        <v>966</v>
      </c>
      <c r="I487">
        <f t="shared" si="22"/>
        <v>1.9401745443583467E-8</v>
      </c>
      <c r="J487">
        <f>AVERAGE(I487:I491)</f>
        <v>1.9887530143701854E-8</v>
      </c>
      <c r="N487" s="8">
        <v>0.36458333333333331</v>
      </c>
      <c r="O487">
        <v>0</v>
      </c>
      <c r="P487" t="s">
        <v>517</v>
      </c>
      <c r="Q487">
        <f t="shared" si="23"/>
        <v>68.8</v>
      </c>
      <c r="R487">
        <f>IF(ISNUMBER(Q487),AVERAGE(Q487:Q490),"")</f>
        <v>74.260000000000005</v>
      </c>
      <c r="W487" t="str">
        <f>IF(ISBLANK(U487),"",AVERAGE(U487:U491))</f>
        <v/>
      </c>
    </row>
    <row r="488" spans="1:26" x14ac:dyDescent="0.25">
      <c r="D488" t="s">
        <v>1012</v>
      </c>
      <c r="E488" s="6">
        <v>0.35783564814814817</v>
      </c>
      <c r="F488" s="6">
        <v>0.36899305555555556</v>
      </c>
      <c r="G488">
        <f>IF(ISBLANK(D488),"",VLOOKUP(D488,evpWeights!$A:$Z,26,FALSE))</f>
        <v>1.7927212789871071E-5</v>
      </c>
      <c r="H488" s="7" t="str">
        <f t="shared" si="21"/>
        <v>964</v>
      </c>
      <c r="I488">
        <f t="shared" si="22"/>
        <v>1.8596693765426421E-8</v>
      </c>
      <c r="P488" t="s">
        <v>480</v>
      </c>
      <c r="Q488">
        <f t="shared" si="23"/>
        <v>82.32</v>
      </c>
    </row>
    <row r="489" spans="1:26" x14ac:dyDescent="0.25">
      <c r="D489" t="s">
        <v>1014</v>
      </c>
      <c r="E489" s="6">
        <v>0.35890046296296302</v>
      </c>
      <c r="F489" s="6">
        <v>0.36967592592592591</v>
      </c>
      <c r="G489">
        <f>IF(ISBLANK(D489),"",VLOOKUP(D489,evpWeights!$A:$Z,26,FALSE))</f>
        <v>1.8742086098501631E-5</v>
      </c>
      <c r="H489" s="7" t="str">
        <f t="shared" si="21"/>
        <v>931</v>
      </c>
      <c r="I489">
        <f t="shared" si="22"/>
        <v>2.0131134370033976E-8</v>
      </c>
      <c r="P489" t="s">
        <v>2178</v>
      </c>
      <c r="Q489">
        <f t="shared" si="23"/>
        <v>65.680000000000007</v>
      </c>
    </row>
    <row r="490" spans="1:26" x14ac:dyDescent="0.25">
      <c r="D490" t="s">
        <v>1015</v>
      </c>
      <c r="E490" s="6">
        <v>0.35966435185185186</v>
      </c>
      <c r="F490" s="6">
        <v>0.37023148148148149</v>
      </c>
      <c r="G490">
        <f>IF(ISBLANK(D490),"",VLOOKUP(D490,evpWeights!$A:$Z,26,FALSE))</f>
        <v>1.9556959407132119E-5</v>
      </c>
      <c r="H490" s="7" t="str">
        <f t="shared" si="21"/>
        <v>913</v>
      </c>
      <c r="I490">
        <f t="shared" si="22"/>
        <v>2.1420546995763546E-8</v>
      </c>
      <c r="P490" t="s">
        <v>489</v>
      </c>
      <c r="Q490">
        <f t="shared" si="23"/>
        <v>80.239999999999995</v>
      </c>
    </row>
    <row r="491" spans="1:26" x14ac:dyDescent="0.25">
      <c r="G491" t="str">
        <f>IF(ISBLANK(D491),"",VLOOKUP(D491,evpWeights!$A:$Z,26,FALSE))</f>
        <v/>
      </c>
      <c r="H491" s="7" t="str">
        <f t="shared" si="21"/>
        <v/>
      </c>
      <c r="I491" t="str">
        <f t="shared" si="22"/>
        <v/>
      </c>
      <c r="Q491" t="str">
        <f t="shared" si="23"/>
        <v/>
      </c>
    </row>
    <row r="492" spans="1:26" x14ac:dyDescent="0.25">
      <c r="A492" s="3">
        <v>42552</v>
      </c>
      <c r="B492">
        <v>112</v>
      </c>
      <c r="C492" t="s">
        <v>418</v>
      </c>
      <c r="D492" t="s">
        <v>1016</v>
      </c>
      <c r="E492" s="6">
        <v>0.37510416666666663</v>
      </c>
      <c r="F492" s="6">
        <v>0.38601851851851854</v>
      </c>
      <c r="G492">
        <f>IF(ISBLANK(D492),"",VLOOKUP(D492,evpWeights!$A:$Z,26,FALSE))</f>
        <v>3.3409805653850685E-5</v>
      </c>
      <c r="H492" s="7" t="str">
        <f t="shared" si="21"/>
        <v>943</v>
      </c>
      <c r="I492">
        <f t="shared" si="22"/>
        <v>3.5429274288282807E-8</v>
      </c>
      <c r="J492">
        <f>AVERAGE(I492:I496)</f>
        <v>3.139438610195594E-8</v>
      </c>
      <c r="K492">
        <v>199</v>
      </c>
      <c r="L492">
        <v>6</v>
      </c>
      <c r="M492" t="s">
        <v>698</v>
      </c>
      <c r="N492" s="8">
        <v>0.39305555555555555</v>
      </c>
      <c r="O492">
        <v>0.5</v>
      </c>
      <c r="P492" t="s">
        <v>2178</v>
      </c>
      <c r="Q492">
        <f t="shared" si="23"/>
        <v>65.680000000000007</v>
      </c>
      <c r="R492">
        <f>IF(ISNUMBER(Q492),AVERAGE(Q492:Q495),"")</f>
        <v>60.74</v>
      </c>
      <c r="S492" t="s">
        <v>418</v>
      </c>
      <c r="T492" t="s">
        <v>408</v>
      </c>
      <c r="U492">
        <v>3.4</v>
      </c>
      <c r="V492">
        <v>3.5</v>
      </c>
      <c r="W492">
        <f>IF(ISBLANK(U492),"",AVERAGE(U492:U496))</f>
        <v>7</v>
      </c>
      <c r="X492" t="s">
        <v>2232</v>
      </c>
      <c r="Y492" t="s">
        <v>2209</v>
      </c>
      <c r="Z492" t="s">
        <v>2210</v>
      </c>
    </row>
    <row r="493" spans="1:26" x14ac:dyDescent="0.25">
      <c r="D493" t="s">
        <v>1017</v>
      </c>
      <c r="E493" s="6">
        <v>0.37577546296296299</v>
      </c>
      <c r="F493" s="6">
        <v>0.38745370370370374</v>
      </c>
      <c r="G493">
        <f>IF(ISBLANK(D493),"",VLOOKUP(D493,evpWeights!$A:$Z,26,FALSE))</f>
        <v>3.0965185727959148E-5</v>
      </c>
      <c r="H493" s="7" t="str">
        <f t="shared" si="21"/>
        <v>1009</v>
      </c>
      <c r="I493">
        <f t="shared" si="22"/>
        <v>3.0688984864181512E-8</v>
      </c>
      <c r="P493" t="s">
        <v>650</v>
      </c>
      <c r="Q493">
        <f t="shared" si="23"/>
        <v>31.36</v>
      </c>
      <c r="S493">
        <v>6050</v>
      </c>
      <c r="U493">
        <v>10.199999999999999</v>
      </c>
      <c r="V493">
        <v>137.5</v>
      </c>
    </row>
    <row r="494" spans="1:26" x14ac:dyDescent="0.25">
      <c r="D494" t="s">
        <v>1018</v>
      </c>
      <c r="E494" s="6">
        <v>0.37631944444444443</v>
      </c>
      <c r="F494" s="6">
        <v>0.38657407407407413</v>
      </c>
      <c r="G494">
        <f>IF(ISBLANK(D494),"",VLOOKUP(D494,evpWeights!$A:$Z,26,FALSE))</f>
        <v>2.7705692493437132E-5</v>
      </c>
      <c r="H494" s="7" t="str">
        <f t="shared" si="21"/>
        <v>886</v>
      </c>
      <c r="I494">
        <f t="shared" si="22"/>
        <v>3.127053328830376E-8</v>
      </c>
      <c r="P494" t="s">
        <v>480</v>
      </c>
      <c r="Q494">
        <f t="shared" si="23"/>
        <v>82.32</v>
      </c>
      <c r="S494">
        <v>5994</v>
      </c>
      <c r="U494">
        <v>7.4</v>
      </c>
      <c r="V494">
        <v>143</v>
      </c>
    </row>
    <row r="495" spans="1:26" x14ac:dyDescent="0.25">
      <c r="D495" t="s">
        <v>1019</v>
      </c>
      <c r="E495" s="6">
        <v>0.37700231481481478</v>
      </c>
      <c r="F495" s="6">
        <v>0.38822916666666668</v>
      </c>
      <c r="G495">
        <f>IF(ISBLANK(D495),"",VLOOKUP(D495,evpWeights!$A:$Z,26,FALSE))</f>
        <v>2.8520565802067688E-5</v>
      </c>
      <c r="H495" s="7" t="str">
        <f t="shared" si="21"/>
        <v>970</v>
      </c>
      <c r="I495">
        <f t="shared" si="22"/>
        <v>2.9402645156770811E-8</v>
      </c>
      <c r="P495" t="s">
        <v>553</v>
      </c>
      <c r="Q495">
        <f t="shared" si="23"/>
        <v>63.6</v>
      </c>
    </row>
    <row r="496" spans="1:26" x14ac:dyDescent="0.25">
      <c r="D496" t="s">
        <v>1020</v>
      </c>
      <c r="E496" s="6">
        <v>0.3775</v>
      </c>
      <c r="F496" s="6">
        <v>0.38874999999999998</v>
      </c>
      <c r="G496">
        <f>IF(ISBLANK(D496),"",VLOOKUP(D496,evpWeights!$A:$Z,26,FALSE))</f>
        <v>2.9335439110698103E-5</v>
      </c>
      <c r="H496" s="7" t="str">
        <f t="shared" si="21"/>
        <v>972</v>
      </c>
      <c r="I496">
        <f t="shared" si="22"/>
        <v>3.0180492912240847E-8</v>
      </c>
      <c r="Q496" t="str">
        <f t="shared" si="23"/>
        <v/>
      </c>
    </row>
    <row r="497" spans="1:26" x14ac:dyDescent="0.25">
      <c r="A497" s="3">
        <v>42552</v>
      </c>
      <c r="B497">
        <v>113</v>
      </c>
      <c r="C497" t="s">
        <v>418</v>
      </c>
      <c r="D497" t="s">
        <v>1021</v>
      </c>
      <c r="E497" s="6">
        <v>0.40206018518518521</v>
      </c>
      <c r="F497" s="6">
        <v>0.41250000000000003</v>
      </c>
      <c r="G497">
        <f>IF(ISBLANK(D497),"",VLOOKUP(D497,evpWeights!$A:$Z,26,FALSE))</f>
        <v>2.0371832715762605E-5</v>
      </c>
      <c r="H497" s="7" t="str">
        <f t="shared" si="21"/>
        <v>902</v>
      </c>
      <c r="I497">
        <f t="shared" si="22"/>
        <v>2.2585180394415305E-8</v>
      </c>
      <c r="J497">
        <f>AVERAGE(I497:I501)</f>
        <v>1.8470153504020184E-8</v>
      </c>
      <c r="K497">
        <v>249</v>
      </c>
      <c r="L497">
        <v>5</v>
      </c>
      <c r="M497" t="s">
        <v>698</v>
      </c>
      <c r="N497" s="8">
        <v>0.41875000000000001</v>
      </c>
      <c r="O497">
        <v>0</v>
      </c>
      <c r="P497" t="s">
        <v>424</v>
      </c>
      <c r="Q497">
        <f t="shared" si="23"/>
        <v>84.4</v>
      </c>
      <c r="R497">
        <f>IF(ISNUMBER(Q497),AVERAGE(Q497:Q500),"")</f>
        <v>82.32</v>
      </c>
      <c r="S497" t="s">
        <v>418</v>
      </c>
      <c r="T497" t="s">
        <v>2222</v>
      </c>
      <c r="U497">
        <v>1.8</v>
      </c>
      <c r="V497">
        <v>22</v>
      </c>
      <c r="W497">
        <f>IF(ISBLANK(U497),"",AVERAGE(U497:U501))</f>
        <v>2.0166666666666666</v>
      </c>
      <c r="Y497" t="s">
        <v>2211</v>
      </c>
      <c r="Z497" t="s">
        <v>2212</v>
      </c>
    </row>
    <row r="498" spans="1:26" x14ac:dyDescent="0.25">
      <c r="D498" t="s">
        <v>1022</v>
      </c>
      <c r="E498" s="6">
        <v>0.4027662037037037</v>
      </c>
      <c r="F498" s="6">
        <v>0.41307870370370375</v>
      </c>
      <c r="G498">
        <f>IF(ISBLANK(D498),"",VLOOKUP(D498,evpWeights!$A:$Z,26,FALSE))</f>
        <v>1.1408226320827032E-5</v>
      </c>
      <c r="H498" s="7" t="str">
        <f t="shared" si="21"/>
        <v>891</v>
      </c>
      <c r="I498">
        <f t="shared" si="22"/>
        <v>1.280384547792035E-8</v>
      </c>
      <c r="P498" t="s">
        <v>410</v>
      </c>
      <c r="Q498">
        <f t="shared" si="23"/>
        <v>94.8</v>
      </c>
      <c r="S498" t="s">
        <v>418</v>
      </c>
      <c r="T498" t="s">
        <v>2222</v>
      </c>
      <c r="U498">
        <v>3</v>
      </c>
      <c r="V498">
        <v>34</v>
      </c>
    </row>
    <row r="499" spans="1:26" x14ac:dyDescent="0.25">
      <c r="D499" t="s">
        <v>1023</v>
      </c>
      <c r="E499" s="6">
        <v>0.40327546296296296</v>
      </c>
      <c r="F499" s="6">
        <v>0.41350694444444441</v>
      </c>
      <c r="G499">
        <f>IF(ISBLANK(D499),"",VLOOKUP(D499,evpWeights!$A:$Z,26,FALSE))</f>
        <v>1.5482592863979611E-5</v>
      </c>
      <c r="H499" s="7" t="str">
        <f t="shared" si="21"/>
        <v>884</v>
      </c>
      <c r="I499">
        <f t="shared" si="22"/>
        <v>1.7514245321243905E-8</v>
      </c>
      <c r="P499" t="s">
        <v>451</v>
      </c>
      <c r="Q499">
        <f t="shared" si="23"/>
        <v>91.68</v>
      </c>
      <c r="S499">
        <v>6061</v>
      </c>
      <c r="U499">
        <v>1.25</v>
      </c>
      <c r="V499">
        <v>59.5</v>
      </c>
    </row>
    <row r="500" spans="1:26" x14ac:dyDescent="0.25">
      <c r="D500" t="s">
        <v>1024</v>
      </c>
      <c r="E500" s="6">
        <v>0.40381944444444445</v>
      </c>
      <c r="F500" s="6">
        <v>0.41391203703703705</v>
      </c>
      <c r="G500">
        <f>IF(ISBLANK(D500),"",VLOOKUP(D500,evpWeights!$A:$Z,26,FALSE))</f>
        <v>1.5482592863979611E-5</v>
      </c>
      <c r="H500" s="7" t="str">
        <f t="shared" si="21"/>
        <v>872</v>
      </c>
      <c r="I500">
        <f t="shared" si="22"/>
        <v>1.7755267045848178E-8</v>
      </c>
      <c r="P500" t="s">
        <v>479</v>
      </c>
      <c r="Q500">
        <f t="shared" si="23"/>
        <v>58.4</v>
      </c>
    </row>
    <row r="501" spans="1:26" x14ac:dyDescent="0.25">
      <c r="D501" t="s">
        <v>1025</v>
      </c>
      <c r="E501" s="6">
        <v>0.40437499999999998</v>
      </c>
      <c r="F501" s="6">
        <v>0.41437499999999999</v>
      </c>
      <c r="G501">
        <f>IF(ISBLANK(D501),"",VLOOKUP(D501,evpWeights!$A:$Z,26,FALSE))</f>
        <v>1.8742086098501631E-5</v>
      </c>
      <c r="H501" s="7" t="str">
        <f t="shared" si="21"/>
        <v>864</v>
      </c>
      <c r="I501">
        <f t="shared" si="22"/>
        <v>2.1692229280673185E-8</v>
      </c>
      <c r="Q501" t="str">
        <f t="shared" si="23"/>
        <v/>
      </c>
    </row>
    <row r="502" spans="1:26" x14ac:dyDescent="0.25">
      <c r="A502" s="3">
        <v>42552</v>
      </c>
      <c r="B502">
        <v>88</v>
      </c>
      <c r="C502" t="s">
        <v>418</v>
      </c>
      <c r="D502" t="s">
        <v>1026</v>
      </c>
      <c r="E502" s="6">
        <v>0.42711805555555554</v>
      </c>
      <c r="F502" s="6">
        <v>0.43778935185185186</v>
      </c>
      <c r="G502">
        <f>IF(ISBLANK(D502),"",VLOOKUP(D502,evpWeights!$A:$Z,26,FALSE))</f>
        <v>1.8742086098501559E-5</v>
      </c>
      <c r="H502" s="7" t="str">
        <f t="shared" si="21"/>
        <v>922</v>
      </c>
      <c r="I502">
        <f t="shared" si="22"/>
        <v>2.0327642189264165E-8</v>
      </c>
      <c r="J502">
        <f>AVERAGE(I502:I506)</f>
        <v>2.7630300036364964E-8</v>
      </c>
      <c r="K502">
        <v>263</v>
      </c>
      <c r="L502">
        <v>4</v>
      </c>
      <c r="M502" t="s">
        <v>698</v>
      </c>
      <c r="N502" s="8">
        <v>0.44375000000000003</v>
      </c>
      <c r="O502">
        <v>0.4</v>
      </c>
      <c r="P502" t="s">
        <v>480</v>
      </c>
      <c r="Q502">
        <f t="shared" si="23"/>
        <v>82.32</v>
      </c>
      <c r="R502">
        <f>IF(ISNUMBER(Q502),AVERAGE(Q502:Q505),"")</f>
        <v>50.599999999999994</v>
      </c>
      <c r="S502" t="s">
        <v>418</v>
      </c>
      <c r="T502" t="s">
        <v>2222</v>
      </c>
      <c r="U502">
        <v>8.1999999999999993</v>
      </c>
      <c r="V502" t="s">
        <v>2213</v>
      </c>
      <c r="W502">
        <f>IF(ISBLANK(U502),"",AVERAGE(U502:U506))</f>
        <v>5.6333333333333329</v>
      </c>
      <c r="Y502" t="s">
        <v>2216</v>
      </c>
      <c r="Z502" t="s">
        <v>2217</v>
      </c>
    </row>
    <row r="503" spans="1:26" x14ac:dyDescent="0.25">
      <c r="D503" t="s">
        <v>1027</v>
      </c>
      <c r="E503" s="6">
        <v>0.42767361111111107</v>
      </c>
      <c r="F503" s="6">
        <v>0.43822916666666667</v>
      </c>
      <c r="G503">
        <f>IF(ISBLANK(D503),"",VLOOKUP(D503,evpWeights!$A:$Z,26,FALSE))</f>
        <v>2.5261072567545598E-5</v>
      </c>
      <c r="H503" s="7" t="str">
        <f t="shared" si="21"/>
        <v>912</v>
      </c>
      <c r="I503">
        <f t="shared" si="22"/>
        <v>2.7698544481957891E-8</v>
      </c>
      <c r="P503" t="s">
        <v>701</v>
      </c>
      <c r="Q503">
        <f t="shared" si="23"/>
        <v>28.239999999999995</v>
      </c>
      <c r="S503" t="s">
        <v>2214</v>
      </c>
      <c r="U503">
        <v>6.9</v>
      </c>
      <c r="V503" t="s">
        <v>2215</v>
      </c>
    </row>
    <row r="504" spans="1:26" x14ac:dyDescent="0.25">
      <c r="D504" t="s">
        <v>1028</v>
      </c>
      <c r="E504" s="6">
        <v>0.42935185185185182</v>
      </c>
      <c r="F504" s="6">
        <v>0.43872685185185184</v>
      </c>
      <c r="G504">
        <f>IF(ISBLANK(D504),"",VLOOKUP(D504,evpWeights!$A:$Z,26,FALSE))</f>
        <v>3.0150312419328663E-5</v>
      </c>
      <c r="H504" s="7" t="str">
        <f t="shared" si="21"/>
        <v>810</v>
      </c>
      <c r="I504">
        <f t="shared" si="22"/>
        <v>3.7222607925097117E-8</v>
      </c>
      <c r="P504" t="s">
        <v>648</v>
      </c>
      <c r="Q504">
        <f t="shared" si="23"/>
        <v>19.920000000000002</v>
      </c>
      <c r="S504">
        <v>5401</v>
      </c>
      <c r="U504">
        <v>1.8</v>
      </c>
      <c r="V504">
        <v>126</v>
      </c>
    </row>
    <row r="505" spans="1:26" x14ac:dyDescent="0.25">
      <c r="D505" t="s">
        <v>1029</v>
      </c>
      <c r="E505" s="6">
        <v>0.42982638888888891</v>
      </c>
      <c r="F505" s="6">
        <v>0.43930555555555556</v>
      </c>
      <c r="G505">
        <f>IF(ISBLANK(D505),"",VLOOKUP(D505,evpWeights!$A:$Z,26,FALSE))</f>
        <v>2.1186706024393165E-5</v>
      </c>
      <c r="H505" s="7" t="str">
        <f t="shared" si="21"/>
        <v>819</v>
      </c>
      <c r="I505">
        <f t="shared" si="22"/>
        <v>2.5868993924777978E-8</v>
      </c>
      <c r="P505" t="s">
        <v>540</v>
      </c>
      <c r="Q505">
        <f t="shared" si="23"/>
        <v>71.92</v>
      </c>
    </row>
    <row r="506" spans="1:26" x14ac:dyDescent="0.25">
      <c r="D506" t="s">
        <v>1030</v>
      </c>
      <c r="E506" s="6">
        <v>0.43009259259259264</v>
      </c>
      <c r="F506" s="6">
        <v>0.43986111111111109</v>
      </c>
      <c r="G506">
        <f>IF(ISBLANK(D506),"",VLOOKUP(D506,evpWeights!$A:$Z,26,FALSE))</f>
        <v>2.2816452641654139E-5</v>
      </c>
      <c r="H506" s="7" t="str">
        <f t="shared" si="21"/>
        <v>844</v>
      </c>
      <c r="I506">
        <f t="shared" si="22"/>
        <v>2.7033711660727653E-8</v>
      </c>
      <c r="Q506" t="str">
        <f t="shared" si="23"/>
        <v/>
      </c>
    </row>
    <row r="507" spans="1:26" x14ac:dyDescent="0.25">
      <c r="A507" s="3">
        <v>42552</v>
      </c>
      <c r="B507">
        <v>85</v>
      </c>
      <c r="C507" t="s">
        <v>418</v>
      </c>
      <c r="D507" t="s">
        <v>1031</v>
      </c>
      <c r="E507" s="6">
        <v>0.45825231481481482</v>
      </c>
      <c r="F507" s="6">
        <v>0.46854166666666663</v>
      </c>
      <c r="G507">
        <f>IF(ISBLANK(D507),"",VLOOKUP(D507,evpWeights!$A:$Z,26,FALSE))</f>
        <v>1.548259286397954E-5</v>
      </c>
      <c r="H507" s="7" t="str">
        <f t="shared" si="21"/>
        <v>889</v>
      </c>
      <c r="I507">
        <f t="shared" si="22"/>
        <v>1.7415740004476422E-8</v>
      </c>
      <c r="J507">
        <f>AVERAGE(I507:I511)</f>
        <v>1.8368289231288145E-8</v>
      </c>
      <c r="K507">
        <v>154</v>
      </c>
      <c r="L507">
        <v>12</v>
      </c>
      <c r="M507" t="s">
        <v>698</v>
      </c>
      <c r="N507" s="8">
        <v>0.47361111111111115</v>
      </c>
      <c r="O507">
        <v>0</v>
      </c>
      <c r="P507" t="s">
        <v>524</v>
      </c>
      <c r="Q507">
        <f t="shared" si="23"/>
        <v>83.36</v>
      </c>
      <c r="R507">
        <f>IF(ISNUMBER(Q507),AVERAGE(Q507:Q510),"")</f>
        <v>88.039999999999992</v>
      </c>
      <c r="S507" t="s">
        <v>418</v>
      </c>
      <c r="T507" t="s">
        <v>408</v>
      </c>
      <c r="U507">
        <v>3.7</v>
      </c>
      <c r="V507">
        <v>39</v>
      </c>
      <c r="W507">
        <f>IF(ISBLANK(U507),"",AVERAGE(U507:U511))</f>
        <v>3.3000000000000003</v>
      </c>
      <c r="Y507" s="31" t="s">
        <v>1964</v>
      </c>
      <c r="Z507" s="31" t="s">
        <v>2407</v>
      </c>
    </row>
    <row r="508" spans="1:26" x14ac:dyDescent="0.25">
      <c r="D508" t="s">
        <v>1032</v>
      </c>
      <c r="E508" s="6">
        <v>0.45883101851851849</v>
      </c>
      <c r="F508" s="6">
        <v>0.4697453703703704</v>
      </c>
      <c r="G508">
        <f>IF(ISBLANK(D508),"",VLOOKUP(D508,evpWeights!$A:$Z,26,FALSE))</f>
        <v>1.7112339481240585E-5</v>
      </c>
      <c r="H508" s="7" t="str">
        <f t="shared" si="21"/>
        <v>943</v>
      </c>
      <c r="I508">
        <f t="shared" si="22"/>
        <v>1.8146701464730206E-8</v>
      </c>
      <c r="P508" t="s">
        <v>489</v>
      </c>
      <c r="Q508">
        <f t="shared" si="23"/>
        <v>80.239999999999995</v>
      </c>
      <c r="S508" t="s">
        <v>2218</v>
      </c>
      <c r="U508">
        <v>4.8</v>
      </c>
      <c r="V508">
        <v>60</v>
      </c>
    </row>
    <row r="509" spans="1:26" x14ac:dyDescent="0.25">
      <c r="D509" t="s">
        <v>1033</v>
      </c>
      <c r="E509" s="6">
        <v>0.45943287037037034</v>
      </c>
      <c r="F509" s="6">
        <v>0.47020833333333334</v>
      </c>
      <c r="G509">
        <f>IF(ISBLANK(D509),"",VLOOKUP(D509,evpWeights!$A:$Z,26,FALSE))</f>
        <v>1.7112339481240585E-5</v>
      </c>
      <c r="H509" s="7" t="str">
        <f t="shared" si="21"/>
        <v>931</v>
      </c>
      <c r="I509">
        <f t="shared" si="22"/>
        <v>1.8380600946552723E-8</v>
      </c>
      <c r="P509" t="s">
        <v>410</v>
      </c>
      <c r="Q509">
        <f t="shared" si="23"/>
        <v>94.8</v>
      </c>
      <c r="S509" t="s">
        <v>2219</v>
      </c>
      <c r="U509">
        <v>1.4</v>
      </c>
      <c r="V509">
        <v>59</v>
      </c>
    </row>
    <row r="510" spans="1:26" x14ac:dyDescent="0.25">
      <c r="D510" t="s">
        <v>1034</v>
      </c>
      <c r="E510" s="6">
        <v>0.45989583333333334</v>
      </c>
      <c r="F510" s="6">
        <v>0.47074074074074074</v>
      </c>
      <c r="G510">
        <f>IF(ISBLANK(D510),"",VLOOKUP(D510,evpWeights!$A:$Z,26,FALSE))</f>
        <v>1.7112339481240585E-5</v>
      </c>
      <c r="H510" s="7" t="str">
        <f t="shared" si="21"/>
        <v>937</v>
      </c>
      <c r="I510">
        <f t="shared" si="22"/>
        <v>1.8262902327898171E-8</v>
      </c>
      <c r="P510" t="s">
        <v>400</v>
      </c>
      <c r="Q510">
        <f t="shared" si="23"/>
        <v>93.76</v>
      </c>
    </row>
    <row r="511" spans="1:26" x14ac:dyDescent="0.25">
      <c r="D511" t="s">
        <v>1035</v>
      </c>
      <c r="E511" s="6">
        <v>0.46039351851851856</v>
      </c>
      <c r="F511" s="6">
        <v>0.46903935185185186</v>
      </c>
      <c r="G511">
        <f>IF(ISBLANK(D511),"",VLOOKUP(D511,evpWeights!$A:$Z,26,FALSE))</f>
        <v>1.4667719555349051E-5</v>
      </c>
      <c r="H511" s="7" t="str">
        <f t="shared" si="21"/>
        <v>747</v>
      </c>
      <c r="I511">
        <f t="shared" si="22"/>
        <v>1.9635501412783201E-8</v>
      </c>
      <c r="Q511" t="str">
        <f t="shared" si="23"/>
        <v/>
      </c>
    </row>
    <row r="512" spans="1:26" x14ac:dyDescent="0.25">
      <c r="A512" s="3">
        <v>42552</v>
      </c>
      <c r="B512">
        <v>84</v>
      </c>
      <c r="C512" t="s">
        <v>418</v>
      </c>
      <c r="D512" t="s">
        <v>1036</v>
      </c>
      <c r="E512" s="6">
        <v>0.49560185185185185</v>
      </c>
      <c r="F512" s="6">
        <v>0.50871527777777781</v>
      </c>
      <c r="G512">
        <f>IF(ISBLANK(D512),"",VLOOKUP(D512,evpWeights!$A:$Z,26,FALSE))</f>
        <v>2.2001579333023579E-5</v>
      </c>
      <c r="H512" s="7" t="str">
        <f t="shared" si="21"/>
        <v>1133</v>
      </c>
      <c r="I512">
        <f t="shared" si="22"/>
        <v>1.9418869667275884E-8</v>
      </c>
      <c r="J512">
        <f>AVERAGE(I512:I516)</f>
        <v>2.0742626926476785E-8</v>
      </c>
      <c r="K512">
        <v>120</v>
      </c>
      <c r="L512">
        <v>9</v>
      </c>
      <c r="M512" t="s">
        <v>698</v>
      </c>
      <c r="N512" s="8">
        <v>0.51527777777777783</v>
      </c>
      <c r="O512">
        <v>0</v>
      </c>
      <c r="P512" t="s">
        <v>480</v>
      </c>
      <c r="Q512">
        <f t="shared" si="23"/>
        <v>82.32</v>
      </c>
      <c r="R512">
        <f>IF(ISNUMBER(Q512),AVERAGE(Q512:Q515),"")</f>
        <v>86.47999999999999</v>
      </c>
      <c r="S512">
        <v>4991</v>
      </c>
      <c r="U512">
        <v>1.1000000000000001</v>
      </c>
      <c r="V512">
        <f>CONVERT(1.2,"m","cm")</f>
        <v>120</v>
      </c>
      <c r="W512">
        <f>IF(ISBLANK(U512),"",AVERAGE(U512:U516))</f>
        <v>3.5666666666666664</v>
      </c>
      <c r="Y512" t="s">
        <v>2220</v>
      </c>
      <c r="Z512" t="s">
        <v>2221</v>
      </c>
    </row>
    <row r="513" spans="1:26" x14ac:dyDescent="0.25">
      <c r="D513" t="s">
        <v>1037</v>
      </c>
      <c r="E513" s="6">
        <v>0.49618055555555557</v>
      </c>
      <c r="F513" s="6">
        <v>0.50920138888888888</v>
      </c>
      <c r="G513">
        <f>IF(ISBLANK(D513),"",VLOOKUP(D513,evpWeights!$A:$Z,26,FALSE))</f>
        <v>1.8742086098501559E-5</v>
      </c>
      <c r="H513" s="7" t="str">
        <f t="shared" si="21"/>
        <v>1125</v>
      </c>
      <c r="I513">
        <f t="shared" si="22"/>
        <v>1.6659632087556942E-8</v>
      </c>
      <c r="P513" t="s">
        <v>480</v>
      </c>
      <c r="Q513">
        <f t="shared" si="23"/>
        <v>82.32</v>
      </c>
      <c r="S513">
        <v>4989</v>
      </c>
      <c r="U513">
        <v>3.8</v>
      </c>
      <c r="V513">
        <v>84</v>
      </c>
    </row>
    <row r="514" spans="1:26" x14ac:dyDescent="0.25">
      <c r="D514" t="s">
        <v>1038</v>
      </c>
      <c r="E514" s="6">
        <v>0.49693287037037037</v>
      </c>
      <c r="F514" s="6">
        <v>0.50964120370370369</v>
      </c>
      <c r="G514">
        <f>IF(ISBLANK(D514),"",VLOOKUP(D514,evpWeights!$A:$Z,26,FALSE))</f>
        <v>2.5261072567545669E-5</v>
      </c>
      <c r="H514" s="7" t="str">
        <f t="shared" ref="H514:H577" si="24">IF(ISBLANK(D514),"",TEXT(F514-E514,"[ss]"))</f>
        <v>1098</v>
      </c>
      <c r="I514">
        <f t="shared" ref="I514:I577" si="25">IF(ISBLANK(D514),"",G514/H514)</f>
        <v>2.3006441318347605E-8</v>
      </c>
      <c r="P514" t="s">
        <v>484</v>
      </c>
      <c r="Q514">
        <f t="shared" ref="Q514:Q577" si="26">IF(ISBLANK(P514),"",100-(IF(RIGHT(P514,1)="w",_xlfn.NUMBERVALUE(LEFT(P514,(LEN(P514)-2))),94-_xlfn.NUMBERVALUE(LEFT(P514,(LEN(P514)-2))))*1.04))</f>
        <v>87.52</v>
      </c>
      <c r="S514">
        <v>4888</v>
      </c>
      <c r="U514">
        <v>5.8</v>
      </c>
      <c r="V514">
        <v>67.5</v>
      </c>
    </row>
    <row r="515" spans="1:26" x14ac:dyDescent="0.25">
      <c r="D515" t="s">
        <v>1039</v>
      </c>
      <c r="E515" s="6">
        <v>0.49752314814814813</v>
      </c>
      <c r="F515" s="6">
        <v>0.51011574074074073</v>
      </c>
      <c r="G515">
        <f>IF(ISBLANK(D515),"",VLOOKUP(D515,evpWeights!$A:$Z,26,FALSE))</f>
        <v>2.1186706024393165E-5</v>
      </c>
      <c r="H515" s="7" t="str">
        <f t="shared" si="24"/>
        <v>1088</v>
      </c>
      <c r="I515">
        <f t="shared" si="25"/>
        <v>1.9473075390067248E-8</v>
      </c>
      <c r="P515" t="s">
        <v>400</v>
      </c>
      <c r="Q515">
        <f t="shared" si="26"/>
        <v>93.76</v>
      </c>
    </row>
    <row r="516" spans="1:26" x14ac:dyDescent="0.25">
      <c r="D516" t="s">
        <v>1040</v>
      </c>
      <c r="E516" s="6">
        <v>0.49827546296296293</v>
      </c>
      <c r="F516" s="6">
        <v>0.51064814814814818</v>
      </c>
      <c r="G516">
        <f>IF(ISBLANK(D516),"",VLOOKUP(D516,evpWeights!$A:$Z,26,FALSE))</f>
        <v>2.6890819184806643E-5</v>
      </c>
      <c r="H516" s="7" t="str">
        <f t="shared" si="24"/>
        <v>1069</v>
      </c>
      <c r="I516">
        <f t="shared" si="25"/>
        <v>2.5155116169136244E-8</v>
      </c>
      <c r="Q516" t="str">
        <f t="shared" si="26"/>
        <v/>
      </c>
    </row>
    <row r="517" spans="1:26" x14ac:dyDescent="0.25">
      <c r="A517" s="3">
        <v>42553</v>
      </c>
      <c r="B517">
        <v>84</v>
      </c>
      <c r="C517" t="s">
        <v>402</v>
      </c>
      <c r="D517" t="s">
        <v>1066</v>
      </c>
      <c r="E517" s="6">
        <v>0.3561111111111111</v>
      </c>
      <c r="F517" s="6">
        <v>0.36953703703703705</v>
      </c>
      <c r="G517">
        <f>IF(ISBLANK(D517),"",VLOOKUP(D517,evpWeights!$A:$Z,26,FALSE))</f>
        <v>2.0371832715762605E-5</v>
      </c>
      <c r="H517" s="7" t="str">
        <f t="shared" si="24"/>
        <v>1160</v>
      </c>
      <c r="I517">
        <f t="shared" si="25"/>
        <v>1.7561924754967763E-8</v>
      </c>
      <c r="J517">
        <f>AVERAGE(I517:I521)</f>
        <v>1.7881802346937288E-8</v>
      </c>
      <c r="N517" s="8">
        <v>0.36249999999999999</v>
      </c>
      <c r="O517">
        <v>0</v>
      </c>
      <c r="P517" t="s">
        <v>484</v>
      </c>
      <c r="Q517">
        <f t="shared" si="26"/>
        <v>87.52</v>
      </c>
      <c r="R517">
        <f>IF(ISNUMBER(Q517),AVERAGE(Q517:Q520),"")</f>
        <v>88.56</v>
      </c>
      <c r="W517" t="str">
        <f>IF(ISBLANK(U517),"",AVERAGE(U517:U521))</f>
        <v/>
      </c>
    </row>
    <row r="518" spans="1:26" x14ac:dyDescent="0.25">
      <c r="D518" t="s">
        <v>1068</v>
      </c>
      <c r="E518" s="6">
        <v>0.35769675925925926</v>
      </c>
      <c r="F518" s="6">
        <v>0.37019675925925927</v>
      </c>
      <c r="G518">
        <f>IF(ISBLANK(D518),"",VLOOKUP(D518,evpWeights!$A:$Z,26,FALSE))</f>
        <v>1.9556959407132119E-5</v>
      </c>
      <c r="H518" s="7" t="str">
        <f t="shared" si="24"/>
        <v>1080</v>
      </c>
      <c r="I518">
        <f t="shared" si="25"/>
        <v>1.8108295747344555E-8</v>
      </c>
      <c r="P518" t="s">
        <v>411</v>
      </c>
      <c r="Q518">
        <f t="shared" si="26"/>
        <v>85.44</v>
      </c>
    </row>
    <row r="519" spans="1:26" x14ac:dyDescent="0.25">
      <c r="D519" t="s">
        <v>1069</v>
      </c>
      <c r="E519" s="6">
        <v>0.35842592592592593</v>
      </c>
      <c r="F519" s="6">
        <v>0.37077546296296293</v>
      </c>
      <c r="G519">
        <f>IF(ISBLANK(D519),"",VLOOKUP(D519,evpWeights!$A:$Z,26,FALSE))</f>
        <v>1.7112339481240585E-5</v>
      </c>
      <c r="H519" s="7" t="str">
        <f t="shared" si="24"/>
        <v>1067</v>
      </c>
      <c r="I519">
        <f t="shared" si="25"/>
        <v>1.6037806449147689E-8</v>
      </c>
      <c r="P519" t="s">
        <v>399</v>
      </c>
      <c r="Q519">
        <f t="shared" si="26"/>
        <v>88.56</v>
      </c>
    </row>
    <row r="520" spans="1:26" x14ac:dyDescent="0.25">
      <c r="D520" t="s">
        <v>1070</v>
      </c>
      <c r="E520" s="6">
        <v>0.35901620370370368</v>
      </c>
      <c r="F520" s="6">
        <v>0.37138888888888894</v>
      </c>
      <c r="G520">
        <f>IF(ISBLANK(D520),"",VLOOKUP(D520,evpWeights!$A:$Z,26,FALSE))</f>
        <v>2.118670602439309E-5</v>
      </c>
      <c r="H520" s="7" t="str">
        <f t="shared" si="24"/>
        <v>1069</v>
      </c>
      <c r="I520">
        <f t="shared" si="25"/>
        <v>1.981918243628914E-8</v>
      </c>
      <c r="P520" t="s">
        <v>491</v>
      </c>
      <c r="Q520">
        <f t="shared" si="26"/>
        <v>92.72</v>
      </c>
    </row>
    <row r="521" spans="1:26" x14ac:dyDescent="0.25">
      <c r="G521" t="str">
        <f>IF(ISBLANK(D521),"",VLOOKUP(D521,evpWeights!$A:$Z,26,FALSE))</f>
        <v/>
      </c>
      <c r="H521" s="7" t="str">
        <f t="shared" si="24"/>
        <v/>
      </c>
      <c r="I521" t="str">
        <f t="shared" si="25"/>
        <v/>
      </c>
      <c r="Q521" t="str">
        <f t="shared" si="26"/>
        <v/>
      </c>
    </row>
    <row r="522" spans="1:26" x14ac:dyDescent="0.25">
      <c r="A522" s="3">
        <v>42553</v>
      </c>
      <c r="B522">
        <v>89</v>
      </c>
      <c r="C522" t="s">
        <v>418</v>
      </c>
      <c r="D522" t="s">
        <v>1071</v>
      </c>
      <c r="E522" s="6">
        <v>0.38692129629629629</v>
      </c>
      <c r="F522" s="6">
        <v>0.3979050925925926</v>
      </c>
      <c r="G522">
        <f>IF(ISBLANK(D522),"",VLOOKUP(D522,evpWeights!$A:$Z,26,FALSE))</f>
        <v>1.3037972938088079E-5</v>
      </c>
      <c r="H522" s="7" t="str">
        <f t="shared" si="24"/>
        <v>949</v>
      </c>
      <c r="I522">
        <f t="shared" si="25"/>
        <v>1.3738643770377323E-8</v>
      </c>
      <c r="J522">
        <f>AVERAGE(I522:I526)</f>
        <v>1.5141575290187695E-8</v>
      </c>
      <c r="K522">
        <v>170</v>
      </c>
      <c r="L522">
        <v>7</v>
      </c>
      <c r="M522" t="s">
        <v>698</v>
      </c>
      <c r="N522" s="8">
        <v>0.4055555555555555</v>
      </c>
      <c r="O522">
        <v>0</v>
      </c>
      <c r="P522" t="s">
        <v>517</v>
      </c>
      <c r="Q522">
        <f t="shared" si="26"/>
        <v>68.8</v>
      </c>
      <c r="R522">
        <f>IF(ISNUMBER(Q522),AVERAGE(Q522:Q525),"")</f>
        <v>63.08</v>
      </c>
      <c r="S522" t="s">
        <v>418</v>
      </c>
      <c r="T522" t="s">
        <v>2222</v>
      </c>
      <c r="U522">
        <v>4.55</v>
      </c>
      <c r="V522" t="s">
        <v>2223</v>
      </c>
      <c r="W522">
        <f>IF(ISBLANK(U522),"",AVERAGE(U522:U526))</f>
        <v>3.5999999999999996</v>
      </c>
      <c r="Y522" t="s">
        <v>2225</v>
      </c>
      <c r="Z522" t="s">
        <v>2226</v>
      </c>
    </row>
    <row r="523" spans="1:26" x14ac:dyDescent="0.25">
      <c r="D523" t="s">
        <v>1072</v>
      </c>
      <c r="E523" s="6">
        <v>0.38765046296296296</v>
      </c>
      <c r="F523" s="6">
        <v>0.39864583333333337</v>
      </c>
      <c r="G523">
        <f>IF(ISBLANK(D523),"",VLOOKUP(D523,evpWeights!$A:$Z,26,FALSE))</f>
        <v>1.2223099629457519E-5</v>
      </c>
      <c r="H523" s="7" t="str">
        <f t="shared" si="24"/>
        <v>950</v>
      </c>
      <c r="I523">
        <f t="shared" si="25"/>
        <v>1.2866420662586862E-8</v>
      </c>
      <c r="P523" t="s">
        <v>691</v>
      </c>
      <c r="Q523">
        <f t="shared" si="26"/>
        <v>25.120000000000005</v>
      </c>
      <c r="S523">
        <v>5296</v>
      </c>
      <c r="U523">
        <v>4.3</v>
      </c>
      <c r="V523">
        <v>90.5</v>
      </c>
    </row>
    <row r="524" spans="1:26" x14ac:dyDescent="0.25">
      <c r="D524" t="s">
        <v>1073</v>
      </c>
      <c r="E524" s="6">
        <v>0.38832175925925921</v>
      </c>
      <c r="F524" s="6">
        <v>0.39914351851851854</v>
      </c>
      <c r="G524">
        <f>IF(ISBLANK(D524),"",VLOOKUP(D524,evpWeights!$A:$Z,26,FALSE))</f>
        <v>1.6297466172610097E-5</v>
      </c>
      <c r="H524" s="7" t="str">
        <f t="shared" si="24"/>
        <v>935</v>
      </c>
      <c r="I524">
        <f t="shared" si="25"/>
        <v>1.7430445104395826E-8</v>
      </c>
      <c r="P524" t="s">
        <v>597</v>
      </c>
      <c r="Q524">
        <f t="shared" si="26"/>
        <v>69.84</v>
      </c>
      <c r="S524" t="s">
        <v>418</v>
      </c>
      <c r="T524" t="s">
        <v>2222</v>
      </c>
      <c r="U524">
        <v>1.95</v>
      </c>
      <c r="V524" t="s">
        <v>2224</v>
      </c>
    </row>
    <row r="525" spans="1:26" x14ac:dyDescent="0.25">
      <c r="D525" t="s">
        <v>1074</v>
      </c>
      <c r="E525" s="6">
        <v>0.38890046296296293</v>
      </c>
      <c r="F525" s="6">
        <v>0.3996527777777778</v>
      </c>
      <c r="G525">
        <f>IF(ISBLANK(D525),"",VLOOKUP(D525,evpWeights!$A:$Z,26,FALSE))</f>
        <v>1.3037972938088079E-5</v>
      </c>
      <c r="H525" s="7" t="str">
        <f t="shared" si="24"/>
        <v>929</v>
      </c>
      <c r="I525">
        <f t="shared" si="25"/>
        <v>1.403441651032086E-8</v>
      </c>
      <c r="P525" t="s">
        <v>399</v>
      </c>
      <c r="Q525">
        <f t="shared" si="26"/>
        <v>88.56</v>
      </c>
    </row>
    <row r="526" spans="1:26" x14ac:dyDescent="0.25">
      <c r="D526" t="s">
        <v>1075</v>
      </c>
      <c r="E526" s="6">
        <v>0.38951388888888888</v>
      </c>
      <c r="F526" s="6">
        <v>0.40020833333333333</v>
      </c>
      <c r="G526">
        <f>IF(ISBLANK(D526),"",VLOOKUP(D526,evpWeights!$A:$Z,26,FALSE))</f>
        <v>1.6297466172610025E-5</v>
      </c>
      <c r="H526" s="7" t="str">
        <f t="shared" si="24"/>
        <v>924</v>
      </c>
      <c r="I526">
        <f t="shared" si="25"/>
        <v>1.7637950403257602E-8</v>
      </c>
      <c r="Q526" t="str">
        <f t="shared" si="26"/>
        <v/>
      </c>
    </row>
    <row r="527" spans="1:26" x14ac:dyDescent="0.25">
      <c r="A527" s="3">
        <v>42553</v>
      </c>
      <c r="B527">
        <v>60</v>
      </c>
      <c r="C527" t="s">
        <v>418</v>
      </c>
      <c r="D527" t="s">
        <v>1076</v>
      </c>
      <c r="E527" s="6">
        <v>0.41549768518518521</v>
      </c>
      <c r="F527" s="6">
        <v>0.4268865740740741</v>
      </c>
      <c r="G527">
        <f>IF(ISBLANK(D527),"",VLOOKUP(D527,evpWeights!$A:$Z,26,FALSE))</f>
        <v>1.8742086098501559E-5</v>
      </c>
      <c r="H527" s="7" t="str">
        <f t="shared" si="24"/>
        <v>984</v>
      </c>
      <c r="I527">
        <f t="shared" si="25"/>
        <v>1.904683546595687E-8</v>
      </c>
      <c r="J527">
        <f>AVERAGE(I527:I531)</f>
        <v>2.4463266863232102E-8</v>
      </c>
      <c r="K527">
        <v>60</v>
      </c>
      <c r="L527">
        <v>7</v>
      </c>
      <c r="M527" t="s">
        <v>698</v>
      </c>
      <c r="N527" s="8">
        <v>0.43402777777777773</v>
      </c>
      <c r="O527">
        <v>0.3</v>
      </c>
      <c r="P527" t="s">
        <v>668</v>
      </c>
      <c r="Q527">
        <f t="shared" si="26"/>
        <v>75.039999999999992</v>
      </c>
      <c r="R527">
        <f>IF(ISNUMBER(Q527),AVERAGE(Q527:Q530),"")</f>
        <v>74.78</v>
      </c>
      <c r="S527" t="s">
        <v>2227</v>
      </c>
      <c r="U527">
        <v>2.2999999999999998</v>
      </c>
      <c r="V527">
        <f>CONVERT(2.65,"m","cm")</f>
        <v>265</v>
      </c>
      <c r="W527">
        <f>IF(ISBLANK(U527),"",AVERAGE(U527:U531))</f>
        <v>3.6999999999999997</v>
      </c>
      <c r="Y527" t="s">
        <v>2233</v>
      </c>
      <c r="Z527" t="s">
        <v>2568</v>
      </c>
    </row>
    <row r="528" spans="1:26" x14ac:dyDescent="0.25">
      <c r="D528" t="s">
        <v>1077</v>
      </c>
      <c r="E528" s="6">
        <v>0.41613425925925923</v>
      </c>
      <c r="F528" s="6">
        <v>0.42732638888888891</v>
      </c>
      <c r="G528">
        <f>IF(ISBLANK(D528),"",VLOOKUP(D528,evpWeights!$A:$Z,26,FALSE))</f>
        <v>2.118670602439309E-5</v>
      </c>
      <c r="H528" s="7" t="str">
        <f t="shared" si="24"/>
        <v>967</v>
      </c>
      <c r="I528">
        <f t="shared" si="25"/>
        <v>2.1909727015918397E-8</v>
      </c>
      <c r="P528" t="s">
        <v>524</v>
      </c>
      <c r="Q528">
        <f t="shared" si="26"/>
        <v>83.36</v>
      </c>
      <c r="S528">
        <v>4008</v>
      </c>
      <c r="U528">
        <v>1.2</v>
      </c>
      <c r="V528" t="s">
        <v>2228</v>
      </c>
    </row>
    <row r="529" spans="1:26" x14ac:dyDescent="0.25">
      <c r="D529" t="s">
        <v>1078</v>
      </c>
      <c r="E529" s="6">
        <v>0.4168055555555556</v>
      </c>
      <c r="F529" s="6">
        <v>0.42780092592592595</v>
      </c>
      <c r="G529">
        <f>IF(ISBLANK(D529),"",VLOOKUP(D529,evpWeights!$A:$Z,26,FALSE))</f>
        <v>2.5261072567545598E-5</v>
      </c>
      <c r="H529" s="7" t="str">
        <f t="shared" si="24"/>
        <v>950</v>
      </c>
      <c r="I529">
        <f t="shared" si="25"/>
        <v>2.6590602702679576E-8</v>
      </c>
      <c r="P529" t="s">
        <v>557</v>
      </c>
      <c r="Q529">
        <f t="shared" si="26"/>
        <v>74</v>
      </c>
      <c r="S529">
        <v>4128</v>
      </c>
      <c r="U529">
        <v>7.6</v>
      </c>
      <c r="V529">
        <v>76</v>
      </c>
    </row>
    <row r="530" spans="1:26" x14ac:dyDescent="0.25">
      <c r="D530" t="s">
        <v>1079</v>
      </c>
      <c r="E530" s="6">
        <v>0.4173842592592592</v>
      </c>
      <c r="F530" s="6">
        <v>0.42831018518518515</v>
      </c>
      <c r="G530">
        <f>IF(ISBLANK(D530),"",VLOOKUP(D530,evpWeights!$A:$Z,26,FALSE))</f>
        <v>2.0371832715762605E-5</v>
      </c>
      <c r="H530" s="7" t="str">
        <f t="shared" si="24"/>
        <v>944</v>
      </c>
      <c r="I530">
        <f t="shared" si="25"/>
        <v>2.1580331266697676E-8</v>
      </c>
      <c r="P530" t="s">
        <v>542</v>
      </c>
      <c r="Q530">
        <f t="shared" si="26"/>
        <v>66.72</v>
      </c>
    </row>
    <row r="531" spans="1:26" x14ac:dyDescent="0.25">
      <c r="D531" t="s">
        <v>1080</v>
      </c>
      <c r="E531" s="6">
        <v>0.41806712962962966</v>
      </c>
      <c r="F531" s="6">
        <v>0.42886574074074074</v>
      </c>
      <c r="G531">
        <f>IF(ISBLANK(D531),"",VLOOKUP(D531,evpWeights!$A:$Z,26,FALSE))</f>
        <v>3.0965185727959148E-5</v>
      </c>
      <c r="H531" s="7" t="str">
        <f t="shared" si="24"/>
        <v>933</v>
      </c>
      <c r="I531">
        <f t="shared" si="25"/>
        <v>3.3188837864907981E-8</v>
      </c>
      <c r="Q531" t="str">
        <f t="shared" si="26"/>
        <v/>
      </c>
    </row>
    <row r="532" spans="1:26" x14ac:dyDescent="0.25">
      <c r="A532" s="3">
        <v>42553</v>
      </c>
      <c r="B532">
        <v>61</v>
      </c>
      <c r="C532" t="s">
        <v>418</v>
      </c>
      <c r="D532" t="s">
        <v>1081</v>
      </c>
      <c r="E532" s="6">
        <v>0.4508564814814815</v>
      </c>
      <c r="F532" s="6">
        <v>0.46174768518518516</v>
      </c>
      <c r="G532">
        <f>IF(ISBLANK(D532),"",VLOOKUP(D532,evpWeights!$A:$Z,26,FALSE))</f>
        <v>5.1337018443721756E-5</v>
      </c>
      <c r="H532" s="7" t="str">
        <f t="shared" si="24"/>
        <v>941</v>
      </c>
      <c r="I532">
        <f t="shared" si="25"/>
        <v>5.4555811311075191E-8</v>
      </c>
      <c r="J532">
        <f>AVERAGE(I532:I536)</f>
        <v>5.1270136717861083E-8</v>
      </c>
      <c r="K532">
        <v>122</v>
      </c>
      <c r="L532">
        <v>7</v>
      </c>
      <c r="M532" t="s">
        <v>698</v>
      </c>
      <c r="N532" s="8">
        <v>0.46597222222222223</v>
      </c>
      <c r="O532">
        <v>0.6</v>
      </c>
      <c r="P532" t="s">
        <v>1493</v>
      </c>
      <c r="Q532">
        <f t="shared" si="26"/>
        <v>13.679999999999993</v>
      </c>
      <c r="R532">
        <f>IF(ISNUMBER(Q532),AVERAGE(Q532:Q535),"")</f>
        <v>50.339999999999996</v>
      </c>
      <c r="S532" t="s">
        <v>418</v>
      </c>
      <c r="T532" t="s">
        <v>408</v>
      </c>
      <c r="U532">
        <v>1.5</v>
      </c>
      <c r="V532" t="s">
        <v>2230</v>
      </c>
      <c r="W532">
        <f>IF(ISBLANK(U532),"",AVERAGE(U532:U536))</f>
        <v>3.2333333333333329</v>
      </c>
      <c r="X532" t="s">
        <v>2232</v>
      </c>
      <c r="Y532" t="s">
        <v>2233</v>
      </c>
      <c r="Z532" t="s">
        <v>2234</v>
      </c>
    </row>
    <row r="533" spans="1:26" x14ac:dyDescent="0.25">
      <c r="D533" t="s">
        <v>1082</v>
      </c>
      <c r="E533" s="6">
        <v>0.45157407407407407</v>
      </c>
      <c r="F533" s="6">
        <v>0.46219907407407407</v>
      </c>
      <c r="G533">
        <f>IF(ISBLANK(D533),"",VLOOKUP(D533,evpWeights!$A:$Z,26,FALSE))</f>
        <v>4.7262651900569248E-5</v>
      </c>
      <c r="H533" s="7" t="str">
        <f t="shared" si="24"/>
        <v>918</v>
      </c>
      <c r="I533">
        <f t="shared" si="25"/>
        <v>5.1484370262058003E-8</v>
      </c>
      <c r="P533" t="s">
        <v>416</v>
      </c>
      <c r="Q533">
        <f t="shared" si="26"/>
        <v>77.12</v>
      </c>
      <c r="S533">
        <v>4136</v>
      </c>
      <c r="U533">
        <v>6.6</v>
      </c>
      <c r="V533">
        <v>73.5</v>
      </c>
    </row>
    <row r="534" spans="1:26" x14ac:dyDescent="0.25">
      <c r="D534" t="s">
        <v>1083</v>
      </c>
      <c r="E534" s="6">
        <v>0.45224537037037038</v>
      </c>
      <c r="F534" s="6">
        <v>0.4626851851851852</v>
      </c>
      <c r="G534">
        <f>IF(ISBLANK(D534),"",VLOOKUP(D534,evpWeights!$A:$Z,26,FALSE))</f>
        <v>4.8077525209199808E-5</v>
      </c>
      <c r="H534" s="7" t="str">
        <f t="shared" si="24"/>
        <v>902</v>
      </c>
      <c r="I534">
        <f t="shared" si="25"/>
        <v>5.3301025730820186E-8</v>
      </c>
      <c r="P534" t="s">
        <v>421</v>
      </c>
      <c r="Q534">
        <f t="shared" si="26"/>
        <v>72.960000000000008</v>
      </c>
      <c r="S534">
        <v>4120</v>
      </c>
      <c r="U534">
        <v>1.6</v>
      </c>
      <c r="V534" t="s">
        <v>2231</v>
      </c>
    </row>
    <row r="535" spans="1:26" x14ac:dyDescent="0.25">
      <c r="D535" t="s">
        <v>1084</v>
      </c>
      <c r="E535" s="6">
        <v>0.45288194444444446</v>
      </c>
      <c r="F535" s="6">
        <v>0.46311342592592591</v>
      </c>
      <c r="G535">
        <f>IF(ISBLANK(D535),"",VLOOKUP(D535,evpWeights!$A:$Z,26,FALSE))</f>
        <v>5.1337018443721756E-5</v>
      </c>
      <c r="H535" s="7" t="str">
        <f t="shared" si="24"/>
        <v>884</v>
      </c>
      <c r="I535">
        <f t="shared" si="25"/>
        <v>5.8073550275703345E-8</v>
      </c>
      <c r="P535" t="s">
        <v>2229</v>
      </c>
      <c r="Q535">
        <f t="shared" si="26"/>
        <v>37.599999999999994</v>
      </c>
    </row>
    <row r="536" spans="1:26" x14ac:dyDescent="0.25">
      <c r="D536" t="s">
        <v>1085</v>
      </c>
      <c r="E536" s="6">
        <v>0.4534259259259259</v>
      </c>
      <c r="F536" s="6">
        <v>0.46359953703703699</v>
      </c>
      <c r="G536">
        <f>IF(ISBLANK(D536),"",VLOOKUP(D536,evpWeights!$A:$Z,26,FALSE))</f>
        <v>3.4224678962481171E-5</v>
      </c>
      <c r="H536" s="7" t="str">
        <f t="shared" si="24"/>
        <v>879</v>
      </c>
      <c r="I536">
        <f t="shared" si="25"/>
        <v>3.893592600964866E-8</v>
      </c>
      <c r="Q536" t="str">
        <f t="shared" si="26"/>
        <v/>
      </c>
    </row>
    <row r="537" spans="1:26" x14ac:dyDescent="0.25">
      <c r="A537" s="3">
        <v>42553</v>
      </c>
      <c r="B537">
        <v>62</v>
      </c>
      <c r="C537" t="s">
        <v>418</v>
      </c>
      <c r="D537" t="s">
        <v>1086</v>
      </c>
      <c r="E537" s="6">
        <v>0.48377314814814815</v>
      </c>
      <c r="F537" s="6">
        <v>0.4934027777777778</v>
      </c>
      <c r="G537">
        <f>IF(ISBLANK(D537),"",VLOOKUP(D537,evpWeights!$A:$Z,26,FALSE))</f>
        <v>3.0965185727959148E-5</v>
      </c>
      <c r="H537" s="7" t="str">
        <f t="shared" si="24"/>
        <v>832</v>
      </c>
      <c r="I537">
        <f t="shared" si="25"/>
        <v>3.7217771307643206E-8</v>
      </c>
      <c r="J537">
        <f>AVERAGE(I537:I541)</f>
        <v>3.6757738480997281E-8</v>
      </c>
      <c r="K537">
        <v>271</v>
      </c>
      <c r="L537">
        <v>8</v>
      </c>
      <c r="M537" t="s">
        <v>698</v>
      </c>
      <c r="N537" s="8">
        <v>0.50069444444444444</v>
      </c>
      <c r="O537">
        <v>0.6</v>
      </c>
      <c r="P537" t="s">
        <v>507</v>
      </c>
      <c r="Q537">
        <f t="shared" si="26"/>
        <v>40.72</v>
      </c>
      <c r="R537">
        <f>IF(ISNUMBER(Q537),AVERAGE(Q537:Q540),"")</f>
        <v>51.64</v>
      </c>
      <c r="S537">
        <v>3698</v>
      </c>
      <c r="U537">
        <v>2.1</v>
      </c>
      <c r="V537">
        <v>32</v>
      </c>
      <c r="W537">
        <f>IF(ISBLANK(U537),"",AVERAGE(U537:U541))</f>
        <v>4.3999999999999995</v>
      </c>
      <c r="X537" t="s">
        <v>2232</v>
      </c>
      <c r="Y537" t="s">
        <v>2237</v>
      </c>
      <c r="Z537" t="s">
        <v>2238</v>
      </c>
    </row>
    <row r="538" spans="1:26" x14ac:dyDescent="0.25">
      <c r="D538" t="s">
        <v>1087</v>
      </c>
      <c r="E538" s="6">
        <v>0.48434027777777783</v>
      </c>
      <c r="F538" s="6">
        <v>0.49373842592592593</v>
      </c>
      <c r="G538">
        <f>IF(ISBLANK(D538),"",VLOOKUP(D538,evpWeights!$A:$Z,26,FALSE))</f>
        <v>2.9335439110698177E-5</v>
      </c>
      <c r="H538" s="7" t="str">
        <f t="shared" si="24"/>
        <v>812</v>
      </c>
      <c r="I538">
        <f t="shared" si="25"/>
        <v>3.6127388067362288E-8</v>
      </c>
      <c r="P538" t="s">
        <v>424</v>
      </c>
      <c r="Q538">
        <f t="shared" si="26"/>
        <v>84.4</v>
      </c>
      <c r="S538">
        <v>3895</v>
      </c>
      <c r="U538">
        <v>6.4</v>
      </c>
      <c r="V538" t="s">
        <v>2236</v>
      </c>
    </row>
    <row r="539" spans="1:26" x14ac:dyDescent="0.25">
      <c r="D539" t="s">
        <v>1088</v>
      </c>
      <c r="E539" s="6">
        <v>0.48487268518518517</v>
      </c>
      <c r="F539" s="6">
        <v>0.4941550925925926</v>
      </c>
      <c r="G539">
        <f>IF(ISBLANK(D539),"",VLOOKUP(D539,evpWeights!$A:$Z,26,FALSE))</f>
        <v>3.1780059036589708E-5</v>
      </c>
      <c r="H539" s="7" t="str">
        <f t="shared" si="24"/>
        <v>802</v>
      </c>
      <c r="I539">
        <f t="shared" si="25"/>
        <v>3.9626008773802631E-8</v>
      </c>
      <c r="P539" t="s">
        <v>1501</v>
      </c>
      <c r="Q539">
        <f t="shared" si="26"/>
        <v>56.32</v>
      </c>
      <c r="S539">
        <v>1208</v>
      </c>
      <c r="U539">
        <v>4.7</v>
      </c>
      <c r="V539">
        <f>CONVERT(1.9,"m","cm")</f>
        <v>190</v>
      </c>
    </row>
    <row r="540" spans="1:26" x14ac:dyDescent="0.25">
      <c r="D540" t="s">
        <v>1089</v>
      </c>
      <c r="E540" s="6">
        <v>0.48564814814814811</v>
      </c>
      <c r="F540" s="6">
        <v>0.4946875</v>
      </c>
      <c r="G540">
        <f>IF(ISBLANK(D540),"",VLOOKUP(D540,evpWeights!$A:$Z,26,FALSE))</f>
        <v>2.8520565802067617E-5</v>
      </c>
      <c r="H540" s="7" t="str">
        <f t="shared" si="24"/>
        <v>781</v>
      </c>
      <c r="I540">
        <f t="shared" si="25"/>
        <v>3.65180099898433E-8</v>
      </c>
      <c r="P540" t="s">
        <v>691</v>
      </c>
      <c r="Q540">
        <f t="shared" si="26"/>
        <v>25.120000000000005</v>
      </c>
    </row>
    <row r="541" spans="1:26" x14ac:dyDescent="0.25">
      <c r="D541" t="s">
        <v>1090</v>
      </c>
      <c r="E541" s="6">
        <v>0.4861111111111111</v>
      </c>
      <c r="F541" s="6">
        <v>0.49518518518518517</v>
      </c>
      <c r="G541">
        <f>IF(ISBLANK(D541),"",VLOOKUP(D541,evpWeights!$A:$Z,26,FALSE))</f>
        <v>2.6890819184806643E-5</v>
      </c>
      <c r="H541" s="7" t="str">
        <f t="shared" si="24"/>
        <v>784</v>
      </c>
      <c r="I541">
        <f t="shared" si="25"/>
        <v>3.4299514266335005E-8</v>
      </c>
      <c r="Q541" t="str">
        <f t="shared" si="26"/>
        <v/>
      </c>
    </row>
    <row r="542" spans="1:26" x14ac:dyDescent="0.25">
      <c r="A542" s="3">
        <v>42554</v>
      </c>
      <c r="B542">
        <v>62</v>
      </c>
      <c r="C542" t="s">
        <v>402</v>
      </c>
      <c r="D542" t="s">
        <v>1126</v>
      </c>
      <c r="E542" s="6">
        <v>0.36048611111111112</v>
      </c>
      <c r="F542" s="6">
        <v>0.37122685185185184</v>
      </c>
      <c r="G542">
        <f>IF(ISBLANK(D542),"",VLOOKUP(D542,evpWeights!$A:$Z,26,FALSE))</f>
        <v>2.3631325950284624E-5</v>
      </c>
      <c r="H542" s="7" t="str">
        <f t="shared" si="24"/>
        <v>928</v>
      </c>
      <c r="I542">
        <f t="shared" si="25"/>
        <v>2.5464790894703259E-8</v>
      </c>
      <c r="J542">
        <f>AVERAGE(I542:I546)</f>
        <v>2.591417365733546E-8</v>
      </c>
      <c r="N542" s="8">
        <v>0.3666666666666667</v>
      </c>
      <c r="O542">
        <v>0</v>
      </c>
      <c r="P542" t="s">
        <v>397</v>
      </c>
      <c r="Q542">
        <f t="shared" si="26"/>
        <v>38.64</v>
      </c>
      <c r="R542">
        <f>IF(ISNUMBER(Q542),AVERAGE(Q542:Q545),"")</f>
        <v>55.54</v>
      </c>
      <c r="W542" t="str">
        <f>IF(ISBLANK(U542),"",AVERAGE(U542:U546))</f>
        <v/>
      </c>
    </row>
    <row r="543" spans="1:26" x14ac:dyDescent="0.25">
      <c r="D543" t="s">
        <v>1127</v>
      </c>
      <c r="E543" s="6">
        <v>0.36109953703703707</v>
      </c>
      <c r="F543" s="6">
        <v>0.37180555555555556</v>
      </c>
      <c r="G543">
        <f>IF(ISBLANK(D543),"",VLOOKUP(D543,evpWeights!$A:$Z,26,FALSE))</f>
        <v>2.4446199258915109E-5</v>
      </c>
      <c r="H543" s="7" t="str">
        <f t="shared" si="24"/>
        <v>925</v>
      </c>
      <c r="I543">
        <f t="shared" si="25"/>
        <v>2.6428323523151471E-8</v>
      </c>
      <c r="P543" t="s">
        <v>411</v>
      </c>
      <c r="Q543">
        <f t="shared" si="26"/>
        <v>85.44</v>
      </c>
    </row>
    <row r="544" spans="1:26" x14ac:dyDescent="0.25">
      <c r="D544" t="s">
        <v>1128</v>
      </c>
      <c r="E544" s="6">
        <v>0.3616435185185185</v>
      </c>
      <c r="F544" s="6">
        <v>0.37231481481481482</v>
      </c>
      <c r="G544">
        <f>IF(ISBLANK(D544),"",VLOOKUP(D544,evpWeights!$A:$Z,26,FALSE))</f>
        <v>2.5261072567545598E-5</v>
      </c>
      <c r="H544" s="7" t="str">
        <f t="shared" si="24"/>
        <v>922</v>
      </c>
      <c r="I544">
        <f t="shared" si="25"/>
        <v>2.739812642900824E-8</v>
      </c>
      <c r="P544" t="s">
        <v>425</v>
      </c>
      <c r="Q544">
        <f t="shared" si="26"/>
        <v>64.64</v>
      </c>
    </row>
    <row r="545" spans="1:26" x14ac:dyDescent="0.25">
      <c r="D545" t="s">
        <v>1129</v>
      </c>
      <c r="E545" s="6">
        <v>0.36219907407407409</v>
      </c>
      <c r="F545" s="6">
        <v>0.3727314814814815</v>
      </c>
      <c r="G545">
        <f>IF(ISBLANK(D545),"",VLOOKUP(D545,evpWeights!$A:$Z,26,FALSE))</f>
        <v>2.3631325950284624E-5</v>
      </c>
      <c r="H545" s="7" t="str">
        <f t="shared" si="24"/>
        <v>910</v>
      </c>
      <c r="I545">
        <f t="shared" si="25"/>
        <v>2.5968490055257828E-8</v>
      </c>
      <c r="P545" t="s">
        <v>700</v>
      </c>
      <c r="Q545">
        <f t="shared" si="26"/>
        <v>33.44</v>
      </c>
    </row>
    <row r="546" spans="1:26" x14ac:dyDescent="0.25">
      <c r="D546" t="s">
        <v>1130</v>
      </c>
      <c r="E546" s="6">
        <v>0.36274305555555553</v>
      </c>
      <c r="F546" s="6">
        <v>0.37321759259259263</v>
      </c>
      <c r="G546">
        <f>IF(ISBLANK(D546),"",VLOOKUP(D546,evpWeights!$A:$Z,26,FALSE))</f>
        <v>2.200157933302365E-5</v>
      </c>
      <c r="H546" s="7" t="str">
        <f t="shared" si="24"/>
        <v>905</v>
      </c>
      <c r="I546">
        <f t="shared" si="25"/>
        <v>2.4311137384556521E-8</v>
      </c>
      <c r="Q546" t="str">
        <f t="shared" si="26"/>
        <v/>
      </c>
    </row>
    <row r="547" spans="1:26" x14ac:dyDescent="0.25">
      <c r="A547" s="3">
        <v>42554</v>
      </c>
      <c r="B547">
        <v>63</v>
      </c>
      <c r="C547" t="s">
        <v>418</v>
      </c>
      <c r="D547" t="s">
        <v>1131</v>
      </c>
      <c r="E547" s="6">
        <v>0.38317129629629632</v>
      </c>
      <c r="F547" s="6">
        <v>0.39624999999999999</v>
      </c>
      <c r="G547">
        <f>IF(ISBLANK(D547),"",VLOOKUP(D547,evpWeights!$A:$Z,26,FALSE))</f>
        <v>2.2816452641654139E-5</v>
      </c>
      <c r="H547" s="7" t="str">
        <f t="shared" si="24"/>
        <v>1130</v>
      </c>
      <c r="I547">
        <f t="shared" si="25"/>
        <v>2.0191551010313396E-8</v>
      </c>
      <c r="J547">
        <f>AVERAGE(I547:I551)</f>
        <v>2.1776831801442235E-8</v>
      </c>
      <c r="K547">
        <v>249</v>
      </c>
      <c r="L547">
        <v>1</v>
      </c>
      <c r="M547" t="s">
        <v>698</v>
      </c>
      <c r="N547" s="8">
        <v>0.40208333333333335</v>
      </c>
      <c r="O547">
        <v>0.4</v>
      </c>
      <c r="P547" t="s">
        <v>410</v>
      </c>
      <c r="Q547">
        <f t="shared" si="26"/>
        <v>94.8</v>
      </c>
      <c r="R547">
        <f>IF(ISNUMBER(Q547),AVERAGE(Q547:Q550),"")</f>
        <v>87</v>
      </c>
      <c r="S547">
        <v>4078</v>
      </c>
      <c r="U547">
        <v>0.8</v>
      </c>
      <c r="V547">
        <v>57</v>
      </c>
      <c r="W547">
        <f>IF(ISBLANK(U547),"",AVERAGE(U547:U551))</f>
        <v>2.0333333333333337</v>
      </c>
      <c r="Y547" t="s">
        <v>2240</v>
      </c>
      <c r="Z547" t="s">
        <v>2241</v>
      </c>
    </row>
    <row r="548" spans="1:26" x14ac:dyDescent="0.25">
      <c r="D548" t="s">
        <v>1132</v>
      </c>
      <c r="E548" s="6">
        <v>0.38377314814814811</v>
      </c>
      <c r="F548" s="6">
        <v>0.39665509259259263</v>
      </c>
      <c r="G548">
        <f>IF(ISBLANK(D548),"",VLOOKUP(D548,evpWeights!$A:$Z,26,FALSE))</f>
        <v>2.4446199258915109E-5</v>
      </c>
      <c r="H548" s="7" t="str">
        <f t="shared" si="24"/>
        <v>1113</v>
      </c>
      <c r="I548">
        <f t="shared" si="25"/>
        <v>2.1964240124811418E-8</v>
      </c>
      <c r="P548" t="s">
        <v>517</v>
      </c>
      <c r="Q548">
        <f t="shared" si="26"/>
        <v>68.8</v>
      </c>
      <c r="S548">
        <v>3987</v>
      </c>
      <c r="U548">
        <v>2.1</v>
      </c>
      <c r="V548" t="s">
        <v>2239</v>
      </c>
    </row>
    <row r="549" spans="1:26" x14ac:dyDescent="0.25">
      <c r="D549" t="s">
        <v>1133</v>
      </c>
      <c r="E549" s="6">
        <v>0.38422453703703702</v>
      </c>
      <c r="F549" s="6">
        <v>0.39711805555555557</v>
      </c>
      <c r="G549">
        <f>IF(ISBLANK(D549),"",VLOOKUP(D549,evpWeights!$A:$Z,26,FALSE))</f>
        <v>2.6075945876176158E-5</v>
      </c>
      <c r="H549" s="7" t="str">
        <f t="shared" si="24"/>
        <v>1114</v>
      </c>
      <c r="I549">
        <f t="shared" si="25"/>
        <v>2.3407491809852926E-8</v>
      </c>
      <c r="P549" t="s">
        <v>484</v>
      </c>
      <c r="Q549">
        <f t="shared" si="26"/>
        <v>87.52</v>
      </c>
      <c r="S549" t="s">
        <v>418</v>
      </c>
      <c r="T549" t="s">
        <v>2222</v>
      </c>
      <c r="U549">
        <v>3.2</v>
      </c>
      <c r="V549">
        <v>18</v>
      </c>
    </row>
    <row r="550" spans="1:26" x14ac:dyDescent="0.25">
      <c r="D550" t="s">
        <v>1134</v>
      </c>
      <c r="E550" s="6">
        <v>0.38515046296296296</v>
      </c>
      <c r="F550" s="6">
        <v>0.39765046296296297</v>
      </c>
      <c r="G550">
        <f>IF(ISBLANK(D550),"",VLOOKUP(D550,evpWeights!$A:$Z,26,FALSE))</f>
        <v>1.6297466172610097E-5</v>
      </c>
      <c r="H550" s="7" t="str">
        <f t="shared" si="24"/>
        <v>1080</v>
      </c>
      <c r="I550">
        <f t="shared" si="25"/>
        <v>1.509024645612046E-8</v>
      </c>
      <c r="P550" t="s">
        <v>502</v>
      </c>
      <c r="Q550">
        <f t="shared" si="26"/>
        <v>96.88</v>
      </c>
    </row>
    <row r="551" spans="1:26" x14ac:dyDescent="0.25">
      <c r="D551" t="s">
        <v>1135</v>
      </c>
      <c r="E551" s="6">
        <v>0.38574074074074072</v>
      </c>
      <c r="F551" s="6">
        <v>0.39810185185185182</v>
      </c>
      <c r="G551">
        <f>IF(ISBLANK(D551),"",VLOOKUP(D551,evpWeights!$A:$Z,26,FALSE))</f>
        <v>3.0150312419328663E-5</v>
      </c>
      <c r="H551" s="7" t="str">
        <f t="shared" si="24"/>
        <v>1068</v>
      </c>
      <c r="I551">
        <f t="shared" si="25"/>
        <v>2.8230629606112981E-8</v>
      </c>
      <c r="Q551" t="str">
        <f t="shared" si="26"/>
        <v/>
      </c>
    </row>
    <row r="552" spans="1:26" x14ac:dyDescent="0.25">
      <c r="A552" s="3">
        <v>42554</v>
      </c>
      <c r="B552">
        <v>36</v>
      </c>
      <c r="C552" t="s">
        <v>418</v>
      </c>
      <c r="D552" t="s">
        <v>1136</v>
      </c>
      <c r="E552" s="6">
        <v>0.41534722222222226</v>
      </c>
      <c r="F552" s="6">
        <v>0.42796296296296293</v>
      </c>
      <c r="G552">
        <f>IF(ISBLANK(D552),"",VLOOKUP(D552,evpWeights!$A:$Z,26,FALSE))</f>
        <v>3.5039552271111656E-5</v>
      </c>
      <c r="H552" s="7" t="str">
        <f t="shared" si="24"/>
        <v>1090</v>
      </c>
      <c r="I552">
        <f t="shared" si="25"/>
        <v>3.2146378230377666E-8</v>
      </c>
      <c r="J552">
        <f>AVERAGE(I552:I556)</f>
        <v>3.3697697620650483E-8</v>
      </c>
      <c r="K552">
        <v>111</v>
      </c>
      <c r="L552">
        <v>4</v>
      </c>
      <c r="M552" t="s">
        <v>698</v>
      </c>
      <c r="N552" s="8">
        <v>0.42569444444444443</v>
      </c>
      <c r="O552">
        <v>0.4</v>
      </c>
      <c r="P552" t="s">
        <v>452</v>
      </c>
      <c r="Q552">
        <f t="shared" si="26"/>
        <v>81.28</v>
      </c>
      <c r="R552">
        <f>IF(ISNUMBER(Q552),AVERAGE(Q552:Q555),"")</f>
        <v>78.94</v>
      </c>
      <c r="S552">
        <v>3099</v>
      </c>
      <c r="U552">
        <v>1.6</v>
      </c>
      <c r="V552">
        <v>71.5</v>
      </c>
      <c r="W552">
        <f>IF(ISBLANK(U552),"",AVERAGE(U552:U556))</f>
        <v>3.8666666666666671</v>
      </c>
      <c r="Y552" t="s">
        <v>2243</v>
      </c>
      <c r="Z552" t="s">
        <v>2244</v>
      </c>
    </row>
    <row r="553" spans="1:26" x14ac:dyDescent="0.25">
      <c r="D553" t="s">
        <v>1137</v>
      </c>
      <c r="E553" s="6">
        <v>0.41590277777777779</v>
      </c>
      <c r="F553" s="6">
        <v>0.4283912037037037</v>
      </c>
      <c r="G553">
        <f>IF(ISBLANK(D553),"",VLOOKUP(D553,evpWeights!$A:$Z,26,FALSE))</f>
        <v>3.0150312419328663E-5</v>
      </c>
      <c r="H553" s="7" t="str">
        <f t="shared" si="24"/>
        <v>1079</v>
      </c>
      <c r="I553">
        <f t="shared" si="25"/>
        <v>2.7942828933576145E-8</v>
      </c>
      <c r="P553" t="s">
        <v>479</v>
      </c>
      <c r="Q553">
        <f t="shared" si="26"/>
        <v>58.4</v>
      </c>
      <c r="S553" t="s">
        <v>2242</v>
      </c>
      <c r="U553">
        <v>4.8</v>
      </c>
      <c r="V553">
        <v>31</v>
      </c>
    </row>
    <row r="554" spans="1:26" x14ac:dyDescent="0.25">
      <c r="D554" t="s">
        <v>1138</v>
      </c>
      <c r="E554" s="6">
        <v>0.4163425925925926</v>
      </c>
      <c r="F554" s="6">
        <v>0.4287731481481481</v>
      </c>
      <c r="G554">
        <f>IF(ISBLANK(D554),"",VLOOKUP(D554,evpWeights!$A:$Z,26,FALSE))</f>
        <v>4.1558538740155695E-5</v>
      </c>
      <c r="H554" s="7" t="str">
        <f t="shared" si="24"/>
        <v>1074</v>
      </c>
      <c r="I554">
        <f t="shared" si="25"/>
        <v>3.8695101247817223E-8</v>
      </c>
      <c r="P554" t="s">
        <v>406</v>
      </c>
      <c r="Q554">
        <f t="shared" si="26"/>
        <v>79.2</v>
      </c>
      <c r="S554">
        <v>3097</v>
      </c>
      <c r="U554">
        <v>5.2</v>
      </c>
      <c r="V554">
        <v>133.5</v>
      </c>
    </row>
    <row r="555" spans="1:26" x14ac:dyDescent="0.25">
      <c r="D555" t="s">
        <v>1139</v>
      </c>
      <c r="E555" s="6">
        <v>0.4168055555555556</v>
      </c>
      <c r="F555" s="6">
        <v>0.42925925925925923</v>
      </c>
      <c r="G555">
        <f>IF(ISBLANK(D555),"",VLOOKUP(D555,evpWeights!$A:$Z,26,FALSE))</f>
        <v>3.9113918814264164E-5</v>
      </c>
      <c r="H555" s="7" t="str">
        <f t="shared" si="24"/>
        <v>1076</v>
      </c>
      <c r="I555">
        <f t="shared" si="25"/>
        <v>3.6351225663814276E-8</v>
      </c>
      <c r="P555" t="s">
        <v>502</v>
      </c>
      <c r="Q555">
        <f t="shared" si="26"/>
        <v>96.88</v>
      </c>
    </row>
    <row r="556" spans="1:26" x14ac:dyDescent="0.25">
      <c r="D556" t="s">
        <v>1140</v>
      </c>
      <c r="E556" s="6">
        <v>0.41724537037037041</v>
      </c>
      <c r="F556" s="6">
        <v>0.4296875</v>
      </c>
      <c r="G556">
        <f>IF(ISBLANK(D556),"",VLOOKUP(D556,evpWeights!$A:$Z,26,FALSE))</f>
        <v>3.5854425579742141E-5</v>
      </c>
      <c r="H556" s="7" t="str">
        <f t="shared" si="24"/>
        <v>1075</v>
      </c>
      <c r="I556">
        <f t="shared" si="25"/>
        <v>3.3352954027667107E-8</v>
      </c>
      <c r="Q556" t="str">
        <f t="shared" si="26"/>
        <v/>
      </c>
    </row>
    <row r="557" spans="1:26" x14ac:dyDescent="0.25">
      <c r="A557" s="3">
        <v>42554</v>
      </c>
      <c r="B557">
        <v>35</v>
      </c>
      <c r="C557" t="s">
        <v>418</v>
      </c>
      <c r="D557" t="s">
        <v>1141</v>
      </c>
      <c r="E557" s="6">
        <v>0.44128472222222226</v>
      </c>
      <c r="F557" s="6">
        <v>0.45211805555555556</v>
      </c>
      <c r="G557">
        <f>IF(ISBLANK(D557),"",VLOOKUP(D557,evpWeights!$A:$Z,26,FALSE))</f>
        <v>2.0371832715762605E-5</v>
      </c>
      <c r="H557" s="7" t="str">
        <f t="shared" si="24"/>
        <v>936</v>
      </c>
      <c r="I557">
        <f t="shared" si="25"/>
        <v>2.1764778542481416E-8</v>
      </c>
      <c r="J557">
        <f>AVERAGE(I557:I561)</f>
        <v>2.3068077604794772E-8</v>
      </c>
      <c r="K557">
        <v>223</v>
      </c>
      <c r="L557">
        <v>6</v>
      </c>
      <c r="M557" t="s">
        <v>698</v>
      </c>
      <c r="N557" s="8">
        <v>0.45624999999999999</v>
      </c>
      <c r="O557">
        <v>0.4</v>
      </c>
      <c r="P557" t="s">
        <v>484</v>
      </c>
      <c r="Q557">
        <f t="shared" si="26"/>
        <v>87.52</v>
      </c>
      <c r="R557">
        <f>IF(ISNUMBER(Q557),AVERAGE(Q557:Q560),"")</f>
        <v>79.98</v>
      </c>
      <c r="S557">
        <v>3166</v>
      </c>
      <c r="U557">
        <v>4.5999999999999996</v>
      </c>
      <c r="V557">
        <v>78.5</v>
      </c>
      <c r="W557">
        <f>IF(ISBLANK(U557),"",AVERAGE(U557:U561))</f>
        <v>4.2833333333333332</v>
      </c>
      <c r="Y557" t="s">
        <v>2246</v>
      </c>
      <c r="Z557" t="s">
        <v>2247</v>
      </c>
    </row>
    <row r="558" spans="1:26" x14ac:dyDescent="0.25">
      <c r="D558" t="s">
        <v>1142</v>
      </c>
      <c r="E558" s="6">
        <v>0.44178240740740743</v>
      </c>
      <c r="F558" s="6">
        <v>0.45249999999999996</v>
      </c>
      <c r="G558">
        <f>IF(ISBLANK(D558),"",VLOOKUP(D558,evpWeights!$A:$Z,26,FALSE))</f>
        <v>2.118670602439309E-5</v>
      </c>
      <c r="H558" s="7" t="str">
        <f t="shared" si="24"/>
        <v>926</v>
      </c>
      <c r="I558">
        <f t="shared" si="25"/>
        <v>2.2879812121374829E-8</v>
      </c>
      <c r="P558" t="s">
        <v>553</v>
      </c>
      <c r="Q558">
        <f t="shared" si="26"/>
        <v>63.6</v>
      </c>
      <c r="S558">
        <v>3168</v>
      </c>
      <c r="U558">
        <v>3.5</v>
      </c>
      <c r="V558" t="s">
        <v>2245</v>
      </c>
    </row>
    <row r="559" spans="1:26" x14ac:dyDescent="0.25">
      <c r="D559" t="s">
        <v>1143</v>
      </c>
      <c r="E559" s="6">
        <v>0.44224537037037037</v>
      </c>
      <c r="F559" s="6">
        <v>0.45295138888888892</v>
      </c>
      <c r="G559">
        <f>IF(ISBLANK(D559),"",VLOOKUP(D559,evpWeights!$A:$Z,26,FALSE))</f>
        <v>2.0371832715762605E-5</v>
      </c>
      <c r="H559" s="7" t="str">
        <f t="shared" si="24"/>
        <v>925</v>
      </c>
      <c r="I559">
        <f t="shared" si="25"/>
        <v>2.2023602935959573E-8</v>
      </c>
      <c r="P559" t="s">
        <v>524</v>
      </c>
      <c r="Q559">
        <f t="shared" si="26"/>
        <v>83.36</v>
      </c>
      <c r="S559">
        <v>3130</v>
      </c>
      <c r="U559">
        <v>4.75</v>
      </c>
      <c r="V559">
        <v>104.5</v>
      </c>
    </row>
    <row r="560" spans="1:26" x14ac:dyDescent="0.25">
      <c r="D560" t="s">
        <v>1144</v>
      </c>
      <c r="E560" s="6">
        <v>0.44267361111111114</v>
      </c>
      <c r="F560" s="6">
        <v>0.4533564814814815</v>
      </c>
      <c r="G560">
        <f>IF(ISBLANK(D560),"",VLOOKUP(D560,evpWeights!$A:$Z,26,FALSE))</f>
        <v>2.0371832715762605E-5</v>
      </c>
      <c r="H560" s="7" t="str">
        <f t="shared" si="24"/>
        <v>923</v>
      </c>
      <c r="I560">
        <f t="shared" si="25"/>
        <v>2.2071324719136084E-8</v>
      </c>
      <c r="P560" t="s">
        <v>411</v>
      </c>
      <c r="Q560">
        <f t="shared" si="26"/>
        <v>85.44</v>
      </c>
    </row>
    <row r="561" spans="1:26" x14ac:dyDescent="0.25">
      <c r="D561" t="s">
        <v>1145</v>
      </c>
      <c r="E561" s="6">
        <v>0.44315972222222227</v>
      </c>
      <c r="F561" s="6">
        <v>0.45379629629629631</v>
      </c>
      <c r="G561">
        <f>IF(ISBLANK(D561),"",VLOOKUP(D561,evpWeights!$A:$Z,26,FALSE))</f>
        <v>2.4446199258915184E-5</v>
      </c>
      <c r="H561" s="7" t="str">
        <f t="shared" si="24"/>
        <v>919</v>
      </c>
      <c r="I561">
        <f t="shared" si="25"/>
        <v>2.6600869705021963E-8</v>
      </c>
      <c r="Q561" t="str">
        <f t="shared" si="26"/>
        <v/>
      </c>
    </row>
    <row r="562" spans="1:26" x14ac:dyDescent="0.25">
      <c r="A562" s="3">
        <v>42555</v>
      </c>
      <c r="B562">
        <v>63</v>
      </c>
      <c r="C562" t="s">
        <v>402</v>
      </c>
      <c r="D562" t="s">
        <v>1176</v>
      </c>
      <c r="E562" s="6">
        <v>0.35778935185185184</v>
      </c>
      <c r="F562" s="6">
        <v>0.36803240740740745</v>
      </c>
      <c r="G562">
        <f>IF(ISBLANK(D562),"",VLOOKUP(D562,evpWeights!$A:$Z,26,FALSE))</f>
        <v>1.3037972938088079E-5</v>
      </c>
      <c r="H562" s="7" t="str">
        <f t="shared" si="24"/>
        <v>885</v>
      </c>
      <c r="I562">
        <f t="shared" si="25"/>
        <v>1.4732172811398959E-8</v>
      </c>
      <c r="J562">
        <f>AVERAGE(I562:I566)</f>
        <v>1.4603620485453769E-8</v>
      </c>
      <c r="N562" s="8">
        <v>0.36527777777777781</v>
      </c>
      <c r="O562">
        <v>0</v>
      </c>
      <c r="P562" t="s">
        <v>443</v>
      </c>
      <c r="Q562">
        <f t="shared" si="26"/>
        <v>97.92</v>
      </c>
      <c r="R562">
        <f>IF(ISNUMBER(Q562),AVERAGE(Q562:Q565),"")</f>
        <v>91.16</v>
      </c>
      <c r="W562" t="str">
        <f>IF(ISBLANK(U562),"",AVERAGE(U562:U566))</f>
        <v/>
      </c>
    </row>
    <row r="563" spans="1:26" x14ac:dyDescent="0.25">
      <c r="D563" t="s">
        <v>1177</v>
      </c>
      <c r="E563" s="6">
        <v>0.35873842592592592</v>
      </c>
      <c r="F563" s="6">
        <v>0.36847222222222226</v>
      </c>
      <c r="G563">
        <f>IF(ISBLANK(D563),"",VLOOKUP(D563,evpWeights!$A:$Z,26,FALSE))</f>
        <v>1.1408226320827032E-5</v>
      </c>
      <c r="H563" s="7" t="str">
        <f t="shared" si="24"/>
        <v>841</v>
      </c>
      <c r="I563">
        <f t="shared" si="25"/>
        <v>1.3565072914181965E-8</v>
      </c>
      <c r="P563" t="s">
        <v>668</v>
      </c>
      <c r="Q563">
        <f t="shared" si="26"/>
        <v>75.039999999999992</v>
      </c>
    </row>
    <row r="564" spans="1:26" x14ac:dyDescent="0.25">
      <c r="D564" t="s">
        <v>1178</v>
      </c>
      <c r="E564" s="6">
        <v>0.35943287037037036</v>
      </c>
      <c r="F564" s="6">
        <v>0.36899305555555556</v>
      </c>
      <c r="G564">
        <f>IF(ISBLANK(D564),"",VLOOKUP(D564,evpWeights!$A:$Z,26,FALSE))</f>
        <v>1.0593353012196545E-5</v>
      </c>
      <c r="H564" s="7" t="str">
        <f t="shared" si="24"/>
        <v>826</v>
      </c>
      <c r="I564">
        <f t="shared" si="25"/>
        <v>1.2824882581351749E-8</v>
      </c>
      <c r="P564" t="s">
        <v>410</v>
      </c>
      <c r="Q564">
        <f t="shared" si="26"/>
        <v>94.8</v>
      </c>
    </row>
    <row r="565" spans="1:26" x14ac:dyDescent="0.25">
      <c r="D565" t="s">
        <v>1179</v>
      </c>
      <c r="E565" s="6">
        <v>0.36013888888888884</v>
      </c>
      <c r="F565" s="6">
        <v>0.36960648148148145</v>
      </c>
      <c r="G565">
        <f>IF(ISBLANK(D565),"",VLOOKUP(D565,evpWeights!$A:$Z,26,FALSE))</f>
        <v>1.3852846246718566E-5</v>
      </c>
      <c r="H565" s="7" t="str">
        <f t="shared" si="24"/>
        <v>818</v>
      </c>
      <c r="I565">
        <f t="shared" si="25"/>
        <v>1.6935019861514139E-8</v>
      </c>
      <c r="P565" t="s">
        <v>502</v>
      </c>
      <c r="Q565">
        <f t="shared" si="26"/>
        <v>96.88</v>
      </c>
    </row>
    <row r="566" spans="1:26" x14ac:dyDescent="0.25">
      <c r="D566" t="s">
        <v>1180</v>
      </c>
      <c r="E566" s="6">
        <v>0.36070601851851852</v>
      </c>
      <c r="F566" s="6">
        <v>0.37016203703703704</v>
      </c>
      <c r="G566">
        <f>IF(ISBLANK(D566),"",VLOOKUP(D566,evpWeights!$A:$Z,26,FALSE))</f>
        <v>1.2223099629457592E-5</v>
      </c>
      <c r="H566" s="7" t="str">
        <f t="shared" si="24"/>
        <v>817</v>
      </c>
      <c r="I566">
        <f t="shared" si="25"/>
        <v>1.496095425882202E-8</v>
      </c>
      <c r="Q566" t="str">
        <f t="shared" si="26"/>
        <v/>
      </c>
    </row>
    <row r="567" spans="1:26" x14ac:dyDescent="0.25">
      <c r="A567" s="3">
        <v>42555</v>
      </c>
      <c r="B567">
        <v>82</v>
      </c>
      <c r="C567" t="s">
        <v>418</v>
      </c>
      <c r="D567" t="s">
        <v>1181</v>
      </c>
      <c r="E567" s="6">
        <v>0.37685185185185183</v>
      </c>
      <c r="F567" s="6">
        <v>0.38692129629629629</v>
      </c>
      <c r="G567">
        <f>IF(ISBLANK(D567),"",VLOOKUP(D567,evpWeights!$A:$Z,26,FALSE))</f>
        <v>1.8742086098501631E-5</v>
      </c>
      <c r="H567" s="7" t="str">
        <f t="shared" si="24"/>
        <v>870</v>
      </c>
      <c r="I567">
        <f t="shared" si="25"/>
        <v>2.1542627699427163E-8</v>
      </c>
      <c r="J567">
        <f>AVERAGE(I567:I571)</f>
        <v>2.288247265619042E-8</v>
      </c>
      <c r="K567">
        <v>289</v>
      </c>
      <c r="L567">
        <v>10</v>
      </c>
      <c r="M567" t="s">
        <v>698</v>
      </c>
      <c r="N567" s="8">
        <v>0.3923611111111111</v>
      </c>
      <c r="O567">
        <v>0</v>
      </c>
      <c r="P567" t="s">
        <v>597</v>
      </c>
      <c r="Q567">
        <f t="shared" si="26"/>
        <v>69.84</v>
      </c>
      <c r="R567">
        <f>IF(ISNUMBER(Q567),AVERAGE(Q567:Q570),"")</f>
        <v>54.239999999999995</v>
      </c>
      <c r="S567">
        <v>4633</v>
      </c>
      <c r="U567">
        <v>4.3</v>
      </c>
      <c r="V567" t="s">
        <v>2249</v>
      </c>
      <c r="W567">
        <f>IF(ISBLANK(U567),"",AVERAGE(U567:U571))</f>
        <v>3.6666666666666665</v>
      </c>
      <c r="Y567" t="s">
        <v>2250</v>
      </c>
      <c r="Z567" t="s">
        <v>2251</v>
      </c>
    </row>
    <row r="568" spans="1:26" x14ac:dyDescent="0.25">
      <c r="D568" t="s">
        <v>1182</v>
      </c>
      <c r="E568" s="6">
        <v>0.37755787037037036</v>
      </c>
      <c r="F568" s="6">
        <v>0.38696759259259261</v>
      </c>
      <c r="G568">
        <f>IF(ISBLANK(D568),"",VLOOKUP(D568,evpWeights!$A:$Z,26,FALSE))</f>
        <v>2.0371832715762605E-5</v>
      </c>
      <c r="H568" s="7" t="str">
        <f t="shared" si="24"/>
        <v>813</v>
      </c>
      <c r="I568">
        <f t="shared" si="25"/>
        <v>2.505760481643617E-8</v>
      </c>
      <c r="P568" t="s">
        <v>440</v>
      </c>
      <c r="Q568">
        <f t="shared" si="26"/>
        <v>86.48</v>
      </c>
      <c r="S568">
        <v>4632</v>
      </c>
      <c r="U568">
        <v>4.9000000000000004</v>
      </c>
      <c r="V568">
        <v>87</v>
      </c>
    </row>
    <row r="569" spans="1:26" x14ac:dyDescent="0.25">
      <c r="D569" t="s">
        <v>1183</v>
      </c>
      <c r="E569" s="6">
        <v>0.37827546296296299</v>
      </c>
      <c r="F569" s="6">
        <v>0.38800925925925928</v>
      </c>
      <c r="G569">
        <f>IF(ISBLANK(D569),"",VLOOKUP(D569,evpWeights!$A:$Z,26,FALSE))</f>
        <v>1.7927212789871145E-5</v>
      </c>
      <c r="H569" s="7" t="str">
        <f t="shared" si="24"/>
        <v>841</v>
      </c>
      <c r="I569">
        <f t="shared" si="25"/>
        <v>2.1316543150857486E-8</v>
      </c>
      <c r="P569" t="s">
        <v>1488</v>
      </c>
      <c r="Q569">
        <f t="shared" si="26"/>
        <v>12.64</v>
      </c>
      <c r="S569">
        <v>4630</v>
      </c>
      <c r="U569">
        <v>1.8</v>
      </c>
      <c r="V569">
        <v>76</v>
      </c>
    </row>
    <row r="570" spans="1:26" x14ac:dyDescent="0.25">
      <c r="D570" t="s">
        <v>1184</v>
      </c>
      <c r="E570" s="6">
        <v>0.37886574074074075</v>
      </c>
      <c r="F570" s="6">
        <v>0.38856481481481481</v>
      </c>
      <c r="G570">
        <f>IF(ISBLANK(D570),"",VLOOKUP(D570,evpWeights!$A:$Z,26,FALSE))</f>
        <v>1.7927212789871071E-5</v>
      </c>
      <c r="H570" s="7" t="str">
        <f t="shared" si="24"/>
        <v>838</v>
      </c>
      <c r="I570">
        <f t="shared" si="25"/>
        <v>2.1392855357841372E-8</v>
      </c>
      <c r="P570" t="s">
        <v>2248</v>
      </c>
      <c r="Q570">
        <f t="shared" si="26"/>
        <v>48</v>
      </c>
    </row>
    <row r="571" spans="1:26" x14ac:dyDescent="0.25">
      <c r="D571" t="s">
        <v>1185</v>
      </c>
      <c r="E571" s="6">
        <v>0.37950231481481483</v>
      </c>
      <c r="F571" s="6">
        <v>0.38927083333333329</v>
      </c>
      <c r="G571">
        <f>IF(ISBLANK(D571),"",VLOOKUP(D571,evpWeights!$A:$Z,26,FALSE))</f>
        <v>2.118670602439309E-5</v>
      </c>
      <c r="H571" s="7" t="str">
        <f t="shared" si="24"/>
        <v>844</v>
      </c>
      <c r="I571">
        <f t="shared" si="25"/>
        <v>2.5102732256389919E-8</v>
      </c>
      <c r="Q571" t="str">
        <f t="shared" si="26"/>
        <v/>
      </c>
    </row>
    <row r="572" spans="1:26" x14ac:dyDescent="0.25">
      <c r="A572" s="3">
        <v>42555</v>
      </c>
      <c r="B572">
        <v>83</v>
      </c>
      <c r="C572" t="s">
        <v>418</v>
      </c>
      <c r="D572" t="s">
        <v>1186</v>
      </c>
      <c r="E572" s="6">
        <v>0.40385416666666668</v>
      </c>
      <c r="F572" s="6">
        <v>0.41412037037037036</v>
      </c>
      <c r="G572">
        <f>IF(ISBLANK(D572),"",VLOOKUP(D572,evpWeights!$A:$Z,26,FALSE))</f>
        <v>4.6447778591938763E-5</v>
      </c>
      <c r="H572" s="7" t="str">
        <f t="shared" si="24"/>
        <v>887</v>
      </c>
      <c r="I572">
        <f t="shared" si="25"/>
        <v>5.2365026597450693E-8</v>
      </c>
      <c r="J572">
        <f>AVERAGE(I572:I576)</f>
        <v>4.1461410999182281E-8</v>
      </c>
      <c r="K572">
        <v>161</v>
      </c>
      <c r="L572">
        <v>6</v>
      </c>
      <c r="M572" t="s">
        <v>698</v>
      </c>
      <c r="N572" s="8">
        <v>0.41875000000000001</v>
      </c>
      <c r="O572">
        <v>0</v>
      </c>
      <c r="P572" t="s">
        <v>451</v>
      </c>
      <c r="Q572">
        <f t="shared" si="26"/>
        <v>91.68</v>
      </c>
      <c r="R572">
        <f>IF(ISNUMBER(Q572),AVERAGE(Q572:Q575),"")</f>
        <v>88.039999999999992</v>
      </c>
      <c r="S572">
        <v>4739</v>
      </c>
      <c r="U572">
        <v>4</v>
      </c>
      <c r="V572" t="s">
        <v>2252</v>
      </c>
      <c r="W572">
        <f>IF(ISBLANK(U572),"",AVERAGE(U572:U576))</f>
        <v>2.8333333333333335</v>
      </c>
      <c r="Y572" t="s">
        <v>2255</v>
      </c>
      <c r="Z572" t="s">
        <v>2256</v>
      </c>
    </row>
    <row r="573" spans="1:26" x14ac:dyDescent="0.25">
      <c r="D573" t="s">
        <v>1187</v>
      </c>
      <c r="E573" s="6">
        <v>0.40443287037037035</v>
      </c>
      <c r="F573" s="6">
        <v>0.41450231481481481</v>
      </c>
      <c r="G573">
        <f>IF(ISBLANK(D573),"",VLOOKUP(D573,evpWeights!$A:$Z,26,FALSE))</f>
        <v>3.7484172197003261E-5</v>
      </c>
      <c r="H573" s="7" t="str">
        <f t="shared" si="24"/>
        <v>870</v>
      </c>
      <c r="I573">
        <f t="shared" si="25"/>
        <v>4.3085255398854325E-8</v>
      </c>
      <c r="P573" t="s">
        <v>440</v>
      </c>
      <c r="Q573">
        <f t="shared" si="26"/>
        <v>86.48</v>
      </c>
      <c r="S573">
        <v>4647</v>
      </c>
      <c r="U573">
        <v>3.3</v>
      </c>
      <c r="V573" t="s">
        <v>2253</v>
      </c>
    </row>
    <row r="574" spans="1:26" x14ac:dyDescent="0.25">
      <c r="D574" t="s">
        <v>1188</v>
      </c>
      <c r="E574" s="6">
        <v>0.40508101851851852</v>
      </c>
      <c r="F574" s="6">
        <v>0.41494212962962962</v>
      </c>
      <c r="G574">
        <f>IF(ISBLANK(D574),"",VLOOKUP(D574,evpWeights!$A:$Z,26,FALSE))</f>
        <v>3.4224678962481171E-5</v>
      </c>
      <c r="H574" s="7" t="str">
        <f t="shared" si="24"/>
        <v>852</v>
      </c>
      <c r="I574">
        <f t="shared" si="25"/>
        <v>4.0169810988827666E-8</v>
      </c>
      <c r="P574" t="s">
        <v>491</v>
      </c>
      <c r="Q574">
        <f t="shared" si="26"/>
        <v>92.72</v>
      </c>
      <c r="S574" t="s">
        <v>2254</v>
      </c>
      <c r="U574">
        <v>1.2</v>
      </c>
      <c r="V574">
        <v>45.5</v>
      </c>
    </row>
    <row r="575" spans="1:26" x14ac:dyDescent="0.25">
      <c r="D575" t="s">
        <v>1189</v>
      </c>
      <c r="E575" s="6">
        <v>0.40578703703703706</v>
      </c>
      <c r="F575" s="6">
        <v>0.41550925925925924</v>
      </c>
      <c r="G575">
        <f>IF(ISBLANK(D575),"",VLOOKUP(D575,evpWeights!$A:$Z,26,FALSE))</f>
        <v>3.0965185727959148E-5</v>
      </c>
      <c r="H575" s="7" t="str">
        <f t="shared" si="24"/>
        <v>840</v>
      </c>
      <c r="I575">
        <f t="shared" si="25"/>
        <v>3.6863316342808506E-8</v>
      </c>
      <c r="P575" t="s">
        <v>452</v>
      </c>
      <c r="Q575">
        <f t="shared" si="26"/>
        <v>81.28</v>
      </c>
    </row>
    <row r="576" spans="1:26" x14ac:dyDescent="0.25">
      <c r="D576" t="s">
        <v>1190</v>
      </c>
      <c r="E576" s="6">
        <v>0.40651620370370373</v>
      </c>
      <c r="F576" s="6">
        <v>0.41599537037037032</v>
      </c>
      <c r="G576">
        <f>IF(ISBLANK(D576),"",VLOOKUP(D576,evpWeights!$A:$Z,26,FALSE))</f>
        <v>2.8520565802067617E-5</v>
      </c>
      <c r="H576" s="7" t="str">
        <f t="shared" si="24"/>
        <v>819</v>
      </c>
      <c r="I576">
        <f t="shared" si="25"/>
        <v>3.4823645667970226E-8</v>
      </c>
      <c r="Q576" t="str">
        <f t="shared" si="26"/>
        <v/>
      </c>
    </row>
    <row r="577" spans="1:26" x14ac:dyDescent="0.25">
      <c r="A577" s="3">
        <v>42555</v>
      </c>
      <c r="B577">
        <v>90</v>
      </c>
      <c r="C577" t="s">
        <v>418</v>
      </c>
      <c r="D577" t="s">
        <v>1191</v>
      </c>
      <c r="E577" s="6">
        <v>0.45188657407407407</v>
      </c>
      <c r="F577" s="6">
        <v>0.4621527777777778</v>
      </c>
      <c r="G577">
        <f>IF(ISBLANK(D577),"",VLOOKUP(D577,evpWeights!$A:$Z,26,FALSE))</f>
        <v>3.8299045505633679E-5</v>
      </c>
      <c r="H577" s="7" t="str">
        <f t="shared" si="24"/>
        <v>887</v>
      </c>
      <c r="I577">
        <f t="shared" si="25"/>
        <v>4.317817982596807E-8</v>
      </c>
      <c r="J577">
        <f>AVERAGE(I577:I581)</f>
        <v>4.3832337868554926E-8</v>
      </c>
      <c r="K577">
        <v>167</v>
      </c>
      <c r="L577">
        <v>8</v>
      </c>
      <c r="M577" t="s">
        <v>698</v>
      </c>
      <c r="N577" s="8">
        <v>0.46875</v>
      </c>
      <c r="O577">
        <v>0</v>
      </c>
      <c r="P577" t="s">
        <v>425</v>
      </c>
      <c r="Q577">
        <f t="shared" si="26"/>
        <v>64.64</v>
      </c>
      <c r="R577">
        <f>IF(ISNUMBER(Q577),AVERAGE(Q577:Q580),"")</f>
        <v>75.040000000000006</v>
      </c>
      <c r="S577">
        <v>5078</v>
      </c>
      <c r="U577">
        <v>1.5</v>
      </c>
      <c r="V577">
        <f>CONVERT(1.9,"m","cm")</f>
        <v>190</v>
      </c>
      <c r="W577">
        <f>IF(ISBLANK(U577),"",AVERAGE(U577:U581))</f>
        <v>4.666666666666667</v>
      </c>
      <c r="Y577" t="s">
        <v>1800</v>
      </c>
      <c r="Z577" t="s">
        <v>2258</v>
      </c>
    </row>
    <row r="578" spans="1:26" x14ac:dyDescent="0.25">
      <c r="D578" t="s">
        <v>1192</v>
      </c>
      <c r="E578" s="6">
        <v>0.45236111111111116</v>
      </c>
      <c r="F578" s="6">
        <v>0.46255787037037038</v>
      </c>
      <c r="G578">
        <f>IF(ISBLANK(D578),"",VLOOKUP(D578,evpWeights!$A:$Z,26,FALSE))</f>
        <v>3.9113918814264239E-5</v>
      </c>
      <c r="H578" s="7" t="str">
        <f t="shared" ref="H578:H641" si="27">IF(ISBLANK(D578),"",TEXT(F578-E578,"[ss]"))</f>
        <v>881</v>
      </c>
      <c r="I578">
        <f t="shared" ref="I578:I641" si="28">IF(ISBLANK(D578),"",G578/H578)</f>
        <v>4.4397183671128536E-8</v>
      </c>
      <c r="P578" t="s">
        <v>406</v>
      </c>
      <c r="Q578">
        <f t="shared" ref="Q578:Q641" si="29">IF(ISBLANK(P578),"",100-(IF(RIGHT(P578,1)="w",_xlfn.NUMBERVALUE(LEFT(P578,(LEN(P578)-2))),94-_xlfn.NUMBERVALUE(LEFT(P578,(LEN(P578)-2))))*1.04))</f>
        <v>79.2</v>
      </c>
      <c r="S578">
        <v>5077</v>
      </c>
      <c r="U578">
        <v>4.9000000000000004</v>
      </c>
      <c r="V578">
        <f>CONVERT(2.35,"m","cm")</f>
        <v>235</v>
      </c>
    </row>
    <row r="579" spans="1:26" x14ac:dyDescent="0.25">
      <c r="D579" t="s">
        <v>1193</v>
      </c>
      <c r="E579" s="6">
        <v>0.4529050925925926</v>
      </c>
      <c r="F579" s="6">
        <v>0.4629861111111111</v>
      </c>
      <c r="G579">
        <f>IF(ISBLANK(D579),"",VLOOKUP(D579,evpWeights!$A:$Z,26,FALSE))</f>
        <v>3.6669298888372701E-5</v>
      </c>
      <c r="H579" s="7" t="str">
        <f t="shared" si="27"/>
        <v>871</v>
      </c>
      <c r="I579">
        <f t="shared" si="28"/>
        <v>4.2100228344859591E-8</v>
      </c>
      <c r="P579" t="s">
        <v>430</v>
      </c>
      <c r="Q579">
        <f t="shared" si="29"/>
        <v>76.08</v>
      </c>
      <c r="S579">
        <v>5076</v>
      </c>
      <c r="U579">
        <v>7.6</v>
      </c>
      <c r="V579" t="s">
        <v>2257</v>
      </c>
    </row>
    <row r="580" spans="1:26" x14ac:dyDescent="0.25">
      <c r="D580" t="s">
        <v>1194</v>
      </c>
      <c r="E580" s="6">
        <v>0.45347222222222222</v>
      </c>
      <c r="F580" s="6">
        <v>0.46336805555555555</v>
      </c>
      <c r="G580">
        <f>IF(ISBLANK(D580),"",VLOOKUP(D580,evpWeights!$A:$Z,26,FALSE))</f>
        <v>3.9113918814264239E-5</v>
      </c>
      <c r="H580" s="7" t="str">
        <f t="shared" si="27"/>
        <v>855</v>
      </c>
      <c r="I580">
        <f t="shared" si="28"/>
        <v>4.5747273466975719E-8</v>
      </c>
      <c r="P580" t="s">
        <v>489</v>
      </c>
      <c r="Q580">
        <f t="shared" si="29"/>
        <v>80.239999999999995</v>
      </c>
    </row>
    <row r="581" spans="1:26" x14ac:dyDescent="0.25">
      <c r="D581" t="s">
        <v>1195</v>
      </c>
      <c r="E581" s="6">
        <v>0.45402777777777775</v>
      </c>
      <c r="F581" s="6">
        <v>0.46394675925925927</v>
      </c>
      <c r="G581">
        <f>IF(ISBLANK(D581),"",VLOOKUP(D581,evpWeights!$A:$Z,26,FALSE))</f>
        <v>3.7484172197003187E-5</v>
      </c>
      <c r="H581" s="7" t="str">
        <f t="shared" si="27"/>
        <v>857</v>
      </c>
      <c r="I581">
        <f t="shared" si="28"/>
        <v>4.3738824033842694E-8</v>
      </c>
      <c r="Q581" t="str">
        <f t="shared" si="29"/>
        <v/>
      </c>
    </row>
    <row r="582" spans="1:26" x14ac:dyDescent="0.25">
      <c r="A582" s="3">
        <v>42560</v>
      </c>
      <c r="B582">
        <v>90</v>
      </c>
      <c r="C582" t="s">
        <v>402</v>
      </c>
      <c r="D582" t="s">
        <v>1554</v>
      </c>
      <c r="E582" s="6">
        <v>0.39978009259259256</v>
      </c>
      <c r="F582" s="6">
        <v>0.41043981481481479</v>
      </c>
      <c r="G582">
        <f>IF(ISBLANK(D582),"",VLOOKUP(D582,evpWeights!$A:$Z,26,FALSE))</f>
        <v>1.3037972938088079E-5</v>
      </c>
      <c r="H582" s="7" t="str">
        <f t="shared" si="27"/>
        <v>921</v>
      </c>
      <c r="I582">
        <f t="shared" si="28"/>
        <v>1.4156322408347534E-8</v>
      </c>
      <c r="J582">
        <f>AVERAGE(I582:I586)</f>
        <v>1.2863227521766714E-8</v>
      </c>
      <c r="N582" s="8">
        <v>0.40416666666666662</v>
      </c>
      <c r="O582">
        <v>0</v>
      </c>
      <c r="Q582" t="str">
        <f t="shared" si="29"/>
        <v/>
      </c>
      <c r="R582" t="str">
        <f>IF(ISNUMBER(Q582),AVERAGE(Q582:Q585),"")</f>
        <v/>
      </c>
      <c r="W582" t="str">
        <f>IF(ISBLANK(U582),"",AVERAGE(U582:U586))</f>
        <v/>
      </c>
    </row>
    <row r="583" spans="1:26" x14ac:dyDescent="0.25">
      <c r="D583" t="s">
        <v>1555</v>
      </c>
      <c r="E583" s="6">
        <v>0.40019675925925924</v>
      </c>
      <c r="F583" s="6">
        <v>0.41086805555555556</v>
      </c>
      <c r="G583">
        <f>IF(ISBLANK(D583),"",VLOOKUP(D583,evpWeights!$A:$Z,26,FALSE))</f>
        <v>8.9636063949355726E-6</v>
      </c>
      <c r="H583" s="7" t="str">
        <f t="shared" si="27"/>
        <v>922</v>
      </c>
      <c r="I583">
        <f t="shared" si="28"/>
        <v>9.7219158296481257E-9</v>
      </c>
      <c r="Q583" t="str">
        <f t="shared" si="29"/>
        <v/>
      </c>
    </row>
    <row r="584" spans="1:26" x14ac:dyDescent="0.25">
      <c r="D584" t="s">
        <v>1556</v>
      </c>
      <c r="E584" s="6">
        <v>0.40087962962962959</v>
      </c>
      <c r="F584" s="6">
        <v>0.41133101851851855</v>
      </c>
      <c r="G584">
        <f>IF(ISBLANK(D584),"",VLOOKUP(D584,evpWeights!$A:$Z,26,FALSE))</f>
        <v>1.2223099629457592E-5</v>
      </c>
      <c r="H584" s="7" t="str">
        <f t="shared" si="27"/>
        <v>903</v>
      </c>
      <c r="I584">
        <f t="shared" si="28"/>
        <v>1.3536101472267543E-8</v>
      </c>
      <c r="Q584" t="str">
        <f t="shared" si="29"/>
        <v/>
      </c>
    </row>
    <row r="585" spans="1:26" x14ac:dyDescent="0.25">
      <c r="D585" t="s">
        <v>1557</v>
      </c>
      <c r="E585" s="6">
        <v>0.40138888888888885</v>
      </c>
      <c r="F585" s="6">
        <v>0.41194444444444445</v>
      </c>
      <c r="G585">
        <f>IF(ISBLANK(D585),"",VLOOKUP(D585,evpWeights!$A:$Z,26,FALSE))</f>
        <v>1.3037972938088079E-5</v>
      </c>
      <c r="H585" s="7" t="str">
        <f t="shared" si="27"/>
        <v>912</v>
      </c>
      <c r="I585">
        <f t="shared" si="28"/>
        <v>1.4296022958429911E-8</v>
      </c>
      <c r="Q585" t="str">
        <f t="shared" si="29"/>
        <v/>
      </c>
    </row>
    <row r="586" spans="1:26" x14ac:dyDescent="0.25">
      <c r="D586" t="s">
        <v>1558</v>
      </c>
      <c r="E586" s="6">
        <v>0.40194444444444444</v>
      </c>
      <c r="F586" s="6">
        <v>0.41241898148148143</v>
      </c>
      <c r="G586">
        <f>IF(ISBLANK(D586),"",VLOOKUP(D586,evpWeights!$A:$Z,26,FALSE))</f>
        <v>1.1408226320827105E-5</v>
      </c>
      <c r="H586" s="7" t="str">
        <f t="shared" si="27"/>
        <v>905</v>
      </c>
      <c r="I586">
        <f t="shared" si="28"/>
        <v>1.2605774940140448E-8</v>
      </c>
      <c r="Q586" t="str">
        <f t="shared" si="29"/>
        <v/>
      </c>
    </row>
    <row r="587" spans="1:26" x14ac:dyDescent="0.25">
      <c r="A587" s="3">
        <v>42560</v>
      </c>
      <c r="B587">
        <v>111</v>
      </c>
      <c r="C587" t="s">
        <v>418</v>
      </c>
      <c r="D587" t="s">
        <v>1559</v>
      </c>
      <c r="E587" s="6">
        <v>0.41819444444444448</v>
      </c>
      <c r="F587" s="6">
        <v>0.42903935185185182</v>
      </c>
      <c r="G587">
        <f>IF(ISBLANK(D587),"",VLOOKUP(D587,evpWeights!$A:$Z,26,FALSE))</f>
        <v>2.2001579333023579E-5</v>
      </c>
      <c r="H587" s="7" t="str">
        <f t="shared" si="27"/>
        <v>937</v>
      </c>
      <c r="I587">
        <f t="shared" si="28"/>
        <v>2.3480874421583329E-8</v>
      </c>
      <c r="J587">
        <f>AVERAGE(I587:I591)</f>
        <v>2.6768090316443374E-8</v>
      </c>
      <c r="K587">
        <v>48</v>
      </c>
      <c r="L587">
        <v>0</v>
      </c>
      <c r="M587" t="s">
        <v>698</v>
      </c>
      <c r="N587" s="8">
        <v>0.43541666666666662</v>
      </c>
      <c r="O587">
        <v>0</v>
      </c>
      <c r="P587" t="s">
        <v>438</v>
      </c>
      <c r="Q587">
        <f t="shared" si="29"/>
        <v>34.480000000000004</v>
      </c>
      <c r="R587">
        <f>IF(ISNUMBER(Q587),AVERAGE(Q587:Q590),"")</f>
        <v>43.58</v>
      </c>
      <c r="S587" t="s">
        <v>420</v>
      </c>
      <c r="T587" t="s">
        <v>2222</v>
      </c>
      <c r="U587">
        <v>7.6</v>
      </c>
      <c r="V587" t="s">
        <v>2260</v>
      </c>
      <c r="W587">
        <f>IF(ISBLANK(U587),"",AVERAGE(U587:U591))</f>
        <v>6.166666666666667</v>
      </c>
      <c r="Y587" t="s">
        <v>2261</v>
      </c>
      <c r="Z587" t="s">
        <v>2262</v>
      </c>
    </row>
    <row r="588" spans="1:26" x14ac:dyDescent="0.25">
      <c r="D588" t="s">
        <v>1560</v>
      </c>
      <c r="E588" s="6">
        <v>0.41864583333333333</v>
      </c>
      <c r="F588" s="6">
        <v>0.42943287037037042</v>
      </c>
      <c r="G588">
        <f>IF(ISBLANK(D588),"",VLOOKUP(D588,evpWeights!$A:$Z,26,FALSE))</f>
        <v>2.3631325950284624E-5</v>
      </c>
      <c r="H588" s="7" t="str">
        <f t="shared" si="27"/>
        <v>932</v>
      </c>
      <c r="I588">
        <f t="shared" si="28"/>
        <v>2.5355499946657321E-8</v>
      </c>
      <c r="P588" t="s">
        <v>1380</v>
      </c>
      <c r="Q588">
        <f t="shared" si="29"/>
        <v>46.96</v>
      </c>
      <c r="S588">
        <v>6044</v>
      </c>
      <c r="U588">
        <v>3.9</v>
      </c>
      <c r="V588">
        <f>CONVERT(2.1,"m","cm")</f>
        <v>210</v>
      </c>
    </row>
    <row r="589" spans="1:26" x14ac:dyDescent="0.25">
      <c r="D589" t="s">
        <v>1561</v>
      </c>
      <c r="E589" s="6">
        <v>0.41938657407407409</v>
      </c>
      <c r="F589" s="6">
        <v>0.43028935185185185</v>
      </c>
      <c r="G589">
        <f>IF(ISBLANK(D589),"",VLOOKUP(D589,evpWeights!$A:$Z,26,FALSE))</f>
        <v>2.3631325950284624E-5</v>
      </c>
      <c r="H589" s="7" t="str">
        <f t="shared" si="27"/>
        <v>942</v>
      </c>
      <c r="I589">
        <f t="shared" si="28"/>
        <v>2.5086333280556927E-8</v>
      </c>
      <c r="P589" t="s">
        <v>587</v>
      </c>
      <c r="Q589">
        <f t="shared" si="29"/>
        <v>30.319999999999993</v>
      </c>
      <c r="S589" t="s">
        <v>418</v>
      </c>
      <c r="T589" t="s">
        <v>2222</v>
      </c>
      <c r="U589">
        <v>7</v>
      </c>
      <c r="V589">
        <v>28</v>
      </c>
    </row>
    <row r="590" spans="1:26" x14ac:dyDescent="0.25">
      <c r="D590" t="s">
        <v>1562</v>
      </c>
      <c r="E590" s="6">
        <v>0.41993055555555553</v>
      </c>
      <c r="F590" s="6">
        <v>0.43069444444444444</v>
      </c>
      <c r="G590">
        <f>IF(ISBLANK(D590),"",VLOOKUP(D590,evpWeights!$A:$Z,26,FALSE))</f>
        <v>2.9335439110698177E-5</v>
      </c>
      <c r="H590" s="7" t="str">
        <f t="shared" si="27"/>
        <v>930</v>
      </c>
      <c r="I590">
        <f t="shared" si="28"/>
        <v>3.1543482914729225E-8</v>
      </c>
      <c r="P590" t="s">
        <v>1496</v>
      </c>
      <c r="Q590">
        <f t="shared" si="29"/>
        <v>62.56</v>
      </c>
    </row>
    <row r="591" spans="1:26" x14ac:dyDescent="0.25">
      <c r="D591" t="s">
        <v>1563</v>
      </c>
      <c r="E591" s="6">
        <v>0.42047453703703702</v>
      </c>
      <c r="F591" s="6">
        <v>0.43111111111111117</v>
      </c>
      <c r="G591">
        <f>IF(ISBLANK(D591),"",VLOOKUP(D591,evpWeights!$A:$Z,26,FALSE))</f>
        <v>2.6075945876176158E-5</v>
      </c>
      <c r="H591" s="7" t="str">
        <f t="shared" si="27"/>
        <v>919</v>
      </c>
      <c r="I591">
        <f t="shared" si="28"/>
        <v>2.8374261018690054E-8</v>
      </c>
      <c r="Q591" t="str">
        <f t="shared" si="29"/>
        <v/>
      </c>
    </row>
    <row r="592" spans="1:26" x14ac:dyDescent="0.25">
      <c r="A592" s="3">
        <v>42560</v>
      </c>
      <c r="B592">
        <v>125</v>
      </c>
      <c r="C592" t="s">
        <v>418</v>
      </c>
      <c r="D592" t="s">
        <v>1564</v>
      </c>
      <c r="E592" s="6">
        <v>0.44341435185185185</v>
      </c>
      <c r="F592" s="6">
        <v>0.45435185185185184</v>
      </c>
      <c r="G592">
        <f>IF(ISBLANK(D592),"",VLOOKUP(D592,evpWeights!$A:$Z,26,FALSE))</f>
        <v>2.1186706024393165E-5</v>
      </c>
      <c r="H592" s="7" t="str">
        <f t="shared" si="27"/>
        <v>945</v>
      </c>
      <c r="I592">
        <f t="shared" si="28"/>
        <v>2.2419794734807582E-8</v>
      </c>
      <c r="J592">
        <f>AVERAGE(I592:I596)</f>
        <v>1.8464837902851076E-8</v>
      </c>
      <c r="K592">
        <v>98</v>
      </c>
      <c r="L592">
        <v>8</v>
      </c>
      <c r="M592" t="s">
        <v>698</v>
      </c>
      <c r="N592" s="8">
        <v>0.45902777777777781</v>
      </c>
      <c r="O592">
        <v>0.5</v>
      </c>
      <c r="P592" t="s">
        <v>502</v>
      </c>
      <c r="Q592">
        <f t="shared" si="29"/>
        <v>96.88</v>
      </c>
      <c r="R592">
        <f>IF(ISNUMBER(Q592),AVERAGE(Q592:Q595),"")</f>
        <v>86.47999999999999</v>
      </c>
      <c r="S592" t="s">
        <v>2263</v>
      </c>
      <c r="U592">
        <v>2.4</v>
      </c>
      <c r="V592" t="s">
        <v>2264</v>
      </c>
      <c r="W592">
        <f>IF(ISBLANK(U592),"",AVERAGE(U592:U596))</f>
        <v>2.1999999999999997</v>
      </c>
      <c r="Y592" t="s">
        <v>2266</v>
      </c>
      <c r="Z592" t="s">
        <v>2267</v>
      </c>
    </row>
    <row r="593" spans="1:26" x14ac:dyDescent="0.25">
      <c r="D593" t="s">
        <v>1565</v>
      </c>
      <c r="E593" s="6">
        <v>0.44391203703703702</v>
      </c>
      <c r="F593" s="6">
        <v>0.45488425925925924</v>
      </c>
      <c r="G593">
        <f>IF(ISBLANK(D593),"",VLOOKUP(D593,evpWeights!$A:$Z,26,FALSE))</f>
        <v>1.9556959407132119E-5</v>
      </c>
      <c r="H593" s="7" t="str">
        <f t="shared" si="27"/>
        <v>948</v>
      </c>
      <c r="I593">
        <f t="shared" si="28"/>
        <v>2.0629704015962152E-8</v>
      </c>
      <c r="P593" t="s">
        <v>454</v>
      </c>
      <c r="Q593">
        <f t="shared" si="29"/>
        <v>90.64</v>
      </c>
      <c r="S593">
        <v>6601</v>
      </c>
      <c r="U593">
        <v>1.6</v>
      </c>
      <c r="V593" s="13" t="s">
        <v>698</v>
      </c>
      <c r="X593" t="s">
        <v>2265</v>
      </c>
    </row>
    <row r="594" spans="1:26" x14ac:dyDescent="0.25">
      <c r="D594" t="s">
        <v>1566</v>
      </c>
      <c r="E594" s="6">
        <v>0.44438657407407406</v>
      </c>
      <c r="F594" s="6">
        <v>0.45549768518518513</v>
      </c>
      <c r="G594">
        <f>IF(ISBLANK(D594),"",VLOOKUP(D594,evpWeights!$A:$Z,26,FALSE))</f>
        <v>1.8742086098501631E-5</v>
      </c>
      <c r="H594" s="7" t="str">
        <f t="shared" si="27"/>
        <v>960</v>
      </c>
      <c r="I594">
        <f t="shared" si="28"/>
        <v>1.9523006352605864E-8</v>
      </c>
      <c r="P594" t="s">
        <v>489</v>
      </c>
      <c r="Q594">
        <f t="shared" si="29"/>
        <v>80.239999999999995</v>
      </c>
      <c r="S594">
        <v>6602</v>
      </c>
      <c r="U594">
        <v>2.6</v>
      </c>
      <c r="V594">
        <v>68.5</v>
      </c>
    </row>
    <row r="595" spans="1:26" x14ac:dyDescent="0.25">
      <c r="D595" t="s">
        <v>1567</v>
      </c>
      <c r="E595" s="6">
        <v>0.44521990740740741</v>
      </c>
      <c r="F595" s="6">
        <v>0.45601851851851855</v>
      </c>
      <c r="G595">
        <f>IF(ISBLANK(D595),"",VLOOKUP(D595,evpWeights!$A:$Z,26,FALSE))</f>
        <v>1.548259286397954E-5</v>
      </c>
      <c r="H595" s="7" t="str">
        <f t="shared" si="27"/>
        <v>933</v>
      </c>
      <c r="I595">
        <f t="shared" si="28"/>
        <v>1.6594418932453954E-8</v>
      </c>
      <c r="P595" t="s">
        <v>428</v>
      </c>
      <c r="Q595">
        <f t="shared" si="29"/>
        <v>78.16</v>
      </c>
    </row>
    <row r="596" spans="1:26" x14ac:dyDescent="0.25">
      <c r="D596" t="s">
        <v>1568</v>
      </c>
      <c r="E596" s="6">
        <v>0.44571759259259264</v>
      </c>
      <c r="F596" s="6">
        <v>0.45646990740740739</v>
      </c>
      <c r="G596">
        <f>IF(ISBLANK(D596),"",VLOOKUP(D596,evpWeights!$A:$Z,26,FALSE))</f>
        <v>1.2223099629457592E-5</v>
      </c>
      <c r="H596" s="7" t="str">
        <f t="shared" si="27"/>
        <v>929</v>
      </c>
      <c r="I596">
        <f t="shared" si="28"/>
        <v>1.3157265478425826E-8</v>
      </c>
      <c r="Q596" t="str">
        <f t="shared" si="29"/>
        <v/>
      </c>
    </row>
    <row r="597" spans="1:26" x14ac:dyDescent="0.25">
      <c r="A597" s="3">
        <v>42560</v>
      </c>
      <c r="B597">
        <v>124</v>
      </c>
      <c r="C597" t="s">
        <v>418</v>
      </c>
      <c r="D597" t="s">
        <v>1569</v>
      </c>
      <c r="E597" s="6">
        <v>0.46612268518518518</v>
      </c>
      <c r="F597" s="6">
        <v>0.47695601851851849</v>
      </c>
      <c r="G597">
        <f>IF(ISBLANK(D597),"",VLOOKUP(D597,evpWeights!$A:$Z,26,FALSE))</f>
        <v>8.1487330863050856E-6</v>
      </c>
      <c r="H597" s="7" t="str">
        <f t="shared" si="27"/>
        <v>936</v>
      </c>
      <c r="I597">
        <f t="shared" si="28"/>
        <v>8.7059114169926127E-9</v>
      </c>
      <c r="J597">
        <f>AVERAGE(I597:I601)</f>
        <v>7.4454005082482614E-9</v>
      </c>
      <c r="K597">
        <v>159</v>
      </c>
      <c r="L597">
        <v>5</v>
      </c>
      <c r="M597" t="s">
        <v>698</v>
      </c>
      <c r="N597" s="8">
        <v>0.48125000000000001</v>
      </c>
      <c r="O597">
        <v>0</v>
      </c>
      <c r="P597" t="s">
        <v>410</v>
      </c>
      <c r="Q597">
        <f t="shared" si="29"/>
        <v>94.8</v>
      </c>
      <c r="R597">
        <f>IF(ISNUMBER(Q597),AVERAGE(Q597:Q600),"")</f>
        <v>92.97999999999999</v>
      </c>
      <c r="S597">
        <v>6573</v>
      </c>
      <c r="U597">
        <v>2.8</v>
      </c>
      <c r="V597">
        <v>70</v>
      </c>
      <c r="W597">
        <f>IF(ISBLANK(U597),"",AVERAGE(U597:U601))</f>
        <v>2.9</v>
      </c>
      <c r="X597" t="s">
        <v>2268</v>
      </c>
      <c r="Y597" t="s">
        <v>2269</v>
      </c>
      <c r="Z597" t="s">
        <v>2270</v>
      </c>
    </row>
    <row r="598" spans="1:26" x14ac:dyDescent="0.25">
      <c r="D598" t="s">
        <v>1570</v>
      </c>
      <c r="E598" s="6">
        <v>0.46662037037037035</v>
      </c>
      <c r="F598" s="6">
        <v>0.47738425925925926</v>
      </c>
      <c r="G598">
        <f>IF(ISBLANK(D598),"",VLOOKUP(D598,evpWeights!$A:$Z,26,FALSE))</f>
        <v>4.8892398517830654E-6</v>
      </c>
      <c r="H598" s="7" t="str">
        <f t="shared" si="27"/>
        <v>930</v>
      </c>
      <c r="I598">
        <f t="shared" si="28"/>
        <v>5.2572471524549088E-9</v>
      </c>
      <c r="P598" t="s">
        <v>491</v>
      </c>
      <c r="Q598">
        <f t="shared" si="29"/>
        <v>92.72</v>
      </c>
      <c r="S598">
        <v>6571</v>
      </c>
      <c r="U598">
        <v>4.0999999999999996</v>
      </c>
      <c r="V598">
        <f>CONVERT((1.7+2.5),"m","cm")</f>
        <v>420</v>
      </c>
    </row>
    <row r="599" spans="1:26" x14ac:dyDescent="0.25">
      <c r="D599" t="s">
        <v>1571</v>
      </c>
      <c r="E599" s="6">
        <v>0.46724537037037034</v>
      </c>
      <c r="F599" s="6">
        <v>0.47783564814814811</v>
      </c>
      <c r="G599">
        <f>IF(ISBLANK(D599),"",VLOOKUP(D599,evpWeights!$A:$Z,26,FALSE))</f>
        <v>7.3338597776745257E-6</v>
      </c>
      <c r="H599" s="7" t="str">
        <f t="shared" si="27"/>
        <v>915</v>
      </c>
      <c r="I599">
        <f t="shared" si="28"/>
        <v>8.0151472980049462E-9</v>
      </c>
      <c r="P599" t="s">
        <v>454</v>
      </c>
      <c r="Q599">
        <f t="shared" si="29"/>
        <v>90.64</v>
      </c>
      <c r="S599">
        <v>6572</v>
      </c>
      <c r="U599">
        <v>1.8</v>
      </c>
      <c r="V599">
        <v>99</v>
      </c>
    </row>
    <row r="600" spans="1:26" x14ac:dyDescent="0.25">
      <c r="D600" t="s">
        <v>1572</v>
      </c>
      <c r="E600" s="6">
        <v>0.46777777777777779</v>
      </c>
      <c r="F600" s="6">
        <v>0.47833333333333333</v>
      </c>
      <c r="G600">
        <f>IF(ISBLANK(D600),"",VLOOKUP(D600,evpWeights!$A:$Z,26,FALSE))</f>
        <v>5.7041131604134804E-6</v>
      </c>
      <c r="H600" s="7" t="str">
        <f t="shared" si="27"/>
        <v>912</v>
      </c>
      <c r="I600">
        <f t="shared" si="28"/>
        <v>6.2545100443130272E-9</v>
      </c>
      <c r="P600" t="s">
        <v>400</v>
      </c>
      <c r="Q600">
        <f t="shared" si="29"/>
        <v>93.76</v>
      </c>
    </row>
    <row r="601" spans="1:26" x14ac:dyDescent="0.25">
      <c r="D601" t="s">
        <v>1573</v>
      </c>
      <c r="E601" s="6">
        <v>0.46825231481481483</v>
      </c>
      <c r="F601" s="6">
        <v>0.47873842592592591</v>
      </c>
      <c r="G601">
        <f>IF(ISBLANK(D601),"",VLOOKUP(D601,evpWeights!$A:$Z,26,FALSE))</f>
        <v>8.1487330863050856E-6</v>
      </c>
      <c r="H601" s="7" t="str">
        <f t="shared" si="27"/>
        <v>906</v>
      </c>
      <c r="I601">
        <f t="shared" si="28"/>
        <v>8.9941866294758111E-9</v>
      </c>
      <c r="Q601" t="str">
        <f t="shared" si="29"/>
        <v/>
      </c>
    </row>
    <row r="602" spans="1:26" x14ac:dyDescent="0.25">
      <c r="A602" s="3">
        <v>42562</v>
      </c>
      <c r="B602">
        <v>123</v>
      </c>
      <c r="C602" t="s">
        <v>418</v>
      </c>
      <c r="D602" t="s">
        <v>1692</v>
      </c>
      <c r="E602" s="6">
        <v>0.35776620370370371</v>
      </c>
      <c r="F602" s="6">
        <v>0.37082175925925925</v>
      </c>
      <c r="G602">
        <f>IF(ISBLANK(D602),"",VLOOKUP(D602,evpWeights!$A:$Z,26,FALSE))</f>
        <v>2.4446199258915109E-5</v>
      </c>
      <c r="H602" s="7" t="str">
        <f t="shared" si="27"/>
        <v>1128</v>
      </c>
      <c r="I602">
        <f t="shared" si="28"/>
        <v>2.1672162463577224E-8</v>
      </c>
      <c r="J602">
        <f>AVERAGE(I602:I606)</f>
        <v>2.0105648087433631E-8</v>
      </c>
      <c r="K602">
        <v>242</v>
      </c>
      <c r="L602">
        <v>5</v>
      </c>
      <c r="M602" t="s">
        <v>698</v>
      </c>
      <c r="N602" s="8">
        <v>0.36805555555555558</v>
      </c>
      <c r="O602">
        <v>0</v>
      </c>
      <c r="P602" t="s">
        <v>446</v>
      </c>
      <c r="Q602">
        <f t="shared" si="29"/>
        <v>95.84</v>
      </c>
      <c r="R602">
        <f>IF(ISNUMBER(Q602),AVERAGE(Q602:Q605),"")</f>
        <v>91.94</v>
      </c>
      <c r="S602">
        <v>6480</v>
      </c>
      <c r="U602">
        <v>1</v>
      </c>
      <c r="V602" t="s">
        <v>2272</v>
      </c>
      <c r="W602">
        <f>IF(ISBLANK(U602),"",AVERAGE(U602:U606))</f>
        <v>4.1000000000000005</v>
      </c>
      <c r="Y602" t="s">
        <v>2275</v>
      </c>
      <c r="Z602" t="s">
        <v>2276</v>
      </c>
    </row>
    <row r="603" spans="1:26" x14ac:dyDescent="0.25">
      <c r="D603" t="s">
        <v>1693</v>
      </c>
      <c r="E603" s="6">
        <v>0.35825231481481484</v>
      </c>
      <c r="F603" s="6">
        <v>0.37121527777777774</v>
      </c>
      <c r="G603">
        <f>IF(ISBLANK(D603),"",VLOOKUP(D603,evpWeights!$A:$Z,26,FALSE))</f>
        <v>2.118670602439309E-5</v>
      </c>
      <c r="H603" s="7" t="str">
        <f t="shared" si="27"/>
        <v>1120</v>
      </c>
      <c r="I603">
        <f t="shared" si="28"/>
        <v>1.891670180749383E-8</v>
      </c>
      <c r="P603" t="s">
        <v>410</v>
      </c>
      <c r="Q603">
        <f t="shared" si="29"/>
        <v>94.8</v>
      </c>
      <c r="S603" t="s">
        <v>418</v>
      </c>
      <c r="T603" t="s">
        <v>408</v>
      </c>
      <c r="U603">
        <v>2.8</v>
      </c>
      <c r="V603" t="s">
        <v>2273</v>
      </c>
    </row>
    <row r="604" spans="1:26" x14ac:dyDescent="0.25">
      <c r="D604" t="s">
        <v>1694</v>
      </c>
      <c r="E604" s="6">
        <v>0.35896990740740736</v>
      </c>
      <c r="F604" s="6">
        <v>0.37157407407407406</v>
      </c>
      <c r="G604">
        <f>IF(ISBLANK(D604),"",VLOOKUP(D604,evpWeights!$A:$Z,26,FALSE))</f>
        <v>2.1186706024393165E-5</v>
      </c>
      <c r="H604" s="7" t="str">
        <f t="shared" si="27"/>
        <v>1089</v>
      </c>
      <c r="I604">
        <f t="shared" si="28"/>
        <v>1.9455193778138811E-8</v>
      </c>
      <c r="P604" t="s">
        <v>502</v>
      </c>
      <c r="Q604">
        <f t="shared" si="29"/>
        <v>96.88</v>
      </c>
      <c r="S604" t="s">
        <v>2274</v>
      </c>
      <c r="U604">
        <v>8.5</v>
      </c>
      <c r="V604">
        <v>102.5</v>
      </c>
    </row>
    <row r="605" spans="1:26" x14ac:dyDescent="0.25">
      <c r="D605" t="s">
        <v>1695</v>
      </c>
      <c r="E605" s="6">
        <v>0.35939814814814813</v>
      </c>
      <c r="F605" s="6">
        <v>0.37200231481481483</v>
      </c>
      <c r="G605">
        <f>IF(ISBLANK(D605),"",VLOOKUP(D605,evpWeights!$A:$Z,26,FALSE))</f>
        <v>2.1186706024393165E-5</v>
      </c>
      <c r="H605" s="7" t="str">
        <f t="shared" si="27"/>
        <v>1089</v>
      </c>
      <c r="I605">
        <f t="shared" si="28"/>
        <v>1.9455193778138811E-8</v>
      </c>
      <c r="P605" t="s">
        <v>489</v>
      </c>
      <c r="Q605">
        <f t="shared" si="29"/>
        <v>80.239999999999995</v>
      </c>
    </row>
    <row r="606" spans="1:26" x14ac:dyDescent="0.25">
      <c r="D606" t="s">
        <v>1696</v>
      </c>
      <c r="E606" s="6">
        <v>0.3599074074074074</v>
      </c>
      <c r="F606" s="6">
        <v>0.37246527777777777</v>
      </c>
      <c r="G606">
        <f>IF(ISBLANK(D606),"",VLOOKUP(D606,evpWeights!$A:$Z,26,FALSE))</f>
        <v>2.2816452641654139E-5</v>
      </c>
      <c r="H606" s="7" t="str">
        <f t="shared" si="27"/>
        <v>1085</v>
      </c>
      <c r="I606">
        <f t="shared" si="28"/>
        <v>2.1028988609819483E-8</v>
      </c>
      <c r="Q606" t="str">
        <f t="shared" si="29"/>
        <v/>
      </c>
    </row>
    <row r="607" spans="1:26" x14ac:dyDescent="0.25">
      <c r="A607" s="3">
        <v>42562</v>
      </c>
      <c r="B607">
        <v>124</v>
      </c>
      <c r="C607" t="s">
        <v>402</v>
      </c>
      <c r="D607" t="s">
        <v>1697</v>
      </c>
      <c r="E607" s="6">
        <v>0.39055555555555554</v>
      </c>
      <c r="F607" s="6">
        <v>0.40133101851851855</v>
      </c>
      <c r="G607">
        <f>IF(ISBLANK(D607),"",VLOOKUP(D607,evpWeights!$A:$Z,26,FALSE))</f>
        <v>2.4446199258915109E-5</v>
      </c>
      <c r="H607" s="7" t="str">
        <f t="shared" si="27"/>
        <v>931</v>
      </c>
      <c r="I607">
        <f t="shared" si="28"/>
        <v>2.6258001352218163E-8</v>
      </c>
      <c r="J607">
        <f>AVERAGE(I607:I611)</f>
        <v>2.3217282498932429E-8</v>
      </c>
      <c r="N607" s="8">
        <v>0.39513888888888887</v>
      </c>
      <c r="O607">
        <v>0</v>
      </c>
      <c r="Q607" t="str">
        <f t="shared" si="29"/>
        <v/>
      </c>
      <c r="R607" t="str">
        <f>IF(ISNUMBER(Q607),AVERAGE(Q607:Q610),"")</f>
        <v/>
      </c>
      <c r="W607" t="str">
        <f>IF(ISBLANK(U607),"",AVERAGE(U607:U611))</f>
        <v/>
      </c>
    </row>
    <row r="608" spans="1:26" x14ac:dyDescent="0.25">
      <c r="D608" t="s">
        <v>1698</v>
      </c>
      <c r="E608" s="6">
        <v>0.39108796296296294</v>
      </c>
      <c r="F608" s="6">
        <v>0.40174768518518517</v>
      </c>
      <c r="G608">
        <f>IF(ISBLANK(D608),"",VLOOKUP(D608,evpWeights!$A:$Z,26,FALSE))</f>
        <v>2.2001579333023579E-5</v>
      </c>
      <c r="H608" s="7" t="str">
        <f t="shared" si="27"/>
        <v>921</v>
      </c>
      <c r="I608">
        <f t="shared" si="28"/>
        <v>2.3888794064086404E-8</v>
      </c>
      <c r="Q608" t="str">
        <f t="shared" si="29"/>
        <v/>
      </c>
    </row>
    <row r="609" spans="1:26" x14ac:dyDescent="0.25">
      <c r="D609" t="s">
        <v>1699</v>
      </c>
      <c r="E609" s="6">
        <v>0.39149305555555558</v>
      </c>
      <c r="F609" s="6">
        <v>0.40217592592592594</v>
      </c>
      <c r="G609">
        <f>IF(ISBLANK(D609),"",VLOOKUP(D609,evpWeights!$A:$Z,26,FALSE))</f>
        <v>1.8742086098501559E-5</v>
      </c>
      <c r="H609" s="7" t="str">
        <f t="shared" si="27"/>
        <v>923</v>
      </c>
      <c r="I609">
        <f t="shared" si="28"/>
        <v>2.0305618741605156E-8</v>
      </c>
      <c r="Q609" t="str">
        <f t="shared" si="29"/>
        <v/>
      </c>
    </row>
    <row r="610" spans="1:26" x14ac:dyDescent="0.25">
      <c r="D610" t="s">
        <v>1700</v>
      </c>
      <c r="E610" s="6">
        <v>0.39199074074074075</v>
      </c>
      <c r="F610" s="6">
        <v>0.40256944444444448</v>
      </c>
      <c r="G610">
        <f>IF(ISBLANK(D610),"",VLOOKUP(D610,evpWeights!$A:$Z,26,FALSE))</f>
        <v>2.2001579333023579E-5</v>
      </c>
      <c r="H610" s="7" t="str">
        <f t="shared" si="27"/>
        <v>914</v>
      </c>
      <c r="I610">
        <f t="shared" si="28"/>
        <v>2.4071749817312449E-8</v>
      </c>
      <c r="Q610" t="str">
        <f t="shared" si="29"/>
        <v/>
      </c>
    </row>
    <row r="611" spans="1:26" x14ac:dyDescent="0.25">
      <c r="D611" t="s">
        <v>1701</v>
      </c>
      <c r="E611" s="6">
        <v>0.39244212962962965</v>
      </c>
      <c r="F611" s="6">
        <v>0.40293981481481483</v>
      </c>
      <c r="G611">
        <f>IF(ISBLANK(D611),"",VLOOKUP(D611,evpWeights!$A:$Z,26,FALSE))</f>
        <v>1.9556959407132045E-5</v>
      </c>
      <c r="H611" s="7" t="str">
        <f t="shared" si="27"/>
        <v>907</v>
      </c>
      <c r="I611">
        <f t="shared" si="28"/>
        <v>2.1562248519439962E-8</v>
      </c>
      <c r="Q611" t="str">
        <f t="shared" si="29"/>
        <v/>
      </c>
    </row>
    <row r="612" spans="1:26" x14ac:dyDescent="0.25">
      <c r="A612" s="3">
        <v>42562</v>
      </c>
      <c r="B612">
        <v>122</v>
      </c>
      <c r="C612" t="s">
        <v>418</v>
      </c>
      <c r="D612" t="s">
        <v>1702</v>
      </c>
      <c r="E612" s="6">
        <v>0.41751157407407408</v>
      </c>
      <c r="F612" s="6">
        <v>0.43061342592592594</v>
      </c>
      <c r="G612">
        <f>IF(ISBLANK(D612),"",VLOOKUP(D612,evpWeights!$A:$Z,26,FALSE))</f>
        <v>1.548259286397954E-5</v>
      </c>
      <c r="H612" s="7" t="str">
        <f t="shared" si="27"/>
        <v>1132</v>
      </c>
      <c r="I612">
        <f t="shared" si="28"/>
        <v>1.3677202176660372E-8</v>
      </c>
      <c r="J612">
        <f>AVERAGE(I612:I616)</f>
        <v>1.5104079563577824E-8</v>
      </c>
      <c r="K612">
        <v>100</v>
      </c>
      <c r="L612">
        <v>4</v>
      </c>
      <c r="M612" t="s">
        <v>698</v>
      </c>
      <c r="N612" s="8">
        <v>0.4284722222222222</v>
      </c>
      <c r="O612">
        <v>0</v>
      </c>
      <c r="P612" t="s">
        <v>443</v>
      </c>
      <c r="Q612">
        <f t="shared" si="29"/>
        <v>97.92</v>
      </c>
      <c r="R612">
        <f>IF(ISNUMBER(Q612),AVERAGE(Q612:Q615),"")</f>
        <v>91.16</v>
      </c>
      <c r="S612" t="s">
        <v>418</v>
      </c>
      <c r="T612" s="31" t="s">
        <v>2573</v>
      </c>
      <c r="U612">
        <v>4.4000000000000004</v>
      </c>
      <c r="V612" t="s">
        <v>2277</v>
      </c>
      <c r="W612">
        <f>IF(ISBLANK(U612),"",AVERAGE(U612:U616))</f>
        <v>2.8666666666666671</v>
      </c>
      <c r="Y612" t="s">
        <v>2280</v>
      </c>
      <c r="Z612" t="s">
        <v>2281</v>
      </c>
    </row>
    <row r="613" spans="1:26" x14ac:dyDescent="0.25">
      <c r="D613" t="s">
        <v>1703</v>
      </c>
      <c r="E613" s="6">
        <v>0.41796296296296293</v>
      </c>
      <c r="F613" s="6">
        <v>0.43094907407407407</v>
      </c>
      <c r="G613">
        <f>IF(ISBLANK(D613),"",VLOOKUP(D613,evpWeights!$A:$Z,26,FALSE))</f>
        <v>1.7927212789871071E-5</v>
      </c>
      <c r="H613" s="7" t="str">
        <f t="shared" si="27"/>
        <v>1122</v>
      </c>
      <c r="I613">
        <f t="shared" si="28"/>
        <v>1.5977908012362809E-8</v>
      </c>
      <c r="P613" t="s">
        <v>442</v>
      </c>
      <c r="Q613">
        <f t="shared" si="29"/>
        <v>89.6</v>
      </c>
      <c r="S613">
        <v>6544</v>
      </c>
      <c r="U613">
        <v>1.5</v>
      </c>
      <c r="V613" t="s">
        <v>2278</v>
      </c>
    </row>
    <row r="614" spans="1:26" x14ac:dyDescent="0.25">
      <c r="D614" t="s">
        <v>1704</v>
      </c>
      <c r="E614" s="6">
        <v>0.41846064814814815</v>
      </c>
      <c r="F614" s="6">
        <v>0.43130787037037038</v>
      </c>
      <c r="G614">
        <f>IF(ISBLANK(D614),"",VLOOKUP(D614,evpWeights!$A:$Z,26,FALSE))</f>
        <v>1.548259286397954E-5</v>
      </c>
      <c r="H614" s="7" t="str">
        <f t="shared" si="27"/>
        <v>1110</v>
      </c>
      <c r="I614">
        <f t="shared" si="28"/>
        <v>1.3948281859441027E-8</v>
      </c>
      <c r="P614" t="s">
        <v>489</v>
      </c>
      <c r="Q614">
        <f t="shared" si="29"/>
        <v>80.239999999999995</v>
      </c>
      <c r="S614" t="s">
        <v>418</v>
      </c>
      <c r="T614" t="s">
        <v>2047</v>
      </c>
      <c r="U614">
        <v>2.7</v>
      </c>
      <c r="V614" t="s">
        <v>2279</v>
      </c>
    </row>
    <row r="615" spans="1:26" x14ac:dyDescent="0.25">
      <c r="D615" t="s">
        <v>1705</v>
      </c>
      <c r="E615" s="6">
        <v>0.41895833333333332</v>
      </c>
      <c r="F615" s="6">
        <v>0.4317361111111111</v>
      </c>
      <c r="G615">
        <f>IF(ISBLANK(D615),"",VLOOKUP(D615,evpWeights!$A:$Z,26,FALSE))</f>
        <v>1.548259286397954E-5</v>
      </c>
      <c r="H615" s="7" t="str">
        <f t="shared" si="27"/>
        <v>1104</v>
      </c>
      <c r="I615">
        <f t="shared" si="28"/>
        <v>1.4024087739111902E-8</v>
      </c>
      <c r="P615" t="s">
        <v>502</v>
      </c>
      <c r="Q615">
        <f t="shared" si="29"/>
        <v>96.88</v>
      </c>
    </row>
    <row r="616" spans="1:26" x14ac:dyDescent="0.25">
      <c r="D616" t="s">
        <v>1706</v>
      </c>
      <c r="E616" s="6">
        <v>0.41945601851851855</v>
      </c>
      <c r="F616" s="6">
        <v>0.43210648148148145</v>
      </c>
      <c r="G616">
        <f>IF(ISBLANK(D616),"",VLOOKUP(D616,evpWeights!$A:$Z,26,FALSE))</f>
        <v>1.9556959407132119E-5</v>
      </c>
      <c r="H616" s="7" t="str">
        <f t="shared" si="27"/>
        <v>1093</v>
      </c>
      <c r="I616">
        <f t="shared" si="28"/>
        <v>1.789291803031301E-8</v>
      </c>
      <c r="Q616" t="str">
        <f t="shared" si="29"/>
        <v/>
      </c>
    </row>
    <row r="617" spans="1:26" x14ac:dyDescent="0.25">
      <c r="A617" s="3">
        <v>42562</v>
      </c>
      <c r="B617">
        <v>107</v>
      </c>
      <c r="C617" t="s">
        <v>418</v>
      </c>
      <c r="D617" t="s">
        <v>1707</v>
      </c>
      <c r="E617" s="6">
        <v>0.44292824074074072</v>
      </c>
      <c r="F617" s="6">
        <v>0.45451388888888888</v>
      </c>
      <c r="G617">
        <f>IF(ISBLANK(D617),"",VLOOKUP(D617,evpWeights!$A:$Z,26,FALSE))</f>
        <v>4.4003158666047225E-5</v>
      </c>
      <c r="H617" s="7" t="str">
        <f t="shared" si="27"/>
        <v>1001</v>
      </c>
      <c r="I617">
        <f t="shared" si="28"/>
        <v>4.3959199466580645E-8</v>
      </c>
      <c r="J617">
        <f>AVERAGE(I617:I621)</f>
        <v>4.3999258649117524E-8</v>
      </c>
      <c r="K617">
        <v>138</v>
      </c>
      <c r="L617">
        <v>6</v>
      </c>
      <c r="M617" t="s">
        <v>698</v>
      </c>
      <c r="N617" s="8">
        <v>0.45208333333333334</v>
      </c>
      <c r="O617">
        <v>0.7</v>
      </c>
      <c r="P617" t="s">
        <v>460</v>
      </c>
      <c r="Q617">
        <f t="shared" si="29"/>
        <v>50.08</v>
      </c>
      <c r="R617">
        <f>IF(ISNUMBER(Q617),AVERAGE(Q617:Q620),"")</f>
        <v>60.74</v>
      </c>
      <c r="S617" t="s">
        <v>2282</v>
      </c>
      <c r="U617">
        <v>1.9</v>
      </c>
      <c r="V617">
        <v>48</v>
      </c>
      <c r="W617">
        <f>IF(ISBLANK(U617),"",AVERAGE(U617:U621))</f>
        <v>4.2333333333333334</v>
      </c>
      <c r="X617" t="s">
        <v>2291</v>
      </c>
      <c r="Y617" t="s">
        <v>2198</v>
      </c>
      <c r="Z617" t="s">
        <v>2285</v>
      </c>
    </row>
    <row r="618" spans="1:26" x14ac:dyDescent="0.25">
      <c r="D618" t="s">
        <v>1708</v>
      </c>
      <c r="E618" s="6">
        <v>0.44337962962962968</v>
      </c>
      <c r="F618" s="6">
        <v>0.4548611111111111</v>
      </c>
      <c r="G618">
        <f>IF(ISBLANK(D618),"",VLOOKUP(D618,evpWeights!$A:$Z,26,FALSE))</f>
        <v>4.4003158666047225E-5</v>
      </c>
      <c r="H618" s="7" t="str">
        <f t="shared" si="27"/>
        <v>992</v>
      </c>
      <c r="I618">
        <f t="shared" si="28"/>
        <v>4.4358022848837928E-8</v>
      </c>
      <c r="P618" t="s">
        <v>430</v>
      </c>
      <c r="Q618">
        <f t="shared" si="29"/>
        <v>76.08</v>
      </c>
      <c r="S618" t="s">
        <v>2283</v>
      </c>
      <c r="U618">
        <v>4.5</v>
      </c>
      <c r="V618">
        <v>91.5</v>
      </c>
    </row>
    <row r="619" spans="1:26" x14ac:dyDescent="0.25">
      <c r="D619" t="s">
        <v>1709</v>
      </c>
      <c r="E619" s="6">
        <v>0.44393518518518515</v>
      </c>
      <c r="F619" s="6">
        <v>0.4551736111111111</v>
      </c>
      <c r="G619">
        <f>IF(ISBLANK(D619),"",VLOOKUP(D619,evpWeights!$A:$Z,26,FALSE))</f>
        <v>4.318828535741674E-5</v>
      </c>
      <c r="H619" s="7" t="str">
        <f t="shared" si="27"/>
        <v>971</v>
      </c>
      <c r="I619">
        <f t="shared" si="28"/>
        <v>4.4478151758410651E-8</v>
      </c>
      <c r="P619" t="s">
        <v>430</v>
      </c>
      <c r="Q619">
        <f t="shared" si="29"/>
        <v>76.08</v>
      </c>
      <c r="S619">
        <v>5803</v>
      </c>
      <c r="U619">
        <v>6.3</v>
      </c>
      <c r="V619" t="s">
        <v>2284</v>
      </c>
    </row>
    <row r="620" spans="1:26" x14ac:dyDescent="0.25">
      <c r="D620" t="s">
        <v>1710</v>
      </c>
      <c r="E620" s="6">
        <v>0.44435185185185189</v>
      </c>
      <c r="F620" s="6">
        <v>0.45550925925925928</v>
      </c>
      <c r="G620">
        <f>IF(ISBLANK(D620),"",VLOOKUP(D620,evpWeights!$A:$Z,26,FALSE))</f>
        <v>4.237341204878618E-5</v>
      </c>
      <c r="H620" s="7" t="str">
        <f t="shared" si="27"/>
        <v>964</v>
      </c>
      <c r="I620">
        <f t="shared" si="28"/>
        <v>4.3955821627371555E-8</v>
      </c>
      <c r="P620" t="s">
        <v>507</v>
      </c>
      <c r="Q620">
        <f t="shared" si="29"/>
        <v>40.72</v>
      </c>
    </row>
    <row r="621" spans="1:26" x14ac:dyDescent="0.25">
      <c r="D621" t="s">
        <v>1711</v>
      </c>
      <c r="E621" s="6">
        <v>0.44480324074074074</v>
      </c>
      <c r="F621" s="6">
        <v>0.4559259259259259</v>
      </c>
      <c r="G621">
        <f>IF(ISBLANK(D621),"",VLOOKUP(D621,evpWeights!$A:$Z,26,FALSE))</f>
        <v>4.1558538740155769E-5</v>
      </c>
      <c r="H621" s="7" t="str">
        <f t="shared" si="27"/>
        <v>961</v>
      </c>
      <c r="I621">
        <f t="shared" si="28"/>
        <v>4.324509754438686E-8</v>
      </c>
      <c r="Q621" t="str">
        <f t="shared" si="29"/>
        <v/>
      </c>
    </row>
    <row r="622" spans="1:26" x14ac:dyDescent="0.25">
      <c r="A622" s="3">
        <v>42562</v>
      </c>
      <c r="B622">
        <v>108</v>
      </c>
      <c r="C622" t="s">
        <v>418</v>
      </c>
      <c r="D622" t="s">
        <v>1712</v>
      </c>
      <c r="E622" s="6">
        <v>0.46575231481481483</v>
      </c>
      <c r="F622" s="6">
        <v>0.47737268518518516</v>
      </c>
      <c r="G622">
        <f>IF(ISBLANK(D622),"",VLOOKUP(D622,evpWeights!$A:$Z,26,FALSE))</f>
        <v>2.5261072567545598E-5</v>
      </c>
      <c r="H622" s="7" t="str">
        <f t="shared" si="27"/>
        <v>1004</v>
      </c>
      <c r="I622">
        <f t="shared" si="28"/>
        <v>2.5160430844168923E-8</v>
      </c>
      <c r="J622">
        <f>AVERAGE(I622:I626)</f>
        <v>2.678376616708847E-8</v>
      </c>
      <c r="K622">
        <v>156</v>
      </c>
      <c r="L622">
        <v>5</v>
      </c>
      <c r="M622" t="s">
        <v>698</v>
      </c>
      <c r="N622" s="8">
        <v>0.48125000000000001</v>
      </c>
      <c r="O622">
        <v>0.5</v>
      </c>
      <c r="P622" t="s">
        <v>502</v>
      </c>
      <c r="Q622">
        <f t="shared" si="29"/>
        <v>96.88</v>
      </c>
      <c r="R622">
        <f>IF(ISNUMBER(Q622),AVERAGE(Q622:Q625),"")</f>
        <v>90.64</v>
      </c>
      <c r="S622" t="s">
        <v>2286</v>
      </c>
      <c r="U622">
        <v>1.6</v>
      </c>
      <c r="V622">
        <v>77</v>
      </c>
      <c r="W622">
        <f>IF(ISBLANK(U622),"",AVERAGE(U622:U626))</f>
        <v>2.4333333333333336</v>
      </c>
      <c r="Y622" t="s">
        <v>2200</v>
      </c>
      <c r="Z622" t="s">
        <v>2290</v>
      </c>
    </row>
    <row r="623" spans="1:26" x14ac:dyDescent="0.25">
      <c r="D623" t="s">
        <v>1713</v>
      </c>
      <c r="E623" s="6">
        <v>0.46615740740740735</v>
      </c>
      <c r="F623" s="6">
        <v>0.47770833333333335</v>
      </c>
      <c r="G623">
        <f>IF(ISBLANK(D623),"",VLOOKUP(D623,evpWeights!$A:$Z,26,FALSE))</f>
        <v>2.3631325950284624E-5</v>
      </c>
      <c r="H623" s="7" t="str">
        <f t="shared" si="27"/>
        <v>998</v>
      </c>
      <c r="I623">
        <f t="shared" si="28"/>
        <v>2.367868331691846E-8</v>
      </c>
      <c r="P623" t="s">
        <v>440</v>
      </c>
      <c r="Q623">
        <f t="shared" si="29"/>
        <v>86.48</v>
      </c>
      <c r="S623">
        <v>5773</v>
      </c>
      <c r="U623">
        <v>0.8</v>
      </c>
      <c r="V623" t="s">
        <v>2287</v>
      </c>
    </row>
    <row r="624" spans="1:26" x14ac:dyDescent="0.25">
      <c r="D624" t="s">
        <v>1714</v>
      </c>
      <c r="E624" s="6">
        <v>0.46662037037037035</v>
      </c>
      <c r="F624" s="6">
        <v>0.47804398148148147</v>
      </c>
      <c r="G624">
        <f>IF(ISBLANK(D624),"",VLOOKUP(D624,evpWeights!$A:$Z,26,FALSE))</f>
        <v>2.7705692493437132E-5</v>
      </c>
      <c r="H624" s="7" t="str">
        <f t="shared" si="27"/>
        <v>987</v>
      </c>
      <c r="I624">
        <f t="shared" si="28"/>
        <v>2.8070610429014318E-8</v>
      </c>
      <c r="P624" t="s">
        <v>411</v>
      </c>
      <c r="Q624">
        <f t="shared" si="29"/>
        <v>85.44</v>
      </c>
      <c r="S624" t="s">
        <v>2288</v>
      </c>
      <c r="U624">
        <v>4.9000000000000004</v>
      </c>
      <c r="V624" t="s">
        <v>2289</v>
      </c>
    </row>
    <row r="625" spans="1:26" x14ac:dyDescent="0.25">
      <c r="D625" t="s">
        <v>1715</v>
      </c>
      <c r="E625" s="6">
        <v>0.46708333333333335</v>
      </c>
      <c r="F625" s="6">
        <v>0.47839120370370369</v>
      </c>
      <c r="G625">
        <f>IF(ISBLANK(D625),"",VLOOKUP(D625,evpWeights!$A:$Z,26,FALSE))</f>
        <v>2.7705692493437132E-5</v>
      </c>
      <c r="H625" s="7" t="str">
        <f t="shared" si="27"/>
        <v>977</v>
      </c>
      <c r="I625">
        <f t="shared" si="28"/>
        <v>2.8357924762985806E-8</v>
      </c>
      <c r="P625" t="s">
        <v>400</v>
      </c>
      <c r="Q625">
        <f t="shared" si="29"/>
        <v>93.76</v>
      </c>
    </row>
    <row r="626" spans="1:26" x14ac:dyDescent="0.25">
      <c r="D626" t="s">
        <v>1716</v>
      </c>
      <c r="E626" s="6">
        <v>0.4675347222222222</v>
      </c>
      <c r="F626" s="6">
        <v>0.47872685185185188</v>
      </c>
      <c r="G626">
        <f>IF(ISBLANK(D626),"",VLOOKUP(D626,evpWeights!$A:$Z,26,FALSE))</f>
        <v>2.7705692493437132E-5</v>
      </c>
      <c r="H626" s="7" t="str">
        <f t="shared" si="27"/>
        <v>967</v>
      </c>
      <c r="I626">
        <f t="shared" si="28"/>
        <v>2.8651181482354841E-8</v>
      </c>
      <c r="Q626" t="str">
        <f t="shared" si="29"/>
        <v/>
      </c>
    </row>
    <row r="627" spans="1:26" x14ac:dyDescent="0.25">
      <c r="A627" s="3">
        <v>42563</v>
      </c>
      <c r="B627">
        <v>91</v>
      </c>
      <c r="C627" t="s">
        <v>418</v>
      </c>
      <c r="D627" t="s">
        <v>1753</v>
      </c>
      <c r="E627" s="6">
        <v>0.35965277777777777</v>
      </c>
      <c r="F627" s="6">
        <v>0.37136574074074075</v>
      </c>
      <c r="G627">
        <f>IF(ISBLANK(D627),"",VLOOKUP(D627,evpWeights!$A:$Z,26,FALSE))</f>
        <v>1.3852846246718566E-5</v>
      </c>
      <c r="H627" s="7" t="str">
        <f t="shared" si="27"/>
        <v>1012</v>
      </c>
      <c r="I627">
        <f t="shared" si="28"/>
        <v>1.3688583247745618E-8</v>
      </c>
      <c r="J627">
        <f>AVERAGE(I627:I631)</f>
        <v>1.3556540176262657E-8</v>
      </c>
      <c r="K627">
        <v>212</v>
      </c>
      <c r="L627">
        <v>10</v>
      </c>
      <c r="M627" t="s">
        <v>698</v>
      </c>
      <c r="N627" s="8">
        <v>0.3756944444444445</v>
      </c>
      <c r="O627">
        <v>0</v>
      </c>
      <c r="P627" t="s">
        <v>637</v>
      </c>
      <c r="Q627">
        <f t="shared" si="29"/>
        <v>61.519999999999996</v>
      </c>
      <c r="R627">
        <f>IF(ISNUMBER(Q627),AVERAGE(Q627:Q630),"")</f>
        <v>40.459999999999994</v>
      </c>
      <c r="S627">
        <v>5276</v>
      </c>
      <c r="U627">
        <v>3.8</v>
      </c>
      <c r="V627">
        <v>98.5</v>
      </c>
      <c r="W627">
        <f>IF(ISBLANK(U627),"",AVERAGE(U627:U631))</f>
        <v>3.6</v>
      </c>
      <c r="Y627" t="s">
        <v>2298</v>
      </c>
      <c r="Z627" t="s">
        <v>2299</v>
      </c>
    </row>
    <row r="628" spans="1:26" x14ac:dyDescent="0.25">
      <c r="D628" t="s">
        <v>1754</v>
      </c>
      <c r="E628" s="6">
        <v>0.36024305555555558</v>
      </c>
      <c r="F628" s="6">
        <v>0.37195601851851851</v>
      </c>
      <c r="G628">
        <f>IF(ISBLANK(D628),"",VLOOKUP(D628,evpWeights!$A:$Z,26,FALSE))</f>
        <v>1.3852846246718566E-5</v>
      </c>
      <c r="H628" s="7" t="str">
        <f t="shared" si="27"/>
        <v>1012</v>
      </c>
      <c r="I628">
        <f t="shared" si="28"/>
        <v>1.3688583247745618E-8</v>
      </c>
      <c r="P628" t="s">
        <v>2294</v>
      </c>
      <c r="Q628">
        <f t="shared" si="29"/>
        <v>37.599999999999994</v>
      </c>
      <c r="S628">
        <v>5274</v>
      </c>
      <c r="U628">
        <v>4.2</v>
      </c>
      <c r="V628">
        <v>50</v>
      </c>
    </row>
    <row r="629" spans="1:26" x14ac:dyDescent="0.25">
      <c r="D629" t="s">
        <v>1755</v>
      </c>
      <c r="E629" s="6">
        <v>0.36092592592592593</v>
      </c>
      <c r="F629" s="6">
        <v>0.37237268518518518</v>
      </c>
      <c r="G629">
        <f>IF(ISBLANK(D629),"",VLOOKUP(D629,evpWeights!$A:$Z,26,FALSE))</f>
        <v>1.3037972938088079E-5</v>
      </c>
      <c r="H629" s="7" t="str">
        <f t="shared" si="27"/>
        <v>989</v>
      </c>
      <c r="I629">
        <f t="shared" si="28"/>
        <v>1.3182985781686632E-8</v>
      </c>
      <c r="P629" t="s">
        <v>2295</v>
      </c>
      <c r="Q629">
        <f t="shared" si="29"/>
        <v>27.200000000000003</v>
      </c>
      <c r="S629" t="s">
        <v>418</v>
      </c>
      <c r="T629" t="s">
        <v>2222</v>
      </c>
      <c r="U629">
        <v>2.8</v>
      </c>
      <c r="V629" t="s">
        <v>2297</v>
      </c>
    </row>
    <row r="630" spans="1:26" x14ac:dyDescent="0.25">
      <c r="D630" t="s">
        <v>1756</v>
      </c>
      <c r="E630" s="6">
        <v>0.36144675925925923</v>
      </c>
      <c r="F630" s="6">
        <v>0.37290509259259258</v>
      </c>
      <c r="G630">
        <f>IF(ISBLANK(D630),"",VLOOKUP(D630,evpWeights!$A:$Z,26,FALSE))</f>
        <v>1.2223099629457592E-5</v>
      </c>
      <c r="H630" s="7" t="str">
        <f t="shared" si="27"/>
        <v>990</v>
      </c>
      <c r="I630">
        <f t="shared" si="28"/>
        <v>1.2346565282280397E-8</v>
      </c>
      <c r="P630" t="s">
        <v>2296</v>
      </c>
      <c r="Q630">
        <f t="shared" si="29"/>
        <v>35.519999999999996</v>
      </c>
    </row>
    <row r="631" spans="1:26" x14ac:dyDescent="0.25">
      <c r="D631" t="s">
        <v>1757</v>
      </c>
      <c r="E631" s="6">
        <v>0.3621180555555556</v>
      </c>
      <c r="F631" s="6">
        <v>0.37353009259259262</v>
      </c>
      <c r="G631">
        <f>IF(ISBLANK(D631),"",VLOOKUP(D631,evpWeights!$A:$Z,26,FALSE))</f>
        <v>1.4667719555349051E-5</v>
      </c>
      <c r="H631" s="7" t="str">
        <f t="shared" si="27"/>
        <v>986</v>
      </c>
      <c r="I631">
        <f t="shared" si="28"/>
        <v>1.4875983321855022E-8</v>
      </c>
      <c r="Q631" t="str">
        <f t="shared" si="29"/>
        <v/>
      </c>
    </row>
    <row r="632" spans="1:26" x14ac:dyDescent="0.25">
      <c r="A632" s="3">
        <v>42563</v>
      </c>
      <c r="B632">
        <v>92</v>
      </c>
      <c r="C632" t="s">
        <v>418</v>
      </c>
      <c r="D632" t="s">
        <v>1758</v>
      </c>
      <c r="E632" s="6">
        <v>0.38899305555555558</v>
      </c>
      <c r="F632" s="6">
        <v>0.39975694444444443</v>
      </c>
      <c r="G632">
        <f>IF(ISBLANK(D632),"",VLOOKUP(D632,evpWeights!$A:$Z,26,FALSE))</f>
        <v>1.3037972938088079E-5</v>
      </c>
      <c r="H632" s="7" t="str">
        <f t="shared" si="27"/>
        <v>930</v>
      </c>
      <c r="I632">
        <f t="shared" si="28"/>
        <v>1.4019325739879655E-8</v>
      </c>
      <c r="J632">
        <f>AVERAGE(I632:I636)</f>
        <v>1.1546517473289601E-8</v>
      </c>
      <c r="K632">
        <v>225</v>
      </c>
      <c r="L632">
        <v>7</v>
      </c>
      <c r="M632" t="s">
        <v>698</v>
      </c>
      <c r="N632" s="8">
        <v>0.40416666666666662</v>
      </c>
      <c r="O632">
        <v>0.4</v>
      </c>
      <c r="P632" t="s">
        <v>424</v>
      </c>
      <c r="Q632">
        <f t="shared" si="29"/>
        <v>84.4</v>
      </c>
      <c r="R632">
        <f>IF(ISNUMBER(Q632),AVERAGE(Q632:Q635),"")</f>
        <v>77.12</v>
      </c>
      <c r="S632" t="s">
        <v>2300</v>
      </c>
      <c r="U632">
        <v>5</v>
      </c>
      <c r="V632">
        <v>66</v>
      </c>
      <c r="W632">
        <f>IF(ISBLANK(U632),"",AVERAGE(U632:U636))</f>
        <v>4.5333333333333332</v>
      </c>
      <c r="Y632" t="s">
        <v>2302</v>
      </c>
      <c r="Z632" t="s">
        <v>2303</v>
      </c>
    </row>
    <row r="633" spans="1:26" x14ac:dyDescent="0.25">
      <c r="D633" t="s">
        <v>1759</v>
      </c>
      <c r="E633" s="6">
        <v>0.38953703703703701</v>
      </c>
      <c r="F633" s="6">
        <v>0.40023148148148152</v>
      </c>
      <c r="G633">
        <f>IF(ISBLANK(D633),"",VLOOKUP(D633,evpWeights!$A:$Z,26,FALSE))</f>
        <v>1.1408226320827032E-5</v>
      </c>
      <c r="H633" s="7" t="str">
        <f t="shared" si="27"/>
        <v>924</v>
      </c>
      <c r="I633">
        <f t="shared" si="28"/>
        <v>1.2346565282280337E-8</v>
      </c>
      <c r="P633" t="s">
        <v>430</v>
      </c>
      <c r="Q633">
        <f t="shared" si="29"/>
        <v>76.08</v>
      </c>
      <c r="S633">
        <v>5267</v>
      </c>
      <c r="U633">
        <v>2</v>
      </c>
      <c r="V633">
        <v>82.5</v>
      </c>
    </row>
    <row r="634" spans="1:26" x14ac:dyDescent="0.25">
      <c r="D634" t="s">
        <v>1760</v>
      </c>
      <c r="E634" s="6">
        <v>0.39015046296296302</v>
      </c>
      <c r="F634" s="6">
        <v>0.40077546296296296</v>
      </c>
      <c r="G634">
        <f>IF(ISBLANK(D634),"",VLOOKUP(D634,evpWeights!$A:$Z,26,FALSE))</f>
        <v>1.0593353012196545E-5</v>
      </c>
      <c r="H634" s="7" t="str">
        <f t="shared" si="27"/>
        <v>918</v>
      </c>
      <c r="I634">
        <f t="shared" si="28"/>
        <v>1.153960023115092E-8</v>
      </c>
      <c r="P634" t="s">
        <v>428</v>
      </c>
      <c r="Q634">
        <f t="shared" si="29"/>
        <v>78.16</v>
      </c>
      <c r="S634">
        <v>5266</v>
      </c>
      <c r="U634">
        <v>6.6</v>
      </c>
      <c r="V634" t="s">
        <v>2301</v>
      </c>
    </row>
    <row r="635" spans="1:26" x14ac:dyDescent="0.25">
      <c r="D635" t="s">
        <v>1761</v>
      </c>
      <c r="E635" s="6">
        <v>0.39076388888888891</v>
      </c>
      <c r="F635" s="6">
        <v>0.40120370370370373</v>
      </c>
      <c r="G635">
        <f>IF(ISBLANK(D635),"",VLOOKUP(D635,evpWeights!$A:$Z,26,FALSE))</f>
        <v>8.1487330863050856E-6</v>
      </c>
      <c r="H635" s="7" t="str">
        <f t="shared" si="27"/>
        <v>902</v>
      </c>
      <c r="I635">
        <f t="shared" si="28"/>
        <v>9.0340721577661695E-9</v>
      </c>
      <c r="P635" t="s">
        <v>597</v>
      </c>
      <c r="Q635">
        <f t="shared" si="29"/>
        <v>69.84</v>
      </c>
    </row>
    <row r="636" spans="1:26" x14ac:dyDescent="0.25">
      <c r="D636" t="s">
        <v>1762</v>
      </c>
      <c r="E636" s="6">
        <v>0.39130787037037035</v>
      </c>
      <c r="F636" s="6">
        <v>0.40179398148148149</v>
      </c>
      <c r="G636">
        <f>IF(ISBLANK(D636),"",VLOOKUP(D636,evpWeights!$A:$Z,26,FALSE))</f>
        <v>9.7784797035660596E-6</v>
      </c>
      <c r="H636" s="7" t="str">
        <f t="shared" si="27"/>
        <v>906</v>
      </c>
      <c r="I636">
        <f t="shared" si="28"/>
        <v>1.0793023955370926E-8</v>
      </c>
      <c r="Q636" t="str">
        <f t="shared" si="29"/>
        <v/>
      </c>
    </row>
    <row r="637" spans="1:26" x14ac:dyDescent="0.25">
      <c r="A637" s="3">
        <v>42563</v>
      </c>
      <c r="B637">
        <v>93</v>
      </c>
      <c r="C637" t="s">
        <v>418</v>
      </c>
      <c r="D637" t="s">
        <v>1763</v>
      </c>
      <c r="E637" s="6">
        <v>0.41667824074074072</v>
      </c>
      <c r="F637" s="6">
        <v>0.42842592592592593</v>
      </c>
      <c r="G637">
        <f>IF(ISBLANK(D637),"",VLOOKUP(D637,evpWeights!$A:$Z,26,FALSE))</f>
        <v>1.548259286397954E-5</v>
      </c>
      <c r="H637" s="7" t="str">
        <f t="shared" si="27"/>
        <v>1015</v>
      </c>
      <c r="I637">
        <f t="shared" si="28"/>
        <v>1.5253786072886246E-8</v>
      </c>
      <c r="J637">
        <f>AVERAGE(I637:I641)</f>
        <v>1.5347186538255674E-8</v>
      </c>
      <c r="K637">
        <v>117</v>
      </c>
      <c r="L637">
        <v>6</v>
      </c>
      <c r="M637" t="s">
        <v>698</v>
      </c>
      <c r="N637" s="8">
        <v>0.43263888888888885</v>
      </c>
      <c r="O637">
        <v>0.5</v>
      </c>
      <c r="P637" t="s">
        <v>540</v>
      </c>
      <c r="Q637">
        <f t="shared" si="29"/>
        <v>71.92</v>
      </c>
      <c r="R637">
        <f>IF(ISNUMBER(Q637),AVERAGE(Q637:Q640),"")</f>
        <v>83.88</v>
      </c>
      <c r="S637">
        <v>5039</v>
      </c>
      <c r="U637">
        <v>3.3</v>
      </c>
      <c r="V637">
        <v>2.6</v>
      </c>
      <c r="W637">
        <f>IF(ISBLANK(U637),"",AVERAGE(U637:U641))</f>
        <v>4.3999999999999995</v>
      </c>
      <c r="Y637" t="s">
        <v>2306</v>
      </c>
      <c r="Z637" t="s">
        <v>2307</v>
      </c>
    </row>
    <row r="638" spans="1:26" x14ac:dyDescent="0.25">
      <c r="D638" t="s">
        <v>1764</v>
      </c>
      <c r="E638" s="6">
        <v>0.41729166666666667</v>
      </c>
      <c r="F638" s="6">
        <v>0.42883101851851851</v>
      </c>
      <c r="G638">
        <f>IF(ISBLANK(D638),"",VLOOKUP(D638,evpWeights!$A:$Z,26,FALSE))</f>
        <v>1.548259286397954E-5</v>
      </c>
      <c r="H638" s="7" t="str">
        <f t="shared" si="27"/>
        <v>997</v>
      </c>
      <c r="I638">
        <f t="shared" si="28"/>
        <v>1.5529180405195125E-8</v>
      </c>
      <c r="P638" t="s">
        <v>428</v>
      </c>
      <c r="Q638">
        <f t="shared" si="29"/>
        <v>78.16</v>
      </c>
      <c r="S638" t="s">
        <v>2304</v>
      </c>
      <c r="U638">
        <v>4.5999999999999996</v>
      </c>
      <c r="V638">
        <v>44.5</v>
      </c>
    </row>
    <row r="639" spans="1:26" x14ac:dyDescent="0.25">
      <c r="D639" t="s">
        <v>1765</v>
      </c>
      <c r="E639" s="6">
        <v>0.41781249999999998</v>
      </c>
      <c r="F639" s="6">
        <v>0.42931712962962965</v>
      </c>
      <c r="G639">
        <f>IF(ISBLANK(D639),"",VLOOKUP(D639,evpWeights!$A:$Z,26,FALSE))</f>
        <v>1.6297466172610097E-5</v>
      </c>
      <c r="H639" s="7" t="str">
        <f t="shared" si="27"/>
        <v>994</v>
      </c>
      <c r="I639">
        <f t="shared" si="28"/>
        <v>1.6395841219929675E-8</v>
      </c>
      <c r="P639" t="s">
        <v>410</v>
      </c>
      <c r="Q639">
        <f t="shared" si="29"/>
        <v>94.8</v>
      </c>
      <c r="S639" t="s">
        <v>2305</v>
      </c>
      <c r="U639">
        <v>5.3</v>
      </c>
      <c r="V639">
        <v>62.5</v>
      </c>
    </row>
    <row r="640" spans="1:26" x14ac:dyDescent="0.25">
      <c r="D640" t="s">
        <v>1766</v>
      </c>
      <c r="E640" s="6">
        <v>0.41836805555555556</v>
      </c>
      <c r="F640" s="6">
        <v>0.42984953703703704</v>
      </c>
      <c r="G640">
        <f>IF(ISBLANK(D640),"",VLOOKUP(D640,evpWeights!$A:$Z,26,FALSE))</f>
        <v>1.4667719555349124E-5</v>
      </c>
      <c r="H640" s="7" t="str">
        <f t="shared" si="27"/>
        <v>992</v>
      </c>
      <c r="I640">
        <f t="shared" si="28"/>
        <v>1.4786007616279359E-8</v>
      </c>
      <c r="P640" t="s">
        <v>454</v>
      </c>
      <c r="Q640">
        <f t="shared" si="29"/>
        <v>90.64</v>
      </c>
    </row>
    <row r="641" spans="1:26" x14ac:dyDescent="0.25">
      <c r="D641" t="s">
        <v>1767</v>
      </c>
      <c r="E641" s="6">
        <v>0.41885416666666669</v>
      </c>
      <c r="F641" s="6">
        <v>0.43034722222222221</v>
      </c>
      <c r="G641">
        <f>IF(ISBLANK(D641),"",VLOOKUP(D641,evpWeights!$A:$Z,26,FALSE))</f>
        <v>1.4667719555349051E-5</v>
      </c>
      <c r="H641" s="7" t="str">
        <f t="shared" si="27"/>
        <v>993</v>
      </c>
      <c r="I641">
        <f t="shared" si="28"/>
        <v>1.4771117376987967E-8</v>
      </c>
      <c r="Q641" t="str">
        <f t="shared" si="29"/>
        <v/>
      </c>
    </row>
    <row r="642" spans="1:26" x14ac:dyDescent="0.25">
      <c r="A642" s="3">
        <v>42563</v>
      </c>
      <c r="B642">
        <v>108</v>
      </c>
      <c r="C642" t="s">
        <v>402</v>
      </c>
      <c r="D642" t="s">
        <v>1768</v>
      </c>
      <c r="E642" s="6">
        <v>0.43900462962962966</v>
      </c>
      <c r="F642" s="6">
        <v>0.45015046296296296</v>
      </c>
      <c r="G642">
        <f>IF(ISBLANK(D642),"",VLOOKUP(D642,evpWeights!$A:$Z,26,FALSE))</f>
        <v>1.3852846246718566E-5</v>
      </c>
      <c r="H642" s="7" t="str">
        <f t="shared" ref="H642:H705" si="30">IF(ISBLANK(D642),"",TEXT(F642-E642,"[ss]"))</f>
        <v>963</v>
      </c>
      <c r="I642">
        <f t="shared" ref="I642:I705" si="31">IF(ISBLANK(D642),"",G642/H642)</f>
        <v>1.4385094752563412E-8</v>
      </c>
      <c r="J642">
        <f>AVERAGE(I642:I646)</f>
        <v>1.6476827622010539E-8</v>
      </c>
      <c r="N642" s="8">
        <v>0.44375000000000003</v>
      </c>
      <c r="O642">
        <v>0</v>
      </c>
      <c r="Q642" t="str">
        <f t="shared" ref="Q642:Q705" si="32">IF(ISBLANK(P642),"",100-(IF(RIGHT(P642,1)="w",_xlfn.NUMBERVALUE(LEFT(P642,(LEN(P642)-2))),94-_xlfn.NUMBERVALUE(LEFT(P642,(LEN(P642)-2))))*1.04))</f>
        <v/>
      </c>
      <c r="R642" t="str">
        <f>IF(ISNUMBER(Q642),AVERAGE(Q642:Q645),"")</f>
        <v/>
      </c>
      <c r="W642" t="str">
        <f>IF(ISBLANK(U642),"",AVERAGE(U642:U646))</f>
        <v/>
      </c>
    </row>
    <row r="643" spans="1:26" x14ac:dyDescent="0.25">
      <c r="D643" t="s">
        <v>1769</v>
      </c>
      <c r="E643" s="6">
        <v>0.43957175925925923</v>
      </c>
      <c r="F643" s="6">
        <v>0.45065972222222223</v>
      </c>
      <c r="G643">
        <f>IF(ISBLANK(D643),"",VLOOKUP(D643,evpWeights!$A:$Z,26,FALSE))</f>
        <v>1.5482592863979611E-5</v>
      </c>
      <c r="H643" s="7" t="str">
        <f t="shared" si="30"/>
        <v>958</v>
      </c>
      <c r="I643">
        <f t="shared" si="31"/>
        <v>1.6161370421690618E-8</v>
      </c>
      <c r="Q643" t="str">
        <f t="shared" si="32"/>
        <v/>
      </c>
    </row>
    <row r="644" spans="1:26" x14ac:dyDescent="0.25">
      <c r="D644" t="s">
        <v>1770</v>
      </c>
      <c r="E644" s="6">
        <v>0.44011574074074072</v>
      </c>
      <c r="F644" s="6">
        <v>0.45119212962962968</v>
      </c>
      <c r="G644">
        <f>IF(ISBLANK(D644),"",VLOOKUP(D644,evpWeights!$A:$Z,26,FALSE))</f>
        <v>1.5482592863979611E-5</v>
      </c>
      <c r="H644" s="7" t="str">
        <f t="shared" si="30"/>
        <v>957</v>
      </c>
      <c r="I644">
        <f t="shared" si="31"/>
        <v>1.6178257956091546E-8</v>
      </c>
      <c r="Q644" t="str">
        <f t="shared" si="32"/>
        <v/>
      </c>
    </row>
    <row r="645" spans="1:26" x14ac:dyDescent="0.25">
      <c r="D645" t="s">
        <v>1771</v>
      </c>
      <c r="E645" s="6">
        <v>0.4407638888888889</v>
      </c>
      <c r="F645" s="6">
        <v>0.45194444444444443</v>
      </c>
      <c r="G645">
        <f>IF(ISBLANK(D645),"",VLOOKUP(D645,evpWeights!$A:$Z,26,FALSE))</f>
        <v>1.7927212789871071E-5</v>
      </c>
      <c r="H645" s="7" t="str">
        <f t="shared" si="30"/>
        <v>966</v>
      </c>
      <c r="I645">
        <f t="shared" si="31"/>
        <v>1.8558191293862392E-8</v>
      </c>
      <c r="Q645" t="str">
        <f t="shared" si="32"/>
        <v/>
      </c>
    </row>
    <row r="646" spans="1:26" x14ac:dyDescent="0.25">
      <c r="D646" t="s">
        <v>1772</v>
      </c>
      <c r="E646" s="6">
        <v>0.44135416666666666</v>
      </c>
      <c r="F646" s="6">
        <v>0.45238425925925929</v>
      </c>
      <c r="G646">
        <f>IF(ISBLANK(D646),"",VLOOKUP(D646,evpWeights!$A:$Z,26,FALSE))</f>
        <v>1.6297466172610025E-5</v>
      </c>
      <c r="H646" s="7" t="str">
        <f t="shared" si="30"/>
        <v>953</v>
      </c>
      <c r="I646">
        <f t="shared" si="31"/>
        <v>1.7101223685844728E-8</v>
      </c>
      <c r="Q646" t="str">
        <f t="shared" si="32"/>
        <v/>
      </c>
    </row>
    <row r="647" spans="1:26" x14ac:dyDescent="0.25">
      <c r="A647" s="3">
        <v>42563</v>
      </c>
      <c r="B647">
        <v>109</v>
      </c>
      <c r="C647" t="s">
        <v>418</v>
      </c>
      <c r="D647" t="s">
        <v>1773</v>
      </c>
      <c r="E647" s="6">
        <v>0.45792824074074073</v>
      </c>
      <c r="F647" s="6">
        <v>0.46856481481481477</v>
      </c>
      <c r="G647">
        <f>IF(ISBLANK(D647),"",VLOOKUP(D647,evpWeights!$A:$Z,26,FALSE))</f>
        <v>2.4446199258915184E-5</v>
      </c>
      <c r="H647" s="7" t="str">
        <f t="shared" si="30"/>
        <v>919</v>
      </c>
      <c r="I647">
        <f t="shared" si="31"/>
        <v>2.6600869705021963E-8</v>
      </c>
      <c r="J647">
        <f>AVERAGE(I647:I651)</f>
        <v>2.7008649399837857E-8</v>
      </c>
      <c r="K647">
        <v>285</v>
      </c>
      <c r="L647">
        <v>5</v>
      </c>
      <c r="M647" t="s">
        <v>698</v>
      </c>
      <c r="N647" s="8">
        <v>0.48055555555555557</v>
      </c>
      <c r="O647">
        <v>0.4</v>
      </c>
      <c r="P647" t="s">
        <v>583</v>
      </c>
      <c r="Q647">
        <f t="shared" si="32"/>
        <v>10.560000000000002</v>
      </c>
      <c r="R647">
        <f>IF(ISNUMBER(Q647),AVERAGE(Q647:Q650),"")</f>
        <v>21.74</v>
      </c>
      <c r="S647" t="s">
        <v>420</v>
      </c>
      <c r="T647" t="s">
        <v>2206</v>
      </c>
      <c r="U647">
        <v>7.1</v>
      </c>
      <c r="V647" t="s">
        <v>2309</v>
      </c>
      <c r="W647">
        <f>IF(ISBLANK(U647),"",AVERAGE(U647:U651))</f>
        <v>7.4666666666666659</v>
      </c>
      <c r="Y647" t="s">
        <v>2198</v>
      </c>
      <c r="Z647" t="s">
        <v>2313</v>
      </c>
    </row>
    <row r="648" spans="1:26" x14ac:dyDescent="0.25">
      <c r="D648" t="s">
        <v>1774</v>
      </c>
      <c r="E648" s="6">
        <v>0.45851851851851855</v>
      </c>
      <c r="F648" s="6">
        <v>0.46909722222222222</v>
      </c>
      <c r="G648">
        <f>IF(ISBLANK(D648),"",VLOOKUP(D648,evpWeights!$A:$Z,26,FALSE))</f>
        <v>2.3631325950284624E-5</v>
      </c>
      <c r="H648" s="7" t="str">
        <f t="shared" si="30"/>
        <v>914</v>
      </c>
      <c r="I648">
        <f t="shared" si="31"/>
        <v>2.5854842396372672E-8</v>
      </c>
      <c r="P648" t="s">
        <v>1496</v>
      </c>
      <c r="Q648">
        <f t="shared" si="32"/>
        <v>62.56</v>
      </c>
      <c r="S648" t="s">
        <v>2310</v>
      </c>
      <c r="U648">
        <v>5.4</v>
      </c>
      <c r="V648" t="s">
        <v>2311</v>
      </c>
    </row>
    <row r="649" spans="1:26" x14ac:dyDescent="0.25">
      <c r="D649" t="s">
        <v>1775</v>
      </c>
      <c r="E649" s="6">
        <v>0.45915509259259263</v>
      </c>
      <c r="F649" s="6">
        <v>0.46964120370370371</v>
      </c>
      <c r="G649">
        <f>IF(ISBLANK(D649),"",VLOOKUP(D649,evpWeights!$A:$Z,26,FALSE))</f>
        <v>2.3631325950284624E-5</v>
      </c>
      <c r="H649" s="7" t="str">
        <f t="shared" si="30"/>
        <v>906</v>
      </c>
      <c r="I649">
        <f t="shared" si="31"/>
        <v>2.6083141225479719E-8</v>
      </c>
      <c r="P649" t="s">
        <v>1489</v>
      </c>
      <c r="Q649">
        <f t="shared" si="32"/>
        <v>11.599999999999994</v>
      </c>
      <c r="S649">
        <v>6014</v>
      </c>
      <c r="U649">
        <v>9.9</v>
      </c>
      <c r="V649" t="s">
        <v>2312</v>
      </c>
    </row>
    <row r="650" spans="1:26" x14ac:dyDescent="0.25">
      <c r="D650" t="s">
        <v>1776</v>
      </c>
      <c r="E650" s="6">
        <v>0.45973379629629635</v>
      </c>
      <c r="F650" s="6">
        <v>0.47030092592592593</v>
      </c>
      <c r="G650">
        <f>IF(ISBLANK(D650),"",VLOOKUP(D650,evpWeights!$A:$Z,26,FALSE))</f>
        <v>2.6075945876176158E-5</v>
      </c>
      <c r="H650" s="7" t="str">
        <f t="shared" si="30"/>
        <v>913</v>
      </c>
      <c r="I650">
        <f t="shared" si="31"/>
        <v>2.8560729327684731E-8</v>
      </c>
      <c r="P650" t="s">
        <v>2308</v>
      </c>
      <c r="Q650">
        <f t="shared" si="32"/>
        <v>2.2399999999999949</v>
      </c>
    </row>
    <row r="651" spans="1:26" x14ac:dyDescent="0.25">
      <c r="D651" t="s">
        <v>1777</v>
      </c>
      <c r="E651" s="6">
        <v>0.46038194444444441</v>
      </c>
      <c r="F651" s="6">
        <v>0.47084490740740742</v>
      </c>
      <c r="G651">
        <f>IF(ISBLANK(D651),"",VLOOKUP(D651,evpWeights!$A:$Z,26,FALSE))</f>
        <v>2.5261072567545669E-5</v>
      </c>
      <c r="H651" s="7" t="str">
        <f t="shared" si="30"/>
        <v>904</v>
      </c>
      <c r="I651">
        <f t="shared" si="31"/>
        <v>2.7943664344630165E-8</v>
      </c>
      <c r="Q651" t="str">
        <f t="shared" si="32"/>
        <v/>
      </c>
    </row>
    <row r="652" spans="1:26" x14ac:dyDescent="0.25">
      <c r="A652" s="3">
        <v>42563</v>
      </c>
      <c r="B652">
        <v>110</v>
      </c>
      <c r="C652" t="s">
        <v>418</v>
      </c>
      <c r="D652" t="s">
        <v>1778</v>
      </c>
      <c r="E652" s="6">
        <v>0.48974537037037041</v>
      </c>
      <c r="F652" s="6">
        <v>0.50238425925925922</v>
      </c>
      <c r="G652">
        <f>IF(ISBLANK(D652),"",VLOOKUP(D652,evpWeights!$A:$Z,26,FALSE))</f>
        <v>1.8742086098501559E-5</v>
      </c>
      <c r="H652" s="7" t="str">
        <f t="shared" si="30"/>
        <v>1092</v>
      </c>
      <c r="I652">
        <f t="shared" si="31"/>
        <v>1.7163082507785309E-8</v>
      </c>
      <c r="J652">
        <f>AVERAGE(I652:I656)</f>
        <v>1.5462191056009486E-8</v>
      </c>
      <c r="K652">
        <v>174</v>
      </c>
      <c r="L652">
        <v>4</v>
      </c>
      <c r="M652" t="s">
        <v>698</v>
      </c>
      <c r="N652" s="8">
        <v>0.49861111111111112</v>
      </c>
      <c r="O652">
        <v>0.4</v>
      </c>
      <c r="P652" t="s">
        <v>454</v>
      </c>
      <c r="Q652">
        <f t="shared" si="32"/>
        <v>90.64</v>
      </c>
      <c r="R652">
        <f>IF(ISNUMBER(Q652),AVERAGE(Q652:Q655),"")</f>
        <v>91.160000000000011</v>
      </c>
      <c r="S652">
        <v>5847</v>
      </c>
      <c r="U652">
        <v>1.1000000000000001</v>
      </c>
      <c r="V652">
        <v>57.5</v>
      </c>
      <c r="W652">
        <f>IF(ISBLANK(U652),"",AVERAGE(U652:U656))</f>
        <v>1.3</v>
      </c>
      <c r="Y652" t="s">
        <v>2261</v>
      </c>
      <c r="Z652" t="s">
        <v>2314</v>
      </c>
    </row>
    <row r="653" spans="1:26" x14ac:dyDescent="0.25">
      <c r="D653" t="s">
        <v>1779</v>
      </c>
      <c r="E653" s="6">
        <v>0.49026620370370372</v>
      </c>
      <c r="F653" s="6">
        <v>0.50285879629629626</v>
      </c>
      <c r="G653">
        <f>IF(ISBLANK(D653),"",VLOOKUP(D653,evpWeights!$A:$Z,26,FALSE))</f>
        <v>1.7927212789871071E-5</v>
      </c>
      <c r="H653" s="7" t="str">
        <f t="shared" si="30"/>
        <v>1088</v>
      </c>
      <c r="I653">
        <f t="shared" si="31"/>
        <v>1.6477217637749147E-8</v>
      </c>
      <c r="P653" t="s">
        <v>424</v>
      </c>
      <c r="Q653">
        <f t="shared" si="32"/>
        <v>84.4</v>
      </c>
      <c r="S653">
        <v>5848</v>
      </c>
      <c r="U653">
        <v>1.1000000000000001</v>
      </c>
      <c r="V653">
        <v>58</v>
      </c>
    </row>
    <row r="654" spans="1:26" x14ac:dyDescent="0.25">
      <c r="D654" t="s">
        <v>1780</v>
      </c>
      <c r="E654" s="6">
        <v>0.49081018518518515</v>
      </c>
      <c r="F654" s="6">
        <v>0.50324074074074077</v>
      </c>
      <c r="G654">
        <f>IF(ISBLANK(D654),"",VLOOKUP(D654,evpWeights!$A:$Z,26,FALSE))</f>
        <v>1.6297466172610097E-5</v>
      </c>
      <c r="H654" s="7" t="str">
        <f t="shared" si="30"/>
        <v>1074</v>
      </c>
      <c r="I654">
        <f t="shared" si="31"/>
        <v>1.5174549508947949E-8</v>
      </c>
      <c r="P654" t="s">
        <v>443</v>
      </c>
      <c r="Q654">
        <f t="shared" si="32"/>
        <v>97.92</v>
      </c>
      <c r="S654">
        <v>5850</v>
      </c>
      <c r="U654">
        <v>1.7</v>
      </c>
      <c r="V654">
        <v>61</v>
      </c>
    </row>
    <row r="655" spans="1:26" x14ac:dyDescent="0.25">
      <c r="D655" t="s">
        <v>1781</v>
      </c>
      <c r="E655" s="6">
        <v>0.49136574074074074</v>
      </c>
      <c r="F655" s="6">
        <v>0.5036342592592592</v>
      </c>
      <c r="G655">
        <f>IF(ISBLANK(D655),"",VLOOKUP(D655,evpWeights!$A:$Z,26,FALSE))</f>
        <v>1.5482592863979611E-5</v>
      </c>
      <c r="H655" s="7" t="str">
        <f t="shared" si="30"/>
        <v>1060</v>
      </c>
      <c r="I655">
        <f t="shared" si="31"/>
        <v>1.4606219682999633E-8</v>
      </c>
      <c r="P655" t="s">
        <v>451</v>
      </c>
      <c r="Q655">
        <f t="shared" si="32"/>
        <v>91.68</v>
      </c>
    </row>
    <row r="656" spans="1:26" x14ac:dyDescent="0.25">
      <c r="D656" t="s">
        <v>1782</v>
      </c>
      <c r="E656" s="6">
        <v>0.49192129629629627</v>
      </c>
      <c r="F656" s="6">
        <v>0.50414351851851846</v>
      </c>
      <c r="G656">
        <f>IF(ISBLANK(D656),"",VLOOKUP(D656,evpWeights!$A:$Z,26,FALSE))</f>
        <v>1.4667719555349051E-5</v>
      </c>
      <c r="H656" s="7" t="str">
        <f t="shared" si="30"/>
        <v>1056</v>
      </c>
      <c r="I656">
        <f t="shared" si="31"/>
        <v>1.388988594256539E-8</v>
      </c>
      <c r="Q656" t="str">
        <f t="shared" si="32"/>
        <v/>
      </c>
    </row>
    <row r="657" spans="1:26" x14ac:dyDescent="0.25">
      <c r="A657" s="3">
        <v>42564</v>
      </c>
      <c r="B657">
        <v>80</v>
      </c>
      <c r="C657" t="s">
        <v>418</v>
      </c>
      <c r="D657" t="s">
        <v>1811</v>
      </c>
      <c r="E657" s="6">
        <v>0.3671875</v>
      </c>
      <c r="F657" s="6">
        <v>0.37800925925925927</v>
      </c>
      <c r="G657">
        <f>IF(ISBLANK(D657),"",VLOOKUP(D657,evpWeights!$A:$Z,26,FALSE))</f>
        <v>2.118670602439309E-5</v>
      </c>
      <c r="H657" s="7" t="str">
        <f t="shared" si="30"/>
        <v>935</v>
      </c>
      <c r="I657">
        <f t="shared" si="31"/>
        <v>2.2659578635714536E-8</v>
      </c>
      <c r="J657">
        <f>AVERAGE(I657:I661)</f>
        <v>2.2065066692124287E-8</v>
      </c>
      <c r="K657">
        <v>116</v>
      </c>
      <c r="L657">
        <v>8</v>
      </c>
      <c r="M657" t="s">
        <v>698</v>
      </c>
      <c r="N657" s="8">
        <v>0.38263888888888892</v>
      </c>
      <c r="O657">
        <v>0.4</v>
      </c>
      <c r="P657" t="s">
        <v>405</v>
      </c>
      <c r="Q657">
        <f t="shared" si="32"/>
        <v>50.08</v>
      </c>
      <c r="R657">
        <f>IF(ISNUMBER(Q657),AVERAGE(Q657:Q660),"")</f>
        <v>63.08</v>
      </c>
      <c r="S657" t="s">
        <v>418</v>
      </c>
      <c r="T657" t="s">
        <v>2222</v>
      </c>
      <c r="U657">
        <v>7.6</v>
      </c>
      <c r="V657">
        <v>50.5</v>
      </c>
      <c r="W657">
        <f>IF(ISBLANK(U657),"",AVERAGE(U657:U661))</f>
        <v>5.1000000000000005</v>
      </c>
      <c r="Y657" t="s">
        <v>2318</v>
      </c>
      <c r="Z657" t="s">
        <v>2319</v>
      </c>
    </row>
    <row r="658" spans="1:26" x14ac:dyDescent="0.25">
      <c r="D658" t="s">
        <v>1812</v>
      </c>
      <c r="E658" s="6">
        <v>0.36774305555555559</v>
      </c>
      <c r="F658" s="6">
        <v>0.37843749999999998</v>
      </c>
      <c r="G658">
        <f>IF(ISBLANK(D658),"",VLOOKUP(D658,evpWeights!$A:$Z,26,FALSE))</f>
        <v>1.7927212789871071E-5</v>
      </c>
      <c r="H658" s="7" t="str">
        <f t="shared" si="30"/>
        <v>924</v>
      </c>
      <c r="I658">
        <f t="shared" si="31"/>
        <v>1.9401745443583411E-8</v>
      </c>
      <c r="P658" t="s">
        <v>2315</v>
      </c>
      <c r="Q658">
        <f t="shared" si="32"/>
        <v>40.72</v>
      </c>
      <c r="S658">
        <v>4928</v>
      </c>
      <c r="U658">
        <v>5.5</v>
      </c>
      <c r="V658" t="s">
        <v>2316</v>
      </c>
    </row>
    <row r="659" spans="1:26" x14ac:dyDescent="0.25">
      <c r="D659" t="s">
        <v>1813</v>
      </c>
      <c r="E659" s="6">
        <v>0.36828703703703702</v>
      </c>
      <c r="F659" s="6">
        <v>0.37885416666666666</v>
      </c>
      <c r="G659">
        <f>IF(ISBLANK(D659),"",VLOOKUP(D659,evpWeights!$A:$Z,26,FALSE))</f>
        <v>2.200157933302365E-5</v>
      </c>
      <c r="H659" s="7" t="str">
        <f t="shared" si="30"/>
        <v>913</v>
      </c>
      <c r="I659">
        <f t="shared" si="31"/>
        <v>2.4098115370234007E-8</v>
      </c>
      <c r="P659" t="s">
        <v>403</v>
      </c>
      <c r="Q659">
        <f t="shared" si="32"/>
        <v>70.88</v>
      </c>
      <c r="S659">
        <v>4613</v>
      </c>
      <c r="U659">
        <v>2.2000000000000002</v>
      </c>
      <c r="V659" t="s">
        <v>2317</v>
      </c>
    </row>
    <row r="660" spans="1:26" x14ac:dyDescent="0.25">
      <c r="D660" t="s">
        <v>1814</v>
      </c>
      <c r="E660" s="6">
        <v>0.36890046296296292</v>
      </c>
      <c r="F660" s="6">
        <v>0.37940972222222219</v>
      </c>
      <c r="G660">
        <f>IF(ISBLANK(D660),"",VLOOKUP(D660,evpWeights!$A:$Z,26,FALSE))</f>
        <v>2.0371832715762605E-5</v>
      </c>
      <c r="H660" s="7" t="str">
        <f t="shared" si="30"/>
        <v>908</v>
      </c>
      <c r="I660">
        <f t="shared" si="31"/>
        <v>2.2435939114275998E-8</v>
      </c>
      <c r="P660" t="s">
        <v>454</v>
      </c>
      <c r="Q660">
        <f t="shared" si="32"/>
        <v>90.64</v>
      </c>
    </row>
    <row r="661" spans="1:26" x14ac:dyDescent="0.25">
      <c r="D661" t="s">
        <v>1815</v>
      </c>
      <c r="E661" s="6">
        <v>0.36949074074074079</v>
      </c>
      <c r="F661" s="6">
        <v>0.37990740740740742</v>
      </c>
      <c r="G661">
        <f>IF(ISBLANK(D661),"",VLOOKUP(D661,evpWeights!$A:$Z,26,FALSE))</f>
        <v>1.9556959407132119E-5</v>
      </c>
      <c r="H661" s="7" t="str">
        <f t="shared" si="30"/>
        <v>900</v>
      </c>
      <c r="I661">
        <f t="shared" si="31"/>
        <v>2.1729954896813466E-8</v>
      </c>
      <c r="Q661" t="str">
        <f t="shared" si="32"/>
        <v/>
      </c>
    </row>
    <row r="662" spans="1:26" x14ac:dyDescent="0.25">
      <c r="A662" s="3">
        <v>42564</v>
      </c>
      <c r="B662">
        <v>81</v>
      </c>
      <c r="C662" t="s">
        <v>418</v>
      </c>
      <c r="D662" t="s">
        <v>1816</v>
      </c>
      <c r="E662" s="6">
        <v>0.39652777777777781</v>
      </c>
      <c r="F662" s="6">
        <v>0.40831018518518519</v>
      </c>
      <c r="G662">
        <f>IF(ISBLANK(D662),"",VLOOKUP(D662,evpWeights!$A:$Z,26,FALSE))</f>
        <v>9.7784797035660596E-6</v>
      </c>
      <c r="H662" s="7" t="str">
        <f t="shared" si="30"/>
        <v>1018</v>
      </c>
      <c r="I662">
        <f t="shared" si="31"/>
        <v>9.6055792765874849E-9</v>
      </c>
      <c r="J662">
        <f>AVERAGE(I662:I666)</f>
        <v>9.8725139258050679E-9</v>
      </c>
      <c r="K662">
        <v>196</v>
      </c>
      <c r="L662">
        <v>5</v>
      </c>
      <c r="M662" t="s">
        <v>698</v>
      </c>
      <c r="N662" s="8">
        <v>0.41250000000000003</v>
      </c>
      <c r="O662">
        <v>0</v>
      </c>
      <c r="P662" t="s">
        <v>524</v>
      </c>
      <c r="Q662">
        <f t="shared" si="32"/>
        <v>83.36</v>
      </c>
      <c r="R662">
        <f>IF(ISNUMBER(Q662),AVERAGE(Q662:Q665),"")</f>
        <v>79.459999999999994</v>
      </c>
      <c r="S662" t="s">
        <v>418</v>
      </c>
      <c r="T662" t="s">
        <v>2222</v>
      </c>
      <c r="U662">
        <v>0.95</v>
      </c>
      <c r="V662">
        <v>22</v>
      </c>
      <c r="W662">
        <f>IF(ISBLANK(U662),"",AVERAGE(U662:U666))</f>
        <v>1.9666666666666668</v>
      </c>
      <c r="Y662" t="s">
        <v>2322</v>
      </c>
      <c r="Z662" t="s">
        <v>2323</v>
      </c>
    </row>
    <row r="663" spans="1:26" x14ac:dyDescent="0.25">
      <c r="D663" t="s">
        <v>1817</v>
      </c>
      <c r="E663" s="6">
        <v>0.39704861111111112</v>
      </c>
      <c r="F663" s="6">
        <v>0.40873842592592591</v>
      </c>
      <c r="G663">
        <f>IF(ISBLANK(D663),"",VLOOKUP(D663,evpWeights!$A:$Z,26,FALSE))</f>
        <v>1.3037972938088079E-5</v>
      </c>
      <c r="H663" s="7" t="str">
        <f t="shared" si="30"/>
        <v>1010</v>
      </c>
      <c r="I663">
        <f t="shared" si="31"/>
        <v>1.2908884097116909E-8</v>
      </c>
      <c r="P663" t="s">
        <v>452</v>
      </c>
      <c r="Q663">
        <f t="shared" si="32"/>
        <v>81.28</v>
      </c>
      <c r="S663" t="s">
        <v>418</v>
      </c>
      <c r="T663" t="s">
        <v>2222</v>
      </c>
      <c r="U663">
        <v>1.55</v>
      </c>
      <c r="V663" t="s">
        <v>2320</v>
      </c>
    </row>
    <row r="664" spans="1:26" x14ac:dyDescent="0.25">
      <c r="D664" t="s">
        <v>1818</v>
      </c>
      <c r="E664" s="6">
        <v>0.39758101851851851</v>
      </c>
      <c r="F664" s="6">
        <v>0.40923611111111113</v>
      </c>
      <c r="G664">
        <f>IF(ISBLANK(D664),"",VLOOKUP(D664,evpWeights!$A:$Z,26,FALSE))</f>
        <v>8.9636063949354998E-6</v>
      </c>
      <c r="H664" s="7" t="str">
        <f t="shared" si="30"/>
        <v>1007</v>
      </c>
      <c r="I664">
        <f t="shared" si="31"/>
        <v>8.9012973137393246E-9</v>
      </c>
      <c r="P664" t="s">
        <v>428</v>
      </c>
      <c r="Q664">
        <f t="shared" si="32"/>
        <v>78.16</v>
      </c>
      <c r="S664" t="s">
        <v>418</v>
      </c>
      <c r="T664" t="s">
        <v>2222</v>
      </c>
      <c r="U664">
        <v>3.4</v>
      </c>
      <c r="V664" t="s">
        <v>2321</v>
      </c>
    </row>
    <row r="665" spans="1:26" x14ac:dyDescent="0.25">
      <c r="D665" t="s">
        <v>1819</v>
      </c>
      <c r="E665" s="6">
        <v>0.39811342592592597</v>
      </c>
      <c r="F665" s="6">
        <v>0.40968749999999998</v>
      </c>
      <c r="G665">
        <f>IF(ISBLANK(D665),"",VLOOKUP(D665,evpWeights!$A:$Z,26,FALSE))</f>
        <v>8.1487330863050127E-6</v>
      </c>
      <c r="H665" s="7" t="str">
        <f t="shared" si="30"/>
        <v>1000</v>
      </c>
      <c r="I665">
        <f t="shared" si="31"/>
        <v>8.1487330863050125E-9</v>
      </c>
      <c r="P665" t="s">
        <v>668</v>
      </c>
      <c r="Q665">
        <f t="shared" si="32"/>
        <v>75.039999999999992</v>
      </c>
    </row>
    <row r="666" spans="1:26" x14ac:dyDescent="0.25">
      <c r="D666" t="s">
        <v>1820</v>
      </c>
      <c r="E666" s="6">
        <v>0.39859953703703704</v>
      </c>
      <c r="F666" s="6">
        <v>0.41015046296296293</v>
      </c>
      <c r="G666">
        <f>IF(ISBLANK(D666),"",VLOOKUP(D666,evpWeights!$A:$Z,26,FALSE))</f>
        <v>9.7784797035660596E-6</v>
      </c>
      <c r="H666" s="7" t="str">
        <f t="shared" si="30"/>
        <v>998</v>
      </c>
      <c r="I666">
        <f t="shared" si="31"/>
        <v>9.7980758552766129E-9</v>
      </c>
      <c r="Q666" t="str">
        <f t="shared" si="32"/>
        <v/>
      </c>
    </row>
    <row r="667" spans="1:26" x14ac:dyDescent="0.25">
      <c r="A667" s="3">
        <v>42564</v>
      </c>
      <c r="B667">
        <v>79</v>
      </c>
      <c r="C667" t="s">
        <v>418</v>
      </c>
      <c r="D667" t="s">
        <v>1821</v>
      </c>
      <c r="E667" s="6">
        <v>0.4241550925925926</v>
      </c>
      <c r="F667" s="6">
        <v>0.43768518518518523</v>
      </c>
      <c r="G667">
        <f>IF(ISBLANK(D667),"",VLOOKUP(D667,evpWeights!$A:$Z,26,FALSE))</f>
        <v>2.4446199258915109E-5</v>
      </c>
      <c r="H667" s="7" t="str">
        <f t="shared" si="30"/>
        <v>1169</v>
      </c>
      <c r="I667">
        <f t="shared" si="31"/>
        <v>2.0912060957155782E-8</v>
      </c>
      <c r="J667">
        <f>AVERAGE(I667:I671)</f>
        <v>2.4289522030942449E-8</v>
      </c>
      <c r="K667">
        <v>239</v>
      </c>
      <c r="L667">
        <v>8</v>
      </c>
      <c r="M667" t="s">
        <v>698</v>
      </c>
      <c r="N667" s="8">
        <v>0.44375000000000003</v>
      </c>
      <c r="O667">
        <v>0.5</v>
      </c>
      <c r="P667" t="s">
        <v>2178</v>
      </c>
      <c r="Q667">
        <f t="shared" si="32"/>
        <v>65.680000000000007</v>
      </c>
      <c r="R667">
        <f>IF(ISNUMBER(Q667),AVERAGE(Q667:Q670),"")</f>
        <v>64.900000000000006</v>
      </c>
      <c r="S667">
        <v>4601</v>
      </c>
      <c r="U667">
        <v>1.6</v>
      </c>
      <c r="V667">
        <v>138</v>
      </c>
      <c r="W667">
        <f>IF(ISBLANK(U667),"",AVERAGE(U667:U671))</f>
        <v>5.2666666666666666</v>
      </c>
      <c r="Y667" t="s">
        <v>2329</v>
      </c>
      <c r="Z667" t="s">
        <v>2182</v>
      </c>
    </row>
    <row r="668" spans="1:26" x14ac:dyDescent="0.25">
      <c r="D668" t="s">
        <v>1822</v>
      </c>
      <c r="E668" s="6">
        <v>0.42509259259259258</v>
      </c>
      <c r="F668" s="6">
        <v>0.43810185185185185</v>
      </c>
      <c r="G668">
        <f>IF(ISBLANK(D668),"",VLOOKUP(D668,evpWeights!$A:$Z,26,FALSE))</f>
        <v>3.0150312419328663E-5</v>
      </c>
      <c r="H668" s="7" t="str">
        <f t="shared" si="30"/>
        <v>1124</v>
      </c>
      <c r="I668">
        <f t="shared" si="31"/>
        <v>2.6824121369509486E-8</v>
      </c>
      <c r="P668" t="s">
        <v>637</v>
      </c>
      <c r="Q668">
        <f t="shared" si="32"/>
        <v>61.519999999999996</v>
      </c>
      <c r="S668">
        <v>4495</v>
      </c>
      <c r="U668">
        <v>8.4</v>
      </c>
      <c r="V668">
        <v>86.5</v>
      </c>
    </row>
    <row r="669" spans="1:26" x14ac:dyDescent="0.25">
      <c r="D669" t="s">
        <v>1823</v>
      </c>
      <c r="E669" s="6">
        <v>0.42557870370370371</v>
      </c>
      <c r="F669" s="6">
        <v>0.43848379629629625</v>
      </c>
      <c r="G669">
        <f>IF(ISBLANK(D669),"",VLOOKUP(D669,evpWeights!$A:$Z,26,FALSE))</f>
        <v>3.0150312419328663E-5</v>
      </c>
      <c r="H669" s="7" t="str">
        <f t="shared" si="30"/>
        <v>1115</v>
      </c>
      <c r="I669">
        <f t="shared" si="31"/>
        <v>2.7040638941101939E-8</v>
      </c>
      <c r="P669" t="s">
        <v>425</v>
      </c>
      <c r="Q669">
        <f t="shared" si="32"/>
        <v>64.64</v>
      </c>
      <c r="S669" t="s">
        <v>420</v>
      </c>
      <c r="T669" t="s">
        <v>408</v>
      </c>
      <c r="U669">
        <v>5.8</v>
      </c>
      <c r="V669" s="32" t="s">
        <v>2326</v>
      </c>
    </row>
    <row r="670" spans="1:26" x14ac:dyDescent="0.25">
      <c r="D670" t="s">
        <v>1824</v>
      </c>
      <c r="E670" s="6">
        <v>0.42609953703703707</v>
      </c>
      <c r="F670" s="6">
        <v>0.43887731481481485</v>
      </c>
      <c r="G670">
        <f>IF(ISBLANK(D670),"",VLOOKUP(D670,evpWeights!$A:$Z,26,FALSE))</f>
        <v>2.8520565802067617E-5</v>
      </c>
      <c r="H670" s="7" t="str">
        <f t="shared" si="30"/>
        <v>1104</v>
      </c>
      <c r="I670">
        <f t="shared" si="31"/>
        <v>2.5833845835206175E-8</v>
      </c>
      <c r="P670" t="s">
        <v>653</v>
      </c>
      <c r="Q670">
        <f t="shared" si="32"/>
        <v>67.759999999999991</v>
      </c>
    </row>
    <row r="671" spans="1:26" x14ac:dyDescent="0.25">
      <c r="D671" t="s">
        <v>1825</v>
      </c>
      <c r="E671" s="6">
        <v>0.42668981481481483</v>
      </c>
      <c r="F671" s="6">
        <v>0.43936342592592598</v>
      </c>
      <c r="G671">
        <f>IF(ISBLANK(D671),"",VLOOKUP(D671,evpWeights!$A:$Z,26,FALSE))</f>
        <v>2.2816452641654064E-5</v>
      </c>
      <c r="H671" s="7" t="str">
        <f t="shared" si="30"/>
        <v>1095</v>
      </c>
      <c r="I671">
        <f t="shared" si="31"/>
        <v>2.0836943051738872E-8</v>
      </c>
      <c r="Q671" t="str">
        <f t="shared" si="32"/>
        <v/>
      </c>
    </row>
    <row r="672" spans="1:26" x14ac:dyDescent="0.25">
      <c r="A672" s="3">
        <v>42564</v>
      </c>
      <c r="B672">
        <v>94</v>
      </c>
      <c r="C672" t="s">
        <v>418</v>
      </c>
      <c r="D672" t="s">
        <v>1826</v>
      </c>
      <c r="E672" s="6">
        <v>0.45287037037037042</v>
      </c>
      <c r="F672" s="6">
        <v>0.46511574074074075</v>
      </c>
      <c r="G672">
        <f>IF(ISBLANK(D672),"",VLOOKUP(D672,evpWeights!$A:$Z,26,FALSE))</f>
        <v>1.3037972938088079E-5</v>
      </c>
      <c r="H672" s="7" t="str">
        <f t="shared" si="30"/>
        <v>1058</v>
      </c>
      <c r="I672">
        <f t="shared" si="31"/>
        <v>1.2323225839402722E-8</v>
      </c>
      <c r="J672">
        <f>AVERAGE(I672:I676)</f>
        <v>1.2085020590578734E-8</v>
      </c>
      <c r="K672">
        <v>265</v>
      </c>
      <c r="L672">
        <v>4</v>
      </c>
      <c r="M672" t="s">
        <v>698</v>
      </c>
      <c r="N672" s="8">
        <v>0.47152777777777777</v>
      </c>
      <c r="O672">
        <v>0.3</v>
      </c>
      <c r="P672" t="s">
        <v>557</v>
      </c>
      <c r="Q672">
        <f t="shared" si="32"/>
        <v>74</v>
      </c>
      <c r="R672">
        <f>IF(ISNUMBER(Q672),AVERAGE(Q672:Q675),"")</f>
        <v>83.1</v>
      </c>
      <c r="S672">
        <v>5242</v>
      </c>
      <c r="U672">
        <v>1.1000000000000001</v>
      </c>
      <c r="V672">
        <v>84</v>
      </c>
      <c r="W672">
        <f>IF(ISBLANK(U672),"",AVERAGE(U672:U676))</f>
        <v>3.4000000000000004</v>
      </c>
      <c r="Y672" t="s">
        <v>2327</v>
      </c>
      <c r="Z672" t="s">
        <v>2328</v>
      </c>
    </row>
    <row r="673" spans="1:26" x14ac:dyDescent="0.25">
      <c r="D673" t="s">
        <v>1827</v>
      </c>
      <c r="E673" s="6">
        <v>0.45379629629629631</v>
      </c>
      <c r="F673" s="6">
        <v>0.46577546296296296</v>
      </c>
      <c r="G673">
        <f>IF(ISBLANK(D673),"",VLOOKUP(D673,evpWeights!$A:$Z,26,FALSE))</f>
        <v>1.1408226320827032E-5</v>
      </c>
      <c r="H673" s="7" t="str">
        <f t="shared" si="30"/>
        <v>1035</v>
      </c>
      <c r="I673">
        <f t="shared" si="31"/>
        <v>1.1022440889687954E-8</v>
      </c>
      <c r="P673" t="s">
        <v>451</v>
      </c>
      <c r="Q673">
        <f t="shared" si="32"/>
        <v>91.68</v>
      </c>
      <c r="S673">
        <v>5243</v>
      </c>
      <c r="U673">
        <v>4.7</v>
      </c>
      <c r="V673">
        <v>156</v>
      </c>
    </row>
    <row r="674" spans="1:26" x14ac:dyDescent="0.25">
      <c r="D674" t="s">
        <v>1828</v>
      </c>
      <c r="E674" s="6">
        <v>0.45450231481481485</v>
      </c>
      <c r="F674" s="6">
        <v>0.46644675925925921</v>
      </c>
      <c r="G674">
        <f>IF(ISBLANK(D674),"",VLOOKUP(D674,evpWeights!$A:$Z,26,FALSE))</f>
        <v>1.8742086098501631E-5</v>
      </c>
      <c r="H674" s="7" t="str">
        <f t="shared" si="30"/>
        <v>1032</v>
      </c>
      <c r="I674">
        <f t="shared" si="31"/>
        <v>1.8160936141958946E-8</v>
      </c>
      <c r="P674" t="s">
        <v>484</v>
      </c>
      <c r="Q674">
        <f t="shared" si="32"/>
        <v>87.52</v>
      </c>
      <c r="S674">
        <v>5241</v>
      </c>
      <c r="U674">
        <v>4.4000000000000004</v>
      </c>
      <c r="V674">
        <v>150</v>
      </c>
    </row>
    <row r="675" spans="1:26" x14ac:dyDescent="0.25">
      <c r="D675" t="s">
        <v>1829</v>
      </c>
      <c r="E675" s="6">
        <v>0.45506944444444447</v>
      </c>
      <c r="F675" s="6">
        <v>0.46704861111111112</v>
      </c>
      <c r="G675">
        <f>IF(ISBLANK(D675),"",VLOOKUP(D675,evpWeights!$A:$Z,26,FALSE))</f>
        <v>1.1408226320827105E-5</v>
      </c>
      <c r="H675" s="7" t="str">
        <f t="shared" si="30"/>
        <v>1035</v>
      </c>
      <c r="I675">
        <f t="shared" si="31"/>
        <v>1.1022440889688023E-8</v>
      </c>
      <c r="P675" t="s">
        <v>406</v>
      </c>
      <c r="Q675">
        <f t="shared" si="32"/>
        <v>79.2</v>
      </c>
    </row>
    <row r="676" spans="1:26" x14ac:dyDescent="0.25">
      <c r="D676" t="s">
        <v>1830</v>
      </c>
      <c r="E676" s="6">
        <v>0.4557060185185185</v>
      </c>
      <c r="F676" s="6">
        <v>0.46765046296296298</v>
      </c>
      <c r="G676">
        <f>IF(ISBLANK(D676),"",VLOOKUP(D676,evpWeights!$A:$Z,26,FALSE))</f>
        <v>8.1487330863050127E-6</v>
      </c>
      <c r="H676" s="7" t="str">
        <f t="shared" si="30"/>
        <v>1032</v>
      </c>
      <c r="I676">
        <f t="shared" si="31"/>
        <v>7.8960591921560207E-9</v>
      </c>
      <c r="Q676" t="str">
        <f t="shared" si="32"/>
        <v/>
      </c>
    </row>
    <row r="677" spans="1:26" x14ac:dyDescent="0.25">
      <c r="A677" s="3">
        <v>42564</v>
      </c>
      <c r="B677">
        <v>93</v>
      </c>
      <c r="C677" t="s">
        <v>402</v>
      </c>
      <c r="D677" t="s">
        <v>1831</v>
      </c>
      <c r="E677" s="6">
        <v>0.47858796296296297</v>
      </c>
      <c r="F677" s="6">
        <v>0.48986111111111108</v>
      </c>
      <c r="G677">
        <f>IF(ISBLANK(D677),"",VLOOKUP(D677,evpWeights!$A:$Z,26,FALSE))</f>
        <v>1.0593353012196545E-5</v>
      </c>
      <c r="H677" s="7" t="str">
        <f t="shared" si="30"/>
        <v>974</v>
      </c>
      <c r="I677">
        <f t="shared" si="31"/>
        <v>1.0876132456053947E-8</v>
      </c>
      <c r="J677">
        <f>AVERAGE(I677:I681)</f>
        <v>1.0470370263167832E-8</v>
      </c>
      <c r="N677" s="8">
        <v>0.4826388888888889</v>
      </c>
      <c r="O677">
        <v>0</v>
      </c>
      <c r="Q677" t="str">
        <f t="shared" si="32"/>
        <v/>
      </c>
      <c r="R677" t="str">
        <f>IF(ISNUMBER(Q677),AVERAGE(Q677:Q680),"")</f>
        <v/>
      </c>
      <c r="W677" t="str">
        <f>IF(ISBLANK(U677),"",AVERAGE(U677:U681))</f>
        <v/>
      </c>
    </row>
    <row r="678" spans="1:26" x14ac:dyDescent="0.25">
      <c r="D678" t="s">
        <v>1832</v>
      </c>
      <c r="E678" s="6">
        <v>0.47910879629629632</v>
      </c>
      <c r="F678" s="6">
        <v>0.49026620370370372</v>
      </c>
      <c r="G678">
        <f>IF(ISBLANK(D678),"",VLOOKUP(D678,evpWeights!$A:$Z,26,FALSE))</f>
        <v>1.0593353012196545E-5</v>
      </c>
      <c r="H678" s="7" t="str">
        <f t="shared" si="30"/>
        <v>964</v>
      </c>
      <c r="I678">
        <f t="shared" si="31"/>
        <v>1.0988955406842889E-8</v>
      </c>
      <c r="Q678" t="str">
        <f t="shared" si="32"/>
        <v/>
      </c>
    </row>
    <row r="679" spans="1:26" x14ac:dyDescent="0.25">
      <c r="D679" t="s">
        <v>1833</v>
      </c>
      <c r="E679" s="6">
        <v>0.47958333333333331</v>
      </c>
      <c r="F679" s="6">
        <v>0.49077546296296298</v>
      </c>
      <c r="G679">
        <f>IF(ISBLANK(D679),"",VLOOKUP(D679,evpWeights!$A:$Z,26,FALSE))</f>
        <v>1.0593353012196545E-5</v>
      </c>
      <c r="H679" s="7" t="str">
        <f t="shared" si="30"/>
        <v>967</v>
      </c>
      <c r="I679">
        <f t="shared" si="31"/>
        <v>1.0954863507959199E-8</v>
      </c>
      <c r="Q679" t="str">
        <f t="shared" si="32"/>
        <v/>
      </c>
    </row>
    <row r="680" spans="1:26" x14ac:dyDescent="0.25">
      <c r="D680" t="s">
        <v>1834</v>
      </c>
      <c r="E680" s="6">
        <v>0.48006944444444444</v>
      </c>
      <c r="F680" s="6">
        <v>0.4911921296296296</v>
      </c>
      <c r="G680">
        <f>IF(ISBLANK(D680),"",VLOOKUP(D680,evpWeights!$A:$Z,26,FALSE))</f>
        <v>9.7784797035660596E-6</v>
      </c>
      <c r="H680" s="7" t="str">
        <f t="shared" si="30"/>
        <v>961</v>
      </c>
      <c r="I680">
        <f t="shared" si="31"/>
        <v>1.0175317069267493E-8</v>
      </c>
      <c r="Q680" t="str">
        <f t="shared" si="32"/>
        <v/>
      </c>
    </row>
    <row r="681" spans="1:26" x14ac:dyDescent="0.25">
      <c r="D681" t="s">
        <v>1835</v>
      </c>
      <c r="E681" s="6">
        <v>0.48052083333333334</v>
      </c>
      <c r="F681" s="6">
        <v>0.49160879629629628</v>
      </c>
      <c r="G681">
        <f>IF(ISBLANK(D681),"",VLOOKUP(D681,evpWeights!$A:$Z,26,FALSE))</f>
        <v>8.9636063949355726E-6</v>
      </c>
      <c r="H681" s="7" t="str">
        <f t="shared" si="30"/>
        <v>958</v>
      </c>
      <c r="I681">
        <f t="shared" si="31"/>
        <v>9.3565828757156283E-9</v>
      </c>
      <c r="Q681" t="str">
        <f t="shared" si="32"/>
        <v/>
      </c>
    </row>
    <row r="682" spans="1:26" x14ac:dyDescent="0.25">
      <c r="A682" s="3">
        <v>42565</v>
      </c>
      <c r="B682">
        <v>79</v>
      </c>
      <c r="C682" t="s">
        <v>402</v>
      </c>
      <c r="D682" t="s">
        <v>1856</v>
      </c>
      <c r="E682" s="6">
        <v>0.35759259259259263</v>
      </c>
      <c r="F682" s="6">
        <v>0.36921296296296297</v>
      </c>
      <c r="G682">
        <f>IF(ISBLANK(D682),"",VLOOKUP(D682,evpWeights!$A:$Z,26,FALSE))</f>
        <v>2.2816452641654064E-5</v>
      </c>
      <c r="H682" s="7" t="str">
        <f t="shared" si="30"/>
        <v>1004</v>
      </c>
      <c r="I682">
        <f t="shared" si="31"/>
        <v>2.2725550439894488E-8</v>
      </c>
      <c r="J682">
        <f>AVERAGE(I682:I686)</f>
        <v>2.4855119955728991E-8</v>
      </c>
      <c r="N682" s="8">
        <v>0.36180555555555555</v>
      </c>
      <c r="O682">
        <v>0</v>
      </c>
      <c r="Q682" t="str">
        <f t="shared" si="32"/>
        <v/>
      </c>
      <c r="R682" t="str">
        <f>IF(ISNUMBER(Q682),AVERAGE(Q682:Q685),"")</f>
        <v/>
      </c>
      <c r="W682" t="str">
        <f>IF(ISBLANK(U682),"",AVERAGE(U682:U686))</f>
        <v/>
      </c>
    </row>
    <row r="683" spans="1:26" x14ac:dyDescent="0.25">
      <c r="D683" t="s">
        <v>1857</v>
      </c>
      <c r="E683" s="6">
        <v>0.35805555555555557</v>
      </c>
      <c r="F683" s="6">
        <v>0.36965277777777777</v>
      </c>
      <c r="G683">
        <f>IF(ISBLANK(D683),"",VLOOKUP(D683,evpWeights!$A:$Z,26,FALSE))</f>
        <v>2.7705692493437132E-5</v>
      </c>
      <c r="H683" s="7" t="str">
        <f t="shared" si="30"/>
        <v>1002</v>
      </c>
      <c r="I683">
        <f t="shared" si="31"/>
        <v>2.7650391710017098E-8</v>
      </c>
      <c r="Q683" t="str">
        <f t="shared" si="32"/>
        <v/>
      </c>
    </row>
    <row r="684" spans="1:26" x14ac:dyDescent="0.25">
      <c r="D684" t="s">
        <v>1858</v>
      </c>
      <c r="E684" s="6">
        <v>0.3586226851851852</v>
      </c>
      <c r="F684" s="6">
        <v>0.37011574074074072</v>
      </c>
      <c r="G684">
        <f>IF(ISBLANK(D684),"",VLOOKUP(D684,evpWeights!$A:$Z,26,FALSE))</f>
        <v>2.2816452641654139E-5</v>
      </c>
      <c r="H684" s="7" t="str">
        <f t="shared" si="30"/>
        <v>993</v>
      </c>
      <c r="I684">
        <f t="shared" si="31"/>
        <v>2.2977293697536898E-8</v>
      </c>
      <c r="Q684" t="str">
        <f t="shared" si="32"/>
        <v/>
      </c>
    </row>
    <row r="685" spans="1:26" x14ac:dyDescent="0.25">
      <c r="D685" t="s">
        <v>1859</v>
      </c>
      <c r="E685" s="6">
        <v>0.35922453703703705</v>
      </c>
      <c r="F685" s="6">
        <v>0.37055555555555553</v>
      </c>
      <c r="G685">
        <f>IF(ISBLANK(D685),"",VLOOKUP(D685,evpWeights!$A:$Z,26,FALSE))</f>
        <v>2.6075945876176158E-5</v>
      </c>
      <c r="H685" s="7" t="str">
        <f t="shared" si="30"/>
        <v>979</v>
      </c>
      <c r="I685">
        <f t="shared" si="31"/>
        <v>2.6635286901099241E-8</v>
      </c>
      <c r="Q685" t="str">
        <f t="shared" si="32"/>
        <v/>
      </c>
    </row>
    <row r="686" spans="1:26" x14ac:dyDescent="0.25">
      <c r="D686" t="s">
        <v>1860</v>
      </c>
      <c r="E686" s="6">
        <v>0.35984953703703698</v>
      </c>
      <c r="F686" s="6">
        <v>0.37111111111111111</v>
      </c>
      <c r="G686">
        <f>IF(ISBLANK(D686),"",VLOOKUP(D686,evpWeights!$A:$Z,26,FALSE))</f>
        <v>2.3631325950284624E-5</v>
      </c>
      <c r="H686" s="7" t="str">
        <f t="shared" si="30"/>
        <v>973</v>
      </c>
      <c r="I686">
        <f t="shared" si="31"/>
        <v>2.428707703009725E-8</v>
      </c>
      <c r="Q686" t="str">
        <f t="shared" si="32"/>
        <v/>
      </c>
    </row>
    <row r="687" spans="1:26" x14ac:dyDescent="0.25">
      <c r="A687" s="3">
        <v>42565</v>
      </c>
      <c r="B687">
        <v>121</v>
      </c>
      <c r="C687" t="s">
        <v>418</v>
      </c>
      <c r="D687" t="s">
        <v>1861</v>
      </c>
      <c r="E687" s="6">
        <v>0.38324074074074077</v>
      </c>
      <c r="F687" s="6">
        <v>0.39393518518518517</v>
      </c>
      <c r="G687">
        <f>IF(ISBLANK(D687),"",VLOOKUP(D687,evpWeights!$A:$Z,26,FALSE))</f>
        <v>3.2594932345220193E-5</v>
      </c>
      <c r="H687" s="7" t="str">
        <f t="shared" si="30"/>
        <v>924</v>
      </c>
      <c r="I687">
        <f t="shared" si="31"/>
        <v>3.5275900806515363E-8</v>
      </c>
      <c r="J687">
        <f>AVERAGE(I687:I691)</f>
        <v>2.8486483302291593E-8</v>
      </c>
      <c r="K687">
        <v>42</v>
      </c>
      <c r="L687">
        <v>2</v>
      </c>
      <c r="M687" t="s">
        <v>698</v>
      </c>
      <c r="N687" s="8">
        <v>0.39861111111111108</v>
      </c>
      <c r="O687">
        <v>0.7</v>
      </c>
      <c r="P687" t="s">
        <v>611</v>
      </c>
      <c r="Q687">
        <f t="shared" si="32"/>
        <v>46.96</v>
      </c>
      <c r="R687">
        <f>IF(ISNUMBER(Q687),AVERAGE(Q687:Q690),"")</f>
        <v>53.459999999999994</v>
      </c>
      <c r="S687" t="s">
        <v>2331</v>
      </c>
      <c r="U687">
        <v>2.5</v>
      </c>
      <c r="V687">
        <v>63</v>
      </c>
      <c r="W687">
        <f>IF(ISBLANK(U687),"",AVERAGE(U687:U691))</f>
        <v>3.1333333333333333</v>
      </c>
      <c r="Y687" t="s">
        <v>2333</v>
      </c>
      <c r="Z687" t="s">
        <v>2334</v>
      </c>
    </row>
    <row r="688" spans="1:26" x14ac:dyDescent="0.25">
      <c r="D688" t="s">
        <v>1862</v>
      </c>
      <c r="E688" s="6">
        <v>0.38422453703703702</v>
      </c>
      <c r="F688" s="6">
        <v>0.3944097222222222</v>
      </c>
      <c r="G688">
        <f>IF(ISBLANK(D688),"",VLOOKUP(D688,evpWeights!$A:$Z,26,FALSE))</f>
        <v>1.9556959407132045E-5</v>
      </c>
      <c r="H688" s="7" t="str">
        <f t="shared" si="30"/>
        <v>880</v>
      </c>
      <c r="I688">
        <f t="shared" si="31"/>
        <v>2.2223817508104597E-8</v>
      </c>
      <c r="P688" t="s">
        <v>540</v>
      </c>
      <c r="Q688">
        <f t="shared" si="32"/>
        <v>71.92</v>
      </c>
      <c r="S688">
        <v>6462</v>
      </c>
      <c r="U688">
        <v>2.9</v>
      </c>
      <c r="V688" t="s">
        <v>2332</v>
      </c>
    </row>
    <row r="689" spans="1:26" x14ac:dyDescent="0.25">
      <c r="D689" t="s">
        <v>1863</v>
      </c>
      <c r="E689" s="6">
        <v>0.3848611111111111</v>
      </c>
      <c r="F689" s="6">
        <v>0.39483796296296297</v>
      </c>
      <c r="G689">
        <f>IF(ISBLANK(D689),"",VLOOKUP(D689,evpWeights!$A:$Z,26,FALSE))</f>
        <v>2.6075945876176083E-5</v>
      </c>
      <c r="H689" s="7" t="str">
        <f t="shared" si="30"/>
        <v>862</v>
      </c>
      <c r="I689">
        <f t="shared" si="31"/>
        <v>3.0250517257744879E-8</v>
      </c>
      <c r="P689" t="s">
        <v>700</v>
      </c>
      <c r="Q689">
        <f t="shared" si="32"/>
        <v>33.44</v>
      </c>
      <c r="S689">
        <v>6463</v>
      </c>
      <c r="U689">
        <v>4</v>
      </c>
      <c r="V689">
        <v>35.5</v>
      </c>
    </row>
    <row r="690" spans="1:26" x14ac:dyDescent="0.25">
      <c r="D690" t="s">
        <v>1865</v>
      </c>
      <c r="E690" s="6">
        <v>0.38583333333333331</v>
      </c>
      <c r="F690" s="6">
        <v>0.39591435185185181</v>
      </c>
      <c r="G690">
        <f>IF(ISBLANK(D690),"",VLOOKUP(D690,evpWeights!$A:$Z,26,FALSE))</f>
        <v>2.2816452641654139E-5</v>
      </c>
      <c r="H690" s="7" t="str">
        <f t="shared" si="30"/>
        <v>871</v>
      </c>
      <c r="I690">
        <f t="shared" si="31"/>
        <v>2.6195697636801538E-8</v>
      </c>
      <c r="P690" t="s">
        <v>637</v>
      </c>
      <c r="Q690">
        <f t="shared" si="32"/>
        <v>61.519999999999996</v>
      </c>
    </row>
    <row r="691" spans="1:26" x14ac:dyDescent="0.25">
      <c r="G691" t="str">
        <f>IF(ISBLANK(D691),"",VLOOKUP(D691,evpWeights!$A:$Z,26,FALSE))</f>
        <v/>
      </c>
      <c r="H691" s="7" t="str">
        <f t="shared" si="30"/>
        <v/>
      </c>
      <c r="I691" t="str">
        <f t="shared" si="31"/>
        <v/>
      </c>
      <c r="Q691" t="str">
        <f t="shared" si="32"/>
        <v/>
      </c>
    </row>
    <row r="692" spans="1:26" x14ac:dyDescent="0.25">
      <c r="A692" s="3">
        <v>42565</v>
      </c>
      <c r="B692">
        <v>120</v>
      </c>
      <c r="C692" t="s">
        <v>418</v>
      </c>
      <c r="D692" t="s">
        <v>1866</v>
      </c>
      <c r="E692" s="6">
        <v>0.40849537037037037</v>
      </c>
      <c r="F692" s="6">
        <v>0.42092592592592593</v>
      </c>
      <c r="G692">
        <f>IF(ISBLANK(D692),"",VLOOKUP(D692,evpWeights!$A:$Z,26,FALSE))</f>
        <v>4.8077525209199733E-5</v>
      </c>
      <c r="H692" s="7" t="str">
        <f t="shared" si="30"/>
        <v>1074</v>
      </c>
      <c r="I692">
        <f t="shared" si="31"/>
        <v>4.47649210513964E-8</v>
      </c>
      <c r="J692">
        <f>AVERAGE(I692:I696)</f>
        <v>3.5271260387585179E-8</v>
      </c>
      <c r="K692">
        <v>165</v>
      </c>
      <c r="L692">
        <v>5</v>
      </c>
      <c r="M692" t="s">
        <v>698</v>
      </c>
      <c r="N692" s="8">
        <v>0.41875000000000001</v>
      </c>
      <c r="O692">
        <v>0.4</v>
      </c>
      <c r="P692" t="s">
        <v>668</v>
      </c>
      <c r="Q692">
        <f t="shared" si="32"/>
        <v>75.039999999999992</v>
      </c>
      <c r="R692">
        <f>IF(ISNUMBER(Q692),AVERAGE(Q692:Q695),"")</f>
        <v>66.72</v>
      </c>
      <c r="S692" t="s">
        <v>2335</v>
      </c>
      <c r="U692">
        <v>7</v>
      </c>
      <c r="V692">
        <v>110</v>
      </c>
      <c r="W692">
        <f>IF(ISBLANK(U692),"",AVERAGE(U692:U696))</f>
        <v>5.666666666666667</v>
      </c>
      <c r="Y692" t="s">
        <v>2280</v>
      </c>
      <c r="Z692" t="s">
        <v>2338</v>
      </c>
    </row>
    <row r="693" spans="1:26" x14ac:dyDescent="0.25">
      <c r="D693" t="s">
        <v>1867</v>
      </c>
      <c r="E693" s="6">
        <v>0.4089930555555556</v>
      </c>
      <c r="F693" s="6">
        <v>0.42131944444444441</v>
      </c>
      <c r="G693">
        <f>IF(ISBLANK(D693),"",VLOOKUP(D693,evpWeights!$A:$Z,26,FALSE))</f>
        <v>3.2594932345220125E-5</v>
      </c>
      <c r="H693" s="7" t="str">
        <f t="shared" si="30"/>
        <v>1065</v>
      </c>
      <c r="I693">
        <f t="shared" si="31"/>
        <v>3.0605570277201999E-8</v>
      </c>
      <c r="P693" t="s">
        <v>559</v>
      </c>
      <c r="Q693">
        <f t="shared" si="32"/>
        <v>44.879999999999995</v>
      </c>
      <c r="S693" t="s">
        <v>2336</v>
      </c>
      <c r="U693">
        <v>4.2</v>
      </c>
      <c r="V693">
        <v>96.5</v>
      </c>
    </row>
    <row r="694" spans="1:26" x14ac:dyDescent="0.25">
      <c r="D694" t="s">
        <v>1868</v>
      </c>
      <c r="E694" s="6">
        <v>0.40949074074074071</v>
      </c>
      <c r="F694" s="6">
        <v>0.42168981481481477</v>
      </c>
      <c r="G694">
        <f>IF(ISBLANK(D694),"",VLOOKUP(D694,evpWeights!$A:$Z,26,FALSE))</f>
        <v>3.3409805653850685E-5</v>
      </c>
      <c r="H694" s="7" t="str">
        <f t="shared" si="30"/>
        <v>1054</v>
      </c>
      <c r="I694">
        <f t="shared" si="31"/>
        <v>3.1698107830977882E-8</v>
      </c>
      <c r="P694" t="s">
        <v>488</v>
      </c>
      <c r="Q694">
        <f t="shared" si="32"/>
        <v>60.48</v>
      </c>
      <c r="S694" t="s">
        <v>2337</v>
      </c>
      <c r="U694">
        <v>5.8</v>
      </c>
      <c r="V694">
        <v>80</v>
      </c>
    </row>
    <row r="695" spans="1:26" x14ac:dyDescent="0.25">
      <c r="D695" t="s">
        <v>1869</v>
      </c>
      <c r="E695" s="6">
        <v>0.40991898148148148</v>
      </c>
      <c r="F695" s="6">
        <v>0.42206018518518523</v>
      </c>
      <c r="G695">
        <f>IF(ISBLANK(D695),"",VLOOKUP(D695,evpWeights!$A:$Z,26,FALSE))</f>
        <v>3.0965185727959148E-5</v>
      </c>
      <c r="H695" s="7" t="str">
        <f t="shared" si="30"/>
        <v>1049</v>
      </c>
      <c r="I695">
        <f t="shared" si="31"/>
        <v>2.9518766184899093E-8</v>
      </c>
      <c r="P695" t="s">
        <v>440</v>
      </c>
      <c r="Q695">
        <f t="shared" si="32"/>
        <v>86.48</v>
      </c>
    </row>
    <row r="696" spans="1:26" x14ac:dyDescent="0.25">
      <c r="D696" t="s">
        <v>1870</v>
      </c>
      <c r="E696" s="6">
        <v>0.41035879629629629</v>
      </c>
      <c r="F696" s="6">
        <v>0.42245370370370372</v>
      </c>
      <c r="G696">
        <f>IF(ISBLANK(D696),"",VLOOKUP(D696,evpWeights!$A:$Z,26,FALSE))</f>
        <v>4.1558538740155769E-5</v>
      </c>
      <c r="H696" s="7" t="str">
        <f t="shared" si="30"/>
        <v>1045</v>
      </c>
      <c r="I696">
        <f t="shared" si="31"/>
        <v>3.9768936593450496E-8</v>
      </c>
      <c r="Q696" t="str">
        <f t="shared" si="32"/>
        <v/>
      </c>
    </row>
    <row r="697" spans="1:26" x14ac:dyDescent="0.25">
      <c r="A697" s="3">
        <v>42565</v>
      </c>
      <c r="B697">
        <v>119</v>
      </c>
      <c r="C697" t="s">
        <v>418</v>
      </c>
      <c r="D697" t="s">
        <v>1871</v>
      </c>
      <c r="E697" s="6">
        <v>0.4314351851851852</v>
      </c>
      <c r="F697" s="6">
        <v>0.44320601851851849</v>
      </c>
      <c r="G697">
        <f>IF(ISBLANK(D697),"",VLOOKUP(D697,evpWeights!$A:$Z,26,FALSE))</f>
        <v>2.3631325950284624E-5</v>
      </c>
      <c r="H697" s="7" t="str">
        <f t="shared" si="30"/>
        <v>1017</v>
      </c>
      <c r="I697">
        <f t="shared" si="31"/>
        <v>2.3236308702344764E-8</v>
      </c>
      <c r="J697">
        <f>AVERAGE(I697:I701)</f>
        <v>2.3031465968209744E-8</v>
      </c>
      <c r="K697">
        <v>214</v>
      </c>
      <c r="L697">
        <v>1</v>
      </c>
      <c r="M697" t="s">
        <v>698</v>
      </c>
      <c r="N697" s="8">
        <v>0.45</v>
      </c>
      <c r="O697">
        <v>0.5</v>
      </c>
      <c r="P697" t="s">
        <v>442</v>
      </c>
      <c r="Q697">
        <f t="shared" si="32"/>
        <v>89.6</v>
      </c>
      <c r="R697">
        <f>IF(ISNUMBER(Q697),AVERAGE(Q697:Q700),"")</f>
        <v>63.34</v>
      </c>
      <c r="S697">
        <v>1991</v>
      </c>
      <c r="U697">
        <v>1.8</v>
      </c>
      <c r="V697">
        <f>CONVERT(1.65,"m","cm")</f>
        <v>165</v>
      </c>
      <c r="W697">
        <f>IF(ISBLANK(U697),"",AVERAGE(U697:U701))</f>
        <v>4.0333333333333332</v>
      </c>
      <c r="Y697" t="s">
        <v>2341</v>
      </c>
      <c r="Z697" t="s">
        <v>2342</v>
      </c>
    </row>
    <row r="698" spans="1:26" x14ac:dyDescent="0.25">
      <c r="D698" t="s">
        <v>1872</v>
      </c>
      <c r="E698" s="6">
        <v>0.43217592592592591</v>
      </c>
      <c r="F698" s="6">
        <v>0.44380787037037034</v>
      </c>
      <c r="G698">
        <f>IF(ISBLANK(D698),"",VLOOKUP(D698,evpWeights!$A:$Z,26,FALSE))</f>
        <v>2.200157933302365E-5</v>
      </c>
      <c r="H698" s="7" t="str">
        <f t="shared" si="30"/>
        <v>1005</v>
      </c>
      <c r="I698">
        <f t="shared" si="31"/>
        <v>2.1892118739327013E-8</v>
      </c>
      <c r="P698" t="s">
        <v>430</v>
      </c>
      <c r="Q698">
        <f t="shared" si="32"/>
        <v>76.08</v>
      </c>
      <c r="S698" t="s">
        <v>418</v>
      </c>
      <c r="T698" t="s">
        <v>2222</v>
      </c>
      <c r="U698">
        <v>3.7</v>
      </c>
      <c r="V698" t="s">
        <v>2339</v>
      </c>
    </row>
    <row r="699" spans="1:26" x14ac:dyDescent="0.25">
      <c r="D699" t="s">
        <v>1873</v>
      </c>
      <c r="E699" s="6">
        <v>0.43281249999999999</v>
      </c>
      <c r="F699" s="6">
        <v>0.4443171296296296</v>
      </c>
      <c r="G699">
        <f>IF(ISBLANK(D699),"",VLOOKUP(D699,evpWeights!$A:$Z,26,FALSE))</f>
        <v>2.6890819184806643E-5</v>
      </c>
      <c r="H699" s="7" t="str">
        <f t="shared" si="30"/>
        <v>994</v>
      </c>
      <c r="I699">
        <f t="shared" si="31"/>
        <v>2.7053138012883949E-8</v>
      </c>
      <c r="P699" t="s">
        <v>553</v>
      </c>
      <c r="Q699">
        <f t="shared" si="32"/>
        <v>63.6</v>
      </c>
      <c r="S699">
        <v>2063</v>
      </c>
      <c r="U699">
        <v>6.6</v>
      </c>
      <c r="V699" t="s">
        <v>2340</v>
      </c>
    </row>
    <row r="700" spans="1:26" x14ac:dyDescent="0.25">
      <c r="D700" t="s">
        <v>1874</v>
      </c>
      <c r="E700" s="6">
        <v>0.43350694444444443</v>
      </c>
      <c r="F700" s="6">
        <v>0.44475694444444441</v>
      </c>
      <c r="G700">
        <f>IF(ISBLANK(D700),"",VLOOKUP(D700,evpWeights!$A:$Z,26,FALSE))</f>
        <v>2.4446199258915109E-5</v>
      </c>
      <c r="H700" s="7" t="str">
        <f t="shared" si="30"/>
        <v>972</v>
      </c>
      <c r="I700">
        <f t="shared" si="31"/>
        <v>2.515041076020073E-8</v>
      </c>
      <c r="P700" t="s">
        <v>1971</v>
      </c>
      <c r="Q700">
        <f t="shared" si="32"/>
        <v>24.08</v>
      </c>
    </row>
    <row r="701" spans="1:26" x14ac:dyDescent="0.25">
      <c r="D701" t="s">
        <v>1875</v>
      </c>
      <c r="E701" s="6">
        <v>0.43405092592592592</v>
      </c>
      <c r="F701" s="6">
        <v>0.44516203703703705</v>
      </c>
      <c r="G701">
        <f>IF(ISBLANK(D701),"",VLOOKUP(D701,evpWeights!$A:$Z,26,FALSE))</f>
        <v>1.7112339481240585E-5</v>
      </c>
      <c r="H701" s="7" t="str">
        <f t="shared" si="30"/>
        <v>960</v>
      </c>
      <c r="I701">
        <f t="shared" si="31"/>
        <v>1.7825353626292276E-8</v>
      </c>
      <c r="Q701" t="str">
        <f t="shared" si="32"/>
        <v/>
      </c>
    </row>
    <row r="702" spans="1:26" x14ac:dyDescent="0.25">
      <c r="A702" s="3">
        <v>42565</v>
      </c>
      <c r="B702">
        <v>105</v>
      </c>
      <c r="C702" t="s">
        <v>418</v>
      </c>
      <c r="D702" t="s">
        <v>1876</v>
      </c>
      <c r="E702" s="6">
        <v>0.45780092592592592</v>
      </c>
      <c r="F702" s="6">
        <v>0.46899305555555554</v>
      </c>
      <c r="G702">
        <f>IF(ISBLANK(D702),"",VLOOKUP(D702,evpWeights!$A:$Z,26,FALSE))</f>
        <v>2.9335439110698177E-5</v>
      </c>
      <c r="H702" s="7" t="str">
        <f t="shared" si="30"/>
        <v>967</v>
      </c>
      <c r="I702">
        <f t="shared" si="31"/>
        <v>3.0336545098963987E-8</v>
      </c>
      <c r="J702">
        <f>AVERAGE(I702:I706)</f>
        <v>3.6124889247394013E-8</v>
      </c>
      <c r="K702">
        <v>277</v>
      </c>
      <c r="L702">
        <v>4</v>
      </c>
      <c r="M702" t="s">
        <v>698</v>
      </c>
      <c r="N702" s="8">
        <v>0.47291666666666665</v>
      </c>
      <c r="O702">
        <v>0.3</v>
      </c>
      <c r="P702" t="s">
        <v>421</v>
      </c>
      <c r="Q702">
        <f t="shared" si="32"/>
        <v>72.960000000000008</v>
      </c>
      <c r="R702">
        <f>IF(ISNUMBER(Q702),AVERAGE(Q702:Q705),"")</f>
        <v>66.459999999999994</v>
      </c>
      <c r="S702">
        <v>1584</v>
      </c>
      <c r="U702">
        <v>1.2</v>
      </c>
      <c r="V702">
        <v>58.5</v>
      </c>
      <c r="W702">
        <f>IF(ISBLANK(U702),"",AVERAGE(U702:U706))</f>
        <v>3.6999999999999997</v>
      </c>
      <c r="Y702" t="s">
        <v>2345</v>
      </c>
      <c r="Z702" t="s">
        <v>547</v>
      </c>
    </row>
    <row r="703" spans="1:26" x14ac:dyDescent="0.25">
      <c r="D703" t="s">
        <v>1877</v>
      </c>
      <c r="E703" s="6">
        <v>0.45826388888888886</v>
      </c>
      <c r="F703" s="6">
        <v>0.46947916666666667</v>
      </c>
      <c r="G703">
        <f>IF(ISBLANK(D703),"",VLOOKUP(D703,evpWeights!$A:$Z,26,FALSE))</f>
        <v>3.0965185727959148E-5</v>
      </c>
      <c r="H703" s="7" t="str">
        <f t="shared" si="30"/>
        <v>969</v>
      </c>
      <c r="I703">
        <f t="shared" si="31"/>
        <v>3.1955816024725645E-8</v>
      </c>
      <c r="P703" t="s">
        <v>1382</v>
      </c>
      <c r="Q703">
        <f t="shared" si="32"/>
        <v>53.199999999999996</v>
      </c>
      <c r="S703" t="s">
        <v>418</v>
      </c>
      <c r="T703" t="s">
        <v>2343</v>
      </c>
      <c r="U703">
        <v>5.3</v>
      </c>
      <c r="V703" t="s">
        <v>2344</v>
      </c>
    </row>
    <row r="704" spans="1:26" x14ac:dyDescent="0.25">
      <c r="D704" t="s">
        <v>1878</v>
      </c>
      <c r="E704" s="6">
        <v>0.45873842592592595</v>
      </c>
      <c r="F704" s="6">
        <v>0.46993055555555552</v>
      </c>
      <c r="G704">
        <f>IF(ISBLANK(D704),"",VLOOKUP(D704,evpWeights!$A:$Z,26,FALSE))</f>
        <v>3.0150312419328663E-5</v>
      </c>
      <c r="H704" s="7" t="str">
        <f t="shared" si="30"/>
        <v>967</v>
      </c>
      <c r="I704">
        <f t="shared" si="31"/>
        <v>3.1179226907268521E-8</v>
      </c>
      <c r="P704" t="s">
        <v>540</v>
      </c>
      <c r="Q704">
        <f t="shared" si="32"/>
        <v>71.92</v>
      </c>
      <c r="S704">
        <v>1665</v>
      </c>
      <c r="U704">
        <v>4.5999999999999996</v>
      </c>
      <c r="V704">
        <v>70</v>
      </c>
    </row>
    <row r="705" spans="1:26" x14ac:dyDescent="0.25">
      <c r="D705" t="s">
        <v>1879</v>
      </c>
      <c r="E705" s="6">
        <v>0.45923611111111112</v>
      </c>
      <c r="F705" s="6">
        <v>0.47031249999999997</v>
      </c>
      <c r="G705">
        <f>IF(ISBLANK(D705),"",VLOOKUP(D705,evpWeights!$A:$Z,26,FALSE))</f>
        <v>4.4003158666047225E-5</v>
      </c>
      <c r="H705" s="7" t="str">
        <f t="shared" si="30"/>
        <v>957</v>
      </c>
      <c r="I705">
        <f t="shared" si="31"/>
        <v>4.5980312085733775E-8</v>
      </c>
      <c r="P705" t="s">
        <v>653</v>
      </c>
      <c r="Q705">
        <f t="shared" si="32"/>
        <v>67.759999999999991</v>
      </c>
    </row>
    <row r="706" spans="1:26" x14ac:dyDescent="0.25">
      <c r="D706" t="s">
        <v>1880</v>
      </c>
      <c r="E706" s="6">
        <v>0.45975694444444443</v>
      </c>
      <c r="F706" s="6">
        <v>0.47075231481481478</v>
      </c>
      <c r="G706">
        <f>IF(ISBLANK(D706),"",VLOOKUP(D706,evpWeights!$A:$Z,26,FALSE))</f>
        <v>3.9113918814264239E-5</v>
      </c>
      <c r="H706" s="7" t="str">
        <f t="shared" ref="H706:H769" si="33">IF(ISBLANK(D706),"",TEXT(F706-E706,"[ss]"))</f>
        <v>950</v>
      </c>
      <c r="I706">
        <f t="shared" ref="I706:I769" si="34">IF(ISBLANK(D706),"",G706/H706)</f>
        <v>4.1172546120278144E-8</v>
      </c>
      <c r="Q706" t="str">
        <f t="shared" ref="Q706:Q769" si="35">IF(ISBLANK(P706),"",100-(IF(RIGHT(P706,1)="w",_xlfn.NUMBERVALUE(LEFT(P706,(LEN(P706)-2))),94-_xlfn.NUMBERVALUE(LEFT(P706,(LEN(P706)-2))))*1.04))</f>
        <v/>
      </c>
    </row>
    <row r="707" spans="1:26" x14ac:dyDescent="0.25">
      <c r="A707" s="3">
        <v>42565</v>
      </c>
      <c r="B707">
        <v>106</v>
      </c>
      <c r="C707" t="s">
        <v>418</v>
      </c>
      <c r="D707" t="s">
        <v>1881</v>
      </c>
      <c r="E707" s="6">
        <v>0.4796643518518518</v>
      </c>
      <c r="F707" s="6">
        <v>0.49046296296296293</v>
      </c>
      <c r="G707">
        <f>IF(ISBLANK(D707),"",VLOOKUP(D707,evpWeights!$A:$Z,26,FALSE))</f>
        <v>2.2816452641654139E-5</v>
      </c>
      <c r="H707" s="7" t="str">
        <f t="shared" si="33"/>
        <v>933</v>
      </c>
      <c r="I707">
        <f t="shared" si="34"/>
        <v>2.4454933163616439E-8</v>
      </c>
      <c r="J707">
        <f>AVERAGE(I707:I711)</f>
        <v>2.4370415948324471E-8</v>
      </c>
      <c r="K707">
        <v>62</v>
      </c>
      <c r="L707">
        <v>2</v>
      </c>
      <c r="M707" t="s">
        <v>698</v>
      </c>
      <c r="N707" s="8">
        <v>0.49513888888888885</v>
      </c>
      <c r="O707">
        <v>0</v>
      </c>
      <c r="P707" t="s">
        <v>1500</v>
      </c>
      <c r="Q707">
        <f t="shared" si="35"/>
        <v>55.28</v>
      </c>
      <c r="R707">
        <f>IF(ISNUMBER(Q707),AVERAGE(Q707:Q710),"")</f>
        <v>70.62</v>
      </c>
      <c r="S707">
        <v>5755</v>
      </c>
      <c r="U707">
        <v>1.9</v>
      </c>
      <c r="V707">
        <v>121</v>
      </c>
      <c r="W707">
        <f>IF(ISBLANK(U707),"",AVERAGE(U707:U711))</f>
        <v>4.9000000000000004</v>
      </c>
      <c r="Y707" t="s">
        <v>2346</v>
      </c>
      <c r="Z707" t="s">
        <v>2347</v>
      </c>
    </row>
    <row r="708" spans="1:26" x14ac:dyDescent="0.25">
      <c r="D708" t="s">
        <v>1882</v>
      </c>
      <c r="E708" s="6">
        <v>0.48030092592592594</v>
      </c>
      <c r="F708" s="6">
        <v>0.49090277777777774</v>
      </c>
      <c r="G708">
        <f>IF(ISBLANK(D708),"",VLOOKUP(D708,evpWeights!$A:$Z,26,FALSE))</f>
        <v>2.0371832715762605E-5</v>
      </c>
      <c r="H708" s="7" t="str">
        <f t="shared" si="33"/>
        <v>916</v>
      </c>
      <c r="I708">
        <f t="shared" si="34"/>
        <v>2.2239992047775768E-8</v>
      </c>
      <c r="P708" t="s">
        <v>480</v>
      </c>
      <c r="Q708">
        <f t="shared" si="35"/>
        <v>82.32</v>
      </c>
      <c r="S708">
        <v>5754</v>
      </c>
      <c r="U708">
        <v>5.4</v>
      </c>
      <c r="V708">
        <v>58</v>
      </c>
    </row>
    <row r="709" spans="1:26" x14ac:dyDescent="0.25">
      <c r="D709" t="s">
        <v>1883</v>
      </c>
      <c r="E709" s="6">
        <v>0.4808796296296296</v>
      </c>
      <c r="F709" s="6">
        <v>0.49140046296296297</v>
      </c>
      <c r="G709">
        <f>IF(ISBLANK(D709),"",VLOOKUP(D709,evpWeights!$A:$Z,26,FALSE))</f>
        <v>2.1186706024393165E-5</v>
      </c>
      <c r="H709" s="7" t="str">
        <f t="shared" si="33"/>
        <v>909</v>
      </c>
      <c r="I709">
        <f t="shared" si="34"/>
        <v>2.3307707397572237E-8</v>
      </c>
      <c r="P709" t="s">
        <v>403</v>
      </c>
      <c r="Q709">
        <f t="shared" si="35"/>
        <v>70.88</v>
      </c>
      <c r="S709">
        <v>5756</v>
      </c>
      <c r="U709">
        <v>7.4</v>
      </c>
      <c r="V709">
        <v>156.5</v>
      </c>
    </row>
    <row r="710" spans="1:26" x14ac:dyDescent="0.25">
      <c r="D710" t="s">
        <v>1884</v>
      </c>
      <c r="E710" s="6">
        <v>0.481412037037037</v>
      </c>
      <c r="F710" s="6">
        <v>0.49180555555555555</v>
      </c>
      <c r="G710">
        <f>IF(ISBLANK(D710),"",VLOOKUP(D710,evpWeights!$A:$Z,26,FALSE))</f>
        <v>2.118670602439309E-5</v>
      </c>
      <c r="H710" s="7" t="str">
        <f t="shared" si="33"/>
        <v>898</v>
      </c>
      <c r="I710">
        <f t="shared" si="34"/>
        <v>2.359321383562705E-8</v>
      </c>
      <c r="P710" t="s">
        <v>557</v>
      </c>
      <c r="Q710">
        <f t="shared" si="35"/>
        <v>74</v>
      </c>
    </row>
    <row r="711" spans="1:26" x14ac:dyDescent="0.25">
      <c r="D711" t="s">
        <v>1885</v>
      </c>
      <c r="E711" s="6">
        <v>0.48188657407407409</v>
      </c>
      <c r="F711" s="6">
        <v>0.49223379629629632</v>
      </c>
      <c r="G711">
        <f>IF(ISBLANK(D711),"",VLOOKUP(D711,evpWeights!$A:$Z,26,FALSE))</f>
        <v>2.5261072567545598E-5</v>
      </c>
      <c r="H711" s="7" t="str">
        <f t="shared" si="33"/>
        <v>894</v>
      </c>
      <c r="I711">
        <f t="shared" si="34"/>
        <v>2.825623329703087E-8</v>
      </c>
      <c r="Q711" t="str">
        <f t="shared" si="35"/>
        <v/>
      </c>
    </row>
    <row r="712" spans="1:26" x14ac:dyDescent="0.25">
      <c r="A712" s="3">
        <v>42566</v>
      </c>
      <c r="B712">
        <v>106</v>
      </c>
      <c r="C712" t="s">
        <v>402</v>
      </c>
      <c r="D712" t="s">
        <v>1916</v>
      </c>
      <c r="E712" s="6">
        <v>0.35040509259259256</v>
      </c>
      <c r="F712" s="6">
        <v>0.36119212962962965</v>
      </c>
      <c r="G712">
        <f>IF(ISBLANK(D712),"",VLOOKUP(D712,evpWeights!$A:$Z,26,FALSE))</f>
        <v>1.9556959407132045E-5</v>
      </c>
      <c r="H712" s="7" t="str">
        <f t="shared" si="33"/>
        <v>932</v>
      </c>
      <c r="I712">
        <f t="shared" si="34"/>
        <v>2.0983862024819789E-8</v>
      </c>
      <c r="J712">
        <f>AVERAGE(I712:I716)</f>
        <v>2.1971440068986483E-8</v>
      </c>
      <c r="N712" s="8">
        <v>0.35625000000000001</v>
      </c>
      <c r="O712">
        <v>0</v>
      </c>
      <c r="Q712" t="str">
        <f t="shared" si="35"/>
        <v/>
      </c>
      <c r="R712" t="str">
        <f>IF(ISNUMBER(Q712),AVERAGE(Q712:Q715),"")</f>
        <v/>
      </c>
      <c r="W712" t="str">
        <f>IF(ISBLANK(U712),"",AVERAGE(U712:U716))</f>
        <v/>
      </c>
    </row>
    <row r="713" spans="1:26" x14ac:dyDescent="0.25">
      <c r="D713" t="s">
        <v>1917</v>
      </c>
      <c r="E713" s="6">
        <v>0.35100694444444441</v>
      </c>
      <c r="F713" s="6">
        <v>0.3616550925925926</v>
      </c>
      <c r="G713">
        <f>IF(ISBLANK(D713),"",VLOOKUP(D713,evpWeights!$A:$Z,26,FALSE))</f>
        <v>2.118670602439309E-5</v>
      </c>
      <c r="H713" s="7" t="str">
        <f t="shared" si="33"/>
        <v>920</v>
      </c>
      <c r="I713">
        <f t="shared" si="34"/>
        <v>2.3029028287383793E-8</v>
      </c>
      <c r="Q713" t="str">
        <f t="shared" si="35"/>
        <v/>
      </c>
    </row>
    <row r="714" spans="1:26" x14ac:dyDescent="0.25">
      <c r="D714" t="s">
        <v>1919</v>
      </c>
      <c r="E714" s="6">
        <v>0.35200231481481481</v>
      </c>
      <c r="F714" s="6">
        <v>0.36216435185185186</v>
      </c>
      <c r="G714">
        <f>IF(ISBLANK(D714),"",VLOOKUP(D714,evpWeights!$A:$Z,26,FALSE))</f>
        <v>1.7112339481240585E-5</v>
      </c>
      <c r="H714" s="7" t="str">
        <f t="shared" si="33"/>
        <v>878</v>
      </c>
      <c r="I714">
        <f t="shared" si="34"/>
        <v>1.9490136083417523E-8</v>
      </c>
      <c r="Q714" t="str">
        <f t="shared" si="35"/>
        <v/>
      </c>
    </row>
    <row r="715" spans="1:26" x14ac:dyDescent="0.25">
      <c r="D715" t="s">
        <v>1920</v>
      </c>
      <c r="E715" s="6">
        <v>0.35269675925925931</v>
      </c>
      <c r="F715" s="6">
        <v>0.36267361111111113</v>
      </c>
      <c r="G715">
        <f>IF(ISBLANK(D715),"",VLOOKUP(D715,evpWeights!$A:$Z,26,FALSE))</f>
        <v>1.7927212789871071E-5</v>
      </c>
      <c r="H715" s="7" t="str">
        <f t="shared" si="33"/>
        <v>862</v>
      </c>
      <c r="I715">
        <f t="shared" si="34"/>
        <v>2.0797230614699616E-8</v>
      </c>
      <c r="Q715" t="str">
        <f t="shared" si="35"/>
        <v/>
      </c>
    </row>
    <row r="716" spans="1:26" x14ac:dyDescent="0.25">
      <c r="D716" t="s">
        <v>1921</v>
      </c>
      <c r="E716" s="6">
        <v>0.35348379629629628</v>
      </c>
      <c r="F716" s="6">
        <v>0.36307870370370371</v>
      </c>
      <c r="G716">
        <f>IF(ISBLANK(D716),"",VLOOKUP(D716,evpWeights!$A:$Z,26,FALSE))</f>
        <v>2.118670602439309E-5</v>
      </c>
      <c r="H716" s="7" t="str">
        <f t="shared" si="33"/>
        <v>829</v>
      </c>
      <c r="I716">
        <f t="shared" si="34"/>
        <v>2.5556943334611687E-8</v>
      </c>
      <c r="Q716" t="str">
        <f t="shared" si="35"/>
        <v/>
      </c>
    </row>
    <row r="717" spans="1:26" x14ac:dyDescent="0.25">
      <c r="A717" s="3">
        <v>42566</v>
      </c>
      <c r="B717">
        <v>95</v>
      </c>
      <c r="C717" t="s">
        <v>418</v>
      </c>
      <c r="D717" t="s">
        <v>1922</v>
      </c>
      <c r="E717" s="6">
        <v>0.3681018518518519</v>
      </c>
      <c r="F717" s="6">
        <v>0.37917824074074075</v>
      </c>
      <c r="G717">
        <f>IF(ISBLANK(D717),"",VLOOKUP(D717,evpWeights!$A:$Z,26,FALSE))</f>
        <v>1.6297466172610097E-5</v>
      </c>
      <c r="H717" s="7" t="str">
        <f t="shared" si="33"/>
        <v>957</v>
      </c>
      <c r="I717">
        <f t="shared" si="34"/>
        <v>1.7029745216938451E-8</v>
      </c>
      <c r="J717">
        <f>AVERAGE(I717:I721)</f>
        <v>1.3396542462920495E-8</v>
      </c>
      <c r="K717">
        <v>121</v>
      </c>
      <c r="L717">
        <v>5</v>
      </c>
      <c r="M717" t="s">
        <v>698</v>
      </c>
      <c r="N717" s="8">
        <v>0.3840277777777778</v>
      </c>
      <c r="O717">
        <v>0</v>
      </c>
      <c r="P717" t="s">
        <v>540</v>
      </c>
      <c r="Q717">
        <f t="shared" si="35"/>
        <v>71.92</v>
      </c>
      <c r="R717">
        <f>IF(ISNUMBER(Q717),AVERAGE(Q717:Q720),"")</f>
        <v>76.34</v>
      </c>
      <c r="S717">
        <v>5235</v>
      </c>
      <c r="U717">
        <v>2.2999999999999998</v>
      </c>
      <c r="V717" t="s">
        <v>2348</v>
      </c>
      <c r="W717">
        <f>IF(ISBLANK(U717),"",AVERAGE(U717:U721))</f>
        <v>3.5166666666666662</v>
      </c>
      <c r="Y717" t="s">
        <v>2349</v>
      </c>
      <c r="Z717" t="s">
        <v>545</v>
      </c>
    </row>
    <row r="718" spans="1:26" x14ac:dyDescent="0.25">
      <c r="D718" t="s">
        <v>1923</v>
      </c>
      <c r="E718" s="6">
        <v>0.36857638888888888</v>
      </c>
      <c r="F718" s="6">
        <v>0.37960648148148146</v>
      </c>
      <c r="G718">
        <f>IF(ISBLANK(D718),"",VLOOKUP(D718,evpWeights!$A:$Z,26,FALSE))</f>
        <v>1.3852846246718566E-5</v>
      </c>
      <c r="H718" s="7" t="str">
        <f t="shared" si="33"/>
        <v>953</v>
      </c>
      <c r="I718">
        <f t="shared" si="34"/>
        <v>1.4536040132968066E-8</v>
      </c>
      <c r="P718" t="s">
        <v>399</v>
      </c>
      <c r="Q718">
        <f t="shared" si="35"/>
        <v>88.56</v>
      </c>
      <c r="S718">
        <v>5233</v>
      </c>
      <c r="U718">
        <v>2.4</v>
      </c>
      <c r="V718">
        <v>96</v>
      </c>
    </row>
    <row r="719" spans="1:26" x14ac:dyDescent="0.25">
      <c r="D719" t="s">
        <v>1924</v>
      </c>
      <c r="E719" s="6">
        <v>0.36917824074074074</v>
      </c>
      <c r="F719" s="6">
        <v>0.38021990740740735</v>
      </c>
      <c r="G719">
        <f>IF(ISBLANK(D719),"",VLOOKUP(D719,evpWeights!$A:$Z,26,FALSE))</f>
        <v>1.0593353012196545E-5</v>
      </c>
      <c r="H719" s="7" t="str">
        <f t="shared" si="33"/>
        <v>954</v>
      </c>
      <c r="I719">
        <f t="shared" si="34"/>
        <v>1.1104143618654659E-8</v>
      </c>
      <c r="P719" t="s">
        <v>406</v>
      </c>
      <c r="Q719">
        <f t="shared" si="35"/>
        <v>79.2</v>
      </c>
      <c r="S719" t="s">
        <v>418</v>
      </c>
      <c r="T719" t="s">
        <v>2222</v>
      </c>
      <c r="U719">
        <v>5.85</v>
      </c>
      <c r="V719">
        <v>28</v>
      </c>
    </row>
    <row r="720" spans="1:26" x14ac:dyDescent="0.25">
      <c r="D720" t="s">
        <v>1925</v>
      </c>
      <c r="E720" s="6">
        <v>0.36972222222222223</v>
      </c>
      <c r="F720" s="6">
        <v>0.38065972222222227</v>
      </c>
      <c r="G720">
        <f>IF(ISBLANK(D720),"",VLOOKUP(D720,evpWeights!$A:$Z,26,FALSE))</f>
        <v>1.1408226320827032E-5</v>
      </c>
      <c r="H720" s="7" t="str">
        <f t="shared" si="33"/>
        <v>945</v>
      </c>
      <c r="I720">
        <f t="shared" si="34"/>
        <v>1.207219716489633E-8</v>
      </c>
      <c r="P720" t="s">
        <v>2178</v>
      </c>
      <c r="Q720">
        <f t="shared" si="35"/>
        <v>65.680000000000007</v>
      </c>
    </row>
    <row r="721" spans="1:26" x14ac:dyDescent="0.25">
      <c r="D721" t="s">
        <v>1926</v>
      </c>
      <c r="E721" s="6">
        <v>0.37027777777777776</v>
      </c>
      <c r="F721" s="6">
        <v>0.3810648148148148</v>
      </c>
      <c r="G721">
        <f>IF(ISBLANK(D721),"",VLOOKUP(D721,evpWeights!$A:$Z,26,FALSE))</f>
        <v>1.1408226320827105E-5</v>
      </c>
      <c r="H721" s="7" t="str">
        <f t="shared" si="33"/>
        <v>932</v>
      </c>
      <c r="I721">
        <f t="shared" si="34"/>
        <v>1.2240586181144963E-8</v>
      </c>
      <c r="Q721" t="str">
        <f t="shared" si="35"/>
        <v/>
      </c>
    </row>
    <row r="722" spans="1:26" x14ac:dyDescent="0.25">
      <c r="A722" s="3">
        <v>42566</v>
      </c>
      <c r="B722">
        <v>78</v>
      </c>
      <c r="C722" t="s">
        <v>418</v>
      </c>
      <c r="D722" t="s">
        <v>1927</v>
      </c>
      <c r="E722" s="6">
        <v>0.39082175925925927</v>
      </c>
      <c r="F722" s="6">
        <v>0.40228009259259262</v>
      </c>
      <c r="G722">
        <f>IF(ISBLANK(D722),"",VLOOKUP(D722,evpWeights!$A:$Z,26,FALSE))</f>
        <v>2.0371832715762605E-5</v>
      </c>
      <c r="H722" s="7" t="str">
        <f t="shared" si="33"/>
        <v>990</v>
      </c>
      <c r="I722">
        <f t="shared" si="34"/>
        <v>2.0577608803800612E-8</v>
      </c>
      <c r="J722">
        <f>AVERAGE(I722:I726)</f>
        <v>1.9969355823462752E-8</v>
      </c>
      <c r="K722">
        <v>20</v>
      </c>
      <c r="L722">
        <v>4</v>
      </c>
      <c r="M722" t="s">
        <v>698</v>
      </c>
      <c r="N722" s="8">
        <v>0.40902777777777777</v>
      </c>
      <c r="O722">
        <v>0.6</v>
      </c>
      <c r="P722" t="s">
        <v>1500</v>
      </c>
      <c r="Q722">
        <f t="shared" si="35"/>
        <v>55.28</v>
      </c>
      <c r="R722">
        <f>IF(ISNUMBER(Q722),AVERAGE(Q722:Q725),"")</f>
        <v>55.019999999999996</v>
      </c>
      <c r="S722" t="s">
        <v>420</v>
      </c>
      <c r="T722" t="s">
        <v>408</v>
      </c>
      <c r="U722">
        <v>6.3</v>
      </c>
      <c r="V722">
        <f>CONVERT(1.9,"m","cm")</f>
        <v>190</v>
      </c>
      <c r="W722">
        <f>IF(ISBLANK(U722),"",AVERAGE(U722:U726))</f>
        <v>4.4666666666666659</v>
      </c>
      <c r="Y722" t="s">
        <v>2352</v>
      </c>
      <c r="Z722" t="s">
        <v>2353</v>
      </c>
    </row>
    <row r="723" spans="1:26" x14ac:dyDescent="0.25">
      <c r="D723" t="s">
        <v>1928</v>
      </c>
      <c r="E723" s="6">
        <v>0.3913194444444445</v>
      </c>
      <c r="F723" s="6">
        <v>0.4026851851851852</v>
      </c>
      <c r="G723">
        <f>IF(ISBLANK(D723),"",VLOOKUP(D723,evpWeights!$A:$Z,26,FALSE))</f>
        <v>1.8742086098501631E-5</v>
      </c>
      <c r="H723" s="7" t="str">
        <f t="shared" si="33"/>
        <v>982</v>
      </c>
      <c r="I723">
        <f t="shared" si="34"/>
        <v>1.9085627391549523E-8</v>
      </c>
      <c r="P723" t="s">
        <v>2178</v>
      </c>
      <c r="Q723">
        <f t="shared" si="35"/>
        <v>65.680000000000007</v>
      </c>
      <c r="S723">
        <v>4589</v>
      </c>
      <c r="U723">
        <v>1</v>
      </c>
      <c r="V723">
        <v>95</v>
      </c>
    </row>
    <row r="724" spans="1:26" x14ac:dyDescent="0.25">
      <c r="D724" t="s">
        <v>1929</v>
      </c>
      <c r="E724" s="6">
        <v>0.39172453703703702</v>
      </c>
      <c r="F724" s="6">
        <v>0.40307870370370374</v>
      </c>
      <c r="G724">
        <f>IF(ISBLANK(D724),"",VLOOKUP(D724,evpWeights!$A:$Z,26,FALSE))</f>
        <v>2.1186706024393165E-5</v>
      </c>
      <c r="H724" s="7" t="str">
        <f t="shared" si="33"/>
        <v>981</v>
      </c>
      <c r="I724">
        <f t="shared" si="34"/>
        <v>2.1597049973897211E-8</v>
      </c>
      <c r="P724" t="s">
        <v>2350</v>
      </c>
      <c r="Q724">
        <f t="shared" si="35"/>
        <v>41.76</v>
      </c>
      <c r="S724" t="s">
        <v>2351</v>
      </c>
      <c r="U724">
        <v>6.1</v>
      </c>
      <c r="V724">
        <v>75</v>
      </c>
    </row>
    <row r="725" spans="1:26" x14ac:dyDescent="0.25">
      <c r="D725" t="s">
        <v>1930</v>
      </c>
      <c r="E725" s="6">
        <v>0.39216435185185183</v>
      </c>
      <c r="F725" s="6">
        <v>0.40342592592592591</v>
      </c>
      <c r="G725">
        <f>IF(ISBLANK(D725),"",VLOOKUP(D725,evpWeights!$A:$Z,26,FALSE))</f>
        <v>1.7927212789871145E-5</v>
      </c>
      <c r="H725" s="7" t="str">
        <f t="shared" si="33"/>
        <v>973</v>
      </c>
      <c r="I725">
        <f t="shared" si="34"/>
        <v>1.8424679126280726E-8</v>
      </c>
      <c r="P725" t="s">
        <v>1490</v>
      </c>
      <c r="Q725">
        <f t="shared" si="35"/>
        <v>57.36</v>
      </c>
    </row>
    <row r="726" spans="1:26" x14ac:dyDescent="0.25">
      <c r="D726" t="s">
        <v>1931</v>
      </c>
      <c r="E726" s="6">
        <v>0.39262731481481478</v>
      </c>
      <c r="F726" s="6">
        <v>0.40385416666666668</v>
      </c>
      <c r="G726">
        <f>IF(ISBLANK(D726),"",VLOOKUP(D726,evpWeights!$A:$Z,26,FALSE))</f>
        <v>1.9556959407132119E-5</v>
      </c>
      <c r="H726" s="7" t="str">
        <f t="shared" si="33"/>
        <v>970</v>
      </c>
      <c r="I726">
        <f t="shared" si="34"/>
        <v>2.016181382178569E-8</v>
      </c>
      <c r="Q726" t="str">
        <f t="shared" si="35"/>
        <v/>
      </c>
    </row>
    <row r="727" spans="1:26" x14ac:dyDescent="0.25">
      <c r="A727" s="3">
        <v>42566</v>
      </c>
      <c r="B727">
        <v>27</v>
      </c>
      <c r="C727" t="s">
        <v>418</v>
      </c>
      <c r="D727" t="s">
        <v>1932</v>
      </c>
      <c r="E727" s="6">
        <v>0.43059027777777775</v>
      </c>
      <c r="F727" s="6">
        <v>0.4412152777777778</v>
      </c>
      <c r="G727">
        <f>IF(ISBLANK(D727),"",VLOOKUP(D727,evpWeights!$A:$Z,26,FALSE))</f>
        <v>1.8742086098501559E-5</v>
      </c>
      <c r="H727" s="7" t="str">
        <f t="shared" si="33"/>
        <v>918</v>
      </c>
      <c r="I727">
        <f t="shared" si="34"/>
        <v>2.0416215793574684E-8</v>
      </c>
      <c r="J727">
        <f>AVERAGE(I727:I731)</f>
        <v>2.1315442513809271E-8</v>
      </c>
      <c r="K727">
        <v>238</v>
      </c>
      <c r="L727">
        <v>15</v>
      </c>
      <c r="M727" t="s">
        <v>698</v>
      </c>
      <c r="N727" s="8">
        <v>0.44513888888888892</v>
      </c>
      <c r="O727">
        <v>0.5</v>
      </c>
      <c r="P727" t="s">
        <v>416</v>
      </c>
      <c r="Q727">
        <f t="shared" si="35"/>
        <v>77.12</v>
      </c>
      <c r="R727">
        <f>IF(ISNUMBER(Q727),AVERAGE(Q727:Q730),"")</f>
        <v>78.42</v>
      </c>
      <c r="S727" t="s">
        <v>418</v>
      </c>
      <c r="T727" t="s">
        <v>2222</v>
      </c>
      <c r="U727">
        <v>4.4000000000000004</v>
      </c>
      <c r="V727">
        <v>28.5</v>
      </c>
      <c r="W727">
        <f>IF(ISBLANK(U727),"",AVERAGE(U727:U731))</f>
        <v>3.5333333333333332</v>
      </c>
      <c r="Y727" t="s">
        <v>2355</v>
      </c>
      <c r="Z727" t="s">
        <v>2356</v>
      </c>
    </row>
    <row r="728" spans="1:26" x14ac:dyDescent="0.25">
      <c r="D728" t="s">
        <v>1933</v>
      </c>
      <c r="E728" s="6">
        <v>0.43100694444444443</v>
      </c>
      <c r="F728" s="6">
        <v>0.44162037037037033</v>
      </c>
      <c r="G728">
        <f>IF(ISBLANK(D728),"",VLOOKUP(D728,evpWeights!$A:$Z,26,FALSE))</f>
        <v>1.9556959407132119E-5</v>
      </c>
      <c r="H728" s="7" t="str">
        <f t="shared" si="33"/>
        <v>917</v>
      </c>
      <c r="I728">
        <f t="shared" si="34"/>
        <v>2.1327109495236773E-8</v>
      </c>
      <c r="P728" t="s">
        <v>524</v>
      </c>
      <c r="Q728">
        <f t="shared" si="35"/>
        <v>83.36</v>
      </c>
      <c r="S728">
        <v>2261</v>
      </c>
      <c r="U728">
        <v>1.6</v>
      </c>
      <c r="V728">
        <v>111.5</v>
      </c>
    </row>
    <row r="729" spans="1:26" x14ac:dyDescent="0.25">
      <c r="D729" t="s">
        <v>1934</v>
      </c>
      <c r="E729" s="6">
        <v>0.43152777777777779</v>
      </c>
      <c r="F729" s="6">
        <v>0.44208333333333333</v>
      </c>
      <c r="G729">
        <f>IF(ISBLANK(D729),"",VLOOKUP(D729,evpWeights!$A:$Z,26,FALSE))</f>
        <v>1.9556959407132119E-5</v>
      </c>
      <c r="H729" s="7" t="str">
        <f t="shared" si="33"/>
        <v>912</v>
      </c>
      <c r="I729">
        <f t="shared" si="34"/>
        <v>2.1444034437644868E-8</v>
      </c>
      <c r="P729" t="s">
        <v>668</v>
      </c>
      <c r="Q729">
        <f t="shared" si="35"/>
        <v>75.039999999999992</v>
      </c>
      <c r="S729" t="s">
        <v>418</v>
      </c>
      <c r="T729" t="s">
        <v>2354</v>
      </c>
      <c r="U729">
        <v>4.5999999999999996</v>
      </c>
      <c r="V729">
        <v>41.5</v>
      </c>
    </row>
    <row r="730" spans="1:26" x14ac:dyDescent="0.25">
      <c r="D730" t="s">
        <v>1935</v>
      </c>
      <c r="E730" s="6">
        <v>0.43197916666666664</v>
      </c>
      <c r="F730" s="6">
        <v>0.44248842592592591</v>
      </c>
      <c r="G730">
        <f>IF(ISBLANK(D730),"",VLOOKUP(D730,evpWeights!$A:$Z,26,FALSE))</f>
        <v>1.9556959407132119E-5</v>
      </c>
      <c r="H730" s="7" t="str">
        <f t="shared" si="33"/>
        <v>908</v>
      </c>
      <c r="I730">
        <f t="shared" si="34"/>
        <v>2.1538501549704979E-8</v>
      </c>
      <c r="P730" t="s">
        <v>428</v>
      </c>
      <c r="Q730">
        <f t="shared" si="35"/>
        <v>78.16</v>
      </c>
    </row>
    <row r="731" spans="1:26" x14ac:dyDescent="0.25">
      <c r="D731" t="s">
        <v>1936</v>
      </c>
      <c r="E731" s="6">
        <v>0.43252314814814818</v>
      </c>
      <c r="F731" s="6">
        <v>0.44288194444444445</v>
      </c>
      <c r="G731">
        <f>IF(ISBLANK(D731),"",VLOOKUP(D731,evpWeights!$A:$Z,26,FALSE))</f>
        <v>1.9556959407132119E-5</v>
      </c>
      <c r="H731" s="7" t="str">
        <f t="shared" si="33"/>
        <v>895</v>
      </c>
      <c r="I731">
        <f t="shared" si="34"/>
        <v>2.1851351292885048E-8</v>
      </c>
      <c r="Q731" t="str">
        <f t="shared" si="35"/>
        <v/>
      </c>
    </row>
    <row r="732" spans="1:26" x14ac:dyDescent="0.25">
      <c r="A732" s="3">
        <v>42569</v>
      </c>
      <c r="B732">
        <v>12</v>
      </c>
      <c r="C732" t="s">
        <v>418</v>
      </c>
      <c r="D732" t="s">
        <v>1981</v>
      </c>
      <c r="E732" s="6">
        <v>0.35628472222222224</v>
      </c>
      <c r="F732" s="6">
        <v>0.36697916666666663</v>
      </c>
      <c r="G732">
        <f>IF(ISBLANK(D732),"",VLOOKUP(D732,evpWeights!$A:$Z,26,FALSE))</f>
        <v>2.2816452641654139E-5</v>
      </c>
      <c r="H732" s="7" t="str">
        <f t="shared" si="33"/>
        <v>924</v>
      </c>
      <c r="I732">
        <f t="shared" si="34"/>
        <v>2.4693130564560757E-8</v>
      </c>
      <c r="J732">
        <f>AVERAGE(I732:I736)</f>
        <v>2.6763962659252193E-8</v>
      </c>
      <c r="K732">
        <v>242</v>
      </c>
      <c r="L732">
        <v>12</v>
      </c>
      <c r="M732" t="s">
        <v>698</v>
      </c>
      <c r="N732" s="8">
        <v>0.37152777777777773</v>
      </c>
      <c r="O732">
        <v>0</v>
      </c>
      <c r="P732" t="s">
        <v>411</v>
      </c>
      <c r="Q732">
        <f t="shared" si="35"/>
        <v>85.44</v>
      </c>
      <c r="R732">
        <f>IF(ISNUMBER(Q732),AVERAGE(Q732:Q735),"")</f>
        <v>76.86</v>
      </c>
      <c r="S732">
        <v>1739</v>
      </c>
      <c r="U732">
        <v>3.45</v>
      </c>
      <c r="V732">
        <f>CONVERT(3.25,"m","cm")</f>
        <v>325</v>
      </c>
      <c r="W732">
        <f>IF(ISBLANK(U732),"",AVERAGE(U732:U736))</f>
        <v>3.6166666666666671</v>
      </c>
      <c r="Y732" t="s">
        <v>2357</v>
      </c>
      <c r="Z732" t="s">
        <v>2358</v>
      </c>
    </row>
    <row r="733" spans="1:26" x14ac:dyDescent="0.25">
      <c r="D733" t="s">
        <v>1982</v>
      </c>
      <c r="E733" s="6">
        <v>0.35695601851851855</v>
      </c>
      <c r="F733" s="6">
        <v>0.36762731481481481</v>
      </c>
      <c r="G733">
        <f>IF(ISBLANK(D733),"",VLOOKUP(D733,evpWeights!$A:$Z,26,FALSE))</f>
        <v>2.4446199258915109E-5</v>
      </c>
      <c r="H733" s="7" t="str">
        <f t="shared" si="33"/>
        <v>922</v>
      </c>
      <c r="I733">
        <f t="shared" si="34"/>
        <v>2.651431589904025E-8</v>
      </c>
      <c r="P733" t="s">
        <v>557</v>
      </c>
      <c r="Q733">
        <f t="shared" si="35"/>
        <v>74</v>
      </c>
      <c r="S733">
        <v>1738</v>
      </c>
      <c r="U733">
        <v>1.1000000000000001</v>
      </c>
      <c r="V733">
        <v>115</v>
      </c>
    </row>
    <row r="734" spans="1:26" x14ac:dyDescent="0.25">
      <c r="D734" t="s">
        <v>1983</v>
      </c>
      <c r="E734" s="6">
        <v>0.35754629629629631</v>
      </c>
      <c r="F734" s="6">
        <v>0.36814814814814811</v>
      </c>
      <c r="G734">
        <f>IF(ISBLANK(D734),"",VLOOKUP(D734,evpWeights!$A:$Z,26,FALSE))</f>
        <v>2.4446199258915109E-5</v>
      </c>
      <c r="H734" s="7" t="str">
        <f t="shared" si="33"/>
        <v>916</v>
      </c>
      <c r="I734">
        <f t="shared" si="34"/>
        <v>2.6687990457330906E-8</v>
      </c>
      <c r="P734" t="s">
        <v>406</v>
      </c>
      <c r="Q734">
        <f t="shared" si="35"/>
        <v>79.2</v>
      </c>
      <c r="S734">
        <v>1751</v>
      </c>
      <c r="U734">
        <v>6.3</v>
      </c>
      <c r="V734">
        <v>173</v>
      </c>
    </row>
    <row r="735" spans="1:26" x14ac:dyDescent="0.25">
      <c r="D735" t="s">
        <v>1984</v>
      </c>
      <c r="E735" s="6">
        <v>0.35829861111111111</v>
      </c>
      <c r="F735" s="6">
        <v>0.36866898148148147</v>
      </c>
      <c r="G735">
        <f>IF(ISBLANK(D735),"",VLOOKUP(D735,evpWeights!$A:$Z,26,FALSE))</f>
        <v>2.4446199258915184E-5</v>
      </c>
      <c r="H735" s="7" t="str">
        <f t="shared" si="33"/>
        <v>896</v>
      </c>
      <c r="I735">
        <f t="shared" si="34"/>
        <v>2.7283704530039267E-8</v>
      </c>
      <c r="P735" t="s">
        <v>517</v>
      </c>
      <c r="Q735">
        <f t="shared" si="35"/>
        <v>68.8</v>
      </c>
    </row>
    <row r="736" spans="1:26" x14ac:dyDescent="0.25">
      <c r="D736" t="s">
        <v>1985</v>
      </c>
      <c r="E736" s="6">
        <v>0.35890046296296302</v>
      </c>
      <c r="F736" s="6">
        <v>0.36910879629629628</v>
      </c>
      <c r="G736">
        <f>IF(ISBLANK(D736),"",VLOOKUP(D736,evpWeights!$A:$Z,26,FALSE))</f>
        <v>2.5261072567545598E-5</v>
      </c>
      <c r="H736" s="7" t="str">
        <f t="shared" si="33"/>
        <v>882</v>
      </c>
      <c r="I736">
        <f t="shared" si="34"/>
        <v>2.8640671845289792E-8</v>
      </c>
      <c r="Q736" t="str">
        <f t="shared" si="35"/>
        <v/>
      </c>
    </row>
    <row r="737" spans="1:26" x14ac:dyDescent="0.25">
      <c r="A737" s="3">
        <v>42569</v>
      </c>
      <c r="B737">
        <v>27</v>
      </c>
      <c r="C737" t="s">
        <v>402</v>
      </c>
      <c r="D737" t="s">
        <v>1986</v>
      </c>
      <c r="E737" s="6">
        <v>0.37804398148148149</v>
      </c>
      <c r="F737" s="6">
        <v>0.38922453703703702</v>
      </c>
      <c r="G737">
        <f>IF(ISBLANK(D737),"",VLOOKUP(D737,evpWeights!$A:$Z,26,FALSE))</f>
        <v>2.0371832715762605E-5</v>
      </c>
      <c r="H737" s="7" t="str">
        <f t="shared" si="33"/>
        <v>966</v>
      </c>
      <c r="I737">
        <f t="shared" si="34"/>
        <v>2.1088853743025471E-8</v>
      </c>
      <c r="J737">
        <f>AVERAGE(I737:I741)</f>
        <v>1.9390632054834087E-8</v>
      </c>
      <c r="N737" s="8">
        <v>0.3833333333333333</v>
      </c>
      <c r="O737">
        <v>0</v>
      </c>
      <c r="Q737" t="str">
        <f t="shared" si="35"/>
        <v/>
      </c>
      <c r="R737" t="str">
        <f>IF(ISNUMBER(Q737),AVERAGE(Q737:Q740),"")</f>
        <v/>
      </c>
      <c r="W737" t="str">
        <f>IF(ISBLANK(U737),"",AVERAGE(U737:U741))</f>
        <v/>
      </c>
    </row>
    <row r="738" spans="1:26" x14ac:dyDescent="0.25">
      <c r="D738" t="s">
        <v>1987</v>
      </c>
      <c r="E738" s="6">
        <v>0.37872685185185184</v>
      </c>
      <c r="F738" s="6">
        <v>0.38974537037037038</v>
      </c>
      <c r="G738">
        <f>IF(ISBLANK(D738),"",VLOOKUP(D738,evpWeights!$A:$Z,26,FALSE))</f>
        <v>1.8742086098501631E-5</v>
      </c>
      <c r="H738" s="7" t="str">
        <f t="shared" si="33"/>
        <v>952</v>
      </c>
      <c r="I738">
        <f t="shared" si="34"/>
        <v>1.968706522951852E-8</v>
      </c>
      <c r="Q738" t="str">
        <f t="shared" si="35"/>
        <v/>
      </c>
    </row>
    <row r="739" spans="1:26" x14ac:dyDescent="0.25">
      <c r="D739" t="s">
        <v>1988</v>
      </c>
      <c r="E739" s="6">
        <v>0.37946759259259261</v>
      </c>
      <c r="F739" s="6">
        <v>0.39033564814814814</v>
      </c>
      <c r="G739">
        <f>IF(ISBLANK(D739),"",VLOOKUP(D739,evpWeights!$A:$Z,26,FALSE))</f>
        <v>1.6297466172610097E-5</v>
      </c>
      <c r="H739" s="7" t="str">
        <f t="shared" si="33"/>
        <v>939</v>
      </c>
      <c r="I739">
        <f t="shared" si="34"/>
        <v>1.7356194007039508E-8</v>
      </c>
      <c r="Q739" t="str">
        <f t="shared" si="35"/>
        <v/>
      </c>
    </row>
    <row r="740" spans="1:26" x14ac:dyDescent="0.25">
      <c r="D740" t="s">
        <v>1989</v>
      </c>
      <c r="E740" s="6">
        <v>0.38011574074074073</v>
      </c>
      <c r="F740" s="6">
        <v>0.39089120370370373</v>
      </c>
      <c r="G740">
        <f>IF(ISBLANK(D740),"",VLOOKUP(D740,evpWeights!$A:$Z,26,FALSE))</f>
        <v>2.0371832715762605E-5</v>
      </c>
      <c r="H740" s="7" t="str">
        <f t="shared" si="33"/>
        <v>931</v>
      </c>
      <c r="I740">
        <f t="shared" si="34"/>
        <v>2.1881667793515149E-8</v>
      </c>
      <c r="Q740" t="str">
        <f t="shared" si="35"/>
        <v/>
      </c>
    </row>
    <row r="741" spans="1:26" x14ac:dyDescent="0.25">
      <c r="D741" t="s">
        <v>1990</v>
      </c>
      <c r="E741" s="6">
        <v>0.38081018518518522</v>
      </c>
      <c r="F741" s="6">
        <v>0.39138888888888884</v>
      </c>
      <c r="G741">
        <f>IF(ISBLANK(D741),"",VLOOKUP(D741,evpWeights!$A:$Z,26,FALSE))</f>
        <v>1.5482592863979611E-5</v>
      </c>
      <c r="H741" s="7" t="str">
        <f t="shared" si="33"/>
        <v>914</v>
      </c>
      <c r="I741">
        <f t="shared" si="34"/>
        <v>1.6939379501071785E-8</v>
      </c>
      <c r="Q741" t="str">
        <f t="shared" si="35"/>
        <v/>
      </c>
    </row>
    <row r="742" spans="1:26" x14ac:dyDescent="0.25">
      <c r="A742" s="3">
        <v>42569</v>
      </c>
      <c r="B742">
        <v>11</v>
      </c>
      <c r="C742" t="s">
        <v>418</v>
      </c>
      <c r="D742" t="s">
        <v>1991</v>
      </c>
      <c r="E742" s="6">
        <v>0.40016203703703707</v>
      </c>
      <c r="F742" s="6">
        <v>0.41208333333333336</v>
      </c>
      <c r="G742">
        <f>IF(ISBLANK(D742),"",VLOOKUP(D742,evpWeights!$A:$Z,26,FALSE))</f>
        <v>3.4224678962481171E-5</v>
      </c>
      <c r="H742" s="7" t="str">
        <f t="shared" si="33"/>
        <v>1030</v>
      </c>
      <c r="I742">
        <f t="shared" si="34"/>
        <v>3.3227843652894343E-8</v>
      </c>
      <c r="J742">
        <f>AVERAGE(I742:I746)</f>
        <v>3.784970272012512E-8</v>
      </c>
      <c r="K742">
        <v>27</v>
      </c>
      <c r="L742">
        <v>18</v>
      </c>
      <c r="M742" t="s">
        <v>698</v>
      </c>
      <c r="N742" s="8">
        <v>0.4201388888888889</v>
      </c>
      <c r="O742">
        <v>0</v>
      </c>
      <c r="P742" t="s">
        <v>513</v>
      </c>
      <c r="Q742">
        <f t="shared" si="35"/>
        <v>32.399999999999991</v>
      </c>
      <c r="R742">
        <f>IF(ISNUMBER(Q742),AVERAGE(Q742:Q745),"")</f>
        <v>66.460000000000008</v>
      </c>
      <c r="S742">
        <v>1485</v>
      </c>
      <c r="U742">
        <v>9.6</v>
      </c>
      <c r="V742">
        <f>CONVERT(3.9,"m","cm")</f>
        <v>390</v>
      </c>
      <c r="W742">
        <f>IF(ISBLANK(U742),"",AVERAGE(U742:U746))</f>
        <v>9.9666666666666668</v>
      </c>
      <c r="Y742" t="s">
        <v>2359</v>
      </c>
      <c r="Z742" t="s">
        <v>2360</v>
      </c>
    </row>
    <row r="743" spans="1:26" x14ac:dyDescent="0.25">
      <c r="D743" t="s">
        <v>1992</v>
      </c>
      <c r="E743" s="6">
        <v>0.40072916666666664</v>
      </c>
      <c r="F743" s="6">
        <v>0.4125462962962963</v>
      </c>
      <c r="G743">
        <f>IF(ISBLANK(D743),"",VLOOKUP(D743,evpWeights!$A:$Z,26,FALSE))</f>
        <v>4.4003158666047225E-5</v>
      </c>
      <c r="H743" s="7" t="str">
        <f t="shared" si="33"/>
        <v>1021</v>
      </c>
      <c r="I743">
        <f t="shared" si="34"/>
        <v>4.3098098595540869E-8</v>
      </c>
      <c r="P743" t="s">
        <v>1496</v>
      </c>
      <c r="Q743">
        <f t="shared" si="35"/>
        <v>62.56</v>
      </c>
      <c r="S743">
        <v>1570</v>
      </c>
      <c r="U743">
        <v>12.5</v>
      </c>
      <c r="V743">
        <v>107</v>
      </c>
    </row>
    <row r="744" spans="1:26" x14ac:dyDescent="0.25">
      <c r="D744" t="s">
        <v>1993</v>
      </c>
      <c r="E744" s="6">
        <v>0.4013194444444444</v>
      </c>
      <c r="F744" s="6">
        <v>0.41312499999999996</v>
      </c>
      <c r="G744">
        <f>IF(ISBLANK(D744),"",VLOOKUP(D744,evpWeights!$A:$Z,26,FALSE))</f>
        <v>4.9707271826460711E-5</v>
      </c>
      <c r="H744" s="7" t="str">
        <f t="shared" si="33"/>
        <v>1020</v>
      </c>
      <c r="I744">
        <f t="shared" si="34"/>
        <v>4.8732619437706576E-8</v>
      </c>
      <c r="P744" t="s">
        <v>491</v>
      </c>
      <c r="Q744">
        <f t="shared" si="35"/>
        <v>92.72</v>
      </c>
      <c r="S744" t="s">
        <v>418</v>
      </c>
      <c r="T744" t="s">
        <v>2571</v>
      </c>
      <c r="U744">
        <v>7.8</v>
      </c>
      <c r="V744">
        <v>36.5</v>
      </c>
    </row>
    <row r="745" spans="1:26" x14ac:dyDescent="0.25">
      <c r="D745" t="s">
        <v>1994</v>
      </c>
      <c r="E745" s="6">
        <v>0.40236111111111111</v>
      </c>
      <c r="F745" s="6">
        <v>0.41366898148148151</v>
      </c>
      <c r="G745">
        <f>IF(ISBLANK(D745),"",VLOOKUP(D745,evpWeights!$A:$Z,26,FALSE))</f>
        <v>3.178005903658964E-5</v>
      </c>
      <c r="H745" s="7" t="str">
        <f t="shared" si="33"/>
        <v>977</v>
      </c>
      <c r="I745">
        <f t="shared" si="34"/>
        <v>3.2528207816366061E-8</v>
      </c>
      <c r="P745" t="s">
        <v>428</v>
      </c>
      <c r="Q745">
        <f t="shared" si="35"/>
        <v>78.16</v>
      </c>
    </row>
    <row r="746" spans="1:26" x14ac:dyDescent="0.25">
      <c r="D746" t="s">
        <v>1995</v>
      </c>
      <c r="E746" s="6">
        <v>0.40293981481481483</v>
      </c>
      <c r="F746" s="6">
        <v>0.41425925925925927</v>
      </c>
      <c r="G746">
        <f>IF(ISBLANK(D746),"",VLOOKUP(D746,evpWeights!$A:$Z,26,FALSE))</f>
        <v>3.0965185727959148E-5</v>
      </c>
      <c r="H746" s="7" t="str">
        <f t="shared" si="33"/>
        <v>978</v>
      </c>
      <c r="I746">
        <f t="shared" si="34"/>
        <v>3.1661744098117736E-8</v>
      </c>
      <c r="Q746" t="str">
        <f t="shared" si="35"/>
        <v/>
      </c>
    </row>
    <row r="747" spans="1:26" x14ac:dyDescent="0.25">
      <c r="A747" s="3">
        <v>42569</v>
      </c>
      <c r="B747">
        <v>6</v>
      </c>
      <c r="C747" t="s">
        <v>418</v>
      </c>
      <c r="D747" t="s">
        <v>1996</v>
      </c>
      <c r="E747" s="6">
        <v>0.4289351851851852</v>
      </c>
      <c r="F747" s="6">
        <v>0.44015046296296295</v>
      </c>
      <c r="G747">
        <f>IF(ISBLANK(D747),"",VLOOKUP(D747,evpWeights!$A:$Z,26,FALSE))</f>
        <v>3.1780059036589708E-5</v>
      </c>
      <c r="H747" s="7" t="str">
        <f t="shared" si="33"/>
        <v>969</v>
      </c>
      <c r="I747">
        <f t="shared" si="34"/>
        <v>3.2796758551692167E-8</v>
      </c>
      <c r="J747">
        <f>AVERAGE(I747:I751)</f>
        <v>3.3107810532636294E-8</v>
      </c>
      <c r="K747">
        <v>97</v>
      </c>
      <c r="L747">
        <v>13</v>
      </c>
      <c r="M747" t="s">
        <v>698</v>
      </c>
      <c r="N747" s="8">
        <v>0.44444444444444442</v>
      </c>
      <c r="O747">
        <v>0.3</v>
      </c>
      <c r="P747" t="s">
        <v>452</v>
      </c>
      <c r="Q747">
        <f t="shared" si="35"/>
        <v>81.28</v>
      </c>
      <c r="R747">
        <f>IF(ISNUMBER(Q747),AVERAGE(Q747:Q750),"")</f>
        <v>85.44</v>
      </c>
      <c r="S747">
        <v>873</v>
      </c>
      <c r="U747">
        <v>1.1000000000000001</v>
      </c>
      <c r="V747">
        <v>118</v>
      </c>
      <c r="W747">
        <f>IF(ISBLANK(U747),"",AVERAGE(U747:U751))</f>
        <v>5.583333333333333</v>
      </c>
      <c r="Y747" t="s">
        <v>2361</v>
      </c>
      <c r="Z747" t="s">
        <v>2362</v>
      </c>
    </row>
    <row r="748" spans="1:26" x14ac:dyDescent="0.25">
      <c r="D748" t="s">
        <v>1997</v>
      </c>
      <c r="E748" s="6">
        <v>0.42960648148148151</v>
      </c>
      <c r="F748" s="6">
        <v>0.44065972222222222</v>
      </c>
      <c r="G748">
        <f>IF(ISBLANK(D748),"",VLOOKUP(D748,evpWeights!$A:$Z,26,FALSE))</f>
        <v>3.0150312419328663E-5</v>
      </c>
      <c r="H748" s="7" t="str">
        <f t="shared" si="33"/>
        <v>955</v>
      </c>
      <c r="I748">
        <f t="shared" si="34"/>
        <v>3.1571007768930538E-8</v>
      </c>
      <c r="P748" t="s">
        <v>452</v>
      </c>
      <c r="Q748">
        <f t="shared" si="35"/>
        <v>81.28</v>
      </c>
      <c r="S748">
        <v>874</v>
      </c>
      <c r="U748">
        <v>7.45</v>
      </c>
      <c r="V748">
        <v>61.5</v>
      </c>
    </row>
    <row r="749" spans="1:26" x14ac:dyDescent="0.25">
      <c r="D749" t="s">
        <v>1998</v>
      </c>
      <c r="E749" s="6">
        <v>0.4301388888888889</v>
      </c>
      <c r="F749" s="6">
        <v>0.44122685185185184</v>
      </c>
      <c r="G749">
        <f>IF(ISBLANK(D749),"",VLOOKUP(D749,evpWeights!$A:$Z,26,FALSE))</f>
        <v>3.1780059036589708E-5</v>
      </c>
      <c r="H749" s="7" t="str">
        <f t="shared" si="33"/>
        <v>958</v>
      </c>
      <c r="I749">
        <f t="shared" si="34"/>
        <v>3.3173339286628089E-8</v>
      </c>
      <c r="P749" t="s">
        <v>442</v>
      </c>
      <c r="Q749">
        <f t="shared" si="35"/>
        <v>89.6</v>
      </c>
      <c r="S749">
        <v>1079</v>
      </c>
      <c r="U749">
        <v>8.1999999999999993</v>
      </c>
      <c r="V749">
        <v>95</v>
      </c>
    </row>
    <row r="750" spans="1:26" x14ac:dyDescent="0.25">
      <c r="D750" t="s">
        <v>1999</v>
      </c>
      <c r="E750" s="6">
        <v>0.43061342592592594</v>
      </c>
      <c r="F750" s="6">
        <v>0.44170138888888894</v>
      </c>
      <c r="G750">
        <f>IF(ISBLANK(D750),"",VLOOKUP(D750,evpWeights!$A:$Z,26,FALSE))</f>
        <v>3.0150312419328663E-5</v>
      </c>
      <c r="H750" s="7" t="str">
        <f t="shared" si="33"/>
        <v>958</v>
      </c>
      <c r="I750">
        <f t="shared" si="34"/>
        <v>3.1472142400134306E-8</v>
      </c>
      <c r="P750" t="s">
        <v>442</v>
      </c>
      <c r="Q750">
        <f t="shared" si="35"/>
        <v>89.6</v>
      </c>
    </row>
    <row r="751" spans="1:26" x14ac:dyDescent="0.25">
      <c r="D751" t="s">
        <v>2000</v>
      </c>
      <c r="E751" s="6">
        <v>0.43126157407407412</v>
      </c>
      <c r="F751" s="6">
        <v>0.44210648148148146</v>
      </c>
      <c r="G751">
        <f>IF(ISBLANK(D751),"",VLOOKUP(D751,evpWeights!$A:$Z,26,FALSE))</f>
        <v>3.4224678962481171E-5</v>
      </c>
      <c r="H751" s="7" t="str">
        <f t="shared" si="33"/>
        <v>937</v>
      </c>
      <c r="I751">
        <f t="shared" si="34"/>
        <v>3.6525804655796343E-8</v>
      </c>
      <c r="Q751" t="str">
        <f t="shared" si="35"/>
        <v/>
      </c>
    </row>
    <row r="752" spans="1:26" x14ac:dyDescent="0.25">
      <c r="A752" s="3">
        <v>42569</v>
      </c>
      <c r="B752">
        <v>7</v>
      </c>
      <c r="C752" t="s">
        <v>418</v>
      </c>
      <c r="D752" t="s">
        <v>2001</v>
      </c>
      <c r="E752" s="6">
        <v>0.45145833333333335</v>
      </c>
      <c r="F752" s="6">
        <v>0.46226851851851852</v>
      </c>
      <c r="G752">
        <f>IF(ISBLANK(D752),"",VLOOKUP(D752,evpWeights!$A:$Z,26,FALSE))</f>
        <v>3.0150312419328663E-5</v>
      </c>
      <c r="H752" s="7" t="str">
        <f t="shared" si="33"/>
        <v>934</v>
      </c>
      <c r="I752">
        <f t="shared" si="34"/>
        <v>3.2280848414698782E-8</v>
      </c>
      <c r="J752">
        <f>AVERAGE(I752:I756)</f>
        <v>3.4782182657025178E-8</v>
      </c>
      <c r="K752">
        <v>169</v>
      </c>
      <c r="L752">
        <v>14</v>
      </c>
      <c r="M752" t="s">
        <v>698</v>
      </c>
      <c r="N752" s="8">
        <v>0.46666666666666662</v>
      </c>
      <c r="O752">
        <v>0.7</v>
      </c>
      <c r="P752" t="s">
        <v>406</v>
      </c>
      <c r="Q752">
        <f t="shared" si="35"/>
        <v>79.2</v>
      </c>
      <c r="R752">
        <f>IF(ISNUMBER(Q752),AVERAGE(Q752:Q755),"")</f>
        <v>80.5</v>
      </c>
      <c r="S752">
        <v>1073</v>
      </c>
      <c r="U752">
        <v>5.5</v>
      </c>
      <c r="V752">
        <f>CONVERT(2.45,"m","cm")</f>
        <v>245.00000000000003</v>
      </c>
      <c r="W752">
        <f>IF(ISBLANK(U752),"",AVERAGE(U752:U756))</f>
        <v>3.1666666666666665</v>
      </c>
      <c r="Y752" t="s">
        <v>2363</v>
      </c>
      <c r="Z752" t="s">
        <v>2364</v>
      </c>
    </row>
    <row r="753" spans="1:26" x14ac:dyDescent="0.25">
      <c r="D753" t="s">
        <v>2002</v>
      </c>
      <c r="E753" s="6">
        <v>0.45192129629629635</v>
      </c>
      <c r="F753" s="6">
        <v>0.46274305555555556</v>
      </c>
      <c r="G753">
        <f>IF(ISBLANK(D753),"",VLOOKUP(D753,evpWeights!$A:$Z,26,FALSE))</f>
        <v>3.3409805653850685E-5</v>
      </c>
      <c r="H753" s="7" t="str">
        <f t="shared" si="33"/>
        <v>935</v>
      </c>
      <c r="I753">
        <f t="shared" si="34"/>
        <v>3.5732412464011429E-8</v>
      </c>
      <c r="P753" t="s">
        <v>410</v>
      </c>
      <c r="Q753">
        <f t="shared" si="35"/>
        <v>94.8</v>
      </c>
      <c r="S753">
        <v>1059</v>
      </c>
      <c r="U753">
        <v>1.4</v>
      </c>
      <c r="V753">
        <v>143</v>
      </c>
    </row>
    <row r="754" spans="1:26" x14ac:dyDescent="0.25">
      <c r="D754" t="s">
        <v>2003</v>
      </c>
      <c r="E754" s="6">
        <v>0.45239583333333333</v>
      </c>
      <c r="F754" s="6">
        <v>0.46318287037037037</v>
      </c>
      <c r="G754">
        <f>IF(ISBLANK(D754),"",VLOOKUP(D754,evpWeights!$A:$Z,26,FALSE))</f>
        <v>2.8520565802067688E-5</v>
      </c>
      <c r="H754" s="7" t="str">
        <f t="shared" si="33"/>
        <v>932</v>
      </c>
      <c r="I754">
        <f t="shared" si="34"/>
        <v>3.0601465452862324E-8</v>
      </c>
      <c r="P754" t="s">
        <v>653</v>
      </c>
      <c r="Q754">
        <f t="shared" si="35"/>
        <v>67.759999999999991</v>
      </c>
      <c r="S754">
        <v>1075</v>
      </c>
      <c r="U754">
        <v>2.6</v>
      </c>
      <c r="V754">
        <v>90.5</v>
      </c>
    </row>
    <row r="755" spans="1:26" x14ac:dyDescent="0.25">
      <c r="D755" t="s">
        <v>2004</v>
      </c>
      <c r="E755" s="6">
        <v>0.45292824074074073</v>
      </c>
      <c r="F755" s="6">
        <v>0.46364583333333331</v>
      </c>
      <c r="G755">
        <f>IF(ISBLANK(D755),"",VLOOKUP(D755,evpWeights!$A:$Z,26,FALSE))</f>
        <v>3.4224678962481171E-5</v>
      </c>
      <c r="H755" s="7" t="str">
        <f t="shared" si="33"/>
        <v>926</v>
      </c>
      <c r="I755">
        <f t="shared" si="34"/>
        <v>3.6959696503759363E-8</v>
      </c>
      <c r="P755" t="s">
        <v>489</v>
      </c>
      <c r="Q755">
        <f t="shared" si="35"/>
        <v>80.239999999999995</v>
      </c>
    </row>
    <row r="756" spans="1:26" x14ac:dyDescent="0.25">
      <c r="D756" t="s">
        <v>2005</v>
      </c>
      <c r="E756" s="6">
        <v>0.45343749999999999</v>
      </c>
      <c r="F756" s="6">
        <v>0.46401620370370367</v>
      </c>
      <c r="G756">
        <f>IF(ISBLANK(D756),"",VLOOKUP(D756,evpWeights!$A:$Z,26,FALSE))</f>
        <v>3.5039552271111731E-5</v>
      </c>
      <c r="H756" s="7" t="str">
        <f t="shared" si="33"/>
        <v>914</v>
      </c>
      <c r="I756">
        <f t="shared" si="34"/>
        <v>3.8336490449794014E-8</v>
      </c>
      <c r="Q756" t="str">
        <f t="shared" si="35"/>
        <v/>
      </c>
    </row>
    <row r="757" spans="1:26" x14ac:dyDescent="0.25">
      <c r="A757" s="3">
        <v>42569</v>
      </c>
      <c r="B757">
        <v>8</v>
      </c>
      <c r="C757" t="s">
        <v>418</v>
      </c>
      <c r="D757" t="s">
        <v>2006</v>
      </c>
      <c r="E757" s="6">
        <v>0.47597222222222224</v>
      </c>
      <c r="F757" s="6">
        <v>0.48740740740740746</v>
      </c>
      <c r="G757">
        <f>IF(ISBLANK(D757),"",VLOOKUP(D757,evpWeights!$A:$Z,26,FALSE))</f>
        <v>3.2594932345220193E-5</v>
      </c>
      <c r="H757" s="7" t="str">
        <f t="shared" si="33"/>
        <v>988</v>
      </c>
      <c r="I757">
        <f t="shared" si="34"/>
        <v>3.2990822211761331E-8</v>
      </c>
      <c r="J757">
        <f>AVERAGE(I757:I761)</f>
        <v>4.2735356660583174E-8</v>
      </c>
      <c r="K757">
        <v>243</v>
      </c>
      <c r="L757">
        <v>9</v>
      </c>
      <c r="M757" t="s">
        <v>698</v>
      </c>
      <c r="N757" s="8">
        <v>0.4916666666666667</v>
      </c>
      <c r="O757">
        <v>0.3</v>
      </c>
      <c r="P757" t="s">
        <v>424</v>
      </c>
      <c r="Q757">
        <f t="shared" si="35"/>
        <v>84.4</v>
      </c>
      <c r="R757">
        <f>IF(ISNUMBER(Q757),AVERAGE(Q757:Q760),"")</f>
        <v>69.319999999999993</v>
      </c>
      <c r="S757">
        <v>756</v>
      </c>
      <c r="U757">
        <v>1.9</v>
      </c>
      <c r="V757">
        <v>715</v>
      </c>
      <c r="W757">
        <f>IF(ISBLANK(U757),"",AVERAGE(U757:U761))</f>
        <v>5.2333333333333334</v>
      </c>
      <c r="Y757" t="s">
        <v>2365</v>
      </c>
      <c r="Z757" t="s">
        <v>2366</v>
      </c>
    </row>
    <row r="758" spans="1:26" x14ac:dyDescent="0.25">
      <c r="D758" t="s">
        <v>2007</v>
      </c>
      <c r="E758" s="6">
        <v>0.4765625</v>
      </c>
      <c r="F758" s="6">
        <v>0.48789351851851853</v>
      </c>
      <c r="G758">
        <f>IF(ISBLANK(D758),"",VLOOKUP(D758,evpWeights!$A:$Z,26,FALSE))</f>
        <v>4.6447778591938763E-5</v>
      </c>
      <c r="H758" s="7" t="str">
        <f t="shared" si="33"/>
        <v>979</v>
      </c>
      <c r="I758">
        <f t="shared" si="34"/>
        <v>4.7444104792583007E-8</v>
      </c>
      <c r="P758" t="s">
        <v>653</v>
      </c>
      <c r="Q758">
        <f t="shared" si="35"/>
        <v>67.759999999999991</v>
      </c>
      <c r="S758" t="s">
        <v>420</v>
      </c>
      <c r="T758" t="s">
        <v>408</v>
      </c>
      <c r="U758">
        <v>7.7</v>
      </c>
      <c r="V758">
        <v>53</v>
      </c>
    </row>
    <row r="759" spans="1:26" x14ac:dyDescent="0.25">
      <c r="D759" t="s">
        <v>2008</v>
      </c>
      <c r="E759" s="6">
        <v>0.47696759259259264</v>
      </c>
      <c r="F759" s="6">
        <v>0.48827546296296293</v>
      </c>
      <c r="G759">
        <f>IF(ISBLANK(D759),"",VLOOKUP(D759,evpWeights!$A:$Z,26,FALSE))</f>
        <v>4.8892398517830219E-5</v>
      </c>
      <c r="H759" s="7" t="str">
        <f t="shared" si="33"/>
        <v>977</v>
      </c>
      <c r="I759">
        <f t="shared" si="34"/>
        <v>5.0043396640563175E-8</v>
      </c>
      <c r="P759" t="s">
        <v>590</v>
      </c>
      <c r="Q759">
        <f t="shared" si="35"/>
        <v>54.239999999999995</v>
      </c>
      <c r="S759" t="s">
        <v>420</v>
      </c>
      <c r="T759" s="31" t="s">
        <v>2657</v>
      </c>
      <c r="U759">
        <v>6.1</v>
      </c>
      <c r="V759">
        <v>102</v>
      </c>
    </row>
    <row r="760" spans="1:26" x14ac:dyDescent="0.25">
      <c r="D760" t="s">
        <v>2009</v>
      </c>
      <c r="E760" s="6">
        <v>0.4775578703703704</v>
      </c>
      <c r="F760" s="6">
        <v>0.4887037037037037</v>
      </c>
      <c r="G760">
        <f>IF(ISBLANK(D760),"",VLOOKUP(D760,evpWeights!$A:$Z,26,FALSE))</f>
        <v>4.4003158666047225E-5</v>
      </c>
      <c r="H760" s="7" t="str">
        <f t="shared" si="33"/>
        <v>963</v>
      </c>
      <c r="I760">
        <f t="shared" si="34"/>
        <v>4.569383039049556E-8</v>
      </c>
      <c r="P760" t="s">
        <v>403</v>
      </c>
      <c r="Q760">
        <f t="shared" si="35"/>
        <v>70.88</v>
      </c>
    </row>
    <row r="761" spans="1:26" x14ac:dyDescent="0.25">
      <c r="D761" t="s">
        <v>2010</v>
      </c>
      <c r="E761" s="6">
        <v>0.47800925925925924</v>
      </c>
      <c r="F761" s="6">
        <v>0.48907407407407405</v>
      </c>
      <c r="G761">
        <f>IF(ISBLANK(D761),"",VLOOKUP(D761,evpWeights!$A:$Z,26,FALSE))</f>
        <v>3.5854425579742216E-5</v>
      </c>
      <c r="H761" s="7" t="str">
        <f t="shared" si="33"/>
        <v>956</v>
      </c>
      <c r="I761">
        <f t="shared" si="34"/>
        <v>3.7504629267512779E-8</v>
      </c>
      <c r="Q761" t="str">
        <f t="shared" si="35"/>
        <v/>
      </c>
    </row>
    <row r="762" spans="1:26" x14ac:dyDescent="0.25">
      <c r="A762" s="3">
        <v>42570</v>
      </c>
      <c r="B762">
        <v>8</v>
      </c>
      <c r="C762" t="s">
        <v>402</v>
      </c>
      <c r="D762" t="s">
        <v>2054</v>
      </c>
      <c r="E762" s="6">
        <v>0.36133101851851851</v>
      </c>
      <c r="F762" s="6">
        <v>0.37275462962962963</v>
      </c>
      <c r="G762">
        <f>IF(ISBLANK(D762),"",VLOOKUP(D762,evpWeights!$A:$Z,26,FALSE))</f>
        <v>1.1408226320827105E-5</v>
      </c>
      <c r="H762" s="7" t="str">
        <f t="shared" si="33"/>
        <v>987</v>
      </c>
      <c r="I762">
        <f t="shared" si="34"/>
        <v>1.1558486647241241E-8</v>
      </c>
      <c r="J762">
        <f>AVERAGE(I762:I766)</f>
        <v>1.3061135393871967E-8</v>
      </c>
      <c r="N762" s="8">
        <v>0.3659722222222222</v>
      </c>
      <c r="O762">
        <v>0.3</v>
      </c>
      <c r="Q762" t="str">
        <f t="shared" si="35"/>
        <v/>
      </c>
      <c r="R762" t="str">
        <f>IF(ISNUMBER(Q762),AVERAGE(Q762:Q765),"")</f>
        <v/>
      </c>
      <c r="W762" t="str">
        <f>IF(ISBLANK(U762),"",AVERAGE(U762:U766))</f>
        <v/>
      </c>
    </row>
    <row r="763" spans="1:26" x14ac:dyDescent="0.25">
      <c r="D763" t="s">
        <v>2055</v>
      </c>
      <c r="E763" s="6">
        <v>0.36196759259259265</v>
      </c>
      <c r="F763" s="6">
        <v>0.3732638888888889</v>
      </c>
      <c r="G763">
        <f>IF(ISBLANK(D763),"",VLOOKUP(D763,evpWeights!$A:$Z,26,FALSE))</f>
        <v>1.3852846246718566E-5</v>
      </c>
      <c r="H763" s="7" t="str">
        <f t="shared" si="33"/>
        <v>976</v>
      </c>
      <c r="I763">
        <f t="shared" si="34"/>
        <v>1.4193490006883776E-8</v>
      </c>
      <c r="Q763" t="str">
        <f t="shared" si="35"/>
        <v/>
      </c>
    </row>
    <row r="764" spans="1:26" x14ac:dyDescent="0.25">
      <c r="D764" t="s">
        <v>2056</v>
      </c>
      <c r="E764" s="6">
        <v>0.36252314814814812</v>
      </c>
      <c r="F764" s="6">
        <v>0.37375000000000003</v>
      </c>
      <c r="G764">
        <f>IF(ISBLANK(D764),"",VLOOKUP(D764,evpWeights!$A:$Z,26,FALSE))</f>
        <v>1.3852846246718566E-5</v>
      </c>
      <c r="H764" s="7" t="str">
        <f t="shared" si="33"/>
        <v>970</v>
      </c>
      <c r="I764">
        <f t="shared" si="34"/>
        <v>1.4281284790431511E-8</v>
      </c>
      <c r="Q764" t="str">
        <f t="shared" si="35"/>
        <v/>
      </c>
    </row>
    <row r="765" spans="1:26" x14ac:dyDescent="0.25">
      <c r="D765" t="s">
        <v>2057</v>
      </c>
      <c r="E765" s="6">
        <v>0.36322916666666666</v>
      </c>
      <c r="F765" s="6">
        <v>0.3744791666666667</v>
      </c>
      <c r="G765">
        <f>IF(ISBLANK(D765),"",VLOOKUP(D765,evpWeights!$A:$Z,26,FALSE))</f>
        <v>1.3037972938088079E-5</v>
      </c>
      <c r="H765" s="7" t="str">
        <f t="shared" si="33"/>
        <v>972</v>
      </c>
      <c r="I765">
        <f t="shared" si="34"/>
        <v>1.341355240544041E-8</v>
      </c>
      <c r="Q765" t="str">
        <f t="shared" si="35"/>
        <v/>
      </c>
    </row>
    <row r="766" spans="1:26" x14ac:dyDescent="0.25">
      <c r="D766" t="s">
        <v>2058</v>
      </c>
      <c r="E766" s="6">
        <v>0.36373842592592592</v>
      </c>
      <c r="F766" s="6">
        <v>0.37487268518518518</v>
      </c>
      <c r="G766">
        <f>IF(ISBLANK(D766),"",VLOOKUP(D766,evpWeights!$A:$Z,26,FALSE))</f>
        <v>1.1408226320827105E-5</v>
      </c>
      <c r="H766" s="7" t="str">
        <f t="shared" si="33"/>
        <v>962</v>
      </c>
      <c r="I766">
        <f t="shared" si="34"/>
        <v>1.1858863119362895E-8</v>
      </c>
      <c r="Q766" t="str">
        <f t="shared" si="35"/>
        <v/>
      </c>
    </row>
    <row r="767" spans="1:26" x14ac:dyDescent="0.25">
      <c r="A767" s="3">
        <v>42570</v>
      </c>
      <c r="B767">
        <v>9</v>
      </c>
      <c r="C767" t="s">
        <v>418</v>
      </c>
      <c r="D767" t="s">
        <v>2059</v>
      </c>
      <c r="E767" s="6">
        <v>0.3825810185185185</v>
      </c>
      <c r="F767" s="6">
        <v>0.39351851851851855</v>
      </c>
      <c r="G767">
        <f>IF(ISBLANK(D767),"",VLOOKUP(D767,evpWeights!$A:$Z,26,FALSE))</f>
        <v>1.4667719555349051E-5</v>
      </c>
      <c r="H767" s="7" t="str">
        <f t="shared" si="33"/>
        <v>945</v>
      </c>
      <c r="I767">
        <f t="shared" si="34"/>
        <v>1.5521396354866721E-8</v>
      </c>
      <c r="J767">
        <f>AVERAGE(I767:I771)</f>
        <v>1.4883682068518097E-8</v>
      </c>
      <c r="K767">
        <v>230</v>
      </c>
      <c r="L767">
        <v>16</v>
      </c>
      <c r="M767" t="s">
        <v>698</v>
      </c>
      <c r="N767" s="8">
        <v>0.39930555555555558</v>
      </c>
      <c r="O767">
        <v>0.3</v>
      </c>
      <c r="P767" t="s">
        <v>653</v>
      </c>
      <c r="Q767">
        <f t="shared" si="35"/>
        <v>67.759999999999991</v>
      </c>
      <c r="R767">
        <f>IF(ISNUMBER(Q767),AVERAGE(Q767:Q770),"")</f>
        <v>69.58</v>
      </c>
      <c r="S767" t="s">
        <v>2367</v>
      </c>
      <c r="U767">
        <v>1.75</v>
      </c>
      <c r="V767">
        <v>80</v>
      </c>
      <c r="W767">
        <f>IF(ISBLANK(U767),"",AVERAGE(U767:U771))</f>
        <v>20.083333333333332</v>
      </c>
      <c r="Y767" t="s">
        <v>2369</v>
      </c>
      <c r="Z767" t="s">
        <v>2370</v>
      </c>
    </row>
    <row r="768" spans="1:26" x14ac:dyDescent="0.25">
      <c r="D768" t="s">
        <v>2060</v>
      </c>
      <c r="E768" s="6">
        <v>0.38309027777777777</v>
      </c>
      <c r="F768" s="6">
        <v>0.39387731481481486</v>
      </c>
      <c r="G768">
        <f>IF(ISBLANK(D768),"",VLOOKUP(D768,evpWeights!$A:$Z,26,FALSE))</f>
        <v>1.3852846246718566E-5</v>
      </c>
      <c r="H768" s="7" t="str">
        <f t="shared" si="33"/>
        <v>932</v>
      </c>
      <c r="I768">
        <f t="shared" si="34"/>
        <v>1.4863568934247388E-8</v>
      </c>
      <c r="P768" t="s">
        <v>480</v>
      </c>
      <c r="Q768">
        <f t="shared" si="35"/>
        <v>82.32</v>
      </c>
      <c r="S768" t="s">
        <v>418</v>
      </c>
      <c r="T768" t="s">
        <v>408</v>
      </c>
      <c r="U768">
        <v>56</v>
      </c>
      <c r="V768">
        <v>40</v>
      </c>
    </row>
    <row r="769" spans="1:26" x14ac:dyDescent="0.25">
      <c r="D769" t="s">
        <v>2061</v>
      </c>
      <c r="E769" s="6">
        <v>0.3838078703703704</v>
      </c>
      <c r="F769" s="6">
        <v>0.39438657407407413</v>
      </c>
      <c r="G769">
        <f>IF(ISBLANK(D769),"",VLOOKUP(D769,evpWeights!$A:$Z,26,FALSE))</f>
        <v>1.3852846246718566E-5</v>
      </c>
      <c r="H769" s="7" t="str">
        <f t="shared" si="33"/>
        <v>914</v>
      </c>
      <c r="I769">
        <f t="shared" si="34"/>
        <v>1.5156286922011561E-8</v>
      </c>
      <c r="P769" t="s">
        <v>668</v>
      </c>
      <c r="Q769">
        <f t="shared" si="35"/>
        <v>75.039999999999992</v>
      </c>
      <c r="S769" t="s">
        <v>2368</v>
      </c>
      <c r="U769">
        <v>2.5</v>
      </c>
      <c r="V769">
        <v>90</v>
      </c>
    </row>
    <row r="770" spans="1:26" x14ac:dyDescent="0.25">
      <c r="D770" t="s">
        <v>2062</v>
      </c>
      <c r="E770" s="6">
        <v>0.38430555555555551</v>
      </c>
      <c r="F770" s="6">
        <v>0.39478009259259261</v>
      </c>
      <c r="G770">
        <f>IF(ISBLANK(D770),"",VLOOKUP(D770,evpWeights!$A:$Z,26,FALSE))</f>
        <v>1.3037972938088079E-5</v>
      </c>
      <c r="H770" s="7" t="str">
        <f t="shared" ref="H770:H812" si="36">IF(ISBLANK(D770),"",TEXT(F770-E770,"[ss]"))</f>
        <v>905</v>
      </c>
      <c r="I770">
        <f t="shared" ref="I770:I812" si="37">IF(ISBLANK(D770),"",G770/H770)</f>
        <v>1.4406599931589038E-8</v>
      </c>
      <c r="P770" t="s">
        <v>1382</v>
      </c>
      <c r="Q770">
        <f t="shared" ref="Q770:Q812" si="38">IF(ISBLANK(P770),"",100-(IF(RIGHT(P770,1)="w",_xlfn.NUMBERVALUE(LEFT(P770,(LEN(P770)-2))),94-_xlfn.NUMBERVALUE(LEFT(P770,(LEN(P770)-2))))*1.04))</f>
        <v>53.199999999999996</v>
      </c>
    </row>
    <row r="771" spans="1:26" x14ac:dyDescent="0.25">
      <c r="D771" t="s">
        <v>2063</v>
      </c>
      <c r="E771" s="6">
        <v>0.38482638888888893</v>
      </c>
      <c r="F771" s="6">
        <v>0.39525462962962959</v>
      </c>
      <c r="G771">
        <f>IF(ISBLANK(D771),"",VLOOKUP(D771,evpWeights!$A:$Z,26,FALSE))</f>
        <v>1.3037972938088079E-5</v>
      </c>
      <c r="H771" s="7" t="str">
        <f t="shared" si="36"/>
        <v>901</v>
      </c>
      <c r="I771">
        <f t="shared" si="37"/>
        <v>1.4470558199875781E-8</v>
      </c>
      <c r="Q771" t="str">
        <f t="shared" si="38"/>
        <v/>
      </c>
    </row>
    <row r="772" spans="1:26" x14ac:dyDescent="0.25">
      <c r="A772" s="3">
        <v>42570</v>
      </c>
      <c r="B772">
        <v>30</v>
      </c>
      <c r="C772" t="s">
        <v>418</v>
      </c>
      <c r="D772" t="s">
        <v>2064</v>
      </c>
      <c r="E772" s="6">
        <v>0.41114583333333332</v>
      </c>
      <c r="F772" s="6">
        <v>0.4221064814814815</v>
      </c>
      <c r="G772">
        <f>IF(ISBLANK(D772),"",VLOOKUP(D772,evpWeights!$A:$Z,26,FALSE))</f>
        <v>1.2223099629457519E-5</v>
      </c>
      <c r="H772" s="7" t="str">
        <f t="shared" si="36"/>
        <v>947</v>
      </c>
      <c r="I772">
        <f t="shared" si="37"/>
        <v>1.2907180178941413E-8</v>
      </c>
      <c r="J772">
        <f>AVERAGE(I772:I776)</f>
        <v>1.3520099563478302E-8</v>
      </c>
      <c r="K772">
        <v>297</v>
      </c>
      <c r="L772">
        <v>18</v>
      </c>
      <c r="M772" t="s">
        <v>698</v>
      </c>
      <c r="N772" s="8">
        <v>0.42708333333333331</v>
      </c>
      <c r="O772">
        <v>0.3</v>
      </c>
      <c r="P772" t="s">
        <v>489</v>
      </c>
      <c r="Q772">
        <f t="shared" si="38"/>
        <v>80.239999999999995</v>
      </c>
      <c r="R772">
        <f>IF(ISNUMBER(Q772),AVERAGE(Q772:Q775),"")</f>
        <v>83.360000000000014</v>
      </c>
      <c r="S772">
        <v>2335</v>
      </c>
      <c r="U772">
        <v>1.9</v>
      </c>
      <c r="V772" t="s">
        <v>2371</v>
      </c>
      <c r="W772">
        <f>IF(ISBLANK(U772),"",AVERAGE(U772:U776))</f>
        <v>3.3166666666666664</v>
      </c>
      <c r="Y772" t="s">
        <v>2374</v>
      </c>
      <c r="Z772" t="s">
        <v>2375</v>
      </c>
    </row>
    <row r="773" spans="1:26" x14ac:dyDescent="0.25">
      <c r="D773" t="s">
        <v>2065</v>
      </c>
      <c r="E773" s="6">
        <v>0.41168981481481487</v>
      </c>
      <c r="F773" s="6">
        <v>0.42267361111111112</v>
      </c>
      <c r="G773">
        <f>IF(ISBLANK(D773),"",VLOOKUP(D773,evpWeights!$A:$Z,26,FALSE))</f>
        <v>1.4667719555349124E-5</v>
      </c>
      <c r="H773" s="7" t="str">
        <f t="shared" si="36"/>
        <v>949</v>
      </c>
      <c r="I773">
        <f t="shared" si="37"/>
        <v>1.5455974241674525E-8</v>
      </c>
      <c r="P773" t="s">
        <v>399</v>
      </c>
      <c r="Q773">
        <f t="shared" si="38"/>
        <v>88.56</v>
      </c>
      <c r="S773" t="s">
        <v>2372</v>
      </c>
      <c r="U773">
        <v>2.75</v>
      </c>
      <c r="V773">
        <v>53</v>
      </c>
    </row>
    <row r="774" spans="1:26" x14ac:dyDescent="0.25">
      <c r="D774" t="s">
        <v>2066</v>
      </c>
      <c r="E774" s="6">
        <v>0.41233796296296293</v>
      </c>
      <c r="F774" s="6">
        <v>0.42312499999999997</v>
      </c>
      <c r="G774">
        <f>IF(ISBLANK(D774),"",VLOOKUP(D774,evpWeights!$A:$Z,26,FALSE))</f>
        <v>1.3037972938088079E-5</v>
      </c>
      <c r="H774" s="7" t="str">
        <f t="shared" si="36"/>
        <v>932</v>
      </c>
      <c r="I774">
        <f t="shared" si="37"/>
        <v>1.3989241349879914E-8</v>
      </c>
      <c r="P774" t="s">
        <v>524</v>
      </c>
      <c r="Q774">
        <f t="shared" si="38"/>
        <v>83.36</v>
      </c>
      <c r="S774" t="s">
        <v>2373</v>
      </c>
      <c r="U774">
        <v>5.3</v>
      </c>
      <c r="V774">
        <v>58</v>
      </c>
    </row>
    <row r="775" spans="1:26" x14ac:dyDescent="0.25">
      <c r="D775" t="s">
        <v>2067</v>
      </c>
      <c r="E775" s="6">
        <v>0.41298611111111111</v>
      </c>
      <c r="F775" s="6">
        <v>0.42380787037037032</v>
      </c>
      <c r="G775">
        <f>IF(ISBLANK(D775),"",VLOOKUP(D775,evpWeights!$A:$Z,26,FALSE))</f>
        <v>1.2223099629457519E-5</v>
      </c>
      <c r="H775" s="7" t="str">
        <f t="shared" si="36"/>
        <v>935</v>
      </c>
      <c r="I775">
        <f t="shared" si="37"/>
        <v>1.3072833828296812E-8</v>
      </c>
      <c r="P775" t="s">
        <v>452</v>
      </c>
      <c r="Q775">
        <f t="shared" si="38"/>
        <v>81.28</v>
      </c>
    </row>
    <row r="776" spans="1:26" x14ac:dyDescent="0.25">
      <c r="D776" t="s">
        <v>2068</v>
      </c>
      <c r="E776" s="6">
        <v>0.41351851851851856</v>
      </c>
      <c r="F776" s="6">
        <v>0.42436342592592591</v>
      </c>
      <c r="G776">
        <f>IF(ISBLANK(D776),"",VLOOKUP(D776,evpWeights!$A:$Z,26,FALSE))</f>
        <v>1.1408226320827105E-5</v>
      </c>
      <c r="H776" s="7" t="str">
        <f t="shared" si="36"/>
        <v>937</v>
      </c>
      <c r="I776">
        <f t="shared" si="37"/>
        <v>1.2175268218598831E-8</v>
      </c>
      <c r="Q776" t="str">
        <f t="shared" si="38"/>
        <v/>
      </c>
    </row>
    <row r="777" spans="1:26" x14ac:dyDescent="0.25">
      <c r="A777" s="3">
        <v>42570</v>
      </c>
      <c r="B777">
        <v>29</v>
      </c>
      <c r="C777" t="s">
        <v>418</v>
      </c>
      <c r="D777" t="s">
        <v>2069</v>
      </c>
      <c r="E777" s="6">
        <v>0.44366898148148143</v>
      </c>
      <c r="F777" s="6">
        <v>0.45452546296296298</v>
      </c>
      <c r="G777">
        <f>IF(ISBLANK(D777),"",VLOOKUP(D777,evpWeights!$A:$Z,26,FALSE))</f>
        <v>2.4446199258915109E-5</v>
      </c>
      <c r="H777" s="7" t="str">
        <f t="shared" si="36"/>
        <v>938</v>
      </c>
      <c r="I777">
        <f t="shared" si="37"/>
        <v>2.6062046118246385E-8</v>
      </c>
      <c r="J777">
        <f>AVERAGE(I777:I781)</f>
        <v>2.5626111429684498E-8</v>
      </c>
      <c r="K777">
        <v>95</v>
      </c>
      <c r="L777">
        <v>14</v>
      </c>
      <c r="M777" t="s">
        <v>698</v>
      </c>
      <c r="N777" s="8">
        <v>0.46180555555555558</v>
      </c>
      <c r="O777">
        <v>0</v>
      </c>
      <c r="P777" t="s">
        <v>549</v>
      </c>
      <c r="Q777">
        <f t="shared" si="38"/>
        <v>48</v>
      </c>
      <c r="R777">
        <f>IF(ISNUMBER(Q777),AVERAGE(Q777:Q780),"")</f>
        <v>49.819999999999993</v>
      </c>
      <c r="S777" t="s">
        <v>2376</v>
      </c>
      <c r="U777">
        <v>5.4</v>
      </c>
      <c r="V777">
        <v>85</v>
      </c>
      <c r="W777">
        <f>IF(ISBLANK(U777),"",AVERAGE(U777:U781))</f>
        <v>4.7</v>
      </c>
      <c r="Y777" t="s">
        <v>2378</v>
      </c>
      <c r="Z777" t="s">
        <v>2379</v>
      </c>
    </row>
    <row r="778" spans="1:26" x14ac:dyDescent="0.25">
      <c r="D778" t="s">
        <v>2070</v>
      </c>
      <c r="E778" s="6">
        <v>0.44429398148148147</v>
      </c>
      <c r="F778" s="6">
        <v>0.45491898148148152</v>
      </c>
      <c r="G778">
        <f>IF(ISBLANK(D778),"",VLOOKUP(D778,evpWeights!$A:$Z,26,FALSE))</f>
        <v>2.3631325950284624E-5</v>
      </c>
      <c r="H778" s="7" t="str">
        <f t="shared" si="36"/>
        <v>918</v>
      </c>
      <c r="I778">
        <f t="shared" si="37"/>
        <v>2.5742185131029002E-8</v>
      </c>
      <c r="P778" t="s">
        <v>1480</v>
      </c>
      <c r="Q778">
        <f t="shared" si="38"/>
        <v>26.159999999999997</v>
      </c>
      <c r="S778" t="s">
        <v>418</v>
      </c>
      <c r="T778" s="31" t="s">
        <v>2656</v>
      </c>
      <c r="U778">
        <v>3.5</v>
      </c>
      <c r="V778">
        <v>22.5</v>
      </c>
    </row>
    <row r="779" spans="1:26" x14ac:dyDescent="0.25">
      <c r="D779" t="s">
        <v>2071</v>
      </c>
      <c r="E779" s="6">
        <v>0.44488425925925923</v>
      </c>
      <c r="F779" s="6">
        <v>0.4554050925925926</v>
      </c>
      <c r="G779">
        <f>IF(ISBLANK(D779),"",VLOOKUP(D779,evpWeights!$A:$Z,26,FALSE))</f>
        <v>2.5261072567545598E-5</v>
      </c>
      <c r="H779" s="7" t="str">
        <f t="shared" si="36"/>
        <v>909</v>
      </c>
      <c r="I779">
        <f t="shared" si="37"/>
        <v>2.7789958820182177E-8</v>
      </c>
      <c r="P779" t="s">
        <v>473</v>
      </c>
      <c r="Q779">
        <f t="shared" si="38"/>
        <v>57.36</v>
      </c>
      <c r="S779" t="s">
        <v>2377</v>
      </c>
      <c r="U779">
        <v>5.2</v>
      </c>
      <c r="V779">
        <v>58.5</v>
      </c>
    </row>
    <row r="780" spans="1:26" x14ac:dyDescent="0.25">
      <c r="D780" t="s">
        <v>2072</v>
      </c>
      <c r="E780" s="6">
        <v>0.44545138888888891</v>
      </c>
      <c r="F780" s="6">
        <v>0.45583333333333331</v>
      </c>
      <c r="G780">
        <f>IF(ISBLANK(D780),"",VLOOKUP(D780,evpWeights!$A:$Z,26,FALSE))</f>
        <v>2.118670602439309E-5</v>
      </c>
      <c r="H780" s="7" t="str">
        <f t="shared" si="36"/>
        <v>897</v>
      </c>
      <c r="I780">
        <f t="shared" si="37"/>
        <v>2.3619516192188507E-8</v>
      </c>
      <c r="P780" t="s">
        <v>653</v>
      </c>
      <c r="Q780">
        <f t="shared" si="38"/>
        <v>67.759999999999991</v>
      </c>
    </row>
    <row r="781" spans="1:26" x14ac:dyDescent="0.25">
      <c r="D781" t="s">
        <v>2073</v>
      </c>
      <c r="E781" s="6">
        <v>0.44599537037037035</v>
      </c>
      <c r="F781" s="6">
        <v>0.45621527777777776</v>
      </c>
      <c r="G781">
        <f>IF(ISBLANK(D781),"",VLOOKUP(D781,evpWeights!$A:$Z,26,FALSE))</f>
        <v>2.2001579333023579E-5</v>
      </c>
      <c r="H781" s="7" t="str">
        <f t="shared" si="36"/>
        <v>883</v>
      </c>
      <c r="I781">
        <f t="shared" si="37"/>
        <v>2.4916850886776421E-8</v>
      </c>
      <c r="Q781" t="str">
        <f t="shared" si="38"/>
        <v/>
      </c>
    </row>
    <row r="782" spans="1:26" x14ac:dyDescent="0.25">
      <c r="A782" s="3">
        <v>42570</v>
      </c>
      <c r="B782">
        <v>31</v>
      </c>
      <c r="C782" t="s">
        <v>418</v>
      </c>
      <c r="D782" t="s">
        <v>2074</v>
      </c>
      <c r="E782" s="6">
        <v>0.47260416666666666</v>
      </c>
      <c r="F782" s="6">
        <v>0.48339120370370375</v>
      </c>
      <c r="G782">
        <f>IF(ISBLANK(D782),"",VLOOKUP(D782,evpWeights!$A:$Z,26,FALSE))</f>
        <v>2.3631325950284624E-5</v>
      </c>
      <c r="H782" s="7" t="str">
        <f t="shared" si="36"/>
        <v>932</v>
      </c>
      <c r="I782">
        <f t="shared" si="37"/>
        <v>2.5355499946657321E-8</v>
      </c>
      <c r="J782">
        <f>AVERAGE(I782:I786)</f>
        <v>2.7451230857012576E-8</v>
      </c>
      <c r="K782">
        <v>181</v>
      </c>
      <c r="L782">
        <v>18</v>
      </c>
      <c r="M782" t="s">
        <v>698</v>
      </c>
      <c r="N782" s="8">
        <v>0.48749999999999999</v>
      </c>
      <c r="O782">
        <v>0.5</v>
      </c>
      <c r="P782" t="s">
        <v>406</v>
      </c>
      <c r="Q782">
        <f t="shared" si="38"/>
        <v>79.2</v>
      </c>
      <c r="R782">
        <f>IF(ISNUMBER(Q782),AVERAGE(Q782:Q785),"")</f>
        <v>75.56</v>
      </c>
      <c r="S782" t="s">
        <v>2380</v>
      </c>
      <c r="U782">
        <v>0.55000000000000004</v>
      </c>
      <c r="V782">
        <v>64.5</v>
      </c>
      <c r="W782">
        <f>IF(ISBLANK(U782),"",AVERAGE(U782:U786))</f>
        <v>2.35</v>
      </c>
      <c r="Y782" t="s">
        <v>500</v>
      </c>
      <c r="Z782" t="s">
        <v>2382</v>
      </c>
    </row>
    <row r="783" spans="1:26" x14ac:dyDescent="0.25">
      <c r="D783" t="s">
        <v>2075</v>
      </c>
      <c r="E783" s="6">
        <v>0.47337962962962959</v>
      </c>
      <c r="F783" s="6">
        <v>0.48398148148148151</v>
      </c>
      <c r="G783">
        <f>IF(ISBLANK(D783),"",VLOOKUP(D783,evpWeights!$A:$Z,26,FALSE))</f>
        <v>2.4446199258915109E-5</v>
      </c>
      <c r="H783" s="7" t="str">
        <f t="shared" si="36"/>
        <v>916</v>
      </c>
      <c r="I783">
        <f t="shared" si="37"/>
        <v>2.6687990457330906E-8</v>
      </c>
      <c r="P783" t="s">
        <v>480</v>
      </c>
      <c r="Q783">
        <f t="shared" si="38"/>
        <v>82.32</v>
      </c>
      <c r="S783" t="s">
        <v>2381</v>
      </c>
      <c r="U783">
        <v>4.7</v>
      </c>
      <c r="V783">
        <v>51</v>
      </c>
    </row>
    <row r="784" spans="1:26" x14ac:dyDescent="0.25">
      <c r="D784" t="s">
        <v>2076</v>
      </c>
      <c r="E784" s="6">
        <v>0.47391203703703705</v>
      </c>
      <c r="F784" s="6">
        <v>0.48444444444444446</v>
      </c>
      <c r="G784">
        <f>IF(ISBLANK(D784),"",VLOOKUP(D784,evpWeights!$A:$Z,26,FALSE))</f>
        <v>2.7705692493437132E-5</v>
      </c>
      <c r="H784" s="7" t="str">
        <f t="shared" si="36"/>
        <v>910</v>
      </c>
      <c r="I784">
        <f t="shared" si="37"/>
        <v>3.0445815926853994E-8</v>
      </c>
      <c r="P784" t="s">
        <v>428</v>
      </c>
      <c r="Q784">
        <f t="shared" si="38"/>
        <v>78.16</v>
      </c>
      <c r="S784">
        <v>2934</v>
      </c>
      <c r="U784">
        <v>1.8</v>
      </c>
      <c r="V784">
        <v>71</v>
      </c>
    </row>
    <row r="785" spans="1:26" x14ac:dyDescent="0.25">
      <c r="D785" t="s">
        <v>2077</v>
      </c>
      <c r="E785" s="6">
        <v>0.47442129629629631</v>
      </c>
      <c r="F785" s="6">
        <v>0.48495370370370372</v>
      </c>
      <c r="G785">
        <f>IF(ISBLANK(D785),"",VLOOKUP(D785,evpWeights!$A:$Z,26,FALSE))</f>
        <v>2.6075945876176158E-5</v>
      </c>
      <c r="H785" s="7" t="str">
        <f t="shared" si="36"/>
        <v>910</v>
      </c>
      <c r="I785">
        <f t="shared" si="37"/>
        <v>2.8654885578215557E-8</v>
      </c>
      <c r="P785" t="s">
        <v>1496</v>
      </c>
      <c r="Q785">
        <f t="shared" si="38"/>
        <v>62.56</v>
      </c>
    </row>
    <row r="786" spans="1:26" x14ac:dyDescent="0.25">
      <c r="D786" t="s">
        <v>2078</v>
      </c>
      <c r="E786" s="6">
        <v>0.47490740740740739</v>
      </c>
      <c r="F786" s="6">
        <v>0.48538194444444444</v>
      </c>
      <c r="G786">
        <f>IF(ISBLANK(D786),"",VLOOKUP(D786,evpWeights!$A:$Z,26,FALSE))</f>
        <v>2.3631325950284624E-5</v>
      </c>
      <c r="H786" s="7" t="str">
        <f t="shared" si="36"/>
        <v>905</v>
      </c>
      <c r="I786">
        <f t="shared" si="37"/>
        <v>2.6111962376005109E-8</v>
      </c>
      <c r="Q786" t="str">
        <f t="shared" si="38"/>
        <v/>
      </c>
    </row>
    <row r="787" spans="1:26" x14ac:dyDescent="0.25">
      <c r="A787" s="3">
        <v>42571</v>
      </c>
      <c r="B787">
        <v>28</v>
      </c>
      <c r="C787" t="s">
        <v>418</v>
      </c>
      <c r="D787" t="s">
        <v>2109</v>
      </c>
      <c r="E787" s="6">
        <v>0.3629398148148148</v>
      </c>
      <c r="F787" s="6">
        <v>0.37445601851851856</v>
      </c>
      <c r="G787">
        <f>IF(ISBLANK(D787),"",VLOOKUP(D787,evpWeights!$A:$Z,26,FALSE))</f>
        <v>1.548259286397954E-5</v>
      </c>
      <c r="H787" s="7" t="str">
        <f t="shared" si="36"/>
        <v>995</v>
      </c>
      <c r="I787">
        <f t="shared" si="37"/>
        <v>1.5560394838170393E-8</v>
      </c>
      <c r="J787">
        <f>AVERAGE(I787:I791)</f>
        <v>1.5641760067670959E-8</v>
      </c>
      <c r="K787">
        <v>131</v>
      </c>
      <c r="L787">
        <v>21</v>
      </c>
      <c r="M787" t="s">
        <v>698</v>
      </c>
      <c r="N787" s="8">
        <v>0.38125000000000003</v>
      </c>
      <c r="O787">
        <v>0</v>
      </c>
      <c r="P787" t="s">
        <v>440</v>
      </c>
      <c r="Q787">
        <f t="shared" si="38"/>
        <v>86.48</v>
      </c>
      <c r="R787">
        <f>IF(ISNUMBER(Q787),AVERAGE(Q787:Q790),"")</f>
        <v>87.52</v>
      </c>
      <c r="S787">
        <v>2358</v>
      </c>
      <c r="U787">
        <v>1.5</v>
      </c>
      <c r="V787" t="s">
        <v>2383</v>
      </c>
      <c r="W787">
        <f>IF(ISBLANK(U787),"",AVERAGE(U787:U791))</f>
        <v>3.8666666666666667</v>
      </c>
      <c r="Y787" t="s">
        <v>2385</v>
      </c>
      <c r="Z787" t="s">
        <v>2386</v>
      </c>
    </row>
    <row r="788" spans="1:26" x14ac:dyDescent="0.25">
      <c r="D788" t="s">
        <v>2110</v>
      </c>
      <c r="E788" s="6">
        <v>0.36342592592592587</v>
      </c>
      <c r="F788" s="6">
        <v>0.37487268518518518</v>
      </c>
      <c r="G788">
        <f>IF(ISBLANK(D788),"",VLOOKUP(D788,evpWeights!$A:$Z,26,FALSE))</f>
        <v>1.4667719555349051E-5</v>
      </c>
      <c r="H788" s="7" t="str">
        <f t="shared" si="36"/>
        <v>989</v>
      </c>
      <c r="I788">
        <f t="shared" si="37"/>
        <v>1.4830859004397423E-8</v>
      </c>
      <c r="P788" t="s">
        <v>410</v>
      </c>
      <c r="Q788">
        <f t="shared" si="38"/>
        <v>94.8</v>
      </c>
      <c r="S788" t="s">
        <v>418</v>
      </c>
      <c r="T788" t="s">
        <v>2571</v>
      </c>
      <c r="U788">
        <v>5</v>
      </c>
      <c r="V788">
        <v>33.5</v>
      </c>
    </row>
    <row r="789" spans="1:26" x14ac:dyDescent="0.25">
      <c r="D789" t="s">
        <v>2111</v>
      </c>
      <c r="E789" s="6">
        <v>0.3638657407407408</v>
      </c>
      <c r="F789" s="6">
        <v>0.3755208333333333</v>
      </c>
      <c r="G789">
        <f>IF(ISBLANK(D789),"",VLOOKUP(D789,evpWeights!$A:$Z,26,FALSE))</f>
        <v>1.2223099629457519E-5</v>
      </c>
      <c r="H789" s="7" t="str">
        <f t="shared" si="36"/>
        <v>1007</v>
      </c>
      <c r="I789">
        <f t="shared" si="37"/>
        <v>1.2138132700553644E-8</v>
      </c>
      <c r="P789" t="s">
        <v>452</v>
      </c>
      <c r="Q789">
        <f t="shared" si="38"/>
        <v>81.28</v>
      </c>
      <c r="S789">
        <v>2303</v>
      </c>
      <c r="U789">
        <v>5.0999999999999996</v>
      </c>
      <c r="V789" t="s">
        <v>2384</v>
      </c>
    </row>
    <row r="790" spans="1:26" x14ac:dyDescent="0.25">
      <c r="D790" t="s">
        <v>2112</v>
      </c>
      <c r="E790" s="6">
        <v>0.36432870370370374</v>
      </c>
      <c r="F790" s="6">
        <v>0.37598379629629625</v>
      </c>
      <c r="G790">
        <f>IF(ISBLANK(D790),"",VLOOKUP(D790,evpWeights!$A:$Z,26,FALSE))</f>
        <v>1.7112339481240585E-5</v>
      </c>
      <c r="H790" s="7" t="str">
        <f t="shared" si="36"/>
        <v>1007</v>
      </c>
      <c r="I790">
        <f t="shared" si="37"/>
        <v>1.699338578077516E-8</v>
      </c>
      <c r="P790" t="s">
        <v>484</v>
      </c>
      <c r="Q790">
        <f t="shared" si="38"/>
        <v>87.52</v>
      </c>
    </row>
    <row r="791" spans="1:26" x14ac:dyDescent="0.25">
      <c r="D791" t="s">
        <v>2113</v>
      </c>
      <c r="E791" s="6">
        <v>0.36482638888888891</v>
      </c>
      <c r="F791" s="6">
        <v>0.37643518518518521</v>
      </c>
      <c r="G791">
        <f>IF(ISBLANK(D791),"",VLOOKUP(D791,evpWeights!$A:$Z,26,FALSE))</f>
        <v>1.8742086098501559E-5</v>
      </c>
      <c r="H791" s="7" t="str">
        <f t="shared" si="36"/>
        <v>1003</v>
      </c>
      <c r="I791">
        <f t="shared" si="37"/>
        <v>1.8686028014458186E-8</v>
      </c>
      <c r="Q791" t="str">
        <f t="shared" si="38"/>
        <v/>
      </c>
    </row>
    <row r="792" spans="1:26" x14ac:dyDescent="0.25">
      <c r="A792" s="3">
        <v>42571</v>
      </c>
      <c r="B792">
        <v>29</v>
      </c>
      <c r="C792" t="s">
        <v>402</v>
      </c>
      <c r="D792" t="s">
        <v>2114</v>
      </c>
      <c r="E792" s="6">
        <v>0.38695601851851852</v>
      </c>
      <c r="F792" s="6">
        <v>0.3979166666666667</v>
      </c>
      <c r="G792">
        <f>IF(ISBLANK(D792),"",VLOOKUP(D792,evpWeights!$A:$Z,26,FALSE))</f>
        <v>1.1408226320827032E-5</v>
      </c>
      <c r="H792" s="7" t="str">
        <f t="shared" si="36"/>
        <v>947</v>
      </c>
      <c r="I792">
        <f t="shared" si="37"/>
        <v>1.2046701500345334E-8</v>
      </c>
      <c r="J792">
        <f>AVERAGE(I792:I796)</f>
        <v>1.04798092431193E-8</v>
      </c>
      <c r="N792" s="8">
        <v>0.39166666666666666</v>
      </c>
      <c r="O792">
        <v>0</v>
      </c>
      <c r="Q792" t="str">
        <f t="shared" si="38"/>
        <v/>
      </c>
      <c r="R792" t="str">
        <f>IF(ISNUMBER(Q792),AVERAGE(Q792:Q795),"")</f>
        <v/>
      </c>
      <c r="W792" t="str">
        <f>IF(ISBLANK(U792),"",AVERAGE(U792:U796))</f>
        <v/>
      </c>
    </row>
    <row r="793" spans="1:26" x14ac:dyDescent="0.25">
      <c r="D793" t="s">
        <v>2115</v>
      </c>
      <c r="E793" s="6">
        <v>0.38741898148148146</v>
      </c>
      <c r="F793" s="6">
        <v>0.39833333333333337</v>
      </c>
      <c r="G793">
        <f>IF(ISBLANK(D793),"",VLOOKUP(D793,evpWeights!$A:$Z,26,FALSE))</f>
        <v>9.7784797035660596E-6</v>
      </c>
      <c r="H793" s="7" t="str">
        <f t="shared" si="36"/>
        <v>943</v>
      </c>
      <c r="I793">
        <f t="shared" si="37"/>
        <v>1.0369543694131559E-8</v>
      </c>
      <c r="Q793" t="str">
        <f t="shared" si="38"/>
        <v/>
      </c>
    </row>
    <row r="794" spans="1:26" x14ac:dyDescent="0.25">
      <c r="D794" t="s">
        <v>2116</v>
      </c>
      <c r="E794" s="6">
        <v>0.38798611111111114</v>
      </c>
      <c r="F794" s="6">
        <v>0.39956018518518516</v>
      </c>
      <c r="G794">
        <f>IF(ISBLANK(D794),"",VLOOKUP(D794,evpWeights!$A:$Z,26,FALSE))</f>
        <v>1.1408226320827032E-5</v>
      </c>
      <c r="H794" s="7" t="str">
        <f t="shared" si="36"/>
        <v>1000</v>
      </c>
      <c r="I794">
        <f t="shared" si="37"/>
        <v>1.1408226320827033E-8</v>
      </c>
      <c r="Q794" t="str">
        <f t="shared" si="38"/>
        <v/>
      </c>
    </row>
    <row r="795" spans="1:26" x14ac:dyDescent="0.25">
      <c r="D795" t="s">
        <v>2117</v>
      </c>
      <c r="E795" s="6">
        <v>0.38861111111111107</v>
      </c>
      <c r="F795" s="6">
        <v>0.40021990740740737</v>
      </c>
      <c r="G795">
        <f>IF(ISBLANK(D795),"",VLOOKUP(D795,evpWeights!$A:$Z,26,FALSE))</f>
        <v>9.7784797035659868E-6</v>
      </c>
      <c r="H795" s="7" t="str">
        <f t="shared" si="36"/>
        <v>1003</v>
      </c>
      <c r="I795">
        <f t="shared" si="37"/>
        <v>9.7492320075433574E-9</v>
      </c>
      <c r="Q795" t="str">
        <f t="shared" si="38"/>
        <v/>
      </c>
    </row>
    <row r="796" spans="1:26" x14ac:dyDescent="0.25">
      <c r="D796" t="s">
        <v>2118</v>
      </c>
      <c r="E796" s="6">
        <v>0.38912037037037034</v>
      </c>
      <c r="F796" s="6">
        <v>0.3987384259259259</v>
      </c>
      <c r="G796">
        <f>IF(ISBLANK(D796),"",VLOOKUP(D796,evpWeights!$A:$Z,26,FALSE))</f>
        <v>7.3338597776745985E-6</v>
      </c>
      <c r="H796" s="7" t="str">
        <f t="shared" si="36"/>
        <v>831</v>
      </c>
      <c r="I796">
        <f t="shared" si="37"/>
        <v>8.8253426927492157E-9</v>
      </c>
      <c r="Q796" t="str">
        <f t="shared" si="38"/>
        <v/>
      </c>
    </row>
    <row r="797" spans="1:26" x14ac:dyDescent="0.25">
      <c r="A797" s="3">
        <v>42571</v>
      </c>
      <c r="B797">
        <v>10</v>
      </c>
      <c r="C797" t="s">
        <v>418</v>
      </c>
      <c r="D797" t="s">
        <v>2119</v>
      </c>
      <c r="E797" s="6">
        <v>0.40401620370370367</v>
      </c>
      <c r="F797" s="6">
        <v>0.41471064814814818</v>
      </c>
      <c r="G797">
        <f>IF(ISBLANK(D797),"",VLOOKUP(D797,evpWeights!$A:$Z,26,FALSE))</f>
        <v>7.3338597776745985E-6</v>
      </c>
      <c r="H797" s="7" t="str">
        <f t="shared" si="36"/>
        <v>924</v>
      </c>
      <c r="I797">
        <f t="shared" si="37"/>
        <v>7.937077681466016E-9</v>
      </c>
      <c r="J797">
        <f>AVERAGE(I797:I801)</f>
        <v>1.1343729767362539E-8</v>
      </c>
      <c r="K797">
        <v>60</v>
      </c>
      <c r="L797">
        <v>11</v>
      </c>
      <c r="M797" t="s">
        <v>698</v>
      </c>
      <c r="N797" s="8">
        <v>0.41875000000000001</v>
      </c>
      <c r="O797">
        <v>0</v>
      </c>
      <c r="P797" t="s">
        <v>425</v>
      </c>
      <c r="Q797">
        <f t="shared" si="38"/>
        <v>64.64</v>
      </c>
      <c r="R797">
        <f>IF(ISNUMBER(Q797),AVERAGE(Q797:Q800),"")</f>
        <v>76.08</v>
      </c>
      <c r="S797" t="s">
        <v>2387</v>
      </c>
      <c r="U797">
        <v>1.3</v>
      </c>
      <c r="V797" t="s">
        <v>2388</v>
      </c>
      <c r="W797">
        <f>IF(ISBLANK(U797),"",AVERAGE(U797:U801))</f>
        <v>3.7000000000000006</v>
      </c>
      <c r="Y797" t="s">
        <v>2390</v>
      </c>
      <c r="Z797" t="s">
        <v>2391</v>
      </c>
    </row>
    <row r="798" spans="1:26" x14ac:dyDescent="0.25">
      <c r="D798" t="s">
        <v>2120</v>
      </c>
      <c r="E798" s="6">
        <v>0.40460648148148143</v>
      </c>
      <c r="F798" s="6">
        <v>0.41509259259259257</v>
      </c>
      <c r="G798">
        <f>IF(ISBLANK(D798),"",VLOOKUP(D798,evpWeights!$A:$Z,26,FALSE))</f>
        <v>8.9636063949355726E-6</v>
      </c>
      <c r="H798" s="7" t="str">
        <f t="shared" si="36"/>
        <v>906</v>
      </c>
      <c r="I798">
        <f t="shared" si="37"/>
        <v>9.8936052924233687E-9</v>
      </c>
      <c r="P798" t="s">
        <v>480</v>
      </c>
      <c r="Q798">
        <f t="shared" si="38"/>
        <v>82.32</v>
      </c>
      <c r="S798" t="s">
        <v>2389</v>
      </c>
      <c r="U798">
        <v>3.9</v>
      </c>
      <c r="V798">
        <v>50.5</v>
      </c>
    </row>
    <row r="799" spans="1:26" x14ac:dyDescent="0.25">
      <c r="D799" t="s">
        <v>2121</v>
      </c>
      <c r="E799" s="6">
        <v>0.40520833333333334</v>
      </c>
      <c r="F799" s="6">
        <v>0.41546296296296298</v>
      </c>
      <c r="G799">
        <f>IF(ISBLANK(D799),"",VLOOKUP(D799,evpWeights!$A:$Z,26,FALSE))</f>
        <v>1.1408226320827105E-5</v>
      </c>
      <c r="H799" s="7" t="str">
        <f t="shared" si="36"/>
        <v>886</v>
      </c>
      <c r="I799">
        <f t="shared" si="37"/>
        <v>1.2876101942242782E-8</v>
      </c>
      <c r="P799" t="s">
        <v>416</v>
      </c>
      <c r="Q799">
        <f t="shared" si="38"/>
        <v>77.12</v>
      </c>
      <c r="S799" t="s">
        <v>420</v>
      </c>
      <c r="T799" t="s">
        <v>408</v>
      </c>
      <c r="U799">
        <v>5.9</v>
      </c>
      <c r="V799">
        <v>53</v>
      </c>
    </row>
    <row r="800" spans="1:26" x14ac:dyDescent="0.25">
      <c r="D800" t="s">
        <v>2122</v>
      </c>
      <c r="E800" s="6">
        <v>0.40563657407407411</v>
      </c>
      <c r="F800" s="6">
        <v>0.41584490740740737</v>
      </c>
      <c r="G800">
        <f>IF(ISBLANK(D800),"",VLOOKUP(D800,evpWeights!$A:$Z,26,FALSE))</f>
        <v>1.0593353012196545E-5</v>
      </c>
      <c r="H800" s="7" t="str">
        <f t="shared" si="36"/>
        <v>882</v>
      </c>
      <c r="I800">
        <f t="shared" si="37"/>
        <v>1.2010604322218305E-8</v>
      </c>
      <c r="P800" t="s">
        <v>489</v>
      </c>
      <c r="Q800">
        <f t="shared" si="38"/>
        <v>80.239999999999995</v>
      </c>
    </row>
    <row r="801" spans="1:26" x14ac:dyDescent="0.25">
      <c r="D801" t="s">
        <v>2123</v>
      </c>
      <c r="E801" s="6">
        <v>0.40618055555555554</v>
      </c>
      <c r="F801" s="6">
        <v>0.41628472222222218</v>
      </c>
      <c r="G801">
        <f>IF(ISBLANK(D801),"",VLOOKUP(D801,evpWeights!$A:$Z,26,FALSE))</f>
        <v>1.2223099629457519E-5</v>
      </c>
      <c r="H801" s="7" t="str">
        <f t="shared" si="36"/>
        <v>873</v>
      </c>
      <c r="I801">
        <f t="shared" si="37"/>
        <v>1.4001259598462221E-8</v>
      </c>
      <c r="Q801" t="str">
        <f t="shared" si="38"/>
        <v/>
      </c>
    </row>
    <row r="802" spans="1:26" x14ac:dyDescent="0.25">
      <c r="A802" s="3">
        <v>42571</v>
      </c>
      <c r="B802">
        <v>32</v>
      </c>
      <c r="C802" t="s">
        <v>418</v>
      </c>
      <c r="D802" t="s">
        <v>2124</v>
      </c>
      <c r="E802" s="6">
        <v>0.43089120370370365</v>
      </c>
      <c r="F802" s="6">
        <v>0.44201388888888887</v>
      </c>
      <c r="G802">
        <f>IF(ISBLANK(D802),"",VLOOKUP(D802,evpWeights!$A:$Z,26,FALSE))</f>
        <v>2.5261072567545669E-5</v>
      </c>
      <c r="H802" s="7" t="str">
        <f t="shared" si="36"/>
        <v>961</v>
      </c>
      <c r="I802">
        <f t="shared" si="37"/>
        <v>2.628623576227437E-8</v>
      </c>
      <c r="J802">
        <f>AVERAGE(I802:I806)</f>
        <v>2.8658954352167518E-8</v>
      </c>
      <c r="K802">
        <v>111</v>
      </c>
      <c r="L802">
        <v>14</v>
      </c>
      <c r="M802" t="s">
        <v>698</v>
      </c>
      <c r="N802" s="8">
        <v>0.4465277777777778</v>
      </c>
      <c r="O802">
        <v>0.6</v>
      </c>
      <c r="P802" t="s">
        <v>488</v>
      </c>
      <c r="Q802">
        <f t="shared" si="38"/>
        <v>60.48</v>
      </c>
      <c r="R802">
        <f>IF(ISNUMBER(Q802),AVERAGE(Q802:Q805),"")</f>
        <v>75.3</v>
      </c>
      <c r="S802">
        <v>3021</v>
      </c>
      <c r="U802">
        <v>0.9</v>
      </c>
      <c r="V802">
        <f>CONVERT(2,"m","cm")</f>
        <v>200</v>
      </c>
      <c r="W802">
        <f>IF(ISBLANK(U802),"",AVERAGE(U802:U806))</f>
        <v>4.4333333333333336</v>
      </c>
      <c r="Y802" t="s">
        <v>2393</v>
      </c>
      <c r="Z802" t="s">
        <v>2394</v>
      </c>
    </row>
    <row r="803" spans="1:26" x14ac:dyDescent="0.25">
      <c r="D803" t="s">
        <v>2125</v>
      </c>
      <c r="E803" s="6">
        <v>0.43133101851851857</v>
      </c>
      <c r="F803" s="6">
        <v>0.44260416666666669</v>
      </c>
      <c r="G803">
        <f>IF(ISBLANK(D803),"",VLOOKUP(D803,evpWeights!$A:$Z,26,FALSE))</f>
        <v>2.6890819184806643E-5</v>
      </c>
      <c r="H803" s="7" t="str">
        <f t="shared" si="36"/>
        <v>974</v>
      </c>
      <c r="I803">
        <f t="shared" si="37"/>
        <v>2.7608643926906203E-8</v>
      </c>
      <c r="P803" t="s">
        <v>442</v>
      </c>
      <c r="Q803">
        <f t="shared" si="38"/>
        <v>89.6</v>
      </c>
      <c r="S803" t="s">
        <v>2392</v>
      </c>
      <c r="U803">
        <v>4.0999999999999996</v>
      </c>
      <c r="V803">
        <v>55</v>
      </c>
    </row>
    <row r="804" spans="1:26" x14ac:dyDescent="0.25">
      <c r="D804" t="s">
        <v>2126</v>
      </c>
      <c r="E804" s="6">
        <v>0.43187500000000001</v>
      </c>
      <c r="F804" s="6">
        <v>0.44298611111111108</v>
      </c>
      <c r="G804">
        <f>IF(ISBLANK(D804),"",VLOOKUP(D804,evpWeights!$A:$Z,26,FALSE))</f>
        <v>3.178005903658964E-5</v>
      </c>
      <c r="H804" s="7" t="str">
        <f t="shared" si="36"/>
        <v>960</v>
      </c>
      <c r="I804">
        <f t="shared" si="37"/>
        <v>3.310422816311421E-8</v>
      </c>
      <c r="P804" t="s">
        <v>421</v>
      </c>
      <c r="Q804">
        <f t="shared" si="38"/>
        <v>72.960000000000008</v>
      </c>
      <c r="S804">
        <v>3020</v>
      </c>
      <c r="U804">
        <v>8.3000000000000007</v>
      </c>
      <c r="V804">
        <v>121</v>
      </c>
    </row>
    <row r="805" spans="1:26" x14ac:dyDescent="0.25">
      <c r="D805" t="s">
        <v>2127</v>
      </c>
      <c r="E805" s="6">
        <v>0.43234953703703699</v>
      </c>
      <c r="F805" s="6">
        <v>0.44346064814814817</v>
      </c>
      <c r="G805">
        <f>IF(ISBLANK(D805),"",VLOOKUP(D805,evpWeights!$A:$Z,26,FALSE))</f>
        <v>2.6075945876176158E-5</v>
      </c>
      <c r="H805" s="7" t="str">
        <f t="shared" si="36"/>
        <v>960</v>
      </c>
      <c r="I805">
        <f t="shared" si="37"/>
        <v>2.7162443621016831E-8</v>
      </c>
      <c r="P805" t="s">
        <v>428</v>
      </c>
      <c r="Q805">
        <f t="shared" si="38"/>
        <v>78.16</v>
      </c>
    </row>
    <row r="806" spans="1:26" x14ac:dyDescent="0.25">
      <c r="D806" t="s">
        <v>2128</v>
      </c>
      <c r="E806" s="6">
        <v>0.43283564814814812</v>
      </c>
      <c r="F806" s="6">
        <v>0.44384259259259262</v>
      </c>
      <c r="G806">
        <f>IF(ISBLANK(D806),"",VLOOKUP(D806,evpWeights!$A:$Z,26,FALSE))</f>
        <v>2.7705692493437203E-5</v>
      </c>
      <c r="H806" s="7" t="str">
        <f t="shared" si="36"/>
        <v>951</v>
      </c>
      <c r="I806">
        <f t="shared" si="37"/>
        <v>2.9133220287525977E-8</v>
      </c>
      <c r="Q806" t="str">
        <f t="shared" si="38"/>
        <v/>
      </c>
    </row>
    <row r="807" spans="1:26" x14ac:dyDescent="0.25">
      <c r="A807" s="3">
        <v>42571</v>
      </c>
      <c r="B807">
        <v>33</v>
      </c>
      <c r="C807" t="s">
        <v>418</v>
      </c>
      <c r="D807" t="s">
        <v>2129</v>
      </c>
      <c r="E807" s="6">
        <v>0.45531250000000001</v>
      </c>
      <c r="F807" s="6">
        <v>0.46591435185185182</v>
      </c>
      <c r="G807">
        <f>IF(ISBLANK(D807),"",VLOOKUP(D807,evpWeights!$A:$Z,26,FALSE))</f>
        <v>2.4446199258915184E-5</v>
      </c>
      <c r="H807" s="7" t="str">
        <f t="shared" si="36"/>
        <v>916</v>
      </c>
      <c r="I807">
        <f t="shared" si="37"/>
        <v>2.6687990457330986E-8</v>
      </c>
      <c r="J807">
        <f>AVERAGE(I807:I811)</f>
        <v>2.8503591621885813E-8</v>
      </c>
      <c r="K807">
        <v>179</v>
      </c>
      <c r="L807">
        <v>21</v>
      </c>
      <c r="M807" t="s">
        <v>698</v>
      </c>
      <c r="N807" s="8">
        <v>0.47152777777777777</v>
      </c>
      <c r="O807">
        <v>0.6</v>
      </c>
      <c r="P807" t="s">
        <v>399</v>
      </c>
      <c r="Q807">
        <f t="shared" si="38"/>
        <v>88.56</v>
      </c>
      <c r="R807">
        <f>IF(ISNUMBER(Q807),AVERAGE(Q807:Q810),"")</f>
        <v>93.240000000000009</v>
      </c>
      <c r="S807">
        <v>2998</v>
      </c>
      <c r="U807">
        <v>1.1000000000000001</v>
      </c>
      <c r="V807">
        <v>116</v>
      </c>
      <c r="W807">
        <f>IF(ISBLANK(U807),"",AVERAGE(U807:U811))</f>
        <v>5.2333333333333334</v>
      </c>
      <c r="Y807" t="s">
        <v>2395</v>
      </c>
      <c r="Z807" t="s">
        <v>2262</v>
      </c>
    </row>
    <row r="808" spans="1:26" x14ac:dyDescent="0.25">
      <c r="D808" t="s">
        <v>2130</v>
      </c>
      <c r="E808" s="6">
        <v>0.45583333333333331</v>
      </c>
      <c r="F808" s="6">
        <v>0.46633101851851855</v>
      </c>
      <c r="G808">
        <f>IF(ISBLANK(D808),"",VLOOKUP(D808,evpWeights!$A:$Z,26,FALSE))</f>
        <v>2.7705692493437132E-5</v>
      </c>
      <c r="H808" s="7" t="str">
        <f t="shared" si="36"/>
        <v>907</v>
      </c>
      <c r="I808">
        <f t="shared" si="37"/>
        <v>3.0546518735873353E-8</v>
      </c>
      <c r="P808" t="s">
        <v>410</v>
      </c>
      <c r="Q808">
        <f t="shared" si="38"/>
        <v>94.8</v>
      </c>
      <c r="S808">
        <v>3000</v>
      </c>
      <c r="U808">
        <v>4.4000000000000004</v>
      </c>
      <c r="V808">
        <v>61</v>
      </c>
    </row>
    <row r="809" spans="1:26" x14ac:dyDescent="0.25">
      <c r="D809" t="s">
        <v>2131</v>
      </c>
      <c r="E809" s="6">
        <v>0.45636574074074071</v>
      </c>
      <c r="F809" s="6">
        <v>0.46664351851851849</v>
      </c>
      <c r="G809">
        <f>IF(ISBLANK(D809),"",VLOOKUP(D809,evpWeights!$A:$Z,26,FALSE))</f>
        <v>2.6075945876176158E-5</v>
      </c>
      <c r="H809" s="7" t="str">
        <f t="shared" si="36"/>
        <v>888</v>
      </c>
      <c r="I809">
        <f t="shared" si="37"/>
        <v>2.9364803914612791E-8</v>
      </c>
      <c r="P809" t="s">
        <v>410</v>
      </c>
      <c r="Q809">
        <f t="shared" si="38"/>
        <v>94.8</v>
      </c>
      <c r="S809">
        <v>2993</v>
      </c>
      <c r="U809">
        <v>10.199999999999999</v>
      </c>
      <c r="V809">
        <v>167</v>
      </c>
    </row>
    <row r="810" spans="1:26" x14ac:dyDescent="0.25">
      <c r="D810" t="s">
        <v>2132</v>
      </c>
      <c r="E810" s="6">
        <v>0.45681712962962967</v>
      </c>
      <c r="F810" s="6">
        <v>0.46707175925925926</v>
      </c>
      <c r="G810">
        <f>IF(ISBLANK(D810),"",VLOOKUP(D810,evpWeights!$A:$Z,26,FALSE))</f>
        <v>2.4446199258915109E-5</v>
      </c>
      <c r="H810" s="7" t="str">
        <f t="shared" si="36"/>
        <v>886</v>
      </c>
      <c r="I810">
        <f t="shared" si="37"/>
        <v>2.7591647019091547E-8</v>
      </c>
      <c r="P810" t="s">
        <v>410</v>
      </c>
      <c r="Q810">
        <f t="shared" si="38"/>
        <v>94.8</v>
      </c>
    </row>
    <row r="811" spans="1:26" x14ac:dyDescent="0.25">
      <c r="D811" t="s">
        <v>2133</v>
      </c>
      <c r="E811" s="6">
        <v>0.45747685185185188</v>
      </c>
      <c r="F811" s="6">
        <v>0.46746527777777774</v>
      </c>
      <c r="G811">
        <f>IF(ISBLANK(D811),"",VLOOKUP(D811,evpWeights!$A:$Z,26,FALSE))</f>
        <v>2.4446199258915109E-5</v>
      </c>
      <c r="H811" s="7" t="str">
        <f t="shared" si="36"/>
        <v>863</v>
      </c>
      <c r="I811">
        <f t="shared" si="37"/>
        <v>2.8326997982520405E-8</v>
      </c>
      <c r="Q811" t="str">
        <f t="shared" si="38"/>
        <v/>
      </c>
    </row>
    <row r="812" spans="1:26" x14ac:dyDescent="0.25">
      <c r="A812" s="3">
        <v>42571</v>
      </c>
      <c r="B812">
        <v>34</v>
      </c>
      <c r="C812" t="s">
        <v>418</v>
      </c>
      <c r="D812" t="s">
        <v>2134</v>
      </c>
      <c r="E812" s="6">
        <v>0.4776157407407407</v>
      </c>
      <c r="F812" s="6">
        <v>0.48857638888888894</v>
      </c>
      <c r="G812">
        <f>IF(ISBLANK(D812),"",VLOOKUP(D812,evpWeights!$A:$Z,26,FALSE))</f>
        <v>1.2223099629457592E-5</v>
      </c>
      <c r="H812" s="7" t="str">
        <f t="shared" si="36"/>
        <v>947</v>
      </c>
      <c r="I812">
        <f t="shared" si="37"/>
        <v>1.2907180178941491E-8</v>
      </c>
      <c r="J812">
        <f>AVERAGE(I812:I816)</f>
        <v>1.2688187069889391E-8</v>
      </c>
      <c r="K812">
        <v>227</v>
      </c>
      <c r="L812">
        <v>13</v>
      </c>
      <c r="M812" t="s">
        <v>698</v>
      </c>
      <c r="N812" s="8">
        <v>0.49305555555555558</v>
      </c>
      <c r="O812">
        <v>0.3</v>
      </c>
      <c r="P812" t="s">
        <v>430</v>
      </c>
      <c r="Q812">
        <f t="shared" si="38"/>
        <v>76.08</v>
      </c>
      <c r="R812">
        <f>IF(ISNUMBER(Q812),AVERAGE(Q812:Q815),"")</f>
        <v>64.64</v>
      </c>
      <c r="S812">
        <v>3142</v>
      </c>
      <c r="U812">
        <v>0.8</v>
      </c>
      <c r="V812">
        <v>62</v>
      </c>
      <c r="W812">
        <f>IF(ISBLANK(U812),"",AVERAGE(U812:U816))</f>
        <v>4</v>
      </c>
      <c r="X812" t="s">
        <v>2397</v>
      </c>
      <c r="Y812" t="s">
        <v>2398</v>
      </c>
      <c r="Z812" t="s">
        <v>2399</v>
      </c>
    </row>
    <row r="813" spans="1:26" x14ac:dyDescent="0.25">
      <c r="D813" t="s">
        <v>2135</v>
      </c>
      <c r="E813" s="6">
        <v>0.47811342592592593</v>
      </c>
      <c r="F813" s="6">
        <v>0.48902777777777778</v>
      </c>
      <c r="G813">
        <f>IF(ISBLANK(D813),"",VLOOKUP(D813,evpWeights!$A:$Z,26,FALSE))</f>
        <v>1.0593353012196545E-5</v>
      </c>
      <c r="H813" s="7" t="str">
        <f t="shared" ref="H813:H815" si="39">IF(ISBLANK(D813),"",TEXT(F813-E813,"[ss]"))</f>
        <v>943</v>
      </c>
      <c r="I813">
        <f t="shared" ref="I813:I815" si="40">IF(ISBLANK(D813),"",G813/H813)</f>
        <v>1.1233672335309167E-8</v>
      </c>
      <c r="P813" t="s">
        <v>421</v>
      </c>
      <c r="Q813">
        <f t="shared" ref="Q813:Q816" si="41">IF(ISBLANK(P813),"",100-(IF(RIGHT(P813,1)="w",_xlfn.NUMBERVALUE(LEFT(P813,(LEN(P813)-2))),94-_xlfn.NUMBERVALUE(LEFT(P813,(LEN(P813)-2))))*1.04))</f>
        <v>72.960000000000008</v>
      </c>
      <c r="S813">
        <v>3154</v>
      </c>
      <c r="U813">
        <v>5.2</v>
      </c>
      <c r="V813">
        <v>83.5</v>
      </c>
    </row>
    <row r="814" spans="1:26" x14ac:dyDescent="0.25">
      <c r="D814" t="s">
        <v>2136</v>
      </c>
      <c r="E814" s="6">
        <v>0.47862268518518519</v>
      </c>
      <c r="F814" s="6">
        <v>0.48946759259259259</v>
      </c>
      <c r="G814">
        <f>IF(ISBLANK(D814),"",VLOOKUP(D814,evpWeights!$A:$Z,26,FALSE))</f>
        <v>1.3037972938088079E-5</v>
      </c>
      <c r="H814" s="7" t="str">
        <f t="shared" si="39"/>
        <v>937</v>
      </c>
      <c r="I814">
        <f t="shared" si="40"/>
        <v>1.3914592249827193E-8</v>
      </c>
      <c r="P814" t="s">
        <v>2178</v>
      </c>
      <c r="Q814">
        <f t="shared" si="41"/>
        <v>65.680000000000007</v>
      </c>
      <c r="S814" t="s">
        <v>2396</v>
      </c>
      <c r="U814">
        <v>6</v>
      </c>
      <c r="V814">
        <v>38.5</v>
      </c>
    </row>
    <row r="815" spans="1:26" x14ac:dyDescent="0.25">
      <c r="D815" t="s">
        <v>2137</v>
      </c>
      <c r="E815" s="6">
        <v>0.47909722222222223</v>
      </c>
      <c r="F815" s="6">
        <v>0.48994212962962963</v>
      </c>
      <c r="G815">
        <f>IF(ISBLANK(D815),"",VLOOKUP(D815,evpWeights!$A:$Z,26,FALSE))</f>
        <v>1.0593353012196545E-5</v>
      </c>
      <c r="H815" s="7" t="str">
        <f t="shared" si="39"/>
        <v>937</v>
      </c>
      <c r="I815">
        <f t="shared" si="40"/>
        <v>1.1305606202984573E-8</v>
      </c>
      <c r="P815" t="s">
        <v>506</v>
      </c>
      <c r="Q815">
        <f t="shared" si="41"/>
        <v>43.839999999999996</v>
      </c>
    </row>
    <row r="816" spans="1:26" x14ac:dyDescent="0.25">
      <c r="D816" t="s">
        <v>2138</v>
      </c>
      <c r="E816" s="6">
        <v>0.47961805555555559</v>
      </c>
      <c r="F816" s="6">
        <v>0.49033564814814817</v>
      </c>
      <c r="G816">
        <f>IF(ISBLANK(D816),"",VLOOKUP(D816,evpWeights!$A:$Z,26,FALSE))</f>
        <v>1.3037972938088079E-5</v>
      </c>
      <c r="H816" s="7" t="str">
        <f t="shared" ref="H816:H891" si="42">IF(ISBLANK(D816),"",TEXT(F816-E816,"[ss]"))</f>
        <v>926</v>
      </c>
      <c r="I816">
        <f t="shared" ref="I816:I879" si="43">IF(ISBLANK(D816),"",G816/H816)</f>
        <v>1.4079884382384534E-8</v>
      </c>
      <c r="Q816" t="str">
        <f t="shared" si="41"/>
        <v/>
      </c>
    </row>
    <row r="817" spans="1:24" x14ac:dyDescent="0.25">
      <c r="A817" s="3">
        <v>42590</v>
      </c>
      <c r="B817">
        <v>34</v>
      </c>
      <c r="C817" t="s">
        <v>2619</v>
      </c>
      <c r="D817" t="s">
        <v>2524</v>
      </c>
      <c r="E817" s="6">
        <v>0.32843749999999999</v>
      </c>
      <c r="F817" s="6">
        <v>0.33956018518518521</v>
      </c>
      <c r="G817">
        <f>IF(ISBLANK(D817),"",VLOOKUP(D817,evpWeights!$A:$Z,26,FALSE))</f>
        <v>3.3409805653850611E-5</v>
      </c>
      <c r="H817" s="6" t="str">
        <f t="shared" si="42"/>
        <v>961</v>
      </c>
      <c r="I817">
        <f t="shared" si="43"/>
        <v>3.4765666653330503E-8</v>
      </c>
      <c r="J817">
        <f t="shared" ref="J817" si="44">AVERAGE(I817:I821)</f>
        <v>3.1632974493489542E-8</v>
      </c>
    </row>
    <row r="818" spans="1:24" x14ac:dyDescent="0.25">
      <c r="D818" t="s">
        <v>2525</v>
      </c>
      <c r="E818" s="6">
        <v>0.32915509259259262</v>
      </c>
      <c r="F818" s="6">
        <v>0.34017361111111111</v>
      </c>
      <c r="G818">
        <f>IF(ISBLANK(D818),"",VLOOKUP(D818,evpWeights!$A:$Z,26,FALSE))</f>
        <v>3.1780059036589708E-5</v>
      </c>
      <c r="H818" s="6" t="str">
        <f t="shared" si="42"/>
        <v>952</v>
      </c>
      <c r="I818">
        <f t="shared" si="43"/>
        <v>3.3382414954400951E-8</v>
      </c>
    </row>
    <row r="819" spans="1:24" x14ac:dyDescent="0.25">
      <c r="D819" t="s">
        <v>2526</v>
      </c>
      <c r="E819" s="6">
        <v>0.32965277777777779</v>
      </c>
      <c r="F819" s="6">
        <v>0.34062500000000001</v>
      </c>
      <c r="G819">
        <f>IF(ISBLANK(D819),"",VLOOKUP(D819,evpWeights!$A:$Z,26,FALSE))</f>
        <v>3.0965185727959148E-5</v>
      </c>
      <c r="H819" s="6" t="str">
        <f t="shared" si="42"/>
        <v>948</v>
      </c>
      <c r="I819">
        <f t="shared" si="43"/>
        <v>3.2663698025273362E-8</v>
      </c>
    </row>
    <row r="820" spans="1:24" x14ac:dyDescent="0.25">
      <c r="D820" t="s">
        <v>2527</v>
      </c>
      <c r="E820" s="6">
        <v>0.33025462962962965</v>
      </c>
      <c r="F820" s="6">
        <v>0.34096064814814814</v>
      </c>
      <c r="G820">
        <f>IF(ISBLANK(D820),"",VLOOKUP(D820,evpWeights!$A:$Z,26,FALSE))</f>
        <v>2.6890819184806572E-5</v>
      </c>
      <c r="H820" s="6" t="str">
        <f t="shared" si="42"/>
        <v>925</v>
      </c>
      <c r="I820">
        <f t="shared" si="43"/>
        <v>2.9071155875466565E-8</v>
      </c>
    </row>
    <row r="821" spans="1:24" x14ac:dyDescent="0.25">
      <c r="D821" t="s">
        <v>2528</v>
      </c>
      <c r="E821" s="6">
        <v>0.33078703703703705</v>
      </c>
      <c r="F821" s="6">
        <v>0.34145833333333336</v>
      </c>
      <c r="G821">
        <f>IF(ISBLANK(D821),"",VLOOKUP(D821,evpWeights!$A:$Z,26,FALSE))</f>
        <v>2.6075945876176158E-5</v>
      </c>
      <c r="H821" s="6" t="str">
        <f t="shared" si="42"/>
        <v>922</v>
      </c>
      <c r="I821">
        <f t="shared" si="43"/>
        <v>2.828193695897631E-8</v>
      </c>
    </row>
    <row r="822" spans="1:24" x14ac:dyDescent="0.25">
      <c r="A822" s="3">
        <v>42590</v>
      </c>
      <c r="B822">
        <v>56</v>
      </c>
      <c r="C822" t="s">
        <v>2619</v>
      </c>
      <c r="D822" t="s">
        <v>2529</v>
      </c>
      <c r="E822" s="6">
        <v>0.34569444444444447</v>
      </c>
      <c r="F822" s="6">
        <v>0.35744212962962968</v>
      </c>
      <c r="G822">
        <f>IF(ISBLANK(D822),"",VLOOKUP(D822,evpWeights!$A:$Z,26,FALSE))</f>
        <v>3.4224678962481171E-5</v>
      </c>
      <c r="H822" s="6" t="str">
        <f t="shared" si="42"/>
        <v>1015</v>
      </c>
      <c r="I822">
        <f t="shared" si="43"/>
        <v>3.3718895529538101E-8</v>
      </c>
      <c r="J822">
        <f t="shared" ref="J822" si="45">AVERAGE(I822:I826)</f>
        <v>3.3606188910814472E-8</v>
      </c>
    </row>
    <row r="823" spans="1:24" x14ac:dyDescent="0.25">
      <c r="D823" t="s">
        <v>2530</v>
      </c>
      <c r="E823" s="6">
        <v>0.34627314814814819</v>
      </c>
      <c r="F823" s="6">
        <v>0.35784722222222221</v>
      </c>
      <c r="G823">
        <f>IF(ISBLANK(D823),"",VLOOKUP(D823,evpWeights!$A:$Z,26,FALSE))</f>
        <v>3.178005903658964E-5</v>
      </c>
      <c r="H823" s="6" t="str">
        <f t="shared" si="42"/>
        <v>1000</v>
      </c>
      <c r="I823">
        <f t="shared" si="43"/>
        <v>3.1780059036589639E-8</v>
      </c>
    </row>
    <row r="824" spans="1:24" x14ac:dyDescent="0.25">
      <c r="D824" t="s">
        <v>2531</v>
      </c>
      <c r="E824" s="6">
        <v>0.34675925925925927</v>
      </c>
      <c r="F824" s="6">
        <v>0.35829861111111111</v>
      </c>
      <c r="G824">
        <f>IF(ISBLANK(D824),"",VLOOKUP(D824,evpWeights!$A:$Z,26,FALSE))</f>
        <v>3.8299045505633746E-5</v>
      </c>
      <c r="H824" s="6" t="str">
        <f t="shared" si="42"/>
        <v>997</v>
      </c>
      <c r="I824">
        <f t="shared" si="43"/>
        <v>3.8414288370745985E-8</v>
      </c>
    </row>
    <row r="825" spans="1:24" x14ac:dyDescent="0.25">
      <c r="D825" t="s">
        <v>2532</v>
      </c>
      <c r="E825" s="6">
        <v>0.34728009259259257</v>
      </c>
      <c r="F825" s="6">
        <v>0.35877314814814815</v>
      </c>
      <c r="G825">
        <f>IF(ISBLANK(D825),"",VLOOKUP(D825,evpWeights!$A:$Z,26,FALSE))</f>
        <v>3.6669298888372701E-5</v>
      </c>
      <c r="H825" s="6" t="str">
        <f t="shared" si="42"/>
        <v>993</v>
      </c>
      <c r="I825">
        <f t="shared" si="43"/>
        <v>3.6927793442469989E-8</v>
      </c>
    </row>
    <row r="826" spans="1:24" x14ac:dyDescent="0.25">
      <c r="D826" t="s">
        <v>2533</v>
      </c>
      <c r="E826" s="6">
        <v>0.34783564814814816</v>
      </c>
      <c r="F826" s="6">
        <v>0.35928240740740741</v>
      </c>
      <c r="G826">
        <f>IF(ISBLANK(D826),"",VLOOKUP(D826,evpWeights!$A:$Z,26,FALSE))</f>
        <v>2.6890819184806643E-5</v>
      </c>
      <c r="H826" s="6" t="str">
        <f t="shared" si="42"/>
        <v>989</v>
      </c>
      <c r="I826">
        <f t="shared" si="43"/>
        <v>2.7189908174728657E-8</v>
      </c>
    </row>
    <row r="827" spans="1:24" x14ac:dyDescent="0.25">
      <c r="A827" s="3">
        <v>42590</v>
      </c>
      <c r="B827">
        <v>55</v>
      </c>
      <c r="C827" t="s">
        <v>2619</v>
      </c>
      <c r="D827" t="s">
        <v>2534</v>
      </c>
      <c r="E827" s="6">
        <v>0.35234953703703703</v>
      </c>
      <c r="F827" s="6">
        <v>0.36488425925925921</v>
      </c>
      <c r="G827">
        <f>IF(ISBLANK(D827),"",VLOOKUP(D827,evpWeights!$A:$Z,26,FALSE))</f>
        <v>2.5261072567545669E-5</v>
      </c>
      <c r="H827" s="6" t="str">
        <f t="shared" si="42"/>
        <v>1083</v>
      </c>
      <c r="I827">
        <f t="shared" si="43"/>
        <v>2.3325090090069871E-8</v>
      </c>
      <c r="J827">
        <f t="shared" ref="J827" si="46">AVERAGE(I827:I831)</f>
        <v>2.4902757231445307E-8</v>
      </c>
      <c r="X827" t="s">
        <v>2620</v>
      </c>
    </row>
    <row r="828" spans="1:24" x14ac:dyDescent="0.25">
      <c r="D828" t="s">
        <v>2535</v>
      </c>
      <c r="E828" s="6">
        <v>0.35298611111111117</v>
      </c>
      <c r="F828" s="6">
        <v>0.36530092592592589</v>
      </c>
      <c r="G828">
        <f>IF(ISBLANK(D828),"",VLOOKUP(D828,evpWeights!$A:$Z,26,FALSE))</f>
        <v>2.3631325950284624E-5</v>
      </c>
      <c r="H828" s="6" t="str">
        <f t="shared" si="42"/>
        <v>1064</v>
      </c>
      <c r="I828">
        <f t="shared" si="43"/>
        <v>2.220989281041788E-8</v>
      </c>
    </row>
    <row r="829" spans="1:24" x14ac:dyDescent="0.25">
      <c r="D829" t="s">
        <v>2536</v>
      </c>
      <c r="E829" s="6">
        <v>0.35358796296296297</v>
      </c>
      <c r="F829" s="6">
        <v>0.36575231481481479</v>
      </c>
      <c r="G829">
        <f>IF(ISBLANK(D829),"",VLOOKUP(D829,evpWeights!$A:$Z,26,FALSE))</f>
        <v>3.0150312419328663E-5</v>
      </c>
      <c r="H829" s="6" t="str">
        <f t="shared" si="42"/>
        <v>1051</v>
      </c>
      <c r="I829">
        <f t="shared" si="43"/>
        <v>2.8687262054546776E-8</v>
      </c>
    </row>
    <row r="830" spans="1:24" x14ac:dyDescent="0.25">
      <c r="D830" t="s">
        <v>2537</v>
      </c>
      <c r="E830" s="6">
        <v>0.35415509259259265</v>
      </c>
      <c r="F830" s="6">
        <v>0.3661921296296296</v>
      </c>
      <c r="G830">
        <f>IF(ISBLANK(D830),"",VLOOKUP(D830,evpWeights!$A:$Z,26,FALSE))</f>
        <v>2.6075945876176083E-5</v>
      </c>
      <c r="H830" s="6" t="str">
        <f t="shared" si="42"/>
        <v>1040</v>
      </c>
      <c r="I830">
        <f t="shared" si="43"/>
        <v>2.5073024880938541E-8</v>
      </c>
    </row>
    <row r="831" spans="1:24" x14ac:dyDescent="0.25">
      <c r="D831" t="s">
        <v>2538</v>
      </c>
      <c r="E831" s="6">
        <v>0.35475694444444444</v>
      </c>
      <c r="F831" s="6">
        <v>0.36672453703703706</v>
      </c>
      <c r="G831">
        <f>IF(ISBLANK(D831),"",VLOOKUP(D831,evpWeights!$A:$Z,26,FALSE))</f>
        <v>2.6075945876176083E-5</v>
      </c>
      <c r="H831" s="6" t="str">
        <f t="shared" si="42"/>
        <v>1034</v>
      </c>
      <c r="I831">
        <f t="shared" si="43"/>
        <v>2.5218516321253465E-8</v>
      </c>
    </row>
    <row r="832" spans="1:24" x14ac:dyDescent="0.25">
      <c r="A832" s="3">
        <v>42590</v>
      </c>
      <c r="B832">
        <v>66</v>
      </c>
      <c r="C832" t="s">
        <v>2619</v>
      </c>
      <c r="D832" t="s">
        <v>2539</v>
      </c>
      <c r="E832" s="6">
        <v>0.37641203703703702</v>
      </c>
      <c r="F832" s="6">
        <v>0.38870370370370372</v>
      </c>
      <c r="G832">
        <f>IF(ISBLANK(D832),"",VLOOKUP(D832,evpWeights!$A:$Z,26,FALSE))</f>
        <v>3.5854425579742216E-5</v>
      </c>
      <c r="H832" s="6" t="str">
        <f t="shared" si="42"/>
        <v>1062</v>
      </c>
      <c r="I832">
        <f t="shared" si="43"/>
        <v>3.3761229359455945E-8</v>
      </c>
      <c r="J832">
        <f t="shared" ref="J832" si="47">AVERAGE(I832:I836)</f>
        <v>3.3460715373693621E-8</v>
      </c>
    </row>
    <row r="833" spans="1:10" x14ac:dyDescent="0.25">
      <c r="D833" t="s">
        <v>2540</v>
      </c>
      <c r="E833" s="6">
        <v>0.37710648148148151</v>
      </c>
      <c r="F833" s="6">
        <v>0.38916666666666666</v>
      </c>
      <c r="G833">
        <f>IF(ISBLANK(D833),"",VLOOKUP(D833,evpWeights!$A:$Z,26,FALSE))</f>
        <v>3.1780059036589708E-5</v>
      </c>
      <c r="H833" s="6" t="str">
        <f t="shared" si="42"/>
        <v>1042</v>
      </c>
      <c r="I833">
        <f t="shared" si="43"/>
        <v>3.049909696409761E-8</v>
      </c>
    </row>
    <row r="834" spans="1:10" x14ac:dyDescent="0.25">
      <c r="D834" t="s">
        <v>2541</v>
      </c>
      <c r="E834" s="6">
        <v>0.37760416666666669</v>
      </c>
      <c r="F834" s="6">
        <v>0.38954861111111111</v>
      </c>
      <c r="G834">
        <f>IF(ISBLANK(D834),"",VLOOKUP(D834,evpWeights!$A:$Z,26,FALSE))</f>
        <v>3.178005903658964E-5</v>
      </c>
      <c r="H834" s="6" t="str">
        <f t="shared" si="42"/>
        <v>1032</v>
      </c>
      <c r="I834">
        <f t="shared" si="43"/>
        <v>3.0794630849408564E-8</v>
      </c>
    </row>
    <row r="835" spans="1:10" x14ac:dyDescent="0.25">
      <c r="D835" t="s">
        <v>2542</v>
      </c>
      <c r="E835" s="6">
        <v>0.37815972222222222</v>
      </c>
      <c r="F835" s="6">
        <v>0.38996527777777779</v>
      </c>
      <c r="G835">
        <f>IF(ISBLANK(D835),"",VLOOKUP(D835,evpWeights!$A:$Z,26,FALSE))</f>
        <v>3.7484172197003187E-5</v>
      </c>
      <c r="H835" s="6" t="str">
        <f t="shared" si="42"/>
        <v>1020</v>
      </c>
      <c r="I835">
        <f t="shared" si="43"/>
        <v>3.67491884284345E-8</v>
      </c>
    </row>
    <row r="836" spans="1:10" x14ac:dyDescent="0.25">
      <c r="D836" t="s">
        <v>2543</v>
      </c>
      <c r="E836" s="6">
        <v>0.37861111111111106</v>
      </c>
      <c r="F836" s="6">
        <v>0.39030092592592597</v>
      </c>
      <c r="G836">
        <f>IF(ISBLANK(D836),"",VLOOKUP(D836,evpWeights!$A:$Z,26,FALSE))</f>
        <v>3.5854425579742216E-5</v>
      </c>
      <c r="H836" s="6" t="str">
        <f t="shared" si="42"/>
        <v>1010</v>
      </c>
      <c r="I836">
        <f t="shared" si="43"/>
        <v>3.5499431267071501E-8</v>
      </c>
    </row>
    <row r="837" spans="1:10" x14ac:dyDescent="0.25">
      <c r="A837" s="3">
        <v>42590</v>
      </c>
      <c r="B837">
        <v>51</v>
      </c>
      <c r="C837" t="s">
        <v>2619</v>
      </c>
      <c r="D837" t="s">
        <v>2544</v>
      </c>
      <c r="E837" s="6">
        <v>0.38148148148148148</v>
      </c>
      <c r="F837" s="6">
        <v>0.39296296296296296</v>
      </c>
      <c r="G837">
        <f>IF(ISBLANK(D837),"",VLOOKUP(D837,evpWeights!$A:$Z,26,FALSE))</f>
        <v>4.4003158666047225E-5</v>
      </c>
      <c r="H837" s="6" t="str">
        <f t="shared" si="42"/>
        <v>992</v>
      </c>
      <c r="I837">
        <f t="shared" si="43"/>
        <v>4.4358022848837928E-8</v>
      </c>
      <c r="J837">
        <f t="shared" ref="J837" si="48">AVERAGE(I837:I841)</f>
        <v>4.3003902904949997E-8</v>
      </c>
    </row>
    <row r="838" spans="1:10" x14ac:dyDescent="0.25">
      <c r="D838" t="s">
        <v>2545</v>
      </c>
      <c r="E838" s="6">
        <v>0.38209490740740742</v>
      </c>
      <c r="F838" s="6">
        <v>0.39340277777777777</v>
      </c>
      <c r="G838">
        <f>IF(ISBLANK(D838),"",VLOOKUP(D838,evpWeights!$A:$Z,26,FALSE))</f>
        <v>3.6669298888372701E-5</v>
      </c>
      <c r="H838" s="6" t="str">
        <f t="shared" si="42"/>
        <v>977</v>
      </c>
      <c r="I838">
        <f t="shared" si="43"/>
        <v>3.7532547480422417E-8</v>
      </c>
    </row>
    <row r="839" spans="1:10" x14ac:dyDescent="0.25">
      <c r="D839" t="s">
        <v>2546</v>
      </c>
      <c r="E839" s="6">
        <v>0.38255787037037042</v>
      </c>
      <c r="F839" s="6">
        <v>0.39396990740740739</v>
      </c>
      <c r="G839">
        <f>IF(ISBLANK(D839),"",VLOOKUP(D839,evpWeights!$A:$Z,26,FALSE))</f>
        <v>3.7484172197003187E-5</v>
      </c>
      <c r="H839" s="6" t="str">
        <f t="shared" si="42"/>
        <v>986</v>
      </c>
      <c r="I839">
        <f t="shared" si="43"/>
        <v>3.8016401822518444E-8</v>
      </c>
    </row>
    <row r="840" spans="1:10" x14ac:dyDescent="0.25">
      <c r="D840" t="s">
        <v>2547</v>
      </c>
      <c r="E840" s="6">
        <v>0.38317129629629632</v>
      </c>
      <c r="F840" s="6">
        <v>0.3944097222222222</v>
      </c>
      <c r="G840">
        <f>IF(ISBLANK(D840),"",VLOOKUP(D840,evpWeights!$A:$Z,26,FALSE))</f>
        <v>4.8077525209199733E-5</v>
      </c>
      <c r="H840" s="6" t="str">
        <f t="shared" si="42"/>
        <v>971</v>
      </c>
      <c r="I840">
        <f t="shared" si="43"/>
        <v>4.9513414221626913E-8</v>
      </c>
    </row>
    <row r="841" spans="1:10" x14ac:dyDescent="0.25">
      <c r="D841" t="s">
        <v>2548</v>
      </c>
      <c r="E841" s="6">
        <v>0.38366898148148149</v>
      </c>
      <c r="F841" s="6">
        <v>0.39483796296296297</v>
      </c>
      <c r="G841">
        <f>IF(ISBLANK(D841),"",VLOOKUP(D841,evpWeights!$A:$Z,26,FALSE))</f>
        <v>4.4003158666047225E-5</v>
      </c>
      <c r="H841" s="6" t="str">
        <f t="shared" si="42"/>
        <v>965</v>
      </c>
      <c r="I841">
        <f t="shared" si="43"/>
        <v>4.5599128151344272E-8</v>
      </c>
    </row>
    <row r="842" spans="1:10" x14ac:dyDescent="0.25">
      <c r="A842" s="3">
        <v>42590</v>
      </c>
      <c r="B842">
        <v>98</v>
      </c>
      <c r="C842" t="s">
        <v>2619</v>
      </c>
      <c r="D842" t="s">
        <v>2549</v>
      </c>
      <c r="E842" s="6">
        <v>0.40487268518518515</v>
      </c>
      <c r="F842" s="6">
        <v>0.41684027777777777</v>
      </c>
      <c r="G842">
        <f>IF(ISBLANK(D842),"",VLOOKUP(D842,evpWeights!$A:$Z,26,FALSE))</f>
        <v>5.1337018443721756E-5</v>
      </c>
      <c r="H842" s="6" t="str">
        <f t="shared" si="42"/>
        <v>1034</v>
      </c>
      <c r="I842">
        <f t="shared" si="43"/>
        <v>4.9648954007467848E-8</v>
      </c>
      <c r="J842">
        <f t="shared" ref="J842" si="49">AVERAGE(I842:I846)</f>
        <v>4.7837051116235592E-8</v>
      </c>
    </row>
    <row r="843" spans="1:10" x14ac:dyDescent="0.25">
      <c r="D843" t="s">
        <v>2550</v>
      </c>
      <c r="E843" s="6">
        <v>0.40540509259259255</v>
      </c>
      <c r="F843" s="6">
        <v>0.41729166666666667</v>
      </c>
      <c r="G843">
        <f>IF(ISBLANK(D843),"",VLOOKUP(D843,evpWeights!$A:$Z,26,FALSE))</f>
        <v>4.237341204878618E-5</v>
      </c>
      <c r="H843" s="6" t="str">
        <f t="shared" si="42"/>
        <v>1027</v>
      </c>
      <c r="I843">
        <f t="shared" si="43"/>
        <v>4.1259408031924225E-8</v>
      </c>
    </row>
    <row r="844" spans="1:10" x14ac:dyDescent="0.25">
      <c r="D844" t="s">
        <v>2551</v>
      </c>
      <c r="E844" s="6">
        <v>0.40592592592592597</v>
      </c>
      <c r="F844" s="6">
        <v>0.41776620370370371</v>
      </c>
      <c r="G844">
        <f>IF(ISBLANK(D844),"",VLOOKUP(D844,evpWeights!$A:$Z,26,FALSE))</f>
        <v>4.318828535741674E-5</v>
      </c>
      <c r="H844" s="6" t="str">
        <f t="shared" si="42"/>
        <v>1023</v>
      </c>
      <c r="I844">
        <f t="shared" si="43"/>
        <v>4.22172877394103E-8</v>
      </c>
    </row>
    <row r="845" spans="1:10" x14ac:dyDescent="0.25">
      <c r="D845" t="s">
        <v>2552</v>
      </c>
      <c r="E845" s="6">
        <v>0.40644675925925927</v>
      </c>
      <c r="F845" s="6">
        <v>0.41829861111111111</v>
      </c>
      <c r="G845">
        <f>IF(ISBLANK(D845),"",VLOOKUP(D845,evpWeights!$A:$Z,26,FALSE))</f>
        <v>5.0522145135091271E-5</v>
      </c>
      <c r="H845" s="6" t="str">
        <f t="shared" si="42"/>
        <v>1024</v>
      </c>
      <c r="I845">
        <f t="shared" si="43"/>
        <v>4.9338032358487569E-8</v>
      </c>
    </row>
    <row r="846" spans="1:10" x14ac:dyDescent="0.25">
      <c r="D846" t="s">
        <v>2553</v>
      </c>
      <c r="E846" s="6">
        <v>0.40695601851851854</v>
      </c>
      <c r="F846" s="6">
        <v>0.41876157407407405</v>
      </c>
      <c r="G846">
        <f>IF(ISBLANK(D846),"",VLOOKUP(D846,evpWeights!$A:$Z,26,FALSE))</f>
        <v>5.7856004912765795E-5</v>
      </c>
      <c r="H846" s="6" t="str">
        <f t="shared" si="42"/>
        <v>1020</v>
      </c>
      <c r="I846">
        <f t="shared" si="43"/>
        <v>5.6721573443888036E-8</v>
      </c>
    </row>
    <row r="847" spans="1:10" x14ac:dyDescent="0.25">
      <c r="A847" s="3">
        <v>42590</v>
      </c>
      <c r="B847">
        <v>103</v>
      </c>
      <c r="C847" t="s">
        <v>2619</v>
      </c>
      <c r="D847" t="s">
        <v>2554</v>
      </c>
      <c r="E847" s="6">
        <v>0.40988425925925925</v>
      </c>
      <c r="F847" s="6">
        <v>0.42084490740740743</v>
      </c>
      <c r="G847">
        <f>IF(ISBLANK(D847),"",VLOOKUP(D847,evpWeights!$A:$Z,26,FALSE))</f>
        <v>3.4224678962481171E-5</v>
      </c>
      <c r="H847" s="6" t="str">
        <f t="shared" si="42"/>
        <v>947</v>
      </c>
      <c r="I847">
        <f t="shared" si="43"/>
        <v>3.614010450103608E-8</v>
      </c>
      <c r="J847">
        <f t="shared" ref="J847" si="50">AVERAGE(I847:I851)</f>
        <v>3.724023923709891E-8</v>
      </c>
    </row>
    <row r="848" spans="1:10" x14ac:dyDescent="0.25">
      <c r="D848" t="s">
        <v>2555</v>
      </c>
      <c r="E848" s="6">
        <v>0.41046296296296297</v>
      </c>
      <c r="F848" s="6">
        <v>0.42151620370370368</v>
      </c>
      <c r="G848">
        <f>IF(ISBLANK(D848),"",VLOOKUP(D848,evpWeights!$A:$Z,26,FALSE))</f>
        <v>3.6669298888372701E-5</v>
      </c>
      <c r="H848" s="6" t="str">
        <f t="shared" si="42"/>
        <v>955</v>
      </c>
      <c r="I848">
        <f t="shared" si="43"/>
        <v>3.8397171610861468E-8</v>
      </c>
    </row>
    <row r="849" spans="1:10" x14ac:dyDescent="0.25">
      <c r="D849" t="s">
        <v>2556</v>
      </c>
      <c r="E849" s="6">
        <v>0.41101851851851851</v>
      </c>
      <c r="F849" s="6">
        <v>0.42199074074074078</v>
      </c>
      <c r="G849">
        <f>IF(ISBLANK(D849),"",VLOOKUP(D849,evpWeights!$A:$Z,26,FALSE))</f>
        <v>3.5854425579742216E-5</v>
      </c>
      <c r="H849" s="6" t="str">
        <f t="shared" si="42"/>
        <v>948</v>
      </c>
      <c r="I849">
        <f t="shared" si="43"/>
        <v>3.7821124029263941E-8</v>
      </c>
    </row>
    <row r="850" spans="1:10" x14ac:dyDescent="0.25">
      <c r="D850" t="s">
        <v>2557</v>
      </c>
      <c r="E850" s="6">
        <v>0.41152777777777777</v>
      </c>
      <c r="F850" s="6">
        <v>0.42244212962962963</v>
      </c>
      <c r="G850">
        <f>IF(ISBLANK(D850),"",VLOOKUP(D850,evpWeights!$A:$Z,26,FALSE))</f>
        <v>2.6075945876176158E-5</v>
      </c>
      <c r="H850" s="6" t="str">
        <f t="shared" si="42"/>
        <v>943</v>
      </c>
      <c r="I850">
        <f t="shared" si="43"/>
        <v>2.7652116517684156E-8</v>
      </c>
    </row>
    <row r="851" spans="1:10" x14ac:dyDescent="0.25">
      <c r="D851" t="s">
        <v>2558</v>
      </c>
      <c r="E851" s="6">
        <v>0.41206018518518522</v>
      </c>
      <c r="F851" s="6">
        <v>0.42288194444444444</v>
      </c>
      <c r="G851">
        <f>IF(ISBLANK(D851),"",VLOOKUP(D851,evpWeights!$A:$Z,26,FALSE))</f>
        <v>4.318828535741674E-5</v>
      </c>
      <c r="H851" s="6" t="str">
        <f t="shared" si="42"/>
        <v>935</v>
      </c>
      <c r="I851">
        <f t="shared" si="43"/>
        <v>4.6190679526648922E-8</v>
      </c>
    </row>
    <row r="852" spans="1:10" x14ac:dyDescent="0.25">
      <c r="A852" s="3">
        <v>42590</v>
      </c>
      <c r="B852">
        <v>47</v>
      </c>
      <c r="C852" t="s">
        <v>2619</v>
      </c>
      <c r="D852" t="s">
        <v>2559</v>
      </c>
      <c r="E852" s="6">
        <v>0.43820601851851854</v>
      </c>
      <c r="F852" s="6">
        <v>0.44993055555555556</v>
      </c>
      <c r="G852">
        <f>IF(ISBLANK(D852),"",VLOOKUP(D852,evpWeights!$A:$Z,26,FALSE))</f>
        <v>2.6890819184806572E-5</v>
      </c>
      <c r="H852" s="6" t="str">
        <f t="shared" si="42"/>
        <v>1013</v>
      </c>
      <c r="I852">
        <f t="shared" si="43"/>
        <v>2.6545724762889015E-8</v>
      </c>
      <c r="J852">
        <f t="shared" ref="J852" si="51">AVERAGE(I852:I856)</f>
        <v>2.8009258052720005E-8</v>
      </c>
    </row>
    <row r="853" spans="1:10" x14ac:dyDescent="0.25">
      <c r="D853" t="s">
        <v>2560</v>
      </c>
      <c r="E853" s="6">
        <v>0.43873842592592593</v>
      </c>
      <c r="F853" s="6">
        <v>0.45039351851851855</v>
      </c>
      <c r="G853">
        <f>IF(ISBLANK(D853),"",VLOOKUP(D853,evpWeights!$A:$Z,26,FALSE))</f>
        <v>3.0150312419328663E-5</v>
      </c>
      <c r="H853" s="6" t="str">
        <f t="shared" si="42"/>
        <v>1007</v>
      </c>
      <c r="I853">
        <f t="shared" si="43"/>
        <v>2.9940727328032434E-8</v>
      </c>
    </row>
    <row r="854" spans="1:10" x14ac:dyDescent="0.25">
      <c r="D854" t="s">
        <v>2561</v>
      </c>
      <c r="E854" s="6">
        <v>0.43931712962962965</v>
      </c>
      <c r="F854" s="6">
        <v>0.45067129629629626</v>
      </c>
      <c r="G854">
        <f>IF(ISBLANK(D854),"",VLOOKUP(D854,evpWeights!$A:$Z,26,FALSE))</f>
        <v>2.8520565802067617E-5</v>
      </c>
      <c r="H854" s="6" t="str">
        <f t="shared" si="42"/>
        <v>981</v>
      </c>
      <c r="I854">
        <f t="shared" si="43"/>
        <v>2.9072951887938447E-8</v>
      </c>
    </row>
    <row r="855" spans="1:10" x14ac:dyDescent="0.25">
      <c r="D855" t="s">
        <v>2562</v>
      </c>
      <c r="E855" s="6">
        <v>0.43986111111111109</v>
      </c>
      <c r="F855" s="6">
        <v>0.45126157407407402</v>
      </c>
      <c r="G855">
        <f>IF(ISBLANK(D855),"",VLOOKUP(D855,evpWeights!$A:$Z,26,FALSE))</f>
        <v>2.6075945876176158E-5</v>
      </c>
      <c r="H855" s="6" t="str">
        <f t="shared" si="42"/>
        <v>985</v>
      </c>
      <c r="I855">
        <f t="shared" si="43"/>
        <v>2.6473041498655997E-8</v>
      </c>
    </row>
    <row r="856" spans="1:10" x14ac:dyDescent="0.25">
      <c r="D856" t="s">
        <v>2563</v>
      </c>
      <c r="E856" s="6">
        <v>0.44039351851851855</v>
      </c>
      <c r="F856" s="6">
        <v>0.45184027777777774</v>
      </c>
      <c r="G856">
        <f>IF(ISBLANK(D856),"",VLOOKUP(D856,evpWeights!$A:$Z,26,FALSE))</f>
        <v>2.7705692493437203E-5</v>
      </c>
      <c r="H856" s="6" t="str">
        <f t="shared" si="42"/>
        <v>989</v>
      </c>
      <c r="I856">
        <f t="shared" si="43"/>
        <v>2.8013844786084128E-8</v>
      </c>
    </row>
    <row r="857" spans="1:10" x14ac:dyDescent="0.25">
      <c r="A857" s="3">
        <v>42591</v>
      </c>
      <c r="B857">
        <v>47</v>
      </c>
      <c r="C857" t="s">
        <v>2619</v>
      </c>
      <c r="D857" t="s">
        <v>2154</v>
      </c>
      <c r="E857" s="6">
        <v>0.34792824074074075</v>
      </c>
      <c r="F857" s="6">
        <v>0.35939814814814813</v>
      </c>
      <c r="G857">
        <f>IF(ISBLANK(D857),"",VLOOKUP(D857,evpWeights!$A:$Z,26,FALSE))</f>
        <v>4.8077525209199733E-5</v>
      </c>
      <c r="H857" s="6" t="str">
        <f t="shared" si="42"/>
        <v>991</v>
      </c>
      <c r="I857">
        <f t="shared" si="43"/>
        <v>4.8514152582441708E-8</v>
      </c>
      <c r="J857">
        <f t="shared" ref="J857" si="52">AVERAGE(I857:I861)</f>
        <v>4.5515034195029037E-8</v>
      </c>
    </row>
    <row r="858" spans="1:10" x14ac:dyDescent="0.25">
      <c r="D858" t="s">
        <v>2155</v>
      </c>
      <c r="E858" s="6">
        <v>0.34865740740740742</v>
      </c>
      <c r="F858" s="6">
        <v>0.3600694444444445</v>
      </c>
      <c r="G858">
        <f>IF(ISBLANK(D858),"",VLOOKUP(D858,evpWeights!$A:$Z,26,FALSE))</f>
        <v>4.6447778591938688E-5</v>
      </c>
      <c r="H858" s="6" t="str">
        <f t="shared" si="42"/>
        <v>986</v>
      </c>
      <c r="I858">
        <f t="shared" si="43"/>
        <v>4.7107280519207595E-8</v>
      </c>
    </row>
    <row r="859" spans="1:10" x14ac:dyDescent="0.25">
      <c r="D859" t="s">
        <v>2156</v>
      </c>
      <c r="E859" s="6">
        <v>0.34916666666666668</v>
      </c>
      <c r="F859" s="6">
        <v>0.36040509259259257</v>
      </c>
      <c r="G859">
        <f>IF(ISBLANK(D859),"",VLOOKUP(D859,evpWeights!$A:$Z,26,FALSE))</f>
        <v>4.9707271826460778E-5</v>
      </c>
      <c r="H859" s="6" t="str">
        <f t="shared" si="42"/>
        <v>971</v>
      </c>
      <c r="I859">
        <f t="shared" si="43"/>
        <v>5.1191835042699053E-8</v>
      </c>
    </row>
    <row r="860" spans="1:10" x14ac:dyDescent="0.25">
      <c r="D860" t="s">
        <v>2157</v>
      </c>
      <c r="E860" s="6">
        <v>0.34968749999999998</v>
      </c>
      <c r="F860" s="6">
        <v>0.36075231481481485</v>
      </c>
      <c r="G860">
        <f>IF(ISBLANK(D860),"",VLOOKUP(D860,evpWeights!$A:$Z,26,FALSE))</f>
        <v>4.0743665431525209E-5</v>
      </c>
      <c r="H860" s="6" t="str">
        <f t="shared" si="42"/>
        <v>956</v>
      </c>
      <c r="I860">
        <f t="shared" si="43"/>
        <v>4.261889689490085E-8</v>
      </c>
    </row>
    <row r="861" spans="1:10" x14ac:dyDescent="0.25">
      <c r="D861" t="s">
        <v>2158</v>
      </c>
      <c r="E861" s="6">
        <v>0.35023148148148148</v>
      </c>
      <c r="F861" s="6">
        <v>0.3611111111111111</v>
      </c>
      <c r="G861">
        <f>IF(ISBLANK(D861),"",VLOOKUP(D861,evpWeights!$A:$Z,26,FALSE))</f>
        <v>3.5854425579742216E-5</v>
      </c>
      <c r="H861" s="6" t="str">
        <f t="shared" si="42"/>
        <v>940</v>
      </c>
      <c r="I861">
        <f t="shared" si="43"/>
        <v>3.8143005935895972E-8</v>
      </c>
    </row>
    <row r="862" spans="1:10" x14ac:dyDescent="0.25">
      <c r="A862" s="3">
        <v>42591</v>
      </c>
      <c r="B862">
        <v>42</v>
      </c>
      <c r="C862" t="s">
        <v>2619</v>
      </c>
      <c r="D862" t="s">
        <v>2564</v>
      </c>
      <c r="E862" s="6">
        <v>0.3666550925925926</v>
      </c>
      <c r="F862" s="6">
        <v>0.37793981481481481</v>
      </c>
      <c r="G862">
        <f>IF(ISBLANK(D862),"",VLOOKUP(D862,evpWeights!$A:$Z,26,FALSE))</f>
        <v>5.4596511678243846E-5</v>
      </c>
      <c r="H862" s="6" t="str">
        <f t="shared" si="42"/>
        <v>975</v>
      </c>
      <c r="I862">
        <f t="shared" si="43"/>
        <v>5.5996422234096252E-8</v>
      </c>
      <c r="J862">
        <f t="shared" ref="J862" si="53">AVERAGE(I862:I866)</f>
        <v>5.8004999480646436E-8</v>
      </c>
    </row>
    <row r="863" spans="1:10" x14ac:dyDescent="0.25">
      <c r="D863" t="s">
        <v>2565</v>
      </c>
      <c r="E863" s="6">
        <v>0.36708333333333337</v>
      </c>
      <c r="F863" s="6">
        <v>0.37828703703703703</v>
      </c>
      <c r="G863">
        <f>IF(ISBLANK(D863),"",VLOOKUP(D863,evpWeights!$A:$Z,26,FALSE))</f>
        <v>5.3781638369613287E-5</v>
      </c>
      <c r="H863" s="6" t="str">
        <f t="shared" si="42"/>
        <v>968</v>
      </c>
      <c r="I863">
        <f t="shared" si="43"/>
        <v>5.5559543770261659E-8</v>
      </c>
    </row>
    <row r="864" spans="1:10" x14ac:dyDescent="0.25">
      <c r="D864" t="s">
        <v>2566</v>
      </c>
      <c r="E864" s="6">
        <v>0.36754629629629632</v>
      </c>
      <c r="F864" s="6">
        <v>0.37869212962962967</v>
      </c>
      <c r="G864">
        <f>IF(ISBLANK(D864),"",VLOOKUP(D864,evpWeights!$A:$Z,26,FALSE))</f>
        <v>4.8892398517830293E-5</v>
      </c>
      <c r="H864" s="6" t="str">
        <f t="shared" si="42"/>
        <v>963</v>
      </c>
      <c r="I864">
        <f t="shared" si="43"/>
        <v>5.0770922656106222E-8</v>
      </c>
    </row>
    <row r="865" spans="1:10" x14ac:dyDescent="0.25">
      <c r="D865" t="s">
        <v>2567</v>
      </c>
      <c r="E865" s="6">
        <v>0.36796296296296299</v>
      </c>
      <c r="F865" s="6">
        <v>0.37902777777777774</v>
      </c>
      <c r="G865">
        <f>IF(ISBLANK(D865),"",VLOOKUP(D865,evpWeights!$A:$Z,26,FALSE))</f>
        <v>5.867087822139628E-5</v>
      </c>
      <c r="H865" s="6" t="str">
        <f t="shared" si="42"/>
        <v>956</v>
      </c>
      <c r="I865">
        <f t="shared" si="43"/>
        <v>6.1371211528657203E-8</v>
      </c>
    </row>
    <row r="866" spans="1:10" x14ac:dyDescent="0.25">
      <c r="D866" t="s">
        <v>2621</v>
      </c>
      <c r="E866" s="6">
        <v>0.36842592592592593</v>
      </c>
      <c r="F866" s="6">
        <v>0.37937500000000002</v>
      </c>
      <c r="G866">
        <f>IF(ISBLANK(D866),"",VLOOKUP(D866,evpWeights!$A:$Z,26,FALSE))</f>
        <v>6.2745244764548863E-5</v>
      </c>
      <c r="H866" s="6" t="str">
        <f t="shared" si="42"/>
        <v>946</v>
      </c>
      <c r="I866">
        <f t="shared" si="43"/>
        <v>6.632689721411085E-8</v>
      </c>
    </row>
    <row r="867" spans="1:10" x14ac:dyDescent="0.25">
      <c r="A867" s="3">
        <v>42591</v>
      </c>
      <c r="B867">
        <v>43</v>
      </c>
      <c r="C867" t="s">
        <v>2619</v>
      </c>
      <c r="D867" t="s">
        <v>2622</v>
      </c>
      <c r="E867" s="6">
        <v>0.38457175925925924</v>
      </c>
      <c r="F867" s="6">
        <v>0.39577546296296301</v>
      </c>
      <c r="G867">
        <f>IF(ISBLANK(D867),"",VLOOKUP(D867,evpWeights!$A:$Z,26,FALSE))</f>
        <v>3.8299045505633746E-5</v>
      </c>
      <c r="H867" s="6" t="str">
        <f t="shared" si="42"/>
        <v>968</v>
      </c>
      <c r="I867">
        <f t="shared" si="43"/>
        <v>3.9565129654580314E-8</v>
      </c>
      <c r="J867">
        <f t="shared" ref="J867" si="54">AVERAGE(I867:I871)</f>
        <v>4.1419730910377508E-8</v>
      </c>
    </row>
    <row r="868" spans="1:10" x14ac:dyDescent="0.25">
      <c r="D868" t="s">
        <v>2623</v>
      </c>
      <c r="E868" s="6">
        <v>0.38506944444444446</v>
      </c>
      <c r="F868" s="6">
        <v>0.39618055555555554</v>
      </c>
      <c r="G868">
        <f>IF(ISBLANK(D868),"",VLOOKUP(D868,evpWeights!$A:$Z,26,FALSE))</f>
        <v>4.1558538740155695E-5</v>
      </c>
      <c r="H868" s="6" t="str">
        <f t="shared" si="42"/>
        <v>960</v>
      </c>
      <c r="I868">
        <f t="shared" si="43"/>
        <v>4.3290144520995512E-8</v>
      </c>
    </row>
    <row r="869" spans="1:10" x14ac:dyDescent="0.25">
      <c r="D869" t="s">
        <v>2624</v>
      </c>
      <c r="E869" s="6">
        <v>0.38554398148148145</v>
      </c>
      <c r="F869" s="6">
        <v>0.39658564814814817</v>
      </c>
      <c r="G869">
        <f>IF(ISBLANK(D869),"",VLOOKUP(D869,evpWeights!$A:$Z,26,FALSE))</f>
        <v>4.237341204878618E-5</v>
      </c>
      <c r="H869" s="6" t="str">
        <f t="shared" si="42"/>
        <v>954</v>
      </c>
      <c r="I869">
        <f t="shared" si="43"/>
        <v>4.4416574474618636E-8</v>
      </c>
    </row>
    <row r="870" spans="1:10" x14ac:dyDescent="0.25">
      <c r="D870" t="s">
        <v>2625</v>
      </c>
      <c r="E870" s="6">
        <v>0.38596064814814812</v>
      </c>
      <c r="F870" s="6">
        <v>0.39697916666666666</v>
      </c>
      <c r="G870">
        <f>IF(ISBLANK(D870),"",VLOOKUP(D870,evpWeights!$A:$Z,26,FALSE))</f>
        <v>4.237341204878618E-5</v>
      </c>
      <c r="H870" s="6" t="str">
        <f t="shared" si="42"/>
        <v>952</v>
      </c>
      <c r="I870">
        <f t="shared" si="43"/>
        <v>4.4509886605867834E-8</v>
      </c>
    </row>
    <row r="871" spans="1:10" x14ac:dyDescent="0.25">
      <c r="D871" t="s">
        <v>2626</v>
      </c>
      <c r="E871" s="6">
        <v>0.3863773148148148</v>
      </c>
      <c r="F871" s="6">
        <v>0.39732638888888888</v>
      </c>
      <c r="G871">
        <f>IF(ISBLANK(D871),"",VLOOKUP(D871,evpWeights!$A:$Z,26,FALSE))</f>
        <v>3.3409805653850685E-5</v>
      </c>
      <c r="H871" s="6" t="str">
        <f t="shared" si="42"/>
        <v>946</v>
      </c>
      <c r="I871">
        <f t="shared" si="43"/>
        <v>3.5316919295825246E-8</v>
      </c>
    </row>
    <row r="872" spans="1:10" x14ac:dyDescent="0.25">
      <c r="A872" s="3">
        <v>42591</v>
      </c>
      <c r="B872">
        <v>44</v>
      </c>
      <c r="C872" t="s">
        <v>2619</v>
      </c>
      <c r="D872" t="s">
        <v>2627</v>
      </c>
      <c r="E872" s="6">
        <v>0.40186342592592594</v>
      </c>
      <c r="F872" s="6">
        <v>0.41305555555555556</v>
      </c>
      <c r="G872">
        <f>IF(ISBLANK(D872),"",VLOOKUP(D872,evpWeights!$A:$Z,26,FALSE))</f>
        <v>2.200157933302365E-5</v>
      </c>
      <c r="H872" s="6" t="str">
        <f t="shared" si="42"/>
        <v>967</v>
      </c>
      <c r="I872">
        <f t="shared" si="43"/>
        <v>2.275240882422301E-8</v>
      </c>
      <c r="J872">
        <f t="shared" ref="J872" si="55">AVERAGE(I872:I876)</f>
        <v>2.1531327374109619E-8</v>
      </c>
    </row>
    <row r="873" spans="1:10" x14ac:dyDescent="0.25">
      <c r="D873" t="s">
        <v>2628</v>
      </c>
      <c r="E873" s="6">
        <v>0.40239583333333334</v>
      </c>
      <c r="F873" s="6">
        <v>0.41348379629629628</v>
      </c>
      <c r="G873">
        <f>IF(ISBLANK(D873),"",VLOOKUP(D873,evpWeights!$A:$Z,26,FALSE))</f>
        <v>1.9556959407132119E-5</v>
      </c>
      <c r="H873" s="6" t="str">
        <f t="shared" si="42"/>
        <v>958</v>
      </c>
      <c r="I873">
        <f t="shared" si="43"/>
        <v>2.0414362637924967E-8</v>
      </c>
    </row>
    <row r="874" spans="1:10" x14ac:dyDescent="0.25">
      <c r="D874" t="s">
        <v>2629</v>
      </c>
      <c r="E874" s="6">
        <v>0.40282407407407406</v>
      </c>
      <c r="F874" s="6">
        <v>0.4138310185185185</v>
      </c>
      <c r="G874">
        <f>IF(ISBLANK(D874),"",VLOOKUP(D874,evpWeights!$A:$Z,26,FALSE))</f>
        <v>2.2001579333023579E-5</v>
      </c>
      <c r="H874" s="6" t="str">
        <f t="shared" si="42"/>
        <v>951</v>
      </c>
      <c r="I874">
        <f t="shared" si="43"/>
        <v>2.3135204345976425E-8</v>
      </c>
    </row>
    <row r="875" spans="1:10" x14ac:dyDescent="0.25">
      <c r="D875" t="s">
        <v>2630</v>
      </c>
      <c r="E875" s="6">
        <v>0.40327546296296296</v>
      </c>
      <c r="F875" s="6">
        <v>0.41427083333333337</v>
      </c>
      <c r="G875">
        <f>IF(ISBLANK(D875),"",VLOOKUP(D875,evpWeights!$A:$Z,26,FALSE))</f>
        <v>1.8742086098501559E-5</v>
      </c>
      <c r="H875" s="6" t="str">
        <f t="shared" si="42"/>
        <v>950</v>
      </c>
      <c r="I875">
        <f t="shared" si="43"/>
        <v>1.972851168263322E-8</v>
      </c>
    </row>
    <row r="876" spans="1:10" x14ac:dyDescent="0.25">
      <c r="D876" t="s">
        <v>2631</v>
      </c>
      <c r="E876" s="6">
        <v>0.40380787037037041</v>
      </c>
      <c r="F876" s="6">
        <v>0.41471064814814818</v>
      </c>
      <c r="G876">
        <f>IF(ISBLANK(D876),"",VLOOKUP(D876,evpWeights!$A:$Z,26,FALSE))</f>
        <v>2.0371832715762605E-5</v>
      </c>
      <c r="H876" s="6" t="str">
        <f t="shared" si="42"/>
        <v>942</v>
      </c>
      <c r="I876">
        <f t="shared" si="43"/>
        <v>2.1626149379790452E-8</v>
      </c>
    </row>
    <row r="877" spans="1:10" x14ac:dyDescent="0.25">
      <c r="A877" s="3">
        <v>42591</v>
      </c>
      <c r="B877">
        <v>18</v>
      </c>
      <c r="C877" t="s">
        <v>2619</v>
      </c>
      <c r="D877" t="s">
        <v>2632</v>
      </c>
      <c r="E877" s="6">
        <v>0.42151620370370368</v>
      </c>
      <c r="F877" s="6">
        <v>0.43230324074074072</v>
      </c>
      <c r="G877">
        <f>IF(ISBLANK(D877),"",VLOOKUP(D877,evpWeights!$A:$Z,26,FALSE))</f>
        <v>5.2966765060982801E-5</v>
      </c>
      <c r="H877" s="6" t="str">
        <f t="shared" si="42"/>
        <v>932</v>
      </c>
      <c r="I877">
        <f t="shared" si="43"/>
        <v>5.6831292983887122E-8</v>
      </c>
      <c r="J877">
        <f t="shared" ref="J877" si="56">AVERAGE(I877:I881)</f>
        <v>5.5271262375297194E-8</v>
      </c>
    </row>
    <row r="878" spans="1:10" x14ac:dyDescent="0.25">
      <c r="D878" t="s">
        <v>2633</v>
      </c>
      <c r="E878" s="6">
        <v>0.42196759259259259</v>
      </c>
      <c r="F878" s="6">
        <v>0.43270833333333331</v>
      </c>
      <c r="G878">
        <f>IF(ISBLANK(D878),"",VLOOKUP(D878,evpWeights!$A:$Z,26,FALSE))</f>
        <v>5.0522145135091271E-5</v>
      </c>
      <c r="H878" s="6" t="str">
        <f t="shared" si="42"/>
        <v>928</v>
      </c>
      <c r="I878">
        <f t="shared" si="43"/>
        <v>5.4441966740400077E-8</v>
      </c>
    </row>
    <row r="879" spans="1:10" x14ac:dyDescent="0.25">
      <c r="D879" t="s">
        <v>2634</v>
      </c>
      <c r="E879" s="6">
        <v>0.42248842592592589</v>
      </c>
      <c r="F879" s="6">
        <v>0.43309027777777781</v>
      </c>
      <c r="G879">
        <f>IF(ISBLANK(D879),"",VLOOKUP(D879,evpWeights!$A:$Z,26,FALSE))</f>
        <v>5.2151891752352241E-5</v>
      </c>
      <c r="H879" s="6" t="str">
        <f t="shared" si="42"/>
        <v>916</v>
      </c>
      <c r="I879">
        <f t="shared" si="43"/>
        <v>5.6934379642305941E-8</v>
      </c>
    </row>
    <row r="880" spans="1:10" x14ac:dyDescent="0.25">
      <c r="D880" t="s">
        <v>2635</v>
      </c>
      <c r="E880" s="6">
        <v>0.42293981481481485</v>
      </c>
      <c r="F880" s="6">
        <v>0.43355324074074075</v>
      </c>
      <c r="G880">
        <f>IF(ISBLANK(D880),"",VLOOKUP(D880,evpWeights!$A:$Z,26,FALSE))</f>
        <v>5.5411384986874332E-5</v>
      </c>
      <c r="H880" s="6" t="str">
        <f t="shared" si="42"/>
        <v>917</v>
      </c>
      <c r="I880">
        <f t="shared" ref="I880:I891" si="57">IF(ISBLANK(D880),"",G880/H880)</f>
        <v>6.0426810236504173E-8</v>
      </c>
    </row>
    <row r="881" spans="1:10" x14ac:dyDescent="0.25">
      <c r="D881" t="s">
        <v>2636</v>
      </c>
      <c r="E881" s="6">
        <v>0.4233912037037037</v>
      </c>
      <c r="F881" s="6">
        <v>0.43386574074074075</v>
      </c>
      <c r="G881">
        <f>IF(ISBLANK(D881),"",VLOOKUP(D881,evpWeights!$A:$Z,26,FALSE))</f>
        <v>4.318828535741674E-5</v>
      </c>
      <c r="H881" s="6" t="str">
        <f t="shared" si="42"/>
        <v>905</v>
      </c>
      <c r="I881">
        <f t="shared" si="57"/>
        <v>4.7721862273388663E-8</v>
      </c>
    </row>
    <row r="882" spans="1:10" x14ac:dyDescent="0.25">
      <c r="A882" s="3">
        <v>42591</v>
      </c>
      <c r="B882">
        <v>17</v>
      </c>
      <c r="C882" t="s">
        <v>2619</v>
      </c>
      <c r="D882" t="s">
        <v>2637</v>
      </c>
      <c r="E882" s="6">
        <v>0.43969907407407405</v>
      </c>
      <c r="F882" s="6">
        <v>0.45219907407407406</v>
      </c>
      <c r="G882">
        <f>IF(ISBLANK(D882),"",VLOOKUP(D882,evpWeights!$A:$Z,26,FALSE))</f>
        <v>5.4596511678243772E-5</v>
      </c>
      <c r="H882" s="6" t="str">
        <f t="shared" si="42"/>
        <v>1080</v>
      </c>
      <c r="I882">
        <f t="shared" si="57"/>
        <v>5.0552325628003491E-8</v>
      </c>
      <c r="J882">
        <f t="shared" ref="J882" si="58">AVERAGE(I882:I886)</f>
        <v>5.3933018611726609E-8</v>
      </c>
    </row>
    <row r="883" spans="1:10" x14ac:dyDescent="0.25">
      <c r="D883" t="s">
        <v>2638</v>
      </c>
      <c r="E883" s="6">
        <v>0.44015046296296295</v>
      </c>
      <c r="F883" s="6">
        <v>0.45254629629629628</v>
      </c>
      <c r="G883">
        <f>IF(ISBLANK(D883),"",VLOOKUP(D883,evpWeights!$A:$Z,26,FALSE))</f>
        <v>6.0300624838657325E-5</v>
      </c>
      <c r="H883" s="6" t="str">
        <f t="shared" si="42"/>
        <v>1071</v>
      </c>
      <c r="I883">
        <f t="shared" si="57"/>
        <v>5.6303104424516646E-8</v>
      </c>
    </row>
    <row r="884" spans="1:10" x14ac:dyDescent="0.25">
      <c r="D884" t="s">
        <v>2639</v>
      </c>
      <c r="E884" s="6">
        <v>0.44057870370370367</v>
      </c>
      <c r="F884" s="6">
        <v>0.45285879629629627</v>
      </c>
      <c r="G884">
        <f>IF(ISBLANK(D884),"",VLOOKUP(D884,evpWeights!$A:$Z,26,FALSE))</f>
        <v>5.7856004912765795E-5</v>
      </c>
      <c r="H884" s="6" t="str">
        <f t="shared" si="42"/>
        <v>1061</v>
      </c>
      <c r="I884">
        <f t="shared" si="57"/>
        <v>5.4529693602983787E-8</v>
      </c>
    </row>
    <row r="885" spans="1:10" x14ac:dyDescent="0.25">
      <c r="D885" t="s">
        <v>2640</v>
      </c>
      <c r="E885" s="6">
        <v>0.44104166666666672</v>
      </c>
      <c r="F885" s="6">
        <v>0.45319444444444446</v>
      </c>
      <c r="G885">
        <f>IF(ISBLANK(D885),"",VLOOKUP(D885,evpWeights!$A:$Z,26,FALSE))</f>
        <v>4.9707271826460778E-5</v>
      </c>
      <c r="H885" s="6" t="str">
        <f t="shared" si="42"/>
        <v>1050</v>
      </c>
      <c r="I885">
        <f t="shared" si="57"/>
        <v>4.7340258882343595E-8</v>
      </c>
    </row>
    <row r="886" spans="1:10" x14ac:dyDescent="0.25">
      <c r="D886" t="s">
        <v>2641</v>
      </c>
      <c r="E886" s="6">
        <v>0.44146990740740738</v>
      </c>
      <c r="F886" s="6">
        <v>0.45354166666666668</v>
      </c>
      <c r="G886">
        <f>IF(ISBLANK(D886),"",VLOOKUP(D886,evpWeights!$A:$Z,26,FALSE))</f>
        <v>6.3560118073179348E-5</v>
      </c>
      <c r="H886" s="6" t="str">
        <f t="shared" si="42"/>
        <v>1043</v>
      </c>
      <c r="I886">
        <f t="shared" si="57"/>
        <v>6.0939710520785564E-8</v>
      </c>
    </row>
    <row r="887" spans="1:10" x14ac:dyDescent="0.25">
      <c r="A887" s="3">
        <v>42591</v>
      </c>
      <c r="B887">
        <v>16</v>
      </c>
      <c r="C887" t="s">
        <v>2619</v>
      </c>
      <c r="D887" t="s">
        <v>2642</v>
      </c>
      <c r="E887" s="6">
        <v>0.47255787037037034</v>
      </c>
      <c r="F887" s="6">
        <v>0.48380787037037037</v>
      </c>
      <c r="G887">
        <f>IF(ISBLANK(D887),"",VLOOKUP(D887,evpWeights!$A:$Z,26,FALSE))</f>
        <v>5.1337018443721756E-5</v>
      </c>
      <c r="H887" s="6" t="str">
        <f t="shared" si="42"/>
        <v>972</v>
      </c>
      <c r="I887">
        <f t="shared" si="57"/>
        <v>5.2815862596421558E-8</v>
      </c>
      <c r="J887">
        <f t="shared" ref="J887" si="59">AVERAGE(I887:I891)</f>
        <v>5.2479531344102135E-8</v>
      </c>
    </row>
    <row r="888" spans="1:10" x14ac:dyDescent="0.25">
      <c r="D888" t="s">
        <v>2643</v>
      </c>
      <c r="E888" s="6">
        <v>0.47295138888888894</v>
      </c>
      <c r="F888" s="6">
        <v>0.48418981481481477</v>
      </c>
      <c r="G888">
        <f>IF(ISBLANK(D888),"",VLOOKUP(D888,evpWeights!$A:$Z,26,FALSE))</f>
        <v>5.4596511678243772E-5</v>
      </c>
      <c r="H888" s="6" t="str">
        <f t="shared" si="42"/>
        <v>971</v>
      </c>
      <c r="I888">
        <f t="shared" si="57"/>
        <v>5.6227097505915315E-8</v>
      </c>
    </row>
    <row r="889" spans="1:10" x14ac:dyDescent="0.25">
      <c r="D889" t="s">
        <v>2644</v>
      </c>
      <c r="E889" s="6">
        <v>0.47339120370370374</v>
      </c>
      <c r="F889" s="6">
        <v>0.48453703703703704</v>
      </c>
      <c r="G889">
        <f>IF(ISBLANK(D889),"",VLOOKUP(D889,evpWeights!$A:$Z,26,FALSE))</f>
        <v>5.0522145135091271E-5</v>
      </c>
      <c r="H889" s="6" t="str">
        <f t="shared" si="42"/>
        <v>963</v>
      </c>
      <c r="I889">
        <f t="shared" si="57"/>
        <v>5.2463286744643065E-8</v>
      </c>
    </row>
    <row r="890" spans="1:10" x14ac:dyDescent="0.25">
      <c r="D890" t="s">
        <v>2645</v>
      </c>
      <c r="E890" s="6">
        <v>0.47383101851851855</v>
      </c>
      <c r="F890" s="6">
        <v>0.48491898148148144</v>
      </c>
      <c r="G890">
        <f>IF(ISBLANK(D890),"",VLOOKUP(D890,evpWeights!$A:$Z,26,FALSE))</f>
        <v>5.1337018443721756E-5</v>
      </c>
      <c r="H890" s="6" t="str">
        <f t="shared" si="42"/>
        <v>958</v>
      </c>
      <c r="I890">
        <f t="shared" si="57"/>
        <v>5.3587701924552983E-8</v>
      </c>
    </row>
    <row r="891" spans="1:10" x14ac:dyDescent="0.25">
      <c r="D891" t="s">
        <v>2647</v>
      </c>
      <c r="E891" s="6">
        <v>0.47473379629629631</v>
      </c>
      <c r="F891" s="6">
        <v>0.48530092592592594</v>
      </c>
      <c r="G891">
        <f>IF(ISBLANK(D891),"",VLOOKUP(D891,evpWeights!$A:$Z,26,FALSE))</f>
        <v>4.3188285357416672E-5</v>
      </c>
      <c r="H891" s="6" t="str">
        <f t="shared" si="42"/>
        <v>913</v>
      </c>
      <c r="I891">
        <f t="shared" si="57"/>
        <v>4.7303707948977737E-8</v>
      </c>
    </row>
  </sheetData>
  <autoFilter ref="A1:Z891"/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91"/>
  <sheetViews>
    <sheetView workbookViewId="0">
      <pane ySplit="1" topLeftCell="A661" activePane="bottomLeft" state="frozen"/>
      <selection pane="bottomLeft" activeCell="D19" sqref="D19"/>
    </sheetView>
  </sheetViews>
  <sheetFormatPr defaultColWidth="8.875" defaultRowHeight="15" x14ac:dyDescent="0.25"/>
  <cols>
    <col min="1" max="1" width="9.625" bestFit="1" customWidth="1"/>
    <col min="2" max="2" width="9.125" customWidth="1"/>
    <col min="3" max="3" width="8.375" bestFit="1" customWidth="1"/>
    <col min="4" max="4" width="9.5" style="6" bestFit="1" customWidth="1"/>
    <col min="5" max="5" width="8.875" style="6" bestFit="1" customWidth="1"/>
    <col min="6" max="6" width="12.375" customWidth="1"/>
    <col min="7" max="7" width="10.5" customWidth="1"/>
    <col min="8" max="8" width="9.875" customWidth="1"/>
    <col min="9" max="9" width="10.5" customWidth="1"/>
    <col min="11" max="11" width="12" bestFit="1" customWidth="1"/>
  </cols>
  <sheetData>
    <row r="1" spans="1:18" x14ac:dyDescent="0.25">
      <c r="A1" s="12" t="s">
        <v>179</v>
      </c>
      <c r="B1" s="12" t="s">
        <v>171</v>
      </c>
      <c r="C1" s="12" t="s">
        <v>395</v>
      </c>
      <c r="D1" s="23" t="s">
        <v>177</v>
      </c>
      <c r="E1" s="23" t="s">
        <v>178</v>
      </c>
      <c r="F1" s="12" t="s">
        <v>382</v>
      </c>
      <c r="G1" s="23" t="s">
        <v>689</v>
      </c>
      <c r="H1" s="26" t="s">
        <v>688</v>
      </c>
      <c r="I1" s="28" t="s">
        <v>687</v>
      </c>
      <c r="J1" s="12" t="s">
        <v>381</v>
      </c>
      <c r="K1" s="12" t="s">
        <v>683</v>
      </c>
      <c r="L1" s="27" t="s">
        <v>682</v>
      </c>
      <c r="M1" s="12" t="s">
        <v>681</v>
      </c>
      <c r="N1" s="12" t="s">
        <v>680</v>
      </c>
      <c r="O1" s="27" t="s">
        <v>679</v>
      </c>
    </row>
    <row r="2" spans="1:18" x14ac:dyDescent="0.25">
      <c r="A2" s="3">
        <v>42527</v>
      </c>
      <c r="B2" t="s">
        <v>172</v>
      </c>
      <c r="C2" t="s">
        <v>396</v>
      </c>
      <c r="D2" s="6">
        <v>0.65043981481481483</v>
      </c>
      <c r="E2" s="6">
        <v>0.66417824074074072</v>
      </c>
      <c r="F2">
        <f>VLOOKUP(B2,evpWeights!A:Z,26,FALSE)</f>
        <v>1.0185916357881375E-5</v>
      </c>
      <c r="G2" s="6" t="str">
        <f>IFERROR(TEXT(E2-D2,"[ss]"),"na")</f>
        <v>1187</v>
      </c>
      <c r="H2">
        <f>IFERROR(F2/G2,"na")</f>
        <v>8.5812269232362053E-9</v>
      </c>
      <c r="I2">
        <f>AVERAGE(H2:H6)</f>
        <v>8.8660667140573203E-9</v>
      </c>
    </row>
    <row r="3" spans="1:18" x14ac:dyDescent="0.25">
      <c r="A3" s="3"/>
      <c r="B3" t="s">
        <v>173</v>
      </c>
      <c r="C3" t="s">
        <v>396</v>
      </c>
      <c r="D3" s="6">
        <v>0.65104166666666663</v>
      </c>
      <c r="E3" s="6">
        <v>0.66486111111111112</v>
      </c>
      <c r="F3">
        <f>VLOOKUP(B3,evpWeights!A:Z,26,FALSE)</f>
        <v>9.7784797035661308E-6</v>
      </c>
      <c r="G3" s="6" t="str">
        <f t="shared" ref="G3:G44" si="0">IFERROR(TEXT(E3-D3,"[ss]"),"na")</f>
        <v>1194</v>
      </c>
      <c r="H3">
        <f t="shared" ref="H3:H44" si="1">IFERROR(F3/G3,"na")</f>
        <v>8.1896814937739789E-9</v>
      </c>
      <c r="I3" s="2"/>
      <c r="Q3" s="21" t="s">
        <v>1481</v>
      </c>
    </row>
    <row r="4" spans="1:18" x14ac:dyDescent="0.25">
      <c r="A4" s="3"/>
      <c r="B4" t="s">
        <v>174</v>
      </c>
      <c r="C4" t="s">
        <v>396</v>
      </c>
      <c r="D4" s="6">
        <v>0.65179398148148149</v>
      </c>
      <c r="E4" s="6">
        <v>0.66516203703703702</v>
      </c>
      <c r="F4">
        <f>VLOOKUP(B4,evpWeights!A:Z,26,FALSE)</f>
        <v>1.3241691265245736E-5</v>
      </c>
      <c r="G4" s="6" t="str">
        <f t="shared" si="0"/>
        <v>1155</v>
      </c>
      <c r="H4">
        <f t="shared" si="1"/>
        <v>1.1464667762117521E-8</v>
      </c>
      <c r="I4" s="2"/>
      <c r="Q4" s="12" t="s">
        <v>1482</v>
      </c>
    </row>
    <row r="5" spans="1:18" x14ac:dyDescent="0.25">
      <c r="A5" s="3"/>
      <c r="B5" t="s">
        <v>175</v>
      </c>
      <c r="C5" t="s">
        <v>396</v>
      </c>
      <c r="D5" s="6">
        <v>0.65208333333333335</v>
      </c>
      <c r="E5" s="6">
        <v>0.66547453703703707</v>
      </c>
      <c r="F5">
        <f>VLOOKUP(B5,evpWeights!A:Z,26,FALSE)</f>
        <v>1.0593353012196545E-5</v>
      </c>
      <c r="G5" s="6" t="str">
        <f t="shared" si="0"/>
        <v>1157</v>
      </c>
      <c r="H5">
        <f t="shared" si="1"/>
        <v>9.1558798722528476E-9</v>
      </c>
      <c r="I5" s="2"/>
      <c r="Q5" s="15" t="s">
        <v>1486</v>
      </c>
    </row>
    <row r="6" spans="1:18" x14ac:dyDescent="0.25">
      <c r="A6" s="3"/>
      <c r="B6" t="s">
        <v>176</v>
      </c>
      <c r="C6" t="s">
        <v>396</v>
      </c>
      <c r="D6" s="6">
        <v>0.65266203703703707</v>
      </c>
      <c r="E6" s="6">
        <v>0.66591435185185188</v>
      </c>
      <c r="F6">
        <f>VLOOKUP(B6,evpWeights!A:Z,26,FALSE)</f>
        <v>7.945014759147427E-6</v>
      </c>
      <c r="G6" s="6" t="str">
        <f t="shared" si="0"/>
        <v>1145</v>
      </c>
      <c r="H6">
        <f t="shared" si="1"/>
        <v>6.93887751890605E-9</v>
      </c>
      <c r="I6" s="2"/>
      <c r="Q6" s="15" t="s">
        <v>1487</v>
      </c>
    </row>
    <row r="7" spans="1:18" x14ac:dyDescent="0.25">
      <c r="A7" s="3">
        <v>42527</v>
      </c>
      <c r="B7" t="s">
        <v>117</v>
      </c>
      <c r="C7" t="s">
        <v>396</v>
      </c>
      <c r="D7" s="6">
        <v>0.28305555555555556</v>
      </c>
      <c r="E7" s="6">
        <v>0.29347222222222219</v>
      </c>
      <c r="F7">
        <f>VLOOKUP(B7,evpWeights!A:Z,26,FALSE)</f>
        <v>4.6855215246254076E-6</v>
      </c>
      <c r="G7" s="6" t="str">
        <f t="shared" si="0"/>
        <v>900</v>
      </c>
      <c r="H7">
        <f t="shared" si="1"/>
        <v>5.2061350273615643E-9</v>
      </c>
      <c r="I7">
        <f>AVERAGE(H7:H9)</f>
        <v>6.0479718094045546E-9</v>
      </c>
      <c r="Q7" s="15" t="s">
        <v>1483</v>
      </c>
    </row>
    <row r="8" spans="1:18" x14ac:dyDescent="0.25">
      <c r="A8" s="3"/>
      <c r="B8" t="s">
        <v>118</v>
      </c>
      <c r="C8" t="s">
        <v>396</v>
      </c>
      <c r="D8" s="6">
        <v>0.2834490740740741</v>
      </c>
      <c r="E8" s="6">
        <v>0.29385416666666669</v>
      </c>
      <c r="F8">
        <f>VLOOKUP(B8,evpWeights!A:Z,26,FALSE)</f>
        <v>7.3338597776745985E-6</v>
      </c>
      <c r="G8" s="6" t="str">
        <f t="shared" si="0"/>
        <v>899</v>
      </c>
      <c r="H8">
        <f t="shared" si="1"/>
        <v>8.1577973055334802E-9</v>
      </c>
      <c r="I8" s="2"/>
      <c r="Q8" s="15" t="s">
        <v>1484</v>
      </c>
    </row>
    <row r="9" spans="1:18" x14ac:dyDescent="0.25">
      <c r="A9" s="3"/>
      <c r="B9" t="s">
        <v>119</v>
      </c>
      <c r="C9" t="s">
        <v>396</v>
      </c>
      <c r="D9" s="6">
        <v>0.28386574074074072</v>
      </c>
      <c r="E9" s="6">
        <v>0.29422453703703705</v>
      </c>
      <c r="F9">
        <f>VLOOKUP(B9,evpWeights!A:Z,26,FALSE)</f>
        <v>4.2780848703101641E-6</v>
      </c>
      <c r="G9" s="6" t="str">
        <f t="shared" si="0"/>
        <v>895</v>
      </c>
      <c r="H9">
        <f t="shared" si="1"/>
        <v>4.7799830953186193E-9</v>
      </c>
      <c r="I9" s="2"/>
      <c r="Q9" s="15" t="s">
        <v>1485</v>
      </c>
    </row>
    <row r="10" spans="1:18" x14ac:dyDescent="0.25">
      <c r="A10" s="3">
        <v>42528</v>
      </c>
      <c r="B10" t="s">
        <v>167</v>
      </c>
      <c r="C10" t="s">
        <v>396</v>
      </c>
      <c r="D10" s="6">
        <v>0.28021990740740738</v>
      </c>
      <c r="E10" s="6">
        <v>0.30873842592592593</v>
      </c>
      <c r="F10">
        <f>VLOOKUP(B10,evpWeights!A:Z,26,FALSE)</f>
        <v>1.5520895276730284E-5</v>
      </c>
      <c r="G10" s="6" t="str">
        <f t="shared" si="0"/>
        <v>2464</v>
      </c>
      <c r="H10">
        <f t="shared" si="1"/>
        <v>6.2990646415301476E-9</v>
      </c>
      <c r="I10">
        <f>AVERAGE(H10:H14)</f>
        <v>5.0694171504909131E-9</v>
      </c>
      <c r="J10" t="s">
        <v>394</v>
      </c>
      <c r="Q10" s="15" t="s">
        <v>2400</v>
      </c>
      <c r="R10">
        <v>35.124799999999993</v>
      </c>
    </row>
    <row r="11" spans="1:18" x14ac:dyDescent="0.25">
      <c r="A11" s="3"/>
      <c r="B11" t="s">
        <v>180</v>
      </c>
      <c r="C11" t="s">
        <v>396</v>
      </c>
      <c r="D11" s="6">
        <v>0.28064814814814815</v>
      </c>
      <c r="E11" s="6">
        <v>0.30927083333333333</v>
      </c>
      <c r="F11">
        <f>VLOOKUP(B11,evpWeights!A:Z,26,FALSE)</f>
        <v>1.3241691265245736E-5</v>
      </c>
      <c r="G11" s="6" t="str">
        <f t="shared" si="0"/>
        <v>2473</v>
      </c>
      <c r="H11">
        <f t="shared" si="1"/>
        <v>5.3545051618462339E-9</v>
      </c>
      <c r="I11" s="2"/>
      <c r="J11" t="s">
        <v>394</v>
      </c>
    </row>
    <row r="12" spans="1:18" x14ac:dyDescent="0.25">
      <c r="A12" s="3"/>
      <c r="B12" t="s">
        <v>181</v>
      </c>
      <c r="C12" t="s">
        <v>396</v>
      </c>
      <c r="D12" s="6">
        <v>0.28105324074074073</v>
      </c>
      <c r="E12" s="6">
        <v>0.30960648148148145</v>
      </c>
      <c r="F12">
        <f>VLOOKUP(B12,evpWeights!A:Z,26,FALSE)</f>
        <v>9.9821980307236437E-6</v>
      </c>
      <c r="G12" s="6" t="str">
        <f t="shared" si="0"/>
        <v>2467</v>
      </c>
      <c r="H12">
        <f t="shared" si="1"/>
        <v>4.0462902435037066E-9</v>
      </c>
      <c r="I12" s="2"/>
      <c r="J12" t="s">
        <v>394</v>
      </c>
      <c r="Q12" s="12" t="s">
        <v>2401</v>
      </c>
    </row>
    <row r="13" spans="1:18" x14ac:dyDescent="0.25">
      <c r="A13" s="3"/>
      <c r="B13" t="s">
        <v>182</v>
      </c>
      <c r="C13" t="s">
        <v>396</v>
      </c>
      <c r="D13" s="6">
        <v>0.28142361111111108</v>
      </c>
      <c r="E13" s="6">
        <v>0.30998842592592596</v>
      </c>
      <c r="F13">
        <f>VLOOKUP(B13,evpWeights!A:Z,26,FALSE)</f>
        <v>1.3241691265245736E-5</v>
      </c>
      <c r="G13" s="6" t="str">
        <f t="shared" si="0"/>
        <v>2468</v>
      </c>
      <c r="H13">
        <f t="shared" si="1"/>
        <v>5.3653530248159383E-9</v>
      </c>
      <c r="I13" s="2"/>
      <c r="J13" t="s">
        <v>394</v>
      </c>
      <c r="Q13" t="s">
        <v>2402</v>
      </c>
    </row>
    <row r="14" spans="1:18" x14ac:dyDescent="0.25">
      <c r="A14" s="3"/>
      <c r="B14" t="s">
        <v>183</v>
      </c>
      <c r="C14" t="s">
        <v>396</v>
      </c>
      <c r="D14" s="6">
        <v>0.28175925925925926</v>
      </c>
      <c r="E14" s="6">
        <v>0.31039351851851854</v>
      </c>
      <c r="F14">
        <f>VLOOKUP(B14,evpWeights!A:Z,26,FALSE)</f>
        <v>1.0593353012196618E-5</v>
      </c>
      <c r="G14" s="6" t="str">
        <f t="shared" si="0"/>
        <v>2474</v>
      </c>
      <c r="H14">
        <f t="shared" si="1"/>
        <v>4.2818726807585355E-9</v>
      </c>
      <c r="I14" s="2"/>
      <c r="J14" t="s">
        <v>394</v>
      </c>
      <c r="Q14" s="13" t="s">
        <v>2403</v>
      </c>
    </row>
    <row r="15" spans="1:18" x14ac:dyDescent="0.25">
      <c r="A15" s="3">
        <v>42529</v>
      </c>
      <c r="B15" t="s">
        <v>184</v>
      </c>
      <c r="C15" t="s">
        <v>396</v>
      </c>
      <c r="D15" s="6">
        <v>0.26153935185185184</v>
      </c>
      <c r="E15" s="6">
        <v>0.29880787037037038</v>
      </c>
      <c r="F15">
        <f>VLOOKUP(B15,evpWeights!A:Z,26,FALSE)</f>
        <v>2.8520565802067617E-5</v>
      </c>
      <c r="G15" s="6" t="str">
        <f t="shared" si="0"/>
        <v>3220</v>
      </c>
      <c r="H15">
        <f t="shared" si="1"/>
        <v>8.8573185720706885E-9</v>
      </c>
      <c r="I15">
        <f>AVERAGE(H15:H19)</f>
        <v>8.8365513534647784E-9</v>
      </c>
      <c r="Q15" t="s">
        <v>2404</v>
      </c>
    </row>
    <row r="16" spans="1:18" x14ac:dyDescent="0.25">
      <c r="A16" s="3"/>
      <c r="B16" t="s">
        <v>185</v>
      </c>
      <c r="C16" t="s">
        <v>396</v>
      </c>
      <c r="D16" s="6">
        <v>0.26208333333333333</v>
      </c>
      <c r="E16" s="6">
        <v>0.29902777777777778</v>
      </c>
      <c r="F16">
        <f>VLOOKUP(B16,evpWeights!A:Z,26,FALSE)</f>
        <v>2.4853635913230355E-5</v>
      </c>
      <c r="G16" s="6" t="str">
        <f t="shared" si="0"/>
        <v>3192</v>
      </c>
      <c r="H16">
        <f t="shared" si="1"/>
        <v>7.7862267898591335E-9</v>
      </c>
      <c r="I16" s="2"/>
      <c r="Q16" t="s">
        <v>2400</v>
      </c>
      <c r="R16">
        <v>91.080869565217398</v>
      </c>
    </row>
    <row r="17" spans="1:9" x14ac:dyDescent="0.25">
      <c r="A17" s="3"/>
      <c r="B17" t="s">
        <v>186</v>
      </c>
      <c r="C17" t="s">
        <v>396</v>
      </c>
      <c r="D17" s="6">
        <v>0.26260416666666669</v>
      </c>
      <c r="E17" s="6">
        <v>0.29936342592592591</v>
      </c>
      <c r="F17">
        <f>VLOOKUP(B17,evpWeights!A:Z,26,FALSE)</f>
        <v>2.7705692493437203E-5</v>
      </c>
      <c r="G17" s="6" t="str">
        <f t="shared" si="0"/>
        <v>3176</v>
      </c>
      <c r="H17">
        <f t="shared" si="1"/>
        <v>8.723454815313981E-9</v>
      </c>
      <c r="I17" s="2"/>
    </row>
    <row r="18" spans="1:9" x14ac:dyDescent="0.25">
      <c r="A18" s="3"/>
      <c r="B18" t="s">
        <v>187</v>
      </c>
      <c r="C18" t="s">
        <v>396</v>
      </c>
      <c r="D18" s="6">
        <v>0.26306712962962964</v>
      </c>
      <c r="E18" s="6">
        <v>0.29965277777777777</v>
      </c>
      <c r="F18">
        <f>VLOOKUP(B18,evpWeights!A:Z,26,FALSE)</f>
        <v>2.8724284129225201E-5</v>
      </c>
      <c r="G18" s="6" t="str">
        <f t="shared" si="0"/>
        <v>3161</v>
      </c>
      <c r="H18">
        <f t="shared" si="1"/>
        <v>9.0870876713777926E-9</v>
      </c>
      <c r="I18" s="2"/>
    </row>
    <row r="19" spans="1:9" x14ac:dyDescent="0.25">
      <c r="A19" s="3"/>
      <c r="B19" t="s">
        <v>188</v>
      </c>
      <c r="C19" t="s">
        <v>396</v>
      </c>
      <c r="D19" s="6">
        <v>0.2636574074074074</v>
      </c>
      <c r="E19" s="6">
        <v>0.30001157407407408</v>
      </c>
      <c r="F19">
        <f>VLOOKUP(B19,evpWeights!A:Z,26,FALSE)</f>
        <v>3.0557749073643905E-5</v>
      </c>
      <c r="G19" s="6" t="str">
        <f t="shared" si="0"/>
        <v>3141</v>
      </c>
      <c r="H19">
        <f t="shared" si="1"/>
        <v>9.7286689187022932E-9</v>
      </c>
      <c r="I19" s="2"/>
    </row>
    <row r="20" spans="1:9" x14ac:dyDescent="0.25">
      <c r="A20" s="3">
        <v>42529</v>
      </c>
      <c r="B20" t="s">
        <v>189</v>
      </c>
      <c r="C20" t="s">
        <v>1478</v>
      </c>
      <c r="D20" s="6">
        <v>0.26685185185185184</v>
      </c>
      <c r="E20" s="6">
        <v>0.30277777777777776</v>
      </c>
      <c r="F20">
        <f>VLOOKUP(B20,evpWeights!A:Z,26,FALSE)</f>
        <v>5.1744455098036999E-5</v>
      </c>
      <c r="G20" s="6" t="str">
        <f t="shared" si="0"/>
        <v>3104</v>
      </c>
      <c r="H20">
        <f t="shared" si="1"/>
        <v>1.6670249709419137E-8</v>
      </c>
      <c r="I20">
        <f>AVERAGE(H20:H24)</f>
        <v>1.7691071207676119E-8</v>
      </c>
    </row>
    <row r="21" spans="1:9" x14ac:dyDescent="0.25">
      <c r="A21" s="3"/>
      <c r="B21" t="s">
        <v>190</v>
      </c>
      <c r="C21" t="s">
        <v>1478</v>
      </c>
      <c r="D21" s="6">
        <v>0.26773148148148146</v>
      </c>
      <c r="E21" s="6">
        <v>0.30194444444444446</v>
      </c>
      <c r="F21">
        <f>VLOOKUP(B21,evpWeights!A:Z,26,FALSE)</f>
        <v>4.7873806882042078E-5</v>
      </c>
      <c r="G21" s="6" t="str">
        <f t="shared" si="0"/>
        <v>2956</v>
      </c>
      <c r="H21">
        <f t="shared" si="1"/>
        <v>1.6195469175251042E-8</v>
      </c>
    </row>
    <row r="22" spans="1:9" x14ac:dyDescent="0.25">
      <c r="A22" s="3"/>
      <c r="B22" t="s">
        <v>191</v>
      </c>
      <c r="C22" t="s">
        <v>1478</v>
      </c>
      <c r="D22" s="6">
        <v>0.26840277777777777</v>
      </c>
      <c r="E22" s="6">
        <v>0.30230324074074072</v>
      </c>
      <c r="F22">
        <f>VLOOKUP(B22,evpWeights!A:Z,26,FALSE)</f>
        <v>5.3577920042455699E-5</v>
      </c>
      <c r="G22" s="6" t="str">
        <f t="shared" si="0"/>
        <v>2929</v>
      </c>
      <c r="H22">
        <f t="shared" si="1"/>
        <v>1.829222261606545E-8</v>
      </c>
    </row>
    <row r="23" spans="1:9" x14ac:dyDescent="0.25">
      <c r="A23" s="3"/>
      <c r="B23" t="s">
        <v>192</v>
      </c>
      <c r="C23" t="s">
        <v>1478</v>
      </c>
      <c r="D23" s="6">
        <v>0.26900462962962962</v>
      </c>
      <c r="E23" s="6">
        <v>0.30318287037037034</v>
      </c>
      <c r="F23">
        <f>VLOOKUP(B23,evpWeights!A:Z,26,FALSE)</f>
        <v>5.805972323992345E-5</v>
      </c>
      <c r="G23" s="6" t="str">
        <f t="shared" si="0"/>
        <v>2953</v>
      </c>
      <c r="H23">
        <f t="shared" si="1"/>
        <v>1.9661267605798661E-8</v>
      </c>
    </row>
    <row r="24" spans="1:9" x14ac:dyDescent="0.25">
      <c r="A24" s="3"/>
      <c r="B24" t="s">
        <v>193</v>
      </c>
      <c r="C24" t="s">
        <v>1478</v>
      </c>
      <c r="D24" s="6">
        <v>0.26959490740740738</v>
      </c>
      <c r="E24" s="6">
        <v>0.30355324074074075</v>
      </c>
      <c r="F24">
        <f>VLOOKUP(B24,evpWeights!A:Z,26,FALSE)</f>
        <v>5.1744455098037073E-5</v>
      </c>
      <c r="G24" s="6" t="str">
        <f t="shared" si="0"/>
        <v>2934</v>
      </c>
      <c r="H24">
        <f t="shared" si="1"/>
        <v>1.763614693184631E-8</v>
      </c>
    </row>
    <row r="25" spans="1:9" x14ac:dyDescent="0.25">
      <c r="A25" s="3">
        <v>42530</v>
      </c>
      <c r="B25" t="s">
        <v>249</v>
      </c>
      <c r="C25" t="s">
        <v>396</v>
      </c>
      <c r="D25" s="6">
        <v>0.24172453703703703</v>
      </c>
      <c r="E25" s="6">
        <v>0.25543981481481481</v>
      </c>
      <c r="F25">
        <f>VLOOKUP(B25,evpWeights!A:Z,26,FALSE)</f>
        <v>9.9821980307237166E-6</v>
      </c>
      <c r="G25" s="6" t="str">
        <f t="shared" si="0"/>
        <v>1185</v>
      </c>
      <c r="H25">
        <f t="shared" si="1"/>
        <v>8.4237958065179046E-9</v>
      </c>
      <c r="I25">
        <f>AVERAGE(H25:H29)</f>
        <v>8.4901416095319702E-9</v>
      </c>
    </row>
    <row r="26" spans="1:9" x14ac:dyDescent="0.25">
      <c r="A26" s="3"/>
      <c r="B26" t="s">
        <v>250</v>
      </c>
      <c r="C26" t="s">
        <v>396</v>
      </c>
      <c r="D26" s="6">
        <v>0.24265046296296297</v>
      </c>
      <c r="E26" s="6">
        <v>0.25579861111111107</v>
      </c>
      <c r="F26">
        <f>VLOOKUP(B26,evpWeights!A:Z,26,FALSE)</f>
        <v>7.945014759147283E-6</v>
      </c>
      <c r="G26" s="6" t="str">
        <f t="shared" si="0"/>
        <v>1136</v>
      </c>
      <c r="H26">
        <f t="shared" si="1"/>
        <v>6.9938510203761296E-9</v>
      </c>
    </row>
    <row r="27" spans="1:9" x14ac:dyDescent="0.25">
      <c r="A27" s="3"/>
      <c r="B27" t="s">
        <v>251</v>
      </c>
      <c r="C27" t="s">
        <v>396</v>
      </c>
      <c r="D27" s="6">
        <v>0.2435185185185185</v>
      </c>
      <c r="E27" s="6">
        <v>0.25619212962962962</v>
      </c>
      <c r="F27">
        <f>VLOOKUP(B27,evpWeights!A:Z,26,FALSE)</f>
        <v>1.0797071339354131E-5</v>
      </c>
      <c r="G27" s="6" t="str">
        <f t="shared" si="0"/>
        <v>1095</v>
      </c>
      <c r="H27">
        <f t="shared" si="1"/>
        <v>9.8603391226978368E-9</v>
      </c>
    </row>
    <row r="28" spans="1:9" x14ac:dyDescent="0.25">
      <c r="A28" s="3"/>
      <c r="B28" t="s">
        <v>252</v>
      </c>
      <c r="C28" t="s">
        <v>396</v>
      </c>
      <c r="D28" s="6">
        <v>0.24354166666666666</v>
      </c>
      <c r="E28" s="6">
        <v>0.25653935185185184</v>
      </c>
      <c r="F28">
        <f>VLOOKUP(B28,evpWeights!A:Z,26,FALSE)</f>
        <v>9.7784797035659868E-6</v>
      </c>
      <c r="G28" s="6" t="str">
        <f t="shared" si="0"/>
        <v>1123</v>
      </c>
      <c r="H28">
        <f t="shared" si="1"/>
        <v>8.7074618909759457E-9</v>
      </c>
    </row>
    <row r="29" spans="1:9" x14ac:dyDescent="0.25">
      <c r="A29" s="3"/>
      <c r="B29" t="s">
        <v>253</v>
      </c>
      <c r="C29" t="s">
        <v>396</v>
      </c>
      <c r="D29" s="6">
        <v>0.24405092592592592</v>
      </c>
      <c r="E29" s="6">
        <v>0.25686342592592593</v>
      </c>
      <c r="F29">
        <f>VLOOKUP(B29,evpWeights!A:Z,26,FALSE)</f>
        <v>9.3710430492508881E-6</v>
      </c>
      <c r="G29" s="6" t="str">
        <f t="shared" si="0"/>
        <v>1107</v>
      </c>
      <c r="H29">
        <f t="shared" si="1"/>
        <v>8.46526020709204E-9</v>
      </c>
    </row>
    <row r="30" spans="1:9" x14ac:dyDescent="0.25">
      <c r="A30" s="3">
        <v>42530</v>
      </c>
      <c r="B30" t="s">
        <v>254</v>
      </c>
      <c r="C30" t="s">
        <v>1478</v>
      </c>
      <c r="D30" s="6">
        <v>0.24606481481481482</v>
      </c>
      <c r="E30" s="6">
        <v>0.2587962962962963</v>
      </c>
      <c r="F30">
        <f>VLOOKUP(B30,evpWeights!A:Z,26,FALSE)</f>
        <v>1.8538367771343972E-5</v>
      </c>
      <c r="G30" s="6" t="str">
        <f t="shared" si="0"/>
        <v>1100</v>
      </c>
      <c r="H30">
        <f t="shared" si="1"/>
        <v>1.6853061610312701E-8</v>
      </c>
      <c r="I30">
        <f>AVERAGE(H30:H34)</f>
        <v>2.0700742781656918E-8</v>
      </c>
    </row>
    <row r="31" spans="1:9" x14ac:dyDescent="0.25">
      <c r="A31" s="3"/>
      <c r="B31" t="s">
        <v>255</v>
      </c>
      <c r="C31" t="s">
        <v>1478</v>
      </c>
      <c r="D31" s="6">
        <v>0.24687499999999998</v>
      </c>
      <c r="E31" s="6">
        <v>0.25927083333333334</v>
      </c>
      <c r="F31">
        <f>VLOOKUP(B31,evpWeights!A:Z,26,FALSE)</f>
        <v>2.3427607623126965E-5</v>
      </c>
      <c r="G31" s="6" t="str">
        <f t="shared" si="0"/>
        <v>1071</v>
      </c>
      <c r="H31">
        <f t="shared" si="1"/>
        <v>2.1874516921687176E-8</v>
      </c>
    </row>
    <row r="32" spans="1:9" x14ac:dyDescent="0.25">
      <c r="A32" s="3"/>
      <c r="B32" t="s">
        <v>256</v>
      </c>
      <c r="C32" t="s">
        <v>1478</v>
      </c>
      <c r="D32" s="6">
        <v>0.24774305555555554</v>
      </c>
      <c r="E32" s="6">
        <v>0.25973379629629628</v>
      </c>
      <c r="F32">
        <f>VLOOKUP(B32,evpWeights!A:Z,26,FALSE)</f>
        <v>2.261273431449648E-5</v>
      </c>
      <c r="G32" s="6" t="str">
        <f t="shared" si="0"/>
        <v>1036</v>
      </c>
      <c r="H32">
        <f t="shared" si="1"/>
        <v>2.1826963624031353E-8</v>
      </c>
    </row>
    <row r="33" spans="1:10" x14ac:dyDescent="0.25">
      <c r="A33" s="3"/>
      <c r="B33" t="s">
        <v>257</v>
      </c>
      <c r="C33" t="s">
        <v>1478</v>
      </c>
      <c r="D33" s="6">
        <v>0.24824074074074076</v>
      </c>
      <c r="E33" s="6">
        <v>0.26017361111111109</v>
      </c>
      <c r="F33">
        <f>VLOOKUP(B33,evpWeights!A:Z,26,FALSE)</f>
        <v>1.8945804425659218E-5</v>
      </c>
      <c r="G33" s="6" t="str">
        <f t="shared" si="0"/>
        <v>1031</v>
      </c>
      <c r="H33">
        <f t="shared" si="1"/>
        <v>1.8376143962812046E-8</v>
      </c>
    </row>
    <row r="34" spans="1:10" x14ac:dyDescent="0.25">
      <c r="A34" s="3"/>
      <c r="B34" t="s">
        <v>258</v>
      </c>
      <c r="C34" t="s">
        <v>1478</v>
      </c>
      <c r="D34" s="6">
        <v>0.24875</v>
      </c>
      <c r="E34" s="6">
        <v>0.26064814814814813</v>
      </c>
      <c r="F34">
        <f>VLOOKUP(B34,evpWeights!A:Z,26,FALSE)</f>
        <v>2.5261072567545669E-5</v>
      </c>
      <c r="G34" s="6" t="str">
        <f t="shared" si="0"/>
        <v>1028</v>
      </c>
      <c r="H34">
        <f t="shared" si="1"/>
        <v>2.4573027789441311E-8</v>
      </c>
    </row>
    <row r="35" spans="1:10" x14ac:dyDescent="0.25">
      <c r="A35" s="3">
        <v>42530</v>
      </c>
      <c r="B35" t="s">
        <v>284</v>
      </c>
      <c r="C35" t="s">
        <v>396</v>
      </c>
      <c r="D35" s="6">
        <v>0.37809027777777776</v>
      </c>
      <c r="E35" s="6">
        <v>0.39456018518518521</v>
      </c>
      <c r="F35">
        <f>VLOOKUP(B35,evpWeights!A:Z,26,FALSE)</f>
        <v>3.4428397289638826E-5</v>
      </c>
      <c r="G35" s="6" t="str">
        <f t="shared" si="0"/>
        <v>1423</v>
      </c>
      <c r="H35">
        <f t="shared" si="1"/>
        <v>2.4194235621671699E-8</v>
      </c>
      <c r="I35">
        <f>AVERAGE(H35:H39)</f>
        <v>2.3668854445989996E-8</v>
      </c>
    </row>
    <row r="36" spans="1:10" x14ac:dyDescent="0.25">
      <c r="A36" s="3"/>
      <c r="B36" t="s">
        <v>285</v>
      </c>
      <c r="C36" t="s">
        <v>396</v>
      </c>
      <c r="D36" s="6">
        <v>0.37843749999999998</v>
      </c>
      <c r="E36" s="6">
        <v>0.39486111111111111</v>
      </c>
      <c r="F36">
        <f>VLOOKUP(B36,evpWeights!A:Z,26,FALSE)</f>
        <v>3.5039552271111731E-5</v>
      </c>
      <c r="G36" s="6" t="str">
        <f t="shared" si="0"/>
        <v>1419</v>
      </c>
      <c r="H36">
        <f t="shared" si="1"/>
        <v>2.4693130564560767E-8</v>
      </c>
    </row>
    <row r="37" spans="1:10" x14ac:dyDescent="0.25">
      <c r="A37" s="3"/>
      <c r="B37" t="s">
        <v>286</v>
      </c>
      <c r="C37" t="s">
        <v>396</v>
      </c>
      <c r="D37" s="6">
        <v>0.37883101851851847</v>
      </c>
      <c r="E37" s="6">
        <v>0.39515046296296297</v>
      </c>
      <c r="F37">
        <f>VLOOKUP(B37,evpWeights!A:Z,26,FALSE)</f>
        <v>3.2798650672377781E-5</v>
      </c>
      <c r="G37" s="6" t="str">
        <f t="shared" si="0"/>
        <v>1410</v>
      </c>
      <c r="H37">
        <f t="shared" si="1"/>
        <v>2.3261454377572895E-8</v>
      </c>
    </row>
    <row r="38" spans="1:10" x14ac:dyDescent="0.25">
      <c r="A38" s="3"/>
      <c r="B38" t="s">
        <v>288</v>
      </c>
      <c r="C38" t="s">
        <v>396</v>
      </c>
      <c r="D38" s="6">
        <v>0.37923611111111111</v>
      </c>
      <c r="E38" s="6">
        <v>0.39589120370370368</v>
      </c>
      <c r="F38">
        <f>VLOOKUP(B38,evpWeights!A:Z,26,FALSE)</f>
        <v>3.0761467400801567E-5</v>
      </c>
      <c r="G38" s="6" t="str">
        <f t="shared" si="0"/>
        <v>1439</v>
      </c>
      <c r="H38">
        <f t="shared" si="1"/>
        <v>2.1376975261154669E-8</v>
      </c>
    </row>
    <row r="39" spans="1:10" x14ac:dyDescent="0.25">
      <c r="A39" s="3"/>
      <c r="B39" t="s">
        <v>287</v>
      </c>
      <c r="C39" t="s">
        <v>396</v>
      </c>
      <c r="D39" s="6">
        <v>0.37960648148148146</v>
      </c>
      <c r="E39" s="6">
        <v>0.39556712962962964</v>
      </c>
      <c r="F39">
        <f>VLOOKUP(B39,evpWeights!A:Z,26,FALSE)</f>
        <v>3.4224678962481171E-5</v>
      </c>
      <c r="G39" s="6" t="str">
        <f t="shared" si="0"/>
        <v>1379</v>
      </c>
      <c r="H39">
        <f t="shared" si="1"/>
        <v>2.4818476404989971E-8</v>
      </c>
    </row>
    <row r="40" spans="1:10" x14ac:dyDescent="0.25">
      <c r="A40" s="3">
        <v>42530</v>
      </c>
      <c r="B40" t="s">
        <v>289</v>
      </c>
      <c r="C40" t="s">
        <v>1478</v>
      </c>
      <c r="D40" s="6">
        <v>0.38137731481481479</v>
      </c>
      <c r="E40" s="6">
        <v>0.39853009259259259</v>
      </c>
      <c r="F40">
        <f>VLOOKUP(B40,evpWeights!A:Z,26,FALSE)</f>
        <v>2.1594142678708478E-5</v>
      </c>
      <c r="G40" s="6" t="str">
        <f t="shared" si="0"/>
        <v>1482</v>
      </c>
      <c r="H40">
        <f t="shared" si="1"/>
        <v>1.4570946476861321E-8</v>
      </c>
      <c r="I40">
        <f>AVERAGE(H40:H44)</f>
        <v>2.0999228454425726E-8</v>
      </c>
    </row>
    <row r="41" spans="1:10" x14ac:dyDescent="0.25">
      <c r="A41" s="3"/>
      <c r="B41" t="s">
        <v>290</v>
      </c>
      <c r="C41" t="s">
        <v>1478</v>
      </c>
      <c r="D41" s="6">
        <v>0.38210648148148146</v>
      </c>
      <c r="E41" s="6">
        <v>0.39891203703703698</v>
      </c>
      <c r="F41">
        <f>VLOOKUP(B41,evpWeights!A:Z,26,FALSE)</f>
        <v>3.1983777363747295E-5</v>
      </c>
      <c r="G41" s="6" t="str">
        <f t="shared" si="0"/>
        <v>1452</v>
      </c>
      <c r="H41">
        <f t="shared" si="1"/>
        <v>2.2027394878613839E-8</v>
      </c>
    </row>
    <row r="42" spans="1:10" x14ac:dyDescent="0.25">
      <c r="A42" s="3"/>
      <c r="B42" t="s">
        <v>291</v>
      </c>
      <c r="C42" t="s">
        <v>1478</v>
      </c>
      <c r="D42" s="6">
        <v>0.3825810185185185</v>
      </c>
      <c r="E42" s="6">
        <v>0.3992708333333333</v>
      </c>
      <c r="F42">
        <f>VLOOKUP(B42,evpWeights!A:Z,26,FALSE)</f>
        <v>3.2594932345220193E-5</v>
      </c>
      <c r="G42" s="6" t="str">
        <f t="shared" si="0"/>
        <v>1442</v>
      </c>
      <c r="H42">
        <f t="shared" si="1"/>
        <v>2.2603975274077803E-8</v>
      </c>
    </row>
    <row r="43" spans="1:10" x14ac:dyDescent="0.25">
      <c r="A43" s="3"/>
      <c r="B43" t="s">
        <v>292</v>
      </c>
      <c r="C43" t="s">
        <v>1478</v>
      </c>
      <c r="D43" s="6">
        <v>0.38309027777777777</v>
      </c>
      <c r="E43" s="6">
        <v>0.39961805555555557</v>
      </c>
      <c r="F43">
        <f>VLOOKUP(B43,evpWeights!A:Z,26,FALSE)</f>
        <v>3.1983777363747295E-5</v>
      </c>
      <c r="G43" s="6" t="str">
        <f t="shared" si="0"/>
        <v>1428</v>
      </c>
      <c r="H43">
        <f t="shared" si="1"/>
        <v>2.2397603195901468E-8</v>
      </c>
    </row>
    <row r="44" spans="1:10" x14ac:dyDescent="0.25">
      <c r="A44" s="3"/>
      <c r="B44" t="s">
        <v>293</v>
      </c>
      <c r="C44" t="s">
        <v>1478</v>
      </c>
      <c r="D44" s="6">
        <v>0.38346064814814818</v>
      </c>
      <c r="E44" s="6">
        <v>0.39998842592592593</v>
      </c>
      <c r="F44">
        <f>VLOOKUP(B44,evpWeights!A:Z,26,FALSE)</f>
        <v>3.3409805653850753E-5</v>
      </c>
      <c r="G44" s="6" t="str">
        <f t="shared" si="0"/>
        <v>1428</v>
      </c>
      <c r="H44">
        <f t="shared" si="1"/>
        <v>2.3396222446674197E-8</v>
      </c>
    </row>
    <row r="45" spans="1:10" x14ac:dyDescent="0.25">
      <c r="A45" s="3">
        <v>42546</v>
      </c>
      <c r="B45" t="s">
        <v>294</v>
      </c>
      <c r="C45" t="s">
        <v>396</v>
      </c>
      <c r="D45" s="6">
        <v>0.31736111111111115</v>
      </c>
      <c r="E45" s="6">
        <v>0.33827546296296296</v>
      </c>
      <c r="F45">
        <f>VLOOKUP(B45,evpWeights!A:Z,26,FALSE)</f>
        <v>3.156792259673955E-5</v>
      </c>
      <c r="G45" s="6" t="str">
        <f t="shared" ref="G45:G108" si="2">IFERROR(TEXT(E45-D45,"[ss]"),"na")</f>
        <v>1807</v>
      </c>
      <c r="H45">
        <f t="shared" ref="H45:H108" si="3">IFERROR(F45/G45,"na")</f>
        <v>1.746979667777507E-8</v>
      </c>
      <c r="I45">
        <f>AVERAGE(H45:H49)</f>
        <v>1.8517527782776401E-8</v>
      </c>
    </row>
    <row r="46" spans="1:10" x14ac:dyDescent="0.25">
      <c r="B46" t="s">
        <v>295</v>
      </c>
      <c r="C46" t="s">
        <v>396</v>
      </c>
      <c r="D46" s="6">
        <v>0.31787037037037036</v>
      </c>
      <c r="E46" s="6">
        <v>0.33871527777777777</v>
      </c>
      <c r="F46">
        <f>VLOOKUP(B46,evpWeights!A:Z,26,FALSE)</f>
        <v>3.2357120661658069E-5</v>
      </c>
      <c r="G46" s="6" t="str">
        <f t="shared" si="2"/>
        <v>1801</v>
      </c>
      <c r="H46">
        <f t="shared" si="3"/>
        <v>1.7966196924851786E-8</v>
      </c>
    </row>
    <row r="47" spans="1:10" x14ac:dyDescent="0.25">
      <c r="B47" t="s">
        <v>296</v>
      </c>
      <c r="C47" t="s">
        <v>396</v>
      </c>
      <c r="D47" s="6">
        <v>0.31840277777777776</v>
      </c>
      <c r="E47" s="6">
        <v>0.33958333333333335</v>
      </c>
      <c r="F47">
        <f>VLOOKUP(B47,evpWeights!A:Z,26,FALSE)</f>
        <v>3.5250846899692515E-5</v>
      </c>
      <c r="G47" s="6" t="str">
        <f t="shared" si="2"/>
        <v>1830</v>
      </c>
      <c r="H47">
        <f t="shared" si="3"/>
        <v>1.9262757868684433E-8</v>
      </c>
    </row>
    <row r="48" spans="1:10" x14ac:dyDescent="0.25">
      <c r="B48" t="s">
        <v>297</v>
      </c>
      <c r="C48" t="s">
        <v>396</v>
      </c>
      <c r="D48" s="6" t="s">
        <v>698</v>
      </c>
      <c r="E48" s="6" t="s">
        <v>698</v>
      </c>
      <c r="F48">
        <f>VLOOKUP(B48,evpWeights!A:Z,26,FALSE)</f>
        <v>3.1041790553460615E-5</v>
      </c>
      <c r="G48" s="6" t="str">
        <f t="shared" si="2"/>
        <v>na</v>
      </c>
      <c r="H48" t="str">
        <f t="shared" si="3"/>
        <v>na</v>
      </c>
      <c r="J48" t="s">
        <v>166</v>
      </c>
    </row>
    <row r="49" spans="1:15" x14ac:dyDescent="0.25">
      <c r="B49" t="s">
        <v>298</v>
      </c>
      <c r="C49" t="s">
        <v>396</v>
      </c>
      <c r="D49" s="6">
        <v>0.31939814814814815</v>
      </c>
      <c r="E49" s="6">
        <v>0.33998842592592587</v>
      </c>
      <c r="F49">
        <f>VLOOKUP(B49,evpWeights!A:Z,26,FALSE)</f>
        <v>3.446164883477409E-5</v>
      </c>
      <c r="G49" s="6" t="str">
        <f t="shared" si="2"/>
        <v>1779</v>
      </c>
      <c r="H49">
        <f t="shared" si="3"/>
        <v>1.9371359659794316E-8</v>
      </c>
    </row>
    <row r="50" spans="1:15" x14ac:dyDescent="0.25">
      <c r="A50" s="3">
        <v>42546</v>
      </c>
      <c r="B50" t="s">
        <v>299</v>
      </c>
      <c r="C50" t="s">
        <v>1478</v>
      </c>
      <c r="D50" s="6">
        <v>0.32238425925925923</v>
      </c>
      <c r="E50" s="6">
        <v>0.33379629629629631</v>
      </c>
      <c r="F50">
        <f>VLOOKUP(B50,evpWeights!A:Z,26,FALSE)</f>
        <v>2.1308347752799176E-5</v>
      </c>
      <c r="G50" s="6" t="str">
        <f t="shared" si="2"/>
        <v>986</v>
      </c>
      <c r="H50">
        <f t="shared" si="3"/>
        <v>2.1610900357808494E-8</v>
      </c>
      <c r="I50">
        <f t="shared" ref="I50" si="4">AVERAGE(H50:H54)</f>
        <v>2.3412520159863627E-8</v>
      </c>
      <c r="K50" s="8">
        <v>0.32777777777777778</v>
      </c>
      <c r="L50">
        <v>0</v>
      </c>
      <c r="M50" t="s">
        <v>484</v>
      </c>
      <c r="N50">
        <f>100-(IF(RIGHT(M50,1)="w",_xlfn.NUMBERVALUE(LEFT(M50,(LEN(M50)-2))),94-_xlfn.NUMBERVALUE(LEFT(M50,(LEN(M50)-2))))*1.04)</f>
        <v>87.52</v>
      </c>
      <c r="O50">
        <f>AVERAGE(N50:N53)</f>
        <v>89.6</v>
      </c>
    </row>
    <row r="51" spans="1:15" x14ac:dyDescent="0.25">
      <c r="B51" t="s">
        <v>300</v>
      </c>
      <c r="C51" t="s">
        <v>1478</v>
      </c>
      <c r="D51" s="6">
        <v>0.32299768518518518</v>
      </c>
      <c r="E51" s="6">
        <v>0.33429398148148143</v>
      </c>
      <c r="F51">
        <f>VLOOKUP(B51,evpWeights!A:Z,26,FALSE)</f>
        <v>1.7099291406567229E-5</v>
      </c>
      <c r="G51" s="6" t="str">
        <f t="shared" si="2"/>
        <v>976</v>
      </c>
      <c r="H51">
        <f t="shared" si="3"/>
        <v>1.7519765785417241E-8</v>
      </c>
      <c r="M51" t="s">
        <v>443</v>
      </c>
      <c r="N51">
        <f t="shared" ref="N51:N53" si="5">100-(IF(RIGHT(M51,1)="w",_xlfn.NUMBERVALUE(LEFT(M51,(LEN(M51)-2))),94-_xlfn.NUMBERVALUE(LEFT(M51,(LEN(M51)-2))))*1.04)</f>
        <v>97.92</v>
      </c>
    </row>
    <row r="52" spans="1:15" x14ac:dyDescent="0.25">
      <c r="B52" t="s">
        <v>301</v>
      </c>
      <c r="C52" t="s">
        <v>1478</v>
      </c>
      <c r="D52" s="6">
        <v>0.32355324074074071</v>
      </c>
      <c r="E52" s="6">
        <v>0.33474537037037039</v>
      </c>
      <c r="F52">
        <f>VLOOKUP(B52,evpWeights!A:Z,26,FALSE)</f>
        <v>2.2886743882636215E-5</v>
      </c>
      <c r="G52" s="6" t="str">
        <f t="shared" si="2"/>
        <v>967</v>
      </c>
      <c r="H52">
        <f t="shared" si="3"/>
        <v>2.36677806438844E-8</v>
      </c>
      <c r="M52" t="s">
        <v>480</v>
      </c>
      <c r="N52">
        <f t="shared" si="5"/>
        <v>82.32</v>
      </c>
    </row>
    <row r="53" spans="1:15" x14ac:dyDescent="0.25">
      <c r="B53" t="s">
        <v>302</v>
      </c>
      <c r="C53" t="s">
        <v>1478</v>
      </c>
      <c r="D53" s="6">
        <v>0.32407407407407407</v>
      </c>
      <c r="E53" s="6">
        <v>0.33528935185185182</v>
      </c>
      <c r="F53">
        <f>VLOOKUP(B53,evpWeights!A:Z,26,FALSE)</f>
        <v>2.7621932272147049E-5</v>
      </c>
      <c r="G53" s="6" t="str">
        <f t="shared" si="2"/>
        <v>969</v>
      </c>
      <c r="H53">
        <f t="shared" si="3"/>
        <v>2.8505606060007276E-8</v>
      </c>
      <c r="M53" t="s">
        <v>454</v>
      </c>
      <c r="N53">
        <f t="shared" si="5"/>
        <v>90.64</v>
      </c>
    </row>
    <row r="54" spans="1:15" x14ac:dyDescent="0.25">
      <c r="B54" t="s">
        <v>303</v>
      </c>
      <c r="C54" t="s">
        <v>1478</v>
      </c>
      <c r="D54" s="6">
        <v>0.32472222222222219</v>
      </c>
      <c r="E54" s="6">
        <v>0.33583333333333337</v>
      </c>
      <c r="F54">
        <f>VLOOKUP(B54,evpWeights!A:Z,26,FALSE)</f>
        <v>2.4728206034112695E-5</v>
      </c>
      <c r="G54" s="6" t="str">
        <f t="shared" si="2"/>
        <v>960</v>
      </c>
      <c r="H54">
        <f t="shared" si="3"/>
        <v>2.5758547952200724E-8</v>
      </c>
    </row>
    <row r="55" spans="1:15" x14ac:dyDescent="0.25">
      <c r="A55" s="3">
        <v>42546</v>
      </c>
      <c r="B55" t="s">
        <v>304</v>
      </c>
      <c r="C55" t="s">
        <v>1479</v>
      </c>
      <c r="D55" s="6">
        <v>0.34484953703703702</v>
      </c>
      <c r="E55" s="6">
        <v>0.36482638888888891</v>
      </c>
      <c r="F55">
        <f>VLOOKUP(B55,evpWeights!A:Z,26,FALSE)</f>
        <v>3.3935516791495014E-5</v>
      </c>
      <c r="G55" s="6" t="str">
        <f t="shared" si="2"/>
        <v>1726</v>
      </c>
      <c r="H55">
        <f t="shared" si="3"/>
        <v>1.9661365464365594E-8</v>
      </c>
      <c r="I55">
        <f t="shared" ref="I55" si="6">AVERAGE(H55:H59)</f>
        <v>2.1966348324481009E-8</v>
      </c>
      <c r="K55" s="8">
        <v>0.35000000000000003</v>
      </c>
      <c r="L55">
        <v>0</v>
      </c>
      <c r="M55" t="s">
        <v>597</v>
      </c>
      <c r="N55">
        <f>100-(IF(RIGHT(M55,1)="w",_xlfn.NUMBERVALUE(LEFT(M55,(LEN(M55)-2))),94-_xlfn.NUMBERVALUE(LEFT(M55,(LEN(M55)-2))))*1.04)</f>
        <v>69.84</v>
      </c>
      <c r="O55">
        <f>AVERAGE(N55:N58)</f>
        <v>39.42</v>
      </c>
    </row>
    <row r="56" spans="1:15" x14ac:dyDescent="0.25">
      <c r="B56" t="s">
        <v>305</v>
      </c>
      <c r="C56" t="s">
        <v>1479</v>
      </c>
      <c r="D56" s="6">
        <v>0.3457175925925926</v>
      </c>
      <c r="E56" s="6">
        <v>0.36537037037037035</v>
      </c>
      <c r="F56">
        <f>VLOOKUP(B56,evpWeights!A:Z,26,FALSE)</f>
        <v>3.9722969267564001E-5</v>
      </c>
      <c r="G56" s="6" t="str">
        <f t="shared" si="2"/>
        <v>1698</v>
      </c>
      <c r="H56">
        <f t="shared" si="3"/>
        <v>2.3393974833665489E-8</v>
      </c>
      <c r="M56" t="s">
        <v>1480</v>
      </c>
      <c r="N56">
        <f t="shared" ref="N56:N58" si="7">100-(IF(RIGHT(M56,1)="w",_xlfn.NUMBERVALUE(LEFT(M56,(LEN(M56)-2))),94-_xlfn.NUMBERVALUE(LEFT(M56,(LEN(M56)-2))))*1.04)</f>
        <v>26.159999999999997</v>
      </c>
    </row>
    <row r="57" spans="1:15" x14ac:dyDescent="0.25">
      <c r="B57" t="s">
        <v>306</v>
      </c>
      <c r="C57" t="s">
        <v>1479</v>
      </c>
      <c r="D57" s="6">
        <v>0.34630787037037036</v>
      </c>
      <c r="E57" s="6">
        <v>0.36582175925925925</v>
      </c>
      <c r="F57">
        <f>VLOOKUP(B57,evpWeights!A:Z,26,FALSE)</f>
        <v>3.8144573137726961E-5</v>
      </c>
      <c r="G57" s="6" t="str">
        <f t="shared" si="2"/>
        <v>1686</v>
      </c>
      <c r="H57">
        <f t="shared" si="3"/>
        <v>2.2624301979671982E-8</v>
      </c>
      <c r="M57" t="s">
        <v>581</v>
      </c>
      <c r="N57">
        <f t="shared" si="7"/>
        <v>9.519999999999996</v>
      </c>
    </row>
    <row r="58" spans="1:15" x14ac:dyDescent="0.25">
      <c r="B58" t="s">
        <v>307</v>
      </c>
      <c r="C58" t="s">
        <v>1479</v>
      </c>
      <c r="D58" s="6">
        <v>0.3468518518518518</v>
      </c>
      <c r="E58" s="6">
        <v>0.36628472222222225</v>
      </c>
      <c r="F58">
        <f>VLOOKUP(B58,evpWeights!A:Z,26,FALSE)</f>
        <v>3.4987780878053024E-5</v>
      </c>
      <c r="G58" s="6" t="str">
        <f t="shared" si="2"/>
        <v>1679</v>
      </c>
      <c r="H58">
        <f t="shared" si="3"/>
        <v>2.0838463894016094E-8</v>
      </c>
      <c r="M58" t="s">
        <v>464</v>
      </c>
      <c r="N58">
        <f t="shared" si="7"/>
        <v>52.16</v>
      </c>
    </row>
    <row r="59" spans="1:15" x14ac:dyDescent="0.25">
      <c r="B59" t="s">
        <v>308</v>
      </c>
      <c r="C59" t="s">
        <v>1479</v>
      </c>
      <c r="D59" s="6">
        <v>0.34745370370370371</v>
      </c>
      <c r="E59" s="6">
        <v>0.36678240740740736</v>
      </c>
      <c r="F59">
        <f>VLOOKUP(B59,evpWeights!A:Z,26,FALSE)</f>
        <v>3.8933771202645433E-5</v>
      </c>
      <c r="G59" s="6" t="str">
        <f t="shared" si="2"/>
        <v>1670</v>
      </c>
      <c r="H59">
        <f t="shared" si="3"/>
        <v>2.3313635450685888E-8</v>
      </c>
    </row>
    <row r="60" spans="1:15" x14ac:dyDescent="0.25">
      <c r="A60" s="3">
        <v>42546</v>
      </c>
      <c r="B60" t="s">
        <v>339</v>
      </c>
      <c r="C60" t="s">
        <v>1479</v>
      </c>
      <c r="D60" s="6">
        <v>0.59133101851851855</v>
      </c>
      <c r="E60" s="6">
        <v>0.60015046296296293</v>
      </c>
      <c r="F60">
        <f>VLOOKUP(B60,evpWeights!A:Z,26,FALSE)</f>
        <v>1.9556959407132119E-5</v>
      </c>
      <c r="G60" s="6" t="str">
        <f t="shared" si="2"/>
        <v>762</v>
      </c>
      <c r="H60">
        <f t="shared" si="3"/>
        <v>2.5665301059228503E-8</v>
      </c>
      <c r="I60">
        <f t="shared" ref="I60" si="8">AVERAGE(H60:H64)</f>
        <v>2.5916027630445472E-8</v>
      </c>
      <c r="K60" s="8">
        <v>0.59583333333333333</v>
      </c>
      <c r="L60">
        <v>0</v>
      </c>
      <c r="M60" t="s">
        <v>1382</v>
      </c>
      <c r="N60">
        <f>100-(IF(RIGHT(M60,1)="w",_xlfn.NUMBERVALUE(LEFT(M60,(LEN(M60)-2))),94-_xlfn.NUMBERVALUE(LEFT(M60,(LEN(M60)-2))))*1.04)</f>
        <v>53.199999999999996</v>
      </c>
      <c r="O60">
        <f>AVERAGE(N60:N63)</f>
        <v>35.519999999999996</v>
      </c>
    </row>
    <row r="61" spans="1:15" x14ac:dyDescent="0.25">
      <c r="B61" t="s">
        <v>340</v>
      </c>
      <c r="C61" t="s">
        <v>1479</v>
      </c>
      <c r="D61" s="6">
        <v>0.59186342592592589</v>
      </c>
      <c r="E61" s="6">
        <v>0.60063657407407411</v>
      </c>
      <c r="F61">
        <f>VLOOKUP(B61,evpWeights!A:Z,26,FALSE)</f>
        <v>2.1797861005865991E-5</v>
      </c>
      <c r="G61" s="6" t="str">
        <f t="shared" si="2"/>
        <v>758</v>
      </c>
      <c r="H61">
        <f t="shared" si="3"/>
        <v>2.8757072567105529E-8</v>
      </c>
      <c r="M61" t="s">
        <v>587</v>
      </c>
      <c r="N61">
        <f t="shared" ref="N61:N63" si="9">100-(IF(RIGHT(M61,1)="w",_xlfn.NUMBERVALUE(LEFT(M61,(LEN(M61)-2))),94-_xlfn.NUMBERVALUE(LEFT(M61,(LEN(M61)-2))))*1.04)</f>
        <v>30.319999999999993</v>
      </c>
    </row>
    <row r="62" spans="1:15" x14ac:dyDescent="0.25">
      <c r="B62" t="s">
        <v>341</v>
      </c>
      <c r="C62" t="s">
        <v>1479</v>
      </c>
      <c r="D62" s="6">
        <v>0.59236111111111112</v>
      </c>
      <c r="E62" s="6">
        <v>0.60113425925925923</v>
      </c>
      <c r="F62">
        <f>VLOOKUP(B62,evpWeights!A:Z,26,FALSE)</f>
        <v>2.4038762604599795E-5</v>
      </c>
      <c r="G62" s="6" t="str">
        <f t="shared" si="2"/>
        <v>758</v>
      </c>
      <c r="H62">
        <f t="shared" si="3"/>
        <v>3.1713407130078884E-8</v>
      </c>
      <c r="M62" t="s">
        <v>1488</v>
      </c>
      <c r="N62">
        <f t="shared" si="9"/>
        <v>12.64</v>
      </c>
    </row>
    <row r="63" spans="1:15" x14ac:dyDescent="0.25">
      <c r="B63" t="s">
        <v>342</v>
      </c>
      <c r="C63" t="s">
        <v>1479</v>
      </c>
      <c r="D63" s="6">
        <v>0.59284722222222219</v>
      </c>
      <c r="E63" s="6">
        <v>0.60152777777777777</v>
      </c>
      <c r="F63">
        <f>VLOOKUP(B63,evpWeights!A:Z,26,FALSE)</f>
        <v>2.3835044277442208E-5</v>
      </c>
      <c r="G63" s="6" t="str">
        <f t="shared" si="2"/>
        <v>750</v>
      </c>
      <c r="H63">
        <f t="shared" si="3"/>
        <v>3.1780059036589613E-8</v>
      </c>
      <c r="M63" t="s">
        <v>432</v>
      </c>
      <c r="N63">
        <f t="shared" si="9"/>
        <v>45.92</v>
      </c>
    </row>
    <row r="64" spans="1:15" x14ac:dyDescent="0.25">
      <c r="B64" t="s">
        <v>343</v>
      </c>
      <c r="C64" t="s">
        <v>1479</v>
      </c>
      <c r="D64" s="6">
        <v>0.59333333333333338</v>
      </c>
      <c r="E64" s="6">
        <v>0.602025462962963</v>
      </c>
      <c r="F64">
        <f>VLOOKUP(B64,evpWeights!A:Z,26,FALSE)</f>
        <v>8.7598880677778412E-6</v>
      </c>
      <c r="G64" s="6" t="str">
        <f t="shared" si="2"/>
        <v>751</v>
      </c>
      <c r="H64">
        <f t="shared" si="3"/>
        <v>1.1664298359224822E-8</v>
      </c>
    </row>
    <row r="65" spans="1:15" x14ac:dyDescent="0.25">
      <c r="A65" s="3">
        <v>42546</v>
      </c>
      <c r="B65" t="s">
        <v>344</v>
      </c>
      <c r="C65" t="s">
        <v>1478</v>
      </c>
      <c r="D65" s="6">
        <v>0.60562499999999997</v>
      </c>
      <c r="E65" s="6">
        <v>0.61854166666666666</v>
      </c>
      <c r="F65">
        <f>VLOOKUP(B65,evpWeights!A:Z,26,FALSE)</f>
        <v>2.3020170968811652E-5</v>
      </c>
      <c r="G65" s="6" t="str">
        <f t="shared" si="2"/>
        <v>1116</v>
      </c>
      <c r="H65">
        <f t="shared" si="3"/>
        <v>2.0627393341229079E-8</v>
      </c>
      <c r="I65">
        <f t="shared" ref="I65" si="10">AVERAGE(H65:H69)</f>
        <v>2.0198753528310376E-8</v>
      </c>
    </row>
    <row r="66" spans="1:15" x14ac:dyDescent="0.25">
      <c r="B66" t="s">
        <v>345</v>
      </c>
      <c r="C66" t="s">
        <v>1478</v>
      </c>
      <c r="D66" s="6">
        <v>0.60605324074074074</v>
      </c>
      <c r="E66" s="6">
        <v>0.61895833333333339</v>
      </c>
      <c r="F66">
        <f>VLOOKUP(B66,evpWeights!A:Z,26,FALSE)</f>
        <v>1.9964396061447287E-5</v>
      </c>
      <c r="G66" s="6" t="str">
        <f t="shared" si="2"/>
        <v>1115</v>
      </c>
      <c r="H66">
        <f t="shared" si="3"/>
        <v>1.7905287947486356E-8</v>
      </c>
    </row>
    <row r="67" spans="1:15" x14ac:dyDescent="0.25">
      <c r="B67" t="s">
        <v>346</v>
      </c>
      <c r="C67" t="s">
        <v>1478</v>
      </c>
      <c r="D67" s="6">
        <v>0.60665509259259254</v>
      </c>
      <c r="E67" s="6">
        <v>0.61934027777777778</v>
      </c>
      <c r="F67">
        <f>VLOOKUP(B67,evpWeights!A:Z,26,FALSE)</f>
        <v>2.3835044277442283E-5</v>
      </c>
      <c r="G67" s="6" t="str">
        <f t="shared" si="2"/>
        <v>1096</v>
      </c>
      <c r="H67">
        <f t="shared" si="3"/>
        <v>2.1747303172848799E-8</v>
      </c>
    </row>
    <row r="68" spans="1:15" x14ac:dyDescent="0.25">
      <c r="B68" t="s">
        <v>347</v>
      </c>
      <c r="C68" t="s">
        <v>1478</v>
      </c>
      <c r="D68" s="6">
        <v>0.60714120370370372</v>
      </c>
      <c r="E68" s="6">
        <v>0.61974537037037036</v>
      </c>
      <c r="F68">
        <f>VLOOKUP(B68,evpWeights!A:Z,26,FALSE)</f>
        <v>2.1594142678708336E-5</v>
      </c>
      <c r="G68" s="6" t="str">
        <f t="shared" si="2"/>
        <v>1089</v>
      </c>
      <c r="H68">
        <f t="shared" si="3"/>
        <v>1.982933212002602E-8</v>
      </c>
    </row>
    <row r="69" spans="1:15" x14ac:dyDescent="0.25">
      <c r="B69" t="s">
        <v>348</v>
      </c>
      <c r="C69" t="s">
        <v>1478</v>
      </c>
      <c r="D69" s="6">
        <v>0.60766203703703703</v>
      </c>
      <c r="E69" s="6">
        <v>0.62008101851851849</v>
      </c>
      <c r="F69">
        <f>VLOOKUP(B69,evpWeights!A:Z,26,FALSE)</f>
        <v>2.2409015987338821E-5</v>
      </c>
      <c r="G69" s="6" t="str">
        <f t="shared" si="2"/>
        <v>1073</v>
      </c>
      <c r="H69">
        <f t="shared" si="3"/>
        <v>2.0884451059961623E-8</v>
      </c>
    </row>
    <row r="70" spans="1:15" x14ac:dyDescent="0.25">
      <c r="A70" s="3">
        <v>42546</v>
      </c>
      <c r="B70" t="s">
        <v>349</v>
      </c>
      <c r="C70" t="s">
        <v>396</v>
      </c>
      <c r="D70" s="6">
        <v>0.61545138888888895</v>
      </c>
      <c r="E70" s="6">
        <v>0.63113425925925926</v>
      </c>
      <c r="F70">
        <f>VLOOKUP(B70,evpWeights!A:Z,26,FALSE)</f>
        <v>3.7076735542687944E-5</v>
      </c>
      <c r="G70" s="6" t="str">
        <f t="shared" si="2"/>
        <v>1355</v>
      </c>
      <c r="H70">
        <f t="shared" si="3"/>
        <v>2.73629044595483E-8</v>
      </c>
      <c r="I70">
        <f>AVERAGE(H70:H73)</f>
        <v>2.9280734128932107E-8</v>
      </c>
    </row>
    <row r="71" spans="1:15" x14ac:dyDescent="0.25">
      <c r="B71" t="s">
        <v>350</v>
      </c>
      <c r="C71" t="s">
        <v>396</v>
      </c>
      <c r="D71" s="6">
        <v>0.61589120370370376</v>
      </c>
      <c r="E71" s="6">
        <v>0.6315277777777778</v>
      </c>
      <c r="F71">
        <f>VLOOKUP(B71,evpWeights!A:Z,26,FALSE)</f>
        <v>3.5854425579742141E-5</v>
      </c>
      <c r="G71" s="6" t="str">
        <f t="shared" si="2"/>
        <v>1351</v>
      </c>
      <c r="H71">
        <f t="shared" si="3"/>
        <v>2.6539175114538965E-8</v>
      </c>
    </row>
    <row r="72" spans="1:15" x14ac:dyDescent="0.25">
      <c r="B72" t="s">
        <v>351</v>
      </c>
      <c r="C72" t="s">
        <v>396</v>
      </c>
      <c r="D72" s="6">
        <v>0.61633101851851857</v>
      </c>
      <c r="E72" s="6">
        <v>0.63193287037037038</v>
      </c>
      <c r="F72">
        <f>VLOOKUP(B72,evpWeights!A:Z,26,FALSE)</f>
        <v>4.8484961863514976E-5</v>
      </c>
      <c r="G72" s="6" t="str">
        <f t="shared" si="2"/>
        <v>1348</v>
      </c>
      <c r="H72">
        <f t="shared" si="3"/>
        <v>3.5968072599046719E-8</v>
      </c>
    </row>
    <row r="73" spans="1:15" x14ac:dyDescent="0.25">
      <c r="B73" t="s">
        <v>352</v>
      </c>
      <c r="C73" t="s">
        <v>396</v>
      </c>
      <c r="D73" s="6">
        <v>0.61674768518518519</v>
      </c>
      <c r="E73" s="6">
        <v>0.63240740740740742</v>
      </c>
      <c r="F73">
        <f>VLOOKUP(B73,evpWeights!A:Z,26,FALSE)</f>
        <v>3.6873017215530289E-5</v>
      </c>
      <c r="G73" s="6" t="str">
        <f t="shared" si="2"/>
        <v>1353</v>
      </c>
      <c r="H73">
        <f t="shared" si="3"/>
        <v>2.725278434259445E-8</v>
      </c>
    </row>
    <row r="74" spans="1:15" x14ac:dyDescent="0.25">
      <c r="A74" s="3">
        <v>42547</v>
      </c>
      <c r="B74" t="s">
        <v>353</v>
      </c>
      <c r="C74" t="s">
        <v>1478</v>
      </c>
      <c r="D74" s="6">
        <v>0.29097222222222224</v>
      </c>
      <c r="E74" s="6">
        <v>0.30606481481481479</v>
      </c>
      <c r="F74">
        <f>VLOOKUP(B74,evpWeights!A:Z,26,FALSE)</f>
        <v>2.4038762604599867E-5</v>
      </c>
      <c r="G74" s="6" t="str">
        <f t="shared" si="2"/>
        <v>1304</v>
      </c>
      <c r="H74">
        <f t="shared" si="3"/>
        <v>1.8434633899233025E-8</v>
      </c>
      <c r="I74">
        <f t="shared" ref="I74:I134" si="11">AVERAGE(H74:H78)</f>
        <v>1.8700598610012718E-8</v>
      </c>
      <c r="K74" s="8">
        <v>0.29583333333333334</v>
      </c>
      <c r="L74">
        <v>0</v>
      </c>
      <c r="M74" t="s">
        <v>442</v>
      </c>
      <c r="N74">
        <f>100-(IF(RIGHT(M74,1)="w",_xlfn.NUMBERVALUE(LEFT(M74,(LEN(M74)-2))),94-_xlfn.NUMBERVALUE(LEFT(M74,(LEN(M74)-2))))*1.04)</f>
        <v>89.6</v>
      </c>
      <c r="O74">
        <f>AVERAGE(N74:N77)</f>
        <v>91.94</v>
      </c>
    </row>
    <row r="75" spans="1:15" x14ac:dyDescent="0.25">
      <c r="B75" t="s">
        <v>354</v>
      </c>
      <c r="C75" t="s">
        <v>1478</v>
      </c>
      <c r="D75" s="6">
        <v>0.29238425925925926</v>
      </c>
      <c r="E75" s="6">
        <v>0.30645833333333333</v>
      </c>
      <c r="F75">
        <f>VLOOKUP(B75,evpWeights!A:Z,26,FALSE)</f>
        <v>2.2205297660181237E-5</v>
      </c>
      <c r="G75" s="6" t="str">
        <f t="shared" si="2"/>
        <v>1216</v>
      </c>
      <c r="H75">
        <f t="shared" si="3"/>
        <v>1.8260935575806939E-8</v>
      </c>
      <c r="M75" t="s">
        <v>443</v>
      </c>
      <c r="N75">
        <f t="shared" ref="N75:N77" si="12">100-(IF(RIGHT(M75,1)="w",_xlfn.NUMBERVALUE(LEFT(M75,(LEN(M75)-2))),94-_xlfn.NUMBERVALUE(LEFT(M75,(LEN(M75)-2))))*1.04)</f>
        <v>97.92</v>
      </c>
    </row>
    <row r="76" spans="1:15" x14ac:dyDescent="0.25">
      <c r="B76" t="s">
        <v>355</v>
      </c>
      <c r="C76" t="s">
        <v>1478</v>
      </c>
      <c r="D76" s="6">
        <v>0.29219907407407408</v>
      </c>
      <c r="E76" s="6">
        <v>0.30685185185185188</v>
      </c>
      <c r="F76">
        <f>VLOOKUP(B76,evpWeights!A:Z,26,FALSE)</f>
        <v>2.4242480931757454E-5</v>
      </c>
      <c r="G76" s="6" t="str">
        <f t="shared" si="2"/>
        <v>1266</v>
      </c>
      <c r="H76">
        <f t="shared" si="3"/>
        <v>1.9148879093015367E-8</v>
      </c>
      <c r="M76" t="s">
        <v>451</v>
      </c>
      <c r="N76">
        <f t="shared" si="12"/>
        <v>91.68</v>
      </c>
    </row>
    <row r="77" spans="1:15" x14ac:dyDescent="0.25">
      <c r="B77" t="s">
        <v>356</v>
      </c>
      <c r="C77" t="s">
        <v>1478</v>
      </c>
      <c r="D77" s="6">
        <v>0.29270833333333335</v>
      </c>
      <c r="E77" s="6">
        <v>0.30725694444444446</v>
      </c>
      <c r="F77">
        <f>VLOOKUP(B77,evpWeights!A:Z,26,FALSE)</f>
        <v>2.4038762604599867E-5</v>
      </c>
      <c r="G77" s="6" t="str">
        <f t="shared" si="2"/>
        <v>1257</v>
      </c>
      <c r="H77">
        <f t="shared" si="3"/>
        <v>1.9123916153221851E-8</v>
      </c>
      <c r="M77" t="s">
        <v>399</v>
      </c>
      <c r="N77">
        <f t="shared" si="12"/>
        <v>88.56</v>
      </c>
    </row>
    <row r="78" spans="1:15" x14ac:dyDescent="0.25">
      <c r="B78" t="s">
        <v>357</v>
      </c>
      <c r="C78" t="s">
        <v>1478</v>
      </c>
      <c r="D78" s="6">
        <v>0.29325231481481479</v>
      </c>
      <c r="E78" s="6">
        <v>0.30775462962962963</v>
      </c>
      <c r="F78">
        <f>VLOOKUP(B78,evpWeights!A:Z,26,FALSE)</f>
        <v>2.3223889295969381E-5</v>
      </c>
      <c r="G78" s="6" t="str">
        <f t="shared" si="2"/>
        <v>1253</v>
      </c>
      <c r="H78">
        <f t="shared" si="3"/>
        <v>1.8534628328786417E-8</v>
      </c>
    </row>
    <row r="79" spans="1:15" x14ac:dyDescent="0.25">
      <c r="A79" s="3">
        <v>42547</v>
      </c>
      <c r="B79" t="s">
        <v>358</v>
      </c>
      <c r="C79" t="s">
        <v>396</v>
      </c>
      <c r="D79" s="6">
        <v>0.3021064814814815</v>
      </c>
      <c r="E79" s="6">
        <v>0.31106481481481479</v>
      </c>
      <c r="F79">
        <f>VLOOKUP(B79,evpWeights!A:Z,26,FALSE)</f>
        <v>8.9636063949355726E-6</v>
      </c>
      <c r="G79" s="6" t="str">
        <f t="shared" si="2"/>
        <v>774</v>
      </c>
      <c r="H79">
        <f t="shared" si="3"/>
        <v>1.1580886815162239E-8</v>
      </c>
      <c r="I79">
        <f t="shared" si="11"/>
        <v>1.2308013259831444E-8</v>
      </c>
      <c r="K79" t="s">
        <v>698</v>
      </c>
      <c r="L79" t="s">
        <v>698</v>
      </c>
      <c r="M79" t="s">
        <v>698</v>
      </c>
      <c r="N79" t="s">
        <v>698</v>
      </c>
    </row>
    <row r="80" spans="1:15" x14ac:dyDescent="0.25">
      <c r="B80" t="s">
        <v>359</v>
      </c>
      <c r="C80" t="s">
        <v>396</v>
      </c>
      <c r="D80" s="6">
        <v>0.30260416666666667</v>
      </c>
      <c r="E80" s="6">
        <v>0.31188657407407411</v>
      </c>
      <c r="F80">
        <f>VLOOKUP(B80,evpWeights!A:Z,26,FALSE)</f>
        <v>1.0185916357881302E-5</v>
      </c>
      <c r="G80" s="6" t="str">
        <f t="shared" si="2"/>
        <v>802</v>
      </c>
      <c r="H80">
        <f t="shared" si="3"/>
        <v>1.2700643837757234E-8</v>
      </c>
    </row>
    <row r="81" spans="1:15" x14ac:dyDescent="0.25">
      <c r="B81" t="s">
        <v>360</v>
      </c>
      <c r="C81" t="s">
        <v>396</v>
      </c>
      <c r="D81" s="6">
        <v>0.30318287037037034</v>
      </c>
      <c r="E81" s="6">
        <v>0.31230324074074073</v>
      </c>
      <c r="F81">
        <f>VLOOKUP(B81,evpWeights!A:Z,26,FALSE)</f>
        <v>8.5561697406203282E-6</v>
      </c>
      <c r="G81" s="6" t="str">
        <f t="shared" si="2"/>
        <v>788</v>
      </c>
      <c r="H81">
        <f t="shared" si="3"/>
        <v>1.0858083427183157E-8</v>
      </c>
    </row>
    <row r="82" spans="1:15" x14ac:dyDescent="0.25">
      <c r="B82" t="s">
        <v>361</v>
      </c>
      <c r="C82" t="s">
        <v>396</v>
      </c>
      <c r="D82" s="6">
        <v>0.3037037037037037</v>
      </c>
      <c r="E82" s="6">
        <v>0.31265046296296295</v>
      </c>
      <c r="F82">
        <f>VLOOKUP(B82,evpWeights!A:Z,26,FALSE)</f>
        <v>1.1204507993669446E-5</v>
      </c>
      <c r="G82" s="6" t="str">
        <f t="shared" si="2"/>
        <v>773</v>
      </c>
      <c r="H82">
        <f t="shared" si="3"/>
        <v>1.4494835696855687E-8</v>
      </c>
    </row>
    <row r="83" spans="1:15" x14ac:dyDescent="0.25">
      <c r="B83" t="s">
        <v>362</v>
      </c>
      <c r="C83" t="s">
        <v>396</v>
      </c>
      <c r="D83" s="6">
        <v>0.30417824074074074</v>
      </c>
      <c r="E83" s="6">
        <v>0.31309027777777776</v>
      </c>
      <c r="F83">
        <f>VLOOKUP(B83,evpWeights!A:Z,26,FALSE)</f>
        <v>9.1673247220931584E-6</v>
      </c>
      <c r="G83" s="6" t="str">
        <f t="shared" si="2"/>
        <v>770</v>
      </c>
      <c r="H83">
        <f t="shared" si="3"/>
        <v>1.1905616522198907E-8</v>
      </c>
    </row>
    <row r="84" spans="1:15" x14ac:dyDescent="0.25">
      <c r="A84" s="3">
        <v>42547</v>
      </c>
      <c r="B84" t="s">
        <v>363</v>
      </c>
      <c r="C84" t="s">
        <v>1479</v>
      </c>
      <c r="D84" s="6" t="s">
        <v>698</v>
      </c>
      <c r="E84" s="6" t="s">
        <v>698</v>
      </c>
      <c r="F84" t="str">
        <f>VLOOKUP(B84,evpWeights!A:Z,26,FALSE)</f>
        <v>na</v>
      </c>
      <c r="G84" s="6" t="str">
        <f t="shared" si="2"/>
        <v>na</v>
      </c>
      <c r="H84" t="str">
        <f t="shared" si="3"/>
        <v>na</v>
      </c>
      <c r="I84">
        <f t="shared" si="11"/>
        <v>1.4118279271121246E-8</v>
      </c>
      <c r="K84" s="8">
        <v>0.3263888888888889</v>
      </c>
      <c r="L84">
        <v>0</v>
      </c>
      <c r="M84" t="s">
        <v>405</v>
      </c>
      <c r="N84">
        <f t="shared" ref="N84:N97" si="13">100-(IF(RIGHT(M84,1)="w",_xlfn.NUMBERVALUE(LEFT(M84,(LEN(M84)-2))),94-_xlfn.NUMBERVALUE(LEFT(M84,(LEN(M84)-2))))*1.04)</f>
        <v>50.08</v>
      </c>
      <c r="O84">
        <f>AVERAGE(N84:N87)</f>
        <v>37.599999999999994</v>
      </c>
    </row>
    <row r="85" spans="1:15" x14ac:dyDescent="0.25">
      <c r="B85" t="s">
        <v>364</v>
      </c>
      <c r="C85" t="s">
        <v>1479</v>
      </c>
      <c r="D85" s="6">
        <v>0.31991898148148151</v>
      </c>
      <c r="E85" s="6">
        <v>0.3289583333333333</v>
      </c>
      <c r="F85">
        <f>VLOOKUP(B85,evpWeights!A:Z,26,FALSE)</f>
        <v>9.9821980307237166E-6</v>
      </c>
      <c r="G85" s="6" t="str">
        <f t="shared" si="2"/>
        <v>781</v>
      </c>
      <c r="H85">
        <f t="shared" si="3"/>
        <v>1.2781303496445219E-8</v>
      </c>
      <c r="M85" t="s">
        <v>587</v>
      </c>
      <c r="N85">
        <f t="shared" si="13"/>
        <v>30.319999999999993</v>
      </c>
    </row>
    <row r="86" spans="1:15" x14ac:dyDescent="0.25">
      <c r="B86" t="s">
        <v>365</v>
      </c>
      <c r="C86" t="s">
        <v>1479</v>
      </c>
      <c r="D86" s="6" t="s">
        <v>698</v>
      </c>
      <c r="E86" s="6" t="s">
        <v>698</v>
      </c>
      <c r="F86">
        <f>VLOOKUP(B86,evpWeights!A:Z,26,FALSE)</f>
        <v>1.0797071339354204E-5</v>
      </c>
      <c r="G86" s="6" t="str">
        <f t="shared" si="2"/>
        <v>na</v>
      </c>
      <c r="H86" t="str">
        <f t="shared" si="3"/>
        <v>na</v>
      </c>
      <c r="M86" t="s">
        <v>1489</v>
      </c>
      <c r="N86">
        <f t="shared" si="13"/>
        <v>11.599999999999994</v>
      </c>
    </row>
    <row r="87" spans="1:15" x14ac:dyDescent="0.25">
      <c r="B87" t="s">
        <v>366</v>
      </c>
      <c r="C87" t="s">
        <v>1479</v>
      </c>
      <c r="D87" s="6">
        <v>0.32115740740740745</v>
      </c>
      <c r="E87" s="6">
        <v>0.3291782407407407</v>
      </c>
      <c r="F87">
        <f>VLOOKUP(B87,evpWeights!A:Z,26,FALSE)</f>
        <v>1.3445409592403322E-5</v>
      </c>
      <c r="G87" s="6" t="str">
        <f t="shared" si="2"/>
        <v>693</v>
      </c>
      <c r="H87">
        <f t="shared" si="3"/>
        <v>1.9401745443583437E-8</v>
      </c>
      <c r="M87" t="s">
        <v>479</v>
      </c>
      <c r="N87">
        <f t="shared" si="13"/>
        <v>58.4</v>
      </c>
    </row>
    <row r="88" spans="1:15" x14ac:dyDescent="0.25">
      <c r="B88" t="s">
        <v>367</v>
      </c>
      <c r="C88" t="s">
        <v>1479</v>
      </c>
      <c r="D88" s="6">
        <v>0.32188657407407406</v>
      </c>
      <c r="E88" s="6">
        <v>0.33023148148148146</v>
      </c>
      <c r="F88">
        <f>VLOOKUP(B88,evpWeights!A:Z,26,FALSE)</f>
        <v>7.3338597776745985E-6</v>
      </c>
      <c r="G88" s="6" t="str">
        <f t="shared" si="2"/>
        <v>721</v>
      </c>
      <c r="H88">
        <f t="shared" si="3"/>
        <v>1.0171788873335087E-8</v>
      </c>
    </row>
    <row r="89" spans="1:15" x14ac:dyDescent="0.25">
      <c r="A89" s="3">
        <v>42547</v>
      </c>
      <c r="B89" t="s">
        <v>736</v>
      </c>
      <c r="C89" t="s">
        <v>1479</v>
      </c>
      <c r="D89" s="6">
        <v>0.51508101851851851</v>
      </c>
      <c r="E89" s="6">
        <v>0.52541666666666664</v>
      </c>
      <c r="F89">
        <f>VLOOKUP(B89,evpWeights!A:Z,26,FALSE)</f>
        <v>3.0761467400801493E-5</v>
      </c>
      <c r="G89" s="6" t="str">
        <f t="shared" si="2"/>
        <v>893</v>
      </c>
      <c r="H89">
        <f t="shared" si="3"/>
        <v>3.4447331915791145E-8</v>
      </c>
      <c r="I89">
        <f t="shared" si="11"/>
        <v>3.5900529899386436E-8</v>
      </c>
      <c r="K89" s="8">
        <v>0.51944444444444449</v>
      </c>
      <c r="L89">
        <v>0.3</v>
      </c>
      <c r="M89" t="s">
        <v>1490</v>
      </c>
      <c r="N89">
        <f t="shared" ref="N89" si="14">100-(IF(RIGHT(M89,1)="w",_xlfn.NUMBERVALUE(LEFT(M89,(LEN(M89)-2))),94-_xlfn.NUMBERVALUE(LEFT(M89,(LEN(M89)-2))))*1.04)</f>
        <v>57.36</v>
      </c>
      <c r="O89">
        <f>AVERAGE(N89:N92)</f>
        <v>31.880000000000003</v>
      </c>
    </row>
    <row r="90" spans="1:15" x14ac:dyDescent="0.25">
      <c r="B90" t="s">
        <v>738</v>
      </c>
      <c r="C90" t="s">
        <v>1479</v>
      </c>
      <c r="D90" s="6">
        <v>0.51565972222222223</v>
      </c>
      <c r="E90" s="6">
        <v>0.52596064814814814</v>
      </c>
      <c r="F90">
        <f>VLOOKUP(B90,evpWeights!A:Z,26,FALSE)</f>
        <v>2.913172078354059E-5</v>
      </c>
      <c r="G90" s="6" t="str">
        <f t="shared" si="2"/>
        <v>890</v>
      </c>
      <c r="H90">
        <f t="shared" si="3"/>
        <v>3.2732270543304037E-8</v>
      </c>
      <c r="M90" t="s">
        <v>583</v>
      </c>
      <c r="N90">
        <f t="shared" si="13"/>
        <v>10.560000000000002</v>
      </c>
    </row>
    <row r="91" spans="1:15" x14ac:dyDescent="0.25">
      <c r="B91" t="s">
        <v>739</v>
      </c>
      <c r="C91" t="s">
        <v>1479</v>
      </c>
      <c r="D91" s="6">
        <v>0.51626157407407403</v>
      </c>
      <c r="E91" s="6">
        <v>0.52641203703703698</v>
      </c>
      <c r="F91">
        <f>VLOOKUP(B91,evpWeights!A:Z,26,FALSE)</f>
        <v>3.9725073795737062E-5</v>
      </c>
      <c r="G91" s="6" t="str">
        <f t="shared" si="2"/>
        <v>877</v>
      </c>
      <c r="H91">
        <f t="shared" si="3"/>
        <v>4.529654936800121E-8</v>
      </c>
      <c r="M91" t="s">
        <v>583</v>
      </c>
      <c r="N91">
        <f t="shared" si="13"/>
        <v>10.560000000000002</v>
      </c>
    </row>
    <row r="92" spans="1:15" x14ac:dyDescent="0.25">
      <c r="B92" t="s">
        <v>740</v>
      </c>
      <c r="C92" t="s">
        <v>1479</v>
      </c>
      <c r="D92" s="6">
        <v>0.51685185185185178</v>
      </c>
      <c r="E92" s="6">
        <v>0.52684027777777775</v>
      </c>
      <c r="F92">
        <f>VLOOKUP(B92,evpWeights!A:Z,26,FALSE)</f>
        <v>3.4224678962481171E-5</v>
      </c>
      <c r="G92" s="6" t="str">
        <f t="shared" si="2"/>
        <v>863</v>
      </c>
      <c r="H92">
        <f t="shared" si="3"/>
        <v>3.9657797175528588E-8</v>
      </c>
      <c r="M92" t="s">
        <v>1491</v>
      </c>
      <c r="N92">
        <f t="shared" si="13"/>
        <v>49.04</v>
      </c>
    </row>
    <row r="93" spans="1:15" x14ac:dyDescent="0.25">
      <c r="B93" t="s">
        <v>741</v>
      </c>
      <c r="C93" t="s">
        <v>1479</v>
      </c>
      <c r="D93" s="6">
        <v>0.51738425925925924</v>
      </c>
      <c r="E93" s="6">
        <v>0.5272916666666666</v>
      </c>
      <c r="F93">
        <f>VLOOKUP(B93,evpWeights!A:Z,26,FALSE)</f>
        <v>2.3427607623126965E-5</v>
      </c>
      <c r="G93" s="6" t="str">
        <f t="shared" si="2"/>
        <v>856</v>
      </c>
      <c r="H93">
        <f t="shared" si="3"/>
        <v>2.7368700494307201E-8</v>
      </c>
    </row>
    <row r="94" spans="1:15" x14ac:dyDescent="0.25">
      <c r="A94" s="3">
        <v>42547</v>
      </c>
      <c r="B94" t="s">
        <v>742</v>
      </c>
      <c r="C94" t="s">
        <v>1478</v>
      </c>
      <c r="D94" s="6">
        <v>0.53209490740740739</v>
      </c>
      <c r="E94" s="6">
        <v>0.54321759259259261</v>
      </c>
      <c r="F94">
        <f>VLOOKUP(B94,evpWeights!A:Z,26,FALSE)</f>
        <v>1.6908621154082927E-5</v>
      </c>
      <c r="G94" s="6" t="str">
        <f t="shared" si="2"/>
        <v>961</v>
      </c>
      <c r="H94">
        <f t="shared" si="3"/>
        <v>1.7594819098941652E-8</v>
      </c>
      <c r="I94">
        <f t="shared" si="11"/>
        <v>1.6567446774360365E-8</v>
      </c>
      <c r="K94" s="8">
        <v>0.53749999999999998</v>
      </c>
      <c r="L94">
        <v>0</v>
      </c>
      <c r="M94" t="s">
        <v>491</v>
      </c>
      <c r="N94">
        <f t="shared" ref="N94" si="15">100-(IF(RIGHT(M94,1)="w",_xlfn.NUMBERVALUE(LEFT(M94,(LEN(M94)-2))),94-_xlfn.NUMBERVALUE(LEFT(M94,(LEN(M94)-2))))*1.04)</f>
        <v>92.72</v>
      </c>
      <c r="O94">
        <f>AVERAGE(N94:N97)</f>
        <v>89.6</v>
      </c>
    </row>
    <row r="95" spans="1:15" x14ac:dyDescent="0.25">
      <c r="B95" t="s">
        <v>743</v>
      </c>
      <c r="C95" t="s">
        <v>1478</v>
      </c>
      <c r="D95" s="6">
        <v>0.53260416666666666</v>
      </c>
      <c r="E95" s="6">
        <v>0.54366898148148146</v>
      </c>
      <c r="F95">
        <f>VLOOKUP(B95,evpWeights!A:Z,26,FALSE)</f>
        <v>1.5075156209664369E-5</v>
      </c>
      <c r="G95" s="6" t="str">
        <f t="shared" si="2"/>
        <v>956</v>
      </c>
      <c r="H95">
        <f t="shared" si="3"/>
        <v>1.5768991851113357E-8</v>
      </c>
      <c r="M95" t="s">
        <v>443</v>
      </c>
      <c r="N95">
        <f t="shared" si="13"/>
        <v>97.92</v>
      </c>
    </row>
    <row r="96" spans="1:15" x14ac:dyDescent="0.25">
      <c r="B96" t="s">
        <v>744</v>
      </c>
      <c r="C96" t="s">
        <v>1478</v>
      </c>
      <c r="D96" s="6">
        <v>0.53319444444444442</v>
      </c>
      <c r="E96" s="6">
        <v>0.54405092592592597</v>
      </c>
      <c r="F96">
        <f>VLOOKUP(B96,evpWeights!A:Z,26,FALSE)</f>
        <v>1.5482592863979611E-5</v>
      </c>
      <c r="G96" s="6" t="str">
        <f t="shared" si="2"/>
        <v>938</v>
      </c>
      <c r="H96">
        <f t="shared" si="3"/>
        <v>1.650596254155609E-8</v>
      </c>
      <c r="M96" t="s">
        <v>411</v>
      </c>
      <c r="N96">
        <f t="shared" si="13"/>
        <v>85.44</v>
      </c>
    </row>
    <row r="97" spans="1:15" x14ac:dyDescent="0.25">
      <c r="B97" t="s">
        <v>745</v>
      </c>
      <c r="C97" t="s">
        <v>1478</v>
      </c>
      <c r="D97" s="6">
        <v>0.53369212962962964</v>
      </c>
      <c r="E97" s="6">
        <v>0.54447916666666674</v>
      </c>
      <c r="F97">
        <f>VLOOKUP(B97,evpWeights!A:Z,26,FALSE)</f>
        <v>1.5075156209664296E-5</v>
      </c>
      <c r="G97" s="6" t="str">
        <f t="shared" si="2"/>
        <v>932</v>
      </c>
      <c r="H97">
        <f t="shared" si="3"/>
        <v>1.61750603107986E-8</v>
      </c>
      <c r="M97" t="s">
        <v>480</v>
      </c>
      <c r="N97">
        <f t="shared" si="13"/>
        <v>82.32</v>
      </c>
    </row>
    <row r="98" spans="1:15" x14ac:dyDescent="0.25">
      <c r="B98" t="s">
        <v>746</v>
      </c>
      <c r="C98" t="s">
        <v>1478</v>
      </c>
      <c r="D98" s="6">
        <v>0.53417824074074072</v>
      </c>
      <c r="E98" s="6">
        <v>0.54484953703703709</v>
      </c>
      <c r="F98">
        <f>VLOOKUP(B98,evpWeights!A:Z,26,FALSE)</f>
        <v>1.548259286397954E-5</v>
      </c>
      <c r="G98" s="6" t="str">
        <f t="shared" si="2"/>
        <v>922</v>
      </c>
      <c r="H98">
        <f t="shared" si="3"/>
        <v>1.6792400069392126E-8</v>
      </c>
    </row>
    <row r="99" spans="1:15" x14ac:dyDescent="0.25">
      <c r="A99" s="3">
        <v>42547</v>
      </c>
      <c r="B99" t="s">
        <v>748</v>
      </c>
      <c r="C99" t="s">
        <v>396</v>
      </c>
      <c r="D99" s="6">
        <v>0.58842592592592591</v>
      </c>
      <c r="E99" s="6">
        <v>0.60354166666666664</v>
      </c>
      <c r="F99">
        <f>VLOOKUP(B99,evpWeights!A:Z,26,FALSE)</f>
        <v>2.4242480931757525E-5</v>
      </c>
      <c r="G99" s="6" t="str">
        <f t="shared" si="2"/>
        <v>1306</v>
      </c>
      <c r="H99">
        <f t="shared" si="3"/>
        <v>1.8562389687410051E-8</v>
      </c>
      <c r="I99">
        <f t="shared" si="11"/>
        <v>1.7597435452869261E-8</v>
      </c>
      <c r="K99" t="s">
        <v>698</v>
      </c>
      <c r="L99" t="s">
        <v>698</v>
      </c>
      <c r="M99" t="s">
        <v>698</v>
      </c>
      <c r="N99" t="s">
        <v>698</v>
      </c>
    </row>
    <row r="100" spans="1:15" x14ac:dyDescent="0.25">
      <c r="B100" t="s">
        <v>749</v>
      </c>
      <c r="C100" t="s">
        <v>396</v>
      </c>
      <c r="D100" s="6">
        <v>0.58886574074074072</v>
      </c>
      <c r="E100" s="6">
        <v>0.60400462962962964</v>
      </c>
      <c r="F100">
        <f>VLOOKUP(B100,evpWeights!A:Z,26,FALSE)</f>
        <v>2.261273431449648E-5</v>
      </c>
      <c r="G100" s="6" t="str">
        <f t="shared" si="2"/>
        <v>1308</v>
      </c>
      <c r="H100">
        <f t="shared" si="3"/>
        <v>1.7288023176220549E-8</v>
      </c>
    </row>
    <row r="101" spans="1:15" x14ac:dyDescent="0.25">
      <c r="B101" t="s">
        <v>750</v>
      </c>
      <c r="C101" t="s">
        <v>396</v>
      </c>
      <c r="D101" s="6">
        <v>0.58937499999999998</v>
      </c>
      <c r="E101" s="6">
        <v>0.6042939814814815</v>
      </c>
      <c r="F101">
        <f>VLOOKUP(B101,evpWeights!A:Z,26,FALSE)</f>
        <v>2.1186706024393165E-5</v>
      </c>
      <c r="G101" s="6" t="str">
        <f t="shared" si="2"/>
        <v>1289</v>
      </c>
      <c r="H101">
        <f t="shared" si="3"/>
        <v>1.6436544627147529E-8</v>
      </c>
    </row>
    <row r="102" spans="1:15" x14ac:dyDescent="0.25">
      <c r="B102" t="s">
        <v>751</v>
      </c>
      <c r="C102" t="s">
        <v>396</v>
      </c>
      <c r="D102" s="6">
        <v>0.58981481481481479</v>
      </c>
      <c r="E102" s="6">
        <v>0.60456018518518517</v>
      </c>
      <c r="F102">
        <f>VLOOKUP(B102,evpWeights!A:Z,26,FALSE)</f>
        <v>2.3020170968811723E-5</v>
      </c>
      <c r="G102" s="6" t="str">
        <f t="shared" si="2"/>
        <v>1274</v>
      </c>
      <c r="H102">
        <f t="shared" si="3"/>
        <v>1.8069207981798842E-8</v>
      </c>
    </row>
    <row r="103" spans="1:15" x14ac:dyDescent="0.25">
      <c r="B103" t="s">
        <v>747</v>
      </c>
      <c r="C103" t="s">
        <v>396</v>
      </c>
      <c r="D103" s="6">
        <v>0.59023148148148141</v>
      </c>
      <c r="E103" s="6">
        <v>0.60494212962962968</v>
      </c>
      <c r="F103">
        <f>VLOOKUP(B103,evpWeights!A:Z,26,FALSE)</f>
        <v>2.2409015987338821E-5</v>
      </c>
      <c r="G103" s="6" t="str">
        <f t="shared" si="2"/>
        <v>1271</v>
      </c>
      <c r="H103">
        <f t="shared" si="3"/>
        <v>1.7631011791769333E-8</v>
      </c>
    </row>
    <row r="104" spans="1:15" x14ac:dyDescent="0.25">
      <c r="A104" s="3">
        <v>42548</v>
      </c>
      <c r="B104" t="s">
        <v>752</v>
      </c>
      <c r="C104" t="s">
        <v>396</v>
      </c>
      <c r="D104" s="6">
        <v>0.31846064814814817</v>
      </c>
      <c r="E104" s="6">
        <v>0.33331018518518518</v>
      </c>
      <c r="F104">
        <f>VLOOKUP(B104,evpWeights!A:Z,26,FALSE)</f>
        <v>2.3020170968811794E-5</v>
      </c>
      <c r="G104" s="6" t="str">
        <f t="shared" si="2"/>
        <v>1283</v>
      </c>
      <c r="H104">
        <f t="shared" si="3"/>
        <v>1.7942455938278872E-8</v>
      </c>
      <c r="I104">
        <f t="shared" si="11"/>
        <v>1.9138831080186097E-8</v>
      </c>
      <c r="K104" t="s">
        <v>698</v>
      </c>
      <c r="L104" t="s">
        <v>698</v>
      </c>
      <c r="M104" t="s">
        <v>698</v>
      </c>
      <c r="N104" t="s">
        <v>698</v>
      </c>
    </row>
    <row r="105" spans="1:15" x14ac:dyDescent="0.25">
      <c r="B105" t="s">
        <v>753</v>
      </c>
      <c r="C105" t="s">
        <v>396</v>
      </c>
      <c r="D105" s="6">
        <v>0.31934027777777779</v>
      </c>
      <c r="E105" s="6">
        <v>0.33370370370370367</v>
      </c>
      <c r="F105">
        <f>VLOOKUP(B105,evpWeights!A:Z,26,FALSE)</f>
        <v>2.2205297660181237E-5</v>
      </c>
      <c r="G105" s="6" t="str">
        <f t="shared" si="2"/>
        <v>1241</v>
      </c>
      <c r="H105">
        <f t="shared" si="3"/>
        <v>1.7893068219324122E-8</v>
      </c>
    </row>
    <row r="106" spans="1:15" x14ac:dyDescent="0.25">
      <c r="B106" t="s">
        <v>754</v>
      </c>
      <c r="C106" t="s">
        <v>396</v>
      </c>
      <c r="D106" s="6">
        <v>0.31980324074074074</v>
      </c>
      <c r="E106" s="6">
        <v>0.33427083333333335</v>
      </c>
      <c r="F106">
        <f>VLOOKUP(B106,evpWeights!A:Z,26,FALSE)</f>
        <v>2.4649917586072697E-5</v>
      </c>
      <c r="G106" s="6" t="str">
        <f t="shared" si="2"/>
        <v>1250</v>
      </c>
      <c r="H106">
        <f t="shared" si="3"/>
        <v>1.9719934068858156E-8</v>
      </c>
    </row>
    <row r="107" spans="1:15" x14ac:dyDescent="0.25">
      <c r="B107" t="s">
        <v>755</v>
      </c>
      <c r="C107" t="s">
        <v>396</v>
      </c>
      <c r="D107" s="6" t="s">
        <v>698</v>
      </c>
      <c r="E107" s="6" t="s">
        <v>698</v>
      </c>
      <c r="F107" t="str">
        <f>VLOOKUP(B107,evpWeights!A:Z,26,FALSE)</f>
        <v>na</v>
      </c>
      <c r="G107" s="6" t="str">
        <f t="shared" si="2"/>
        <v>na</v>
      </c>
      <c r="H107" t="str">
        <f t="shared" si="3"/>
        <v>na</v>
      </c>
    </row>
    <row r="108" spans="1:15" x14ac:dyDescent="0.25">
      <c r="B108" t="s">
        <v>756</v>
      </c>
      <c r="C108" t="s">
        <v>396</v>
      </c>
      <c r="D108" s="6">
        <v>0.32083333333333336</v>
      </c>
      <c r="E108" s="6">
        <v>0.33284722222222224</v>
      </c>
      <c r="F108">
        <f>VLOOKUP(B108,evpWeights!A:Z,26,FALSE)</f>
        <v>2.1797861005865991E-5</v>
      </c>
      <c r="G108" s="6" t="str">
        <f t="shared" si="2"/>
        <v>1038</v>
      </c>
      <c r="H108">
        <f t="shared" si="3"/>
        <v>2.0999866094283227E-8</v>
      </c>
    </row>
    <row r="109" spans="1:15" x14ac:dyDescent="0.25">
      <c r="A109" s="3">
        <v>42548</v>
      </c>
      <c r="B109" t="s">
        <v>757</v>
      </c>
      <c r="C109" t="s">
        <v>1478</v>
      </c>
      <c r="D109" s="6">
        <v>0.32340277777777776</v>
      </c>
      <c r="E109" s="6">
        <v>0.33724537037037039</v>
      </c>
      <c r="F109">
        <f>VLOOKUP(B109,evpWeights!A:Z,26,FALSE)</f>
        <v>2.8113129147752446E-5</v>
      </c>
      <c r="G109" s="6" t="str">
        <f t="shared" ref="G109:G172" si="16">IFERROR(TEXT(E109-D109,"[ss]"),"na")</f>
        <v>1196</v>
      </c>
      <c r="H109">
        <f t="shared" ref="H109:H172" si="17">IFERROR(F109/G109,"na")</f>
        <v>2.3505960825879973E-8</v>
      </c>
      <c r="I109">
        <f t="shared" si="11"/>
        <v>2.3814173027735422E-8</v>
      </c>
      <c r="K109" s="8">
        <v>0.32916666666666666</v>
      </c>
      <c r="L109">
        <v>0</v>
      </c>
      <c r="M109" t="s">
        <v>410</v>
      </c>
      <c r="N109">
        <f t="shared" ref="N109:N122" si="18">100-(IF(RIGHT(M109,1)="w",_xlfn.NUMBERVALUE(LEFT(M109,(LEN(M109)-2))),94-_xlfn.NUMBERVALUE(LEFT(M109,(LEN(M109)-2))))*1.04)</f>
        <v>94.8</v>
      </c>
      <c r="O109">
        <f>AVERAGE(N109:N112)</f>
        <v>92.46</v>
      </c>
    </row>
    <row r="110" spans="1:15" x14ac:dyDescent="0.25">
      <c r="B110" t="s">
        <v>758</v>
      </c>
      <c r="C110" t="s">
        <v>1478</v>
      </c>
      <c r="D110" s="6">
        <v>0.32393518518518521</v>
      </c>
      <c r="E110" s="6">
        <v>0.33766203703703707</v>
      </c>
      <c r="F110">
        <f>VLOOKUP(B110,evpWeights!A:Z,26,FALSE)</f>
        <v>2.5261072567545598E-5</v>
      </c>
      <c r="G110" s="6" t="str">
        <f t="shared" si="16"/>
        <v>1186</v>
      </c>
      <c r="H110">
        <f t="shared" si="17"/>
        <v>2.129938665054435E-8</v>
      </c>
      <c r="M110" t="s">
        <v>443</v>
      </c>
      <c r="N110">
        <f t="shared" si="18"/>
        <v>97.92</v>
      </c>
    </row>
    <row r="111" spans="1:15" x14ac:dyDescent="0.25">
      <c r="B111" t="s">
        <v>759</v>
      </c>
      <c r="C111" t="s">
        <v>1478</v>
      </c>
      <c r="D111" s="6">
        <v>0.32452546296296297</v>
      </c>
      <c r="E111" s="6">
        <v>0.33811342592592591</v>
      </c>
      <c r="F111">
        <f>VLOOKUP(B111,evpWeights!A:Z,26,FALSE)</f>
        <v>2.7501974166279545E-5</v>
      </c>
      <c r="G111" s="6" t="str">
        <f t="shared" si="16"/>
        <v>1174</v>
      </c>
      <c r="H111">
        <f t="shared" si="17"/>
        <v>2.3425872373321589E-8</v>
      </c>
      <c r="M111" t="s">
        <v>451</v>
      </c>
      <c r="N111">
        <f t="shared" si="18"/>
        <v>91.68</v>
      </c>
    </row>
    <row r="112" spans="1:15" x14ac:dyDescent="0.25">
      <c r="B112" t="s">
        <v>760</v>
      </c>
      <c r="C112" t="s">
        <v>1478</v>
      </c>
      <c r="D112" s="6">
        <v>0.32515046296296296</v>
      </c>
      <c r="E112" s="6">
        <v>0.33857638888888886</v>
      </c>
      <c r="F112">
        <f>VLOOKUP(B112,evpWeights!A:Z,26,FALSE)</f>
        <v>3.0150312419328517E-5</v>
      </c>
      <c r="G112" s="6" t="str">
        <f t="shared" si="16"/>
        <v>1160</v>
      </c>
      <c r="H112">
        <f t="shared" si="17"/>
        <v>2.599164863735217E-8</v>
      </c>
      <c r="M112" t="s">
        <v>411</v>
      </c>
      <c r="N112">
        <f t="shared" si="18"/>
        <v>85.44</v>
      </c>
    </row>
    <row r="113" spans="1:15" x14ac:dyDescent="0.25">
      <c r="B113" t="s">
        <v>761</v>
      </c>
      <c r="C113" t="s">
        <v>1478</v>
      </c>
      <c r="D113" s="6">
        <v>0.32568287037037036</v>
      </c>
      <c r="E113" s="6">
        <v>0.33906249999999999</v>
      </c>
      <c r="F113">
        <f>VLOOKUP(B113,evpWeights!A:Z,26,FALSE)</f>
        <v>2.8724284129225347E-5</v>
      </c>
      <c r="G113" s="6" t="str">
        <f t="shared" si="16"/>
        <v>1156</v>
      </c>
      <c r="H113">
        <f t="shared" si="17"/>
        <v>2.484799665157902E-8</v>
      </c>
    </row>
    <row r="114" spans="1:15" x14ac:dyDescent="0.25">
      <c r="A114" s="3">
        <v>42548</v>
      </c>
      <c r="B114" t="s">
        <v>762</v>
      </c>
      <c r="C114" t="s">
        <v>1479</v>
      </c>
      <c r="D114" s="6">
        <v>0.34938657407407409</v>
      </c>
      <c r="E114" s="6">
        <v>0.36054398148148148</v>
      </c>
      <c r="F114">
        <f>VLOOKUP(B114,evpWeights!A:Z,26,FALSE)</f>
        <v>2.7705692493437057E-5</v>
      </c>
      <c r="G114" s="6" t="str">
        <f t="shared" si="16"/>
        <v>964</v>
      </c>
      <c r="H114">
        <f t="shared" si="17"/>
        <v>2.8740344910204418E-8</v>
      </c>
      <c r="I114">
        <f t="shared" si="11"/>
        <v>3.1939546494732411E-8</v>
      </c>
      <c r="K114" s="8">
        <v>0.35694444444444445</v>
      </c>
      <c r="L114">
        <v>0</v>
      </c>
      <c r="M114" t="s">
        <v>542</v>
      </c>
      <c r="N114">
        <f t="shared" ref="N114" si="19">100-(IF(RIGHT(M114,1)="w",_xlfn.NUMBERVALUE(LEFT(M114,(LEN(M114)-2))),94-_xlfn.NUMBERVALUE(LEFT(M114,(LEN(M114)-2))))*1.04)</f>
        <v>66.72</v>
      </c>
      <c r="O114">
        <f>AVERAGE(N114:N117)</f>
        <v>41.5</v>
      </c>
    </row>
    <row r="115" spans="1:15" x14ac:dyDescent="0.25">
      <c r="B115" t="s">
        <v>763</v>
      </c>
      <c r="C115" t="s">
        <v>1479</v>
      </c>
      <c r="D115" s="6">
        <v>0.34988425925925926</v>
      </c>
      <c r="E115" s="6">
        <v>0.36091435185185183</v>
      </c>
      <c r="F115">
        <f>VLOOKUP(B115,evpWeights!A:Z,26,FALSE)</f>
        <v>2.9946594092171079E-5</v>
      </c>
      <c r="G115" s="6" t="str">
        <f t="shared" si="16"/>
        <v>953</v>
      </c>
      <c r="H115">
        <f t="shared" si="17"/>
        <v>3.1423498522739855E-8</v>
      </c>
      <c r="M115" t="s">
        <v>572</v>
      </c>
      <c r="N115">
        <f t="shared" si="18"/>
        <v>16.799999999999997</v>
      </c>
    </row>
    <row r="116" spans="1:15" x14ac:dyDescent="0.25">
      <c r="B116" t="s">
        <v>764</v>
      </c>
      <c r="C116" t="s">
        <v>1479</v>
      </c>
      <c r="D116" s="6">
        <v>0.35038194444444448</v>
      </c>
      <c r="E116" s="6">
        <v>0.36138888888888893</v>
      </c>
      <c r="F116">
        <f>VLOOKUP(B116,evpWeights!A:Z,26,FALSE)</f>
        <v>3.4020960635323583E-5</v>
      </c>
      <c r="G116" s="6" t="str">
        <f t="shared" si="16"/>
        <v>951</v>
      </c>
      <c r="H116">
        <f t="shared" si="17"/>
        <v>3.5773880794241415E-8</v>
      </c>
      <c r="M116" t="s">
        <v>1492</v>
      </c>
      <c r="N116">
        <f t="shared" si="18"/>
        <v>15.759999999999991</v>
      </c>
    </row>
    <row r="117" spans="1:15" x14ac:dyDescent="0.25">
      <c r="B117" t="s">
        <v>765</v>
      </c>
      <c r="C117" t="s">
        <v>1479</v>
      </c>
      <c r="D117" s="6">
        <v>0.35094907407407411</v>
      </c>
      <c r="E117" s="6">
        <v>0.36184027777777777</v>
      </c>
      <c r="F117">
        <f>VLOOKUP(B117,evpWeights!A:Z,26,FALSE)</f>
        <v>3.5039552271111731E-5</v>
      </c>
      <c r="G117" s="6" t="str">
        <f t="shared" si="16"/>
        <v>941</v>
      </c>
      <c r="H117">
        <f t="shared" si="17"/>
        <v>3.723650613295614E-8</v>
      </c>
      <c r="M117" t="s">
        <v>542</v>
      </c>
      <c r="N117">
        <f t="shared" si="18"/>
        <v>66.72</v>
      </c>
    </row>
    <row r="118" spans="1:15" x14ac:dyDescent="0.25">
      <c r="B118" t="s">
        <v>766</v>
      </c>
      <c r="C118" t="s">
        <v>1479</v>
      </c>
      <c r="D118" s="6">
        <v>0.35166666666666663</v>
      </c>
      <c r="E118" s="6">
        <v>0.36224537037037036</v>
      </c>
      <c r="F118">
        <f>VLOOKUP(B118,evpWeights!A:Z,26,FALSE)</f>
        <v>2.4242480931757454E-5</v>
      </c>
      <c r="G118" s="6" t="str">
        <f t="shared" si="16"/>
        <v>914</v>
      </c>
      <c r="H118">
        <f t="shared" si="17"/>
        <v>2.6523502113520189E-8</v>
      </c>
    </row>
    <row r="119" spans="1:15" x14ac:dyDescent="0.25">
      <c r="A119" s="3">
        <v>42548</v>
      </c>
      <c r="B119" t="s">
        <v>782</v>
      </c>
      <c r="C119" t="s">
        <v>1479</v>
      </c>
      <c r="D119" s="6">
        <v>0.53287037037037044</v>
      </c>
      <c r="E119" s="6">
        <v>0.54196759259259253</v>
      </c>
      <c r="F119">
        <f>VLOOKUP(B119,evpWeights!A:Z,26,FALSE)</f>
        <v>1.3037972938088079E-5</v>
      </c>
      <c r="G119" s="6" t="str">
        <f t="shared" si="16"/>
        <v>786</v>
      </c>
      <c r="H119">
        <f t="shared" si="17"/>
        <v>1.65877518296286E-8</v>
      </c>
      <c r="I119">
        <f t="shared" si="11"/>
        <v>1.5879238071362485E-8</v>
      </c>
      <c r="J119" t="s">
        <v>1494</v>
      </c>
      <c r="K119" s="8">
        <v>0.53819444444444442</v>
      </c>
      <c r="L119">
        <v>0.4</v>
      </c>
      <c r="M119" t="s">
        <v>553</v>
      </c>
      <c r="N119">
        <f t="shared" ref="N119" si="20">100-(IF(RIGHT(M119,1)="w",_xlfn.NUMBERVALUE(LEFT(M119,(LEN(M119)-2))),94-_xlfn.NUMBERVALUE(LEFT(M119,(LEN(M119)-2))))*1.04)</f>
        <v>63.6</v>
      </c>
      <c r="O119">
        <f>AVERAGE(N119:N122)</f>
        <v>33.959999999999994</v>
      </c>
    </row>
    <row r="120" spans="1:15" x14ac:dyDescent="0.25">
      <c r="B120" t="s">
        <v>783</v>
      </c>
      <c r="C120" t="s">
        <v>1479</v>
      </c>
      <c r="D120" s="6">
        <v>0.53340277777777778</v>
      </c>
      <c r="E120" s="6">
        <v>0.54233796296296299</v>
      </c>
      <c r="F120">
        <f>VLOOKUP(B120,evpWeights!A:Z,26,FALSE)</f>
        <v>1.2834254610930493E-5</v>
      </c>
      <c r="G120" s="6" t="str">
        <f t="shared" si="16"/>
        <v>772</v>
      </c>
      <c r="H120">
        <f t="shared" si="17"/>
        <v>1.6624682138511003E-8</v>
      </c>
      <c r="M120" t="s">
        <v>1493</v>
      </c>
      <c r="N120">
        <f t="shared" si="18"/>
        <v>13.679999999999993</v>
      </c>
    </row>
    <row r="121" spans="1:15" x14ac:dyDescent="0.25">
      <c r="B121" t="s">
        <v>784</v>
      </c>
      <c r="C121" t="s">
        <v>1479</v>
      </c>
      <c r="D121" s="6">
        <v>0.53395833333333331</v>
      </c>
      <c r="E121" s="6">
        <v>0.54274305555555558</v>
      </c>
      <c r="F121">
        <f>VLOOKUP(B121,evpWeights!A:Z,26,FALSE)</f>
        <v>1.1204507993669375E-5</v>
      </c>
      <c r="G121" s="6" t="str">
        <f t="shared" si="16"/>
        <v>759</v>
      </c>
      <c r="H121">
        <f t="shared" si="17"/>
        <v>1.4762197620117754E-8</v>
      </c>
      <c r="M121" t="s">
        <v>1493</v>
      </c>
      <c r="N121">
        <f t="shared" si="18"/>
        <v>13.679999999999993</v>
      </c>
    </row>
    <row r="122" spans="1:15" x14ac:dyDescent="0.25">
      <c r="B122" t="s">
        <v>785</v>
      </c>
      <c r="C122" t="s">
        <v>1479</v>
      </c>
      <c r="D122" s="6">
        <v>0.53438657407407408</v>
      </c>
      <c r="E122" s="6">
        <v>0.54306712962962966</v>
      </c>
      <c r="F122">
        <f>VLOOKUP(B122,evpWeights!A:Z,26,FALSE)</f>
        <v>1.2019381302299933E-5</v>
      </c>
      <c r="G122" s="6" t="str">
        <f t="shared" si="16"/>
        <v>750</v>
      </c>
      <c r="H122">
        <f t="shared" si="17"/>
        <v>1.6025841736399912E-8</v>
      </c>
      <c r="M122" t="s">
        <v>404</v>
      </c>
      <c r="N122">
        <f t="shared" si="18"/>
        <v>44.879999999999995</v>
      </c>
    </row>
    <row r="123" spans="1:15" x14ac:dyDescent="0.25">
      <c r="B123" t="s">
        <v>786</v>
      </c>
      <c r="C123" t="s">
        <v>1479</v>
      </c>
      <c r="D123" s="6">
        <v>0.53489583333333335</v>
      </c>
      <c r="E123" s="6">
        <v>0.54347222222222225</v>
      </c>
      <c r="F123">
        <f>VLOOKUP(B123,evpWeights!A:Z,26,FALSE)</f>
        <v>1.1408226320826961E-5</v>
      </c>
      <c r="G123" s="6" t="str">
        <f t="shared" si="16"/>
        <v>741</v>
      </c>
      <c r="H123">
        <f t="shared" si="17"/>
        <v>1.5395717032155144E-8</v>
      </c>
    </row>
    <row r="124" spans="1:15" x14ac:dyDescent="0.25">
      <c r="A124" s="3">
        <v>42548</v>
      </c>
      <c r="B124" t="s">
        <v>787</v>
      </c>
      <c r="C124" t="s">
        <v>396</v>
      </c>
      <c r="D124" s="6">
        <v>0.54695601851851849</v>
      </c>
      <c r="E124" s="6">
        <v>0.56396990740740738</v>
      </c>
      <c r="F124">
        <f>VLOOKUP(B124,evpWeights!A:Z,26,FALSE)</f>
        <v>2.2409015987338893E-5</v>
      </c>
      <c r="G124" s="6" t="str">
        <f t="shared" si="16"/>
        <v>1470</v>
      </c>
      <c r="H124">
        <f t="shared" si="17"/>
        <v>1.5244228562815572E-8</v>
      </c>
      <c r="I124">
        <f t="shared" si="11"/>
        <v>1.4515204252888102E-8</v>
      </c>
      <c r="J124" t="s">
        <v>1494</v>
      </c>
      <c r="K124" t="s">
        <v>698</v>
      </c>
      <c r="L124" t="s">
        <v>698</v>
      </c>
      <c r="M124" t="s">
        <v>698</v>
      </c>
      <c r="N124" t="s">
        <v>698</v>
      </c>
    </row>
    <row r="125" spans="1:15" x14ac:dyDescent="0.25">
      <c r="B125" t="s">
        <v>788</v>
      </c>
      <c r="C125" t="s">
        <v>396</v>
      </c>
      <c r="D125" s="6">
        <v>0.54746527777777776</v>
      </c>
      <c r="E125" s="6">
        <v>0.56435185185185188</v>
      </c>
      <c r="F125">
        <f>VLOOKUP(B125,evpWeights!A:Z,26,FALSE)</f>
        <v>2.1186706024393019E-5</v>
      </c>
      <c r="G125" s="6" t="str">
        <f t="shared" si="16"/>
        <v>1459</v>
      </c>
      <c r="H125">
        <f t="shared" si="17"/>
        <v>1.452138863906307E-8</v>
      </c>
    </row>
    <row r="126" spans="1:15" x14ac:dyDescent="0.25">
      <c r="B126" t="s">
        <v>789</v>
      </c>
      <c r="C126" t="s">
        <v>396</v>
      </c>
      <c r="D126" s="6">
        <v>0.54791666666666672</v>
      </c>
      <c r="E126" s="6">
        <v>0.56469907407407405</v>
      </c>
      <c r="F126">
        <f>VLOOKUP(B126,evpWeights!A:Z,26,FALSE)</f>
        <v>2.261273431449648E-5</v>
      </c>
      <c r="G126" s="6" t="str">
        <f t="shared" si="16"/>
        <v>1450</v>
      </c>
      <c r="H126">
        <f t="shared" si="17"/>
        <v>1.5594989182411366E-8</v>
      </c>
    </row>
    <row r="127" spans="1:15" x14ac:dyDescent="0.25">
      <c r="B127" t="s">
        <v>790</v>
      </c>
      <c r="C127" t="s">
        <v>396</v>
      </c>
      <c r="D127" s="6">
        <v>0.54837962962962961</v>
      </c>
      <c r="E127" s="6">
        <v>0.56505787037037036</v>
      </c>
      <c r="F127">
        <f>VLOOKUP(B127,evpWeights!A:Z,26,FALSE)</f>
        <v>2.0575551042920189E-5</v>
      </c>
      <c r="G127" s="6" t="str">
        <f t="shared" si="16"/>
        <v>1441</v>
      </c>
      <c r="H127">
        <f t="shared" si="17"/>
        <v>1.4278661376072303E-8</v>
      </c>
    </row>
    <row r="128" spans="1:15" x14ac:dyDescent="0.25">
      <c r="B128" t="s">
        <v>791</v>
      </c>
      <c r="C128" t="s">
        <v>396</v>
      </c>
      <c r="D128" s="6">
        <v>0.54885416666666664</v>
      </c>
      <c r="E128" s="6">
        <v>0.56543981481481487</v>
      </c>
      <c r="F128">
        <f>VLOOKUP(B128,evpWeights!A:Z,26,FALSE)</f>
        <v>1.8538367771344046E-5</v>
      </c>
      <c r="G128" s="6" t="str">
        <f t="shared" si="16"/>
        <v>1433</v>
      </c>
      <c r="H128">
        <f t="shared" si="17"/>
        <v>1.293675350407819E-8</v>
      </c>
    </row>
    <row r="129" spans="1:15" x14ac:dyDescent="0.25">
      <c r="A129" s="3">
        <v>42548</v>
      </c>
      <c r="B129" t="s">
        <v>792</v>
      </c>
      <c r="C129" t="s">
        <v>1478</v>
      </c>
      <c r="D129" s="6">
        <v>0.55451388888888886</v>
      </c>
      <c r="E129" s="6">
        <v>0.56761574074074073</v>
      </c>
      <c r="F129">
        <f>VLOOKUP(B129,evpWeights!A:Z,26,FALSE)</f>
        <v>1.1408226320827032E-5</v>
      </c>
      <c r="G129" s="6" t="str">
        <f t="shared" si="16"/>
        <v>1132</v>
      </c>
      <c r="H129">
        <f t="shared" si="17"/>
        <v>1.0077938445960275E-8</v>
      </c>
      <c r="I129">
        <f t="shared" si="11"/>
        <v>1.1127613904027436E-8</v>
      </c>
      <c r="J129" t="s">
        <v>1494</v>
      </c>
      <c r="K129" s="8">
        <v>0.55902777777777779</v>
      </c>
      <c r="L129">
        <v>0</v>
      </c>
      <c r="M129" t="s">
        <v>491</v>
      </c>
      <c r="N129">
        <f t="shared" ref="N129:N132" si="21">100-(IF(RIGHT(M129,1)="w",_xlfn.NUMBERVALUE(LEFT(M129,(LEN(M129)-2))),94-_xlfn.NUMBERVALUE(LEFT(M129,(LEN(M129)-2))))*1.04)</f>
        <v>92.72</v>
      </c>
      <c r="O129">
        <f>AVERAGE(N129:N132)</f>
        <v>92.98</v>
      </c>
    </row>
    <row r="130" spans="1:15" x14ac:dyDescent="0.25">
      <c r="B130" t="s">
        <v>793</v>
      </c>
      <c r="C130" t="s">
        <v>1478</v>
      </c>
      <c r="D130" s="6">
        <v>0.55495370370370367</v>
      </c>
      <c r="E130" s="6">
        <v>0.56798611111111108</v>
      </c>
      <c r="F130">
        <f>VLOOKUP(B130,evpWeights!A:Z,26,FALSE)</f>
        <v>1.1611944647984691E-5</v>
      </c>
      <c r="G130" s="6" t="str">
        <f t="shared" si="16"/>
        <v>1126</v>
      </c>
      <c r="H130">
        <f t="shared" si="17"/>
        <v>1.031256185433809E-8</v>
      </c>
      <c r="M130" t="s">
        <v>443</v>
      </c>
      <c r="N130">
        <f t="shared" si="21"/>
        <v>97.92</v>
      </c>
    </row>
    <row r="131" spans="1:15" x14ac:dyDescent="0.25">
      <c r="B131" t="s">
        <v>794</v>
      </c>
      <c r="C131" t="s">
        <v>1478</v>
      </c>
      <c r="D131" s="6">
        <v>0.55540509259259263</v>
      </c>
      <c r="E131" s="6">
        <v>0.56839120370370366</v>
      </c>
      <c r="F131">
        <f>VLOOKUP(B131,evpWeights!A:Z,26,FALSE)</f>
        <v>1.487143788250671E-5</v>
      </c>
      <c r="G131" s="6" t="str">
        <f t="shared" si="16"/>
        <v>1122</v>
      </c>
      <c r="H131">
        <f t="shared" si="17"/>
        <v>1.325440096480099E-8</v>
      </c>
      <c r="M131" t="s">
        <v>491</v>
      </c>
      <c r="N131">
        <f t="shared" si="21"/>
        <v>92.72</v>
      </c>
    </row>
    <row r="132" spans="1:15" x14ac:dyDescent="0.25">
      <c r="B132" t="s">
        <v>795</v>
      </c>
      <c r="C132" t="s">
        <v>1478</v>
      </c>
      <c r="D132" s="6">
        <v>0.55585648148148148</v>
      </c>
      <c r="E132" s="6">
        <v>0.56874999999999998</v>
      </c>
      <c r="F132">
        <f>VLOOKUP(B132,evpWeights!A:Z,26,FALSE)</f>
        <v>1.2426817956615178E-5</v>
      </c>
      <c r="G132" s="6" t="str">
        <f t="shared" si="16"/>
        <v>1114</v>
      </c>
      <c r="H132">
        <f t="shared" si="17"/>
        <v>1.1155132815633014E-8</v>
      </c>
      <c r="M132" t="s">
        <v>399</v>
      </c>
      <c r="N132">
        <f t="shared" si="21"/>
        <v>88.56</v>
      </c>
    </row>
    <row r="133" spans="1:15" x14ac:dyDescent="0.25">
      <c r="B133" t="s">
        <v>796</v>
      </c>
      <c r="C133" t="s">
        <v>1478</v>
      </c>
      <c r="D133" s="6">
        <v>0.55629629629629629</v>
      </c>
      <c r="E133" s="6">
        <v>0.56913194444444437</v>
      </c>
      <c r="F133">
        <f>VLOOKUP(B133,evpWeights!A:Z,26,FALSE)</f>
        <v>1.2019381302299933E-5</v>
      </c>
      <c r="G133" s="6" t="str">
        <f t="shared" si="16"/>
        <v>1109</v>
      </c>
      <c r="H133">
        <f t="shared" si="17"/>
        <v>1.0838035439404809E-8</v>
      </c>
    </row>
    <row r="134" spans="1:15" x14ac:dyDescent="0.25">
      <c r="A134" s="3">
        <v>42549</v>
      </c>
      <c r="B134" t="s">
        <v>797</v>
      </c>
      <c r="C134" t="s">
        <v>396</v>
      </c>
      <c r="D134" s="6">
        <v>0.29219907407407408</v>
      </c>
      <c r="E134" s="6">
        <v>0.30693287037037037</v>
      </c>
      <c r="F134">
        <f>VLOOKUP(B134,evpWeights!A:Z,26,FALSE)</f>
        <v>8.759888067777914E-6</v>
      </c>
      <c r="G134" s="6" t="str">
        <f t="shared" si="16"/>
        <v>1273</v>
      </c>
      <c r="H134">
        <f t="shared" si="17"/>
        <v>6.8812946329755809E-9</v>
      </c>
      <c r="I134">
        <f t="shared" si="11"/>
        <v>7.4926189158183839E-9</v>
      </c>
      <c r="K134" t="s">
        <v>698</v>
      </c>
      <c r="L134" t="s">
        <v>698</v>
      </c>
      <c r="M134" t="s">
        <v>698</v>
      </c>
      <c r="N134" t="s">
        <v>698</v>
      </c>
    </row>
    <row r="135" spans="1:15" x14ac:dyDescent="0.25">
      <c r="B135" t="s">
        <v>798</v>
      </c>
      <c r="C135" t="s">
        <v>396</v>
      </c>
      <c r="D135" s="6">
        <v>0.29261574074074076</v>
      </c>
      <c r="E135" s="6">
        <v>0.30723379629629627</v>
      </c>
      <c r="F135">
        <f>VLOOKUP(B135,evpWeights!A:Z,26,FALSE)</f>
        <v>9.574761376408401E-6</v>
      </c>
      <c r="G135" s="6" t="str">
        <f t="shared" si="16"/>
        <v>1263</v>
      </c>
      <c r="H135">
        <f t="shared" si="17"/>
        <v>7.580967043870468E-9</v>
      </c>
    </row>
    <row r="136" spans="1:15" x14ac:dyDescent="0.25">
      <c r="B136" t="s">
        <v>799</v>
      </c>
      <c r="C136" t="s">
        <v>396</v>
      </c>
      <c r="D136" s="6">
        <v>0.29297453703703702</v>
      </c>
      <c r="E136" s="6">
        <v>0.30758101851851855</v>
      </c>
      <c r="F136">
        <f>VLOOKUP(B136,evpWeights!A:Z,26,FALSE)</f>
        <v>9.1673247220932295E-6</v>
      </c>
      <c r="G136" s="6" t="str">
        <f t="shared" si="16"/>
        <v>1262</v>
      </c>
      <c r="H136">
        <f t="shared" si="17"/>
        <v>7.2641241854938424E-9</v>
      </c>
    </row>
    <row r="137" spans="1:15" x14ac:dyDescent="0.25">
      <c r="B137" t="s">
        <v>800</v>
      </c>
      <c r="C137" t="s">
        <v>396</v>
      </c>
      <c r="D137" s="6">
        <v>0.29334490740740743</v>
      </c>
      <c r="E137" s="6">
        <v>0.30800925925925926</v>
      </c>
      <c r="F137">
        <f>VLOOKUP(B137,evpWeights!A:Z,26,FALSE)</f>
        <v>8.9636063949354998E-6</v>
      </c>
      <c r="G137" s="6" t="str">
        <f t="shared" si="16"/>
        <v>1267</v>
      </c>
      <c r="H137">
        <f t="shared" si="17"/>
        <v>7.0746696092624304E-9</v>
      </c>
    </row>
    <row r="138" spans="1:15" x14ac:dyDescent="0.25">
      <c r="B138" t="s">
        <v>801</v>
      </c>
      <c r="C138" t="s">
        <v>396</v>
      </c>
      <c r="D138" s="6">
        <v>0.29375000000000001</v>
      </c>
      <c r="E138" s="6">
        <v>0.30844907407407407</v>
      </c>
      <c r="F138">
        <f>VLOOKUP(B138,evpWeights!A:Z,26,FALSE)</f>
        <v>1.1000789666511789E-5</v>
      </c>
      <c r="G138" s="6" t="str">
        <f t="shared" si="16"/>
        <v>1270</v>
      </c>
      <c r="H138">
        <f t="shared" si="17"/>
        <v>8.6620391074895986E-9</v>
      </c>
    </row>
    <row r="139" spans="1:15" x14ac:dyDescent="0.25">
      <c r="A139" s="3">
        <v>42549</v>
      </c>
      <c r="B139" t="s">
        <v>829</v>
      </c>
      <c r="C139" t="s">
        <v>1478</v>
      </c>
      <c r="D139" s="6">
        <v>0.29685185185185187</v>
      </c>
      <c r="E139" s="6">
        <v>0.31103009259259257</v>
      </c>
      <c r="F139">
        <f>VLOOKUP(B139,evpWeights!A:Z,26,FALSE)</f>
        <v>1.364912791956098E-5</v>
      </c>
      <c r="G139" s="6" t="str">
        <f t="shared" si="16"/>
        <v>1225</v>
      </c>
      <c r="H139">
        <f t="shared" si="17"/>
        <v>1.1142145240457943E-8</v>
      </c>
      <c r="I139">
        <f t="shared" ref="I139:I199" si="22">AVERAGE(H139:H143)</f>
        <v>1.1205552934287623E-8</v>
      </c>
      <c r="K139" s="8">
        <v>0.3034722222222222</v>
      </c>
      <c r="L139">
        <v>0</v>
      </c>
      <c r="M139" t="s">
        <v>399</v>
      </c>
      <c r="N139">
        <f t="shared" ref="N139:N152" si="23">100-(IF(RIGHT(M139,1)="w",_xlfn.NUMBERVALUE(LEFT(M139,(LEN(M139)-2))),94-_xlfn.NUMBERVALUE(LEFT(M139,(LEN(M139)-2))))*1.04)</f>
        <v>88.56</v>
      </c>
      <c r="O139">
        <f>AVERAGE(N139:N142)</f>
        <v>91.160000000000011</v>
      </c>
    </row>
    <row r="140" spans="1:15" x14ac:dyDescent="0.25">
      <c r="B140" t="s">
        <v>830</v>
      </c>
      <c r="C140" t="s">
        <v>1478</v>
      </c>
      <c r="D140" s="6">
        <v>0.29755787037037035</v>
      </c>
      <c r="E140" s="6">
        <v>0.3115162037037037</v>
      </c>
      <c r="F140">
        <f>VLOOKUP(B140,evpWeights!A:Z,26,FALSE)</f>
        <v>1.1815662975142348E-5</v>
      </c>
      <c r="G140" s="6" t="str">
        <f t="shared" si="16"/>
        <v>1206</v>
      </c>
      <c r="H140">
        <f t="shared" si="17"/>
        <v>9.7973988185259933E-9</v>
      </c>
      <c r="M140" t="s">
        <v>443</v>
      </c>
      <c r="N140">
        <f t="shared" si="23"/>
        <v>97.92</v>
      </c>
    </row>
    <row r="141" spans="1:15" x14ac:dyDescent="0.25">
      <c r="B141" t="s">
        <v>831</v>
      </c>
      <c r="C141" t="s">
        <v>1478</v>
      </c>
      <c r="D141" s="6">
        <v>0.2980902777777778</v>
      </c>
      <c r="E141" s="6">
        <v>0.31197916666666664</v>
      </c>
      <c r="F141">
        <f>VLOOKUP(B141,evpWeights!A:Z,26,FALSE)</f>
        <v>1.3241691265245665E-5</v>
      </c>
      <c r="G141" s="6" t="str">
        <f t="shared" si="16"/>
        <v>1200</v>
      </c>
      <c r="H141">
        <f t="shared" si="17"/>
        <v>1.1034742721038053E-8</v>
      </c>
      <c r="M141" t="s">
        <v>440</v>
      </c>
      <c r="N141">
        <f t="shared" si="23"/>
        <v>86.48</v>
      </c>
    </row>
    <row r="142" spans="1:15" x14ac:dyDescent="0.25">
      <c r="B142" t="s">
        <v>832</v>
      </c>
      <c r="C142" t="s">
        <v>1478</v>
      </c>
      <c r="D142" s="6">
        <v>0.29876157407407405</v>
      </c>
      <c r="E142" s="6">
        <v>0.31243055555555554</v>
      </c>
      <c r="F142">
        <f>VLOOKUP(B142,evpWeights!A:Z,26,FALSE)</f>
        <v>1.5075156209664296E-5</v>
      </c>
      <c r="G142" s="6" t="str">
        <f t="shared" si="16"/>
        <v>1181</v>
      </c>
      <c r="H142">
        <f t="shared" si="17"/>
        <v>1.2764738534855459E-8</v>
      </c>
      <c r="M142" t="s">
        <v>451</v>
      </c>
      <c r="N142">
        <f t="shared" si="23"/>
        <v>91.68</v>
      </c>
    </row>
    <row r="143" spans="1:15" x14ac:dyDescent="0.25">
      <c r="B143" t="s">
        <v>833</v>
      </c>
      <c r="C143" t="s">
        <v>1478</v>
      </c>
      <c r="D143" s="6">
        <v>0.29934027777777777</v>
      </c>
      <c r="E143" s="6">
        <v>0.31291666666666668</v>
      </c>
      <c r="F143">
        <f>VLOOKUP(B143,evpWeights!A:Z,26,FALSE)</f>
        <v>1.3241691265245665E-5</v>
      </c>
      <c r="G143" s="6" t="str">
        <f t="shared" si="16"/>
        <v>1173</v>
      </c>
      <c r="H143">
        <f t="shared" si="17"/>
        <v>1.1288739356560669E-8</v>
      </c>
    </row>
    <row r="144" spans="1:15" x14ac:dyDescent="0.25">
      <c r="A144" s="3">
        <v>42549</v>
      </c>
      <c r="B144" t="s">
        <v>834</v>
      </c>
      <c r="C144" t="s">
        <v>1479</v>
      </c>
      <c r="D144" s="6">
        <v>0.31859953703703703</v>
      </c>
      <c r="E144" s="6">
        <v>0.33159722222222221</v>
      </c>
      <c r="F144">
        <f>VLOOKUP(B144,evpWeights!A:Z,26,FALSE)</f>
        <v>1.0797071339354204E-5</v>
      </c>
      <c r="G144" s="6" t="str">
        <f t="shared" si="16"/>
        <v>1123</v>
      </c>
      <c r="H144">
        <f t="shared" si="17"/>
        <v>9.6144891712860228E-9</v>
      </c>
      <c r="I144">
        <f t="shared" si="22"/>
        <v>9.7846637786849816E-9</v>
      </c>
      <c r="K144" s="8">
        <v>0.32569444444444445</v>
      </c>
      <c r="L144">
        <v>0</v>
      </c>
      <c r="M144" t="s">
        <v>637</v>
      </c>
      <c r="N144">
        <f t="shared" si="23"/>
        <v>61.519999999999996</v>
      </c>
      <c r="O144">
        <f>AVERAGE(N144:N147)</f>
        <v>32.4</v>
      </c>
    </row>
    <row r="145" spans="1:15" x14ac:dyDescent="0.25">
      <c r="B145" t="s">
        <v>835</v>
      </c>
      <c r="C145" t="s">
        <v>1479</v>
      </c>
      <c r="D145" s="6">
        <v>0.31914351851851852</v>
      </c>
      <c r="E145" s="6">
        <v>0.33208333333333334</v>
      </c>
      <c r="F145">
        <f>VLOOKUP(B145,evpWeights!A:Z,26,FALSE)</f>
        <v>1.0185916357881302E-5</v>
      </c>
      <c r="G145" s="6" t="str">
        <f t="shared" si="16"/>
        <v>1118</v>
      </c>
      <c r="H145">
        <f t="shared" si="17"/>
        <v>9.1108375294108244E-9</v>
      </c>
      <c r="M145" t="s">
        <v>1488</v>
      </c>
      <c r="N145">
        <f t="shared" si="23"/>
        <v>12.64</v>
      </c>
    </row>
    <row r="146" spans="1:15" x14ac:dyDescent="0.25">
      <c r="B146" t="s">
        <v>836</v>
      </c>
      <c r="C146" t="s">
        <v>1479</v>
      </c>
      <c r="D146" s="6">
        <v>0.31983796296296296</v>
      </c>
      <c r="E146" s="6">
        <v>0.33253472222222219</v>
      </c>
      <c r="F146">
        <f>VLOOKUP(B146,evpWeights!A:Z,26,FALSE)</f>
        <v>1.2426817956615105E-5</v>
      </c>
      <c r="G146" s="6" t="str">
        <f t="shared" si="16"/>
        <v>1097</v>
      </c>
      <c r="H146">
        <f t="shared" si="17"/>
        <v>1.1328001783605382E-8</v>
      </c>
      <c r="M146" t="s">
        <v>1489</v>
      </c>
      <c r="N146">
        <f t="shared" si="23"/>
        <v>11.599999999999994</v>
      </c>
    </row>
    <row r="147" spans="1:15" x14ac:dyDescent="0.25">
      <c r="B147" t="s">
        <v>837</v>
      </c>
      <c r="C147" t="s">
        <v>1479</v>
      </c>
      <c r="D147" s="6">
        <v>0.32034722222222223</v>
      </c>
      <c r="E147" s="6">
        <v>0.33300925925925923</v>
      </c>
      <c r="F147">
        <f>VLOOKUP(B147,evpWeights!A:Z,26,FALSE)</f>
        <v>9.9821980307237166E-6</v>
      </c>
      <c r="G147" s="6" t="str">
        <f t="shared" si="16"/>
        <v>1094</v>
      </c>
      <c r="H147">
        <f t="shared" si="17"/>
        <v>9.1244954576999243E-9</v>
      </c>
      <c r="M147" t="s">
        <v>506</v>
      </c>
      <c r="N147">
        <f t="shared" si="23"/>
        <v>43.839999999999996</v>
      </c>
    </row>
    <row r="148" spans="1:15" x14ac:dyDescent="0.25">
      <c r="B148" t="s">
        <v>838</v>
      </c>
      <c r="C148" t="s">
        <v>1479</v>
      </c>
      <c r="D148" s="6">
        <v>0.32087962962962963</v>
      </c>
      <c r="E148" s="6">
        <v>0.33346064814814813</v>
      </c>
      <c r="F148">
        <f>VLOOKUP(B148,evpWeights!A:Z,26,FALSE)</f>
        <v>1.0593353012196545E-5</v>
      </c>
      <c r="G148" s="6" t="str">
        <f t="shared" si="16"/>
        <v>1087</v>
      </c>
      <c r="H148">
        <f t="shared" si="17"/>
        <v>9.7454949514227642E-9</v>
      </c>
    </row>
    <row r="149" spans="1:15" x14ac:dyDescent="0.25">
      <c r="A149" s="3">
        <v>42549</v>
      </c>
      <c r="B149" t="s">
        <v>864</v>
      </c>
      <c r="C149" t="s">
        <v>1479</v>
      </c>
      <c r="D149" s="6">
        <v>0.51575231481481476</v>
      </c>
      <c r="E149" s="6">
        <v>0.52706018518518516</v>
      </c>
      <c r="F149">
        <f>VLOOKUP(B149,evpWeights!A:Z,26,FALSE)</f>
        <v>1.9760677734289703E-5</v>
      </c>
      <c r="G149" s="6" t="str">
        <f t="shared" si="16"/>
        <v>977</v>
      </c>
      <c r="H149">
        <f t="shared" si="17"/>
        <v>2.0225872808894271E-8</v>
      </c>
      <c r="I149">
        <f t="shared" si="22"/>
        <v>2.0057767473113474E-8</v>
      </c>
      <c r="K149" s="8">
        <v>0.52222222222222225</v>
      </c>
      <c r="L149">
        <v>0.3</v>
      </c>
      <c r="M149" t="s">
        <v>637</v>
      </c>
      <c r="N149">
        <f t="shared" si="23"/>
        <v>61.519999999999996</v>
      </c>
      <c r="O149">
        <f>AVERAGE(N149:N152)</f>
        <v>35.26</v>
      </c>
    </row>
    <row r="150" spans="1:15" x14ac:dyDescent="0.25">
      <c r="B150" t="s">
        <v>865</v>
      </c>
      <c r="C150" t="s">
        <v>1479</v>
      </c>
      <c r="D150" s="6">
        <v>0.51641203703703698</v>
      </c>
      <c r="E150" s="6">
        <v>0.52760416666666665</v>
      </c>
      <c r="F150">
        <f>VLOOKUP(B150,evpWeights!A:Z,26,FALSE)</f>
        <v>1.8945804425659218E-5</v>
      </c>
      <c r="G150" s="6" t="str">
        <f t="shared" si="16"/>
        <v>967</v>
      </c>
      <c r="H150">
        <f t="shared" si="17"/>
        <v>1.9592352043080887E-8</v>
      </c>
      <c r="M150" t="s">
        <v>1495</v>
      </c>
      <c r="N150">
        <f t="shared" si="23"/>
        <v>7.4399999999999977</v>
      </c>
    </row>
    <row r="151" spans="1:15" x14ac:dyDescent="0.25">
      <c r="B151" t="s">
        <v>866</v>
      </c>
      <c r="C151" t="s">
        <v>1479</v>
      </c>
      <c r="D151" s="6">
        <v>0.51697916666666666</v>
      </c>
      <c r="E151" s="6">
        <v>0.52802083333333327</v>
      </c>
      <c r="F151">
        <f>VLOOKUP(B151,evpWeights!A:Z,26,FALSE)</f>
        <v>1.9149522752816873E-5</v>
      </c>
      <c r="G151" s="6" t="str">
        <f t="shared" si="16"/>
        <v>954</v>
      </c>
      <c r="H151">
        <f t="shared" si="17"/>
        <v>2.0072875002952698E-8</v>
      </c>
      <c r="M151" t="s">
        <v>1488</v>
      </c>
      <c r="N151">
        <f t="shared" si="23"/>
        <v>12.64</v>
      </c>
    </row>
    <row r="152" spans="1:15" x14ac:dyDescent="0.25">
      <c r="B152" t="s">
        <v>867</v>
      </c>
      <c r="C152" t="s">
        <v>1479</v>
      </c>
      <c r="D152" s="6">
        <v>0.51754629629629634</v>
      </c>
      <c r="E152" s="6">
        <v>0.52848379629629627</v>
      </c>
      <c r="F152">
        <f>VLOOKUP(B152,evpWeights!A:Z,26,FALSE)</f>
        <v>1.9149522752816873E-5</v>
      </c>
      <c r="G152" s="6" t="str">
        <f t="shared" si="16"/>
        <v>945</v>
      </c>
      <c r="H152">
        <f t="shared" si="17"/>
        <v>2.0264045241076055E-8</v>
      </c>
      <c r="M152" t="s">
        <v>616</v>
      </c>
      <c r="N152">
        <f t="shared" si="23"/>
        <v>59.44</v>
      </c>
    </row>
    <row r="153" spans="1:15" x14ac:dyDescent="0.25">
      <c r="B153" t="s">
        <v>868</v>
      </c>
      <c r="C153" t="s">
        <v>1479</v>
      </c>
      <c r="D153" s="6">
        <v>0.51809027777777772</v>
      </c>
      <c r="E153" s="6">
        <v>0.5289814814814815</v>
      </c>
      <c r="F153">
        <f>VLOOKUP(B153,evpWeights!A:Z,26,FALSE)</f>
        <v>1.8945804425659218E-5</v>
      </c>
      <c r="G153" s="6" t="str">
        <f t="shared" si="16"/>
        <v>941</v>
      </c>
      <c r="H153">
        <f t="shared" si="17"/>
        <v>2.0133692269563462E-8</v>
      </c>
    </row>
    <row r="154" spans="1:15" x14ac:dyDescent="0.25">
      <c r="A154" s="3">
        <v>42549</v>
      </c>
      <c r="B154" t="s">
        <v>869</v>
      </c>
      <c r="C154" t="s">
        <v>396</v>
      </c>
      <c r="D154" s="6">
        <v>0.53221064814814811</v>
      </c>
      <c r="E154" s="6">
        <v>0.54615740740740748</v>
      </c>
      <c r="F154">
        <f>VLOOKUP(B154,evpWeights!A:Z,26,FALSE)</f>
        <v>1.9760677734289775E-5</v>
      </c>
      <c r="G154" s="6" t="str">
        <f t="shared" si="16"/>
        <v>1205</v>
      </c>
      <c r="H154">
        <f t="shared" si="17"/>
        <v>1.6398902684057904E-8</v>
      </c>
      <c r="I154">
        <f t="shared" si="22"/>
        <v>1.5969990929939927E-8</v>
      </c>
      <c r="K154" t="s">
        <v>698</v>
      </c>
      <c r="L154" t="s">
        <v>698</v>
      </c>
      <c r="M154" t="s">
        <v>698</v>
      </c>
      <c r="N154" t="s">
        <v>698</v>
      </c>
    </row>
    <row r="155" spans="1:15" x14ac:dyDescent="0.25">
      <c r="B155" t="s">
        <v>870</v>
      </c>
      <c r="C155" t="s">
        <v>396</v>
      </c>
      <c r="D155" s="6">
        <v>0.53280092592592598</v>
      </c>
      <c r="E155" s="6">
        <v>0.54667824074074078</v>
      </c>
      <c r="F155">
        <f>VLOOKUP(B155,evpWeights!A:Z,26,FALSE)</f>
        <v>1.8945804425659218E-5</v>
      </c>
      <c r="G155" s="6" t="str">
        <f t="shared" si="16"/>
        <v>1199</v>
      </c>
      <c r="H155">
        <f t="shared" si="17"/>
        <v>1.580133813649643E-8</v>
      </c>
    </row>
    <row r="156" spans="1:15" x14ac:dyDescent="0.25">
      <c r="B156" t="s">
        <v>871</v>
      </c>
      <c r="C156" t="s">
        <v>396</v>
      </c>
      <c r="D156" s="6">
        <v>0.5332986111111111</v>
      </c>
      <c r="E156" s="6">
        <v>0.54710648148148155</v>
      </c>
      <c r="F156">
        <f>VLOOKUP(B156,evpWeights!A:Z,26,FALSE)</f>
        <v>1.7723494462713412E-5</v>
      </c>
      <c r="G156" s="6" t="str">
        <f t="shared" si="16"/>
        <v>1193</v>
      </c>
      <c r="H156">
        <f t="shared" si="17"/>
        <v>1.485624011962566E-8</v>
      </c>
    </row>
    <row r="157" spans="1:15" x14ac:dyDescent="0.25">
      <c r="B157" t="s">
        <v>872</v>
      </c>
      <c r="C157" t="s">
        <v>396</v>
      </c>
      <c r="D157" s="6">
        <v>0.53386574074074067</v>
      </c>
      <c r="E157" s="6">
        <v>0.54749999999999999</v>
      </c>
      <c r="F157">
        <f>VLOOKUP(B157,evpWeights!A:Z,26,FALSE)</f>
        <v>2.0779269370077776E-5</v>
      </c>
      <c r="G157" s="6" t="str">
        <f t="shared" si="16"/>
        <v>1178</v>
      </c>
      <c r="H157">
        <f t="shared" si="17"/>
        <v>1.7639447682578758E-8</v>
      </c>
    </row>
    <row r="158" spans="1:15" x14ac:dyDescent="0.25">
      <c r="B158" t="s">
        <v>873</v>
      </c>
      <c r="C158" t="s">
        <v>396</v>
      </c>
      <c r="D158" s="6">
        <v>0.53434027777777782</v>
      </c>
      <c r="E158" s="6">
        <v>0.54803240740740744</v>
      </c>
      <c r="F158">
        <f>VLOOKUP(B158,evpWeights!A:Z,26,FALSE)</f>
        <v>1.7927212789871071E-5</v>
      </c>
      <c r="G158" s="6" t="str">
        <f t="shared" si="16"/>
        <v>1183</v>
      </c>
      <c r="H158">
        <f t="shared" si="17"/>
        <v>1.5154026026940888E-8</v>
      </c>
    </row>
    <row r="159" spans="1:15" x14ac:dyDescent="0.25">
      <c r="A159" s="3">
        <v>42549</v>
      </c>
      <c r="B159" t="s">
        <v>874</v>
      </c>
      <c r="C159" t="s">
        <v>1478</v>
      </c>
      <c r="D159" s="6">
        <v>0.53697916666666667</v>
      </c>
      <c r="E159" s="6">
        <v>0.55017361111111118</v>
      </c>
      <c r="F159">
        <f>VLOOKUP(B159,evpWeights!A:Z,26,FALSE)</f>
        <v>8.5561697406202554E-6</v>
      </c>
      <c r="G159" s="6" t="str">
        <f t="shared" si="16"/>
        <v>1140</v>
      </c>
      <c r="H159">
        <f t="shared" si="17"/>
        <v>7.505412053175662E-9</v>
      </c>
      <c r="I159">
        <f t="shared" si="22"/>
        <v>9.635582814471335E-9</v>
      </c>
      <c r="J159" t="s">
        <v>1494</v>
      </c>
      <c r="K159" s="8">
        <v>0.54236111111111118</v>
      </c>
      <c r="L159">
        <v>0</v>
      </c>
      <c r="M159" t="s">
        <v>454</v>
      </c>
      <c r="N159">
        <f t="shared" ref="N159:N162" si="24">100-(IF(RIGHT(M159,1)="w",_xlfn.NUMBERVALUE(LEFT(M159,(LEN(M159)-2))),94-_xlfn.NUMBERVALUE(LEFT(M159,(LEN(M159)-2))))*1.04)</f>
        <v>90.64</v>
      </c>
      <c r="O159">
        <f>AVERAGE(N159:N162)</f>
        <v>91.42</v>
      </c>
    </row>
    <row r="160" spans="1:15" x14ac:dyDescent="0.25">
      <c r="B160" t="s">
        <v>875</v>
      </c>
      <c r="C160" t="s">
        <v>1478</v>
      </c>
      <c r="D160" s="6">
        <v>0.53743055555555552</v>
      </c>
      <c r="E160" s="6">
        <v>0.55062500000000003</v>
      </c>
      <c r="F160">
        <f>VLOOKUP(B160,evpWeights!A:Z,26,FALSE)</f>
        <v>1.1408226320827105E-5</v>
      </c>
      <c r="G160" s="6" t="str">
        <f t="shared" si="16"/>
        <v>1140</v>
      </c>
      <c r="H160">
        <f t="shared" si="17"/>
        <v>1.000721607090097E-8</v>
      </c>
      <c r="M160" t="s">
        <v>443</v>
      </c>
      <c r="N160">
        <f t="shared" si="24"/>
        <v>97.92</v>
      </c>
    </row>
    <row r="161" spans="1:15" x14ac:dyDescent="0.25">
      <c r="B161" t="s">
        <v>876</v>
      </c>
      <c r="C161" t="s">
        <v>1478</v>
      </c>
      <c r="D161" s="6">
        <v>0.53795138888888883</v>
      </c>
      <c r="E161" s="6">
        <v>0.55108796296296292</v>
      </c>
      <c r="F161">
        <f>VLOOKUP(B161,evpWeights!A:Z,26,FALSE)</f>
        <v>1.2019381302300006E-5</v>
      </c>
      <c r="G161" s="6" t="str">
        <f t="shared" si="16"/>
        <v>1135</v>
      </c>
      <c r="H161">
        <f t="shared" si="17"/>
        <v>1.0589763261938331E-8</v>
      </c>
      <c r="M161" t="s">
        <v>399</v>
      </c>
      <c r="N161">
        <f t="shared" si="24"/>
        <v>88.56</v>
      </c>
    </row>
    <row r="162" spans="1:15" x14ac:dyDescent="0.25">
      <c r="B162" t="s">
        <v>877</v>
      </c>
      <c r="C162" t="s">
        <v>1478</v>
      </c>
      <c r="D162" s="6">
        <v>0.53848379629629628</v>
      </c>
      <c r="E162" s="6">
        <v>0.55157407407407411</v>
      </c>
      <c r="F162">
        <f>VLOOKUP(B162,evpWeights!A:Z,26,FALSE)</f>
        <v>1.2223099629457592E-5</v>
      </c>
      <c r="G162" s="6" t="str">
        <f t="shared" si="16"/>
        <v>1131</v>
      </c>
      <c r="H162">
        <f t="shared" si="17"/>
        <v>1.0807338310749418E-8</v>
      </c>
      <c r="M162" t="s">
        <v>399</v>
      </c>
      <c r="N162">
        <f t="shared" si="24"/>
        <v>88.56</v>
      </c>
    </row>
    <row r="163" spans="1:15" x14ac:dyDescent="0.25">
      <c r="B163" t="s">
        <v>878</v>
      </c>
      <c r="C163" t="s">
        <v>1478</v>
      </c>
      <c r="D163" s="6">
        <v>0.53896990740740736</v>
      </c>
      <c r="E163" s="6">
        <v>0.55194444444444446</v>
      </c>
      <c r="F163">
        <f>VLOOKUP(B163,evpWeights!A:Z,26,FALSE)</f>
        <v>1.0389634685038961E-5</v>
      </c>
      <c r="G163" s="6" t="str">
        <f t="shared" si="16"/>
        <v>1121</v>
      </c>
      <c r="H163">
        <f t="shared" si="17"/>
        <v>9.2681843755922939E-9</v>
      </c>
    </row>
    <row r="164" spans="1:15" x14ac:dyDescent="0.25">
      <c r="A164" s="3">
        <v>42550</v>
      </c>
      <c r="B164" t="s">
        <v>879</v>
      </c>
      <c r="C164" t="s">
        <v>396</v>
      </c>
      <c r="D164" s="6">
        <v>0.28449074074074071</v>
      </c>
      <c r="E164" s="6">
        <v>0.29966435185185186</v>
      </c>
      <c r="F164">
        <f>VLOOKUP(B164,evpWeights!A:Z,26,FALSE)</f>
        <v>1.5278874536821953E-5</v>
      </c>
      <c r="G164" s="6" t="str">
        <f t="shared" si="16"/>
        <v>1311</v>
      </c>
      <c r="H164">
        <f t="shared" si="17"/>
        <v>1.1654366542198285E-8</v>
      </c>
      <c r="I164">
        <f t="shared" si="22"/>
        <v>1.2066636282391055E-8</v>
      </c>
      <c r="K164" t="s">
        <v>698</v>
      </c>
      <c r="L164" t="s">
        <v>698</v>
      </c>
      <c r="M164" t="s">
        <v>698</v>
      </c>
      <c r="N164" t="s">
        <v>698</v>
      </c>
    </row>
    <row r="165" spans="1:15" x14ac:dyDescent="0.25">
      <c r="B165" t="s">
        <v>880</v>
      </c>
      <c r="C165" t="s">
        <v>396</v>
      </c>
      <c r="D165" s="6">
        <v>0.28501157407407407</v>
      </c>
      <c r="E165" s="6">
        <v>0.30021990740740739</v>
      </c>
      <c r="F165">
        <f>VLOOKUP(B165,evpWeights!A:Z,26,FALSE)</f>
        <v>1.8334649444186317E-5</v>
      </c>
      <c r="G165" s="6" t="str">
        <f t="shared" si="16"/>
        <v>1314</v>
      </c>
      <c r="H165">
        <f t="shared" si="17"/>
        <v>1.3953310079289435E-8</v>
      </c>
    </row>
    <row r="166" spans="1:15" x14ac:dyDescent="0.25">
      <c r="B166" t="s">
        <v>881</v>
      </c>
      <c r="C166" t="s">
        <v>396</v>
      </c>
      <c r="D166" s="6">
        <v>0.2854976851851852</v>
      </c>
      <c r="E166" s="6">
        <v>0.30059027777777775</v>
      </c>
      <c r="F166">
        <f>VLOOKUP(B166,evpWeights!A:Z,26,FALSE)</f>
        <v>1.4464001228191394E-5</v>
      </c>
      <c r="G166" s="6" t="str">
        <f t="shared" si="16"/>
        <v>1304</v>
      </c>
      <c r="H166">
        <f t="shared" si="17"/>
        <v>1.1092025481741867E-8</v>
      </c>
    </row>
    <row r="167" spans="1:15" x14ac:dyDescent="0.25">
      <c r="B167" t="s">
        <v>882</v>
      </c>
      <c r="C167" t="s">
        <v>396</v>
      </c>
      <c r="D167" s="6">
        <v>0.28605324074074073</v>
      </c>
      <c r="E167" s="6">
        <v>0.30098379629629629</v>
      </c>
      <c r="F167">
        <f>VLOOKUP(B167,evpWeights!A:Z,26,FALSE)</f>
        <v>1.487143788250671E-5</v>
      </c>
      <c r="G167" s="6" t="str">
        <f t="shared" si="16"/>
        <v>1290</v>
      </c>
      <c r="H167">
        <f t="shared" si="17"/>
        <v>1.1528246420547838E-8</v>
      </c>
    </row>
    <row r="168" spans="1:15" x14ac:dyDescent="0.25">
      <c r="B168" t="s">
        <v>883</v>
      </c>
      <c r="C168" t="s">
        <v>396</v>
      </c>
      <c r="D168" s="6">
        <v>0.28657407407407409</v>
      </c>
      <c r="E168" s="6">
        <v>0.30137731481481483</v>
      </c>
      <c r="F168">
        <f>VLOOKUP(B168,evpWeights!A:Z,26,FALSE)</f>
        <v>1.5482592863979466E-5</v>
      </c>
      <c r="G168" s="6" t="str">
        <f t="shared" si="16"/>
        <v>1279</v>
      </c>
      <c r="H168">
        <f t="shared" si="17"/>
        <v>1.2105232888177847E-8</v>
      </c>
    </row>
    <row r="169" spans="1:15" x14ac:dyDescent="0.25">
      <c r="A169" s="3">
        <v>42550</v>
      </c>
      <c r="B169" t="s">
        <v>886</v>
      </c>
      <c r="C169" t="s">
        <v>1478</v>
      </c>
      <c r="D169" s="6">
        <v>0.30881944444444448</v>
      </c>
      <c r="E169" s="6">
        <v>0.31951388888888888</v>
      </c>
      <c r="F169">
        <f>VLOOKUP(B169,evpWeights!A:Z,26,FALSE)</f>
        <v>3.1168904055116735E-5</v>
      </c>
      <c r="G169" s="6" t="str">
        <f t="shared" si="16"/>
        <v>924</v>
      </c>
      <c r="H169">
        <f t="shared" si="17"/>
        <v>3.3732580146230233E-8</v>
      </c>
      <c r="I169">
        <f t="shared" si="22"/>
        <v>3.5347307526044221E-8</v>
      </c>
      <c r="K169" s="8">
        <v>0.81458333333333333</v>
      </c>
      <c r="L169">
        <v>0</v>
      </c>
      <c r="M169" t="s">
        <v>454</v>
      </c>
      <c r="N169">
        <f t="shared" ref="N169:N182" si="25">100-(IF(RIGHT(M169,1)="w",_xlfn.NUMBERVALUE(LEFT(M169,(LEN(M169)-2))),94-_xlfn.NUMBERVALUE(LEFT(M169,(LEN(M169)-2))))*1.04)</f>
        <v>90.64</v>
      </c>
      <c r="O169">
        <f>AVERAGE(N169:N172)</f>
        <v>90.640000000000015</v>
      </c>
    </row>
    <row r="170" spans="1:15" x14ac:dyDescent="0.25">
      <c r="B170" t="s">
        <v>887</v>
      </c>
      <c r="C170" t="s">
        <v>1478</v>
      </c>
      <c r="D170" s="6">
        <v>0.30938657407407405</v>
      </c>
      <c r="E170" s="6">
        <v>0.32002314814814814</v>
      </c>
      <c r="F170">
        <f>VLOOKUP(B170,evpWeights!A:Z,26,FALSE)</f>
        <v>2.6075945876176158E-5</v>
      </c>
      <c r="G170" s="6" t="str">
        <f t="shared" si="16"/>
        <v>919</v>
      </c>
      <c r="H170">
        <f t="shared" si="17"/>
        <v>2.8374261018690054E-8</v>
      </c>
      <c r="M170" t="s">
        <v>443</v>
      </c>
      <c r="N170">
        <f t="shared" si="25"/>
        <v>97.92</v>
      </c>
    </row>
    <row r="171" spans="1:15" x14ac:dyDescent="0.25">
      <c r="B171" t="s">
        <v>888</v>
      </c>
      <c r="C171" t="s">
        <v>1478</v>
      </c>
      <c r="D171" s="6">
        <v>0.3099189814814815</v>
      </c>
      <c r="E171" s="6">
        <v>0.32055555555555554</v>
      </c>
      <c r="F171">
        <f>VLOOKUP(B171,evpWeights!A:Z,26,FALSE)</f>
        <v>3.7687890524160849E-5</v>
      </c>
      <c r="G171" s="6" t="str">
        <f t="shared" si="16"/>
        <v>919</v>
      </c>
      <c r="H171">
        <f t="shared" si="17"/>
        <v>4.1009674128575462E-8</v>
      </c>
      <c r="M171" t="s">
        <v>424</v>
      </c>
      <c r="N171">
        <f t="shared" si="25"/>
        <v>84.4</v>
      </c>
    </row>
    <row r="172" spans="1:15" x14ac:dyDescent="0.25">
      <c r="B172" t="s">
        <v>889</v>
      </c>
      <c r="C172" t="s">
        <v>1478</v>
      </c>
      <c r="D172" s="6">
        <v>0.31055555555555553</v>
      </c>
      <c r="E172" s="6">
        <v>0.32098379629629631</v>
      </c>
      <c r="F172">
        <f>VLOOKUP(B172,evpWeights!A:Z,26,FALSE)</f>
        <v>2.9335439110698248E-5</v>
      </c>
      <c r="G172" s="6" t="str">
        <f t="shared" si="16"/>
        <v>901</v>
      </c>
      <c r="H172">
        <f t="shared" si="17"/>
        <v>3.255875594972059E-8</v>
      </c>
      <c r="M172" t="s">
        <v>442</v>
      </c>
      <c r="N172">
        <f t="shared" si="25"/>
        <v>89.6</v>
      </c>
    </row>
    <row r="173" spans="1:15" x14ac:dyDescent="0.25">
      <c r="B173" t="s">
        <v>890</v>
      </c>
      <c r="C173" t="s">
        <v>1478</v>
      </c>
      <c r="D173" s="6">
        <v>0.31103009259259257</v>
      </c>
      <c r="E173" s="6">
        <v>0.32142361111111112</v>
      </c>
      <c r="F173">
        <f>VLOOKUP(B173,evpWeights!A:Z,26,FALSE)</f>
        <v>3.6873017215530289E-5</v>
      </c>
      <c r="G173" s="6" t="str">
        <f t="shared" ref="G173:G236" si="26">IFERROR(TEXT(E173-D173,"[ss]"),"na")</f>
        <v>898</v>
      </c>
      <c r="H173">
        <f t="shared" ref="H173:H236" si="27">IFERROR(F173/G173,"na")</f>
        <v>4.1061266387004773E-8</v>
      </c>
    </row>
    <row r="174" spans="1:15" x14ac:dyDescent="0.25">
      <c r="A174" s="3">
        <v>42550</v>
      </c>
      <c r="B174" t="s">
        <v>891</v>
      </c>
      <c r="C174" t="s">
        <v>1479</v>
      </c>
      <c r="D174" s="6">
        <v>0.32603009259259258</v>
      </c>
      <c r="E174" s="6">
        <v>0.33732638888888888</v>
      </c>
      <c r="F174">
        <f>VLOOKUP(B174,evpWeights!A:Z,26,FALSE)</f>
        <v>1.2630536283772835E-5</v>
      </c>
      <c r="G174" s="6" t="str">
        <f t="shared" si="26"/>
        <v>976</v>
      </c>
      <c r="H174">
        <f t="shared" si="27"/>
        <v>1.2941123241570527E-8</v>
      </c>
      <c r="I174">
        <f t="shared" si="22"/>
        <v>1.5142876423924597E-8</v>
      </c>
      <c r="K174" s="8">
        <v>0.33333333333333331</v>
      </c>
      <c r="L174">
        <v>0</v>
      </c>
      <c r="M174" t="s">
        <v>1496</v>
      </c>
      <c r="N174">
        <f t="shared" si="25"/>
        <v>62.56</v>
      </c>
      <c r="O174">
        <f>AVERAGE(N174:N177)</f>
        <v>38.380000000000003</v>
      </c>
    </row>
    <row r="175" spans="1:15" x14ac:dyDescent="0.25">
      <c r="B175" t="s">
        <v>892</v>
      </c>
      <c r="C175" t="s">
        <v>1479</v>
      </c>
      <c r="D175" s="6">
        <v>0.32684027777777774</v>
      </c>
      <c r="E175" s="6">
        <v>0.33781250000000002</v>
      </c>
      <c r="F175">
        <f>VLOOKUP(B175,evpWeights!A:Z,26,FALSE)</f>
        <v>1.6093747845452441E-5</v>
      </c>
      <c r="G175" s="6" t="str">
        <f t="shared" si="26"/>
        <v>948</v>
      </c>
      <c r="H175">
        <f t="shared" si="27"/>
        <v>1.6976527263135485E-8</v>
      </c>
      <c r="M175" t="s">
        <v>691</v>
      </c>
      <c r="N175">
        <f t="shared" si="25"/>
        <v>25.120000000000005</v>
      </c>
    </row>
    <row r="176" spans="1:15" x14ac:dyDescent="0.25">
      <c r="B176" t="s">
        <v>893</v>
      </c>
      <c r="C176" t="s">
        <v>1479</v>
      </c>
      <c r="D176" s="6">
        <v>0.32745370370370369</v>
      </c>
      <c r="E176" s="6">
        <v>0.33829861111111109</v>
      </c>
      <c r="F176">
        <f>VLOOKUP(B176,evpWeights!A:Z,26,FALSE)</f>
        <v>1.4260282901033882E-5</v>
      </c>
      <c r="G176" s="6" t="str">
        <f t="shared" si="26"/>
        <v>937</v>
      </c>
      <c r="H176">
        <f t="shared" si="27"/>
        <v>1.521908527324854E-8</v>
      </c>
      <c r="M176" t="s">
        <v>1497</v>
      </c>
      <c r="N176">
        <f t="shared" si="25"/>
        <v>14.719999999999999</v>
      </c>
    </row>
    <row r="177" spans="1:15" x14ac:dyDescent="0.25">
      <c r="B177" t="s">
        <v>894</v>
      </c>
      <c r="C177" t="s">
        <v>1479</v>
      </c>
      <c r="D177" s="6">
        <v>0.32803240740740741</v>
      </c>
      <c r="E177" s="6">
        <v>0.33876157407407409</v>
      </c>
      <c r="F177">
        <f>VLOOKUP(B177,evpWeights!A:Z,26,FALSE)</f>
        <v>1.5075156209664296E-5</v>
      </c>
      <c r="G177" s="6" t="str">
        <f t="shared" si="26"/>
        <v>927</v>
      </c>
      <c r="H177">
        <f t="shared" si="27"/>
        <v>1.6262304433294818E-8</v>
      </c>
      <c r="M177" t="s">
        <v>1498</v>
      </c>
      <c r="N177">
        <f t="shared" si="25"/>
        <v>51.12</v>
      </c>
    </row>
    <row r="178" spans="1:15" x14ac:dyDescent="0.25">
      <c r="B178" t="s">
        <v>895</v>
      </c>
      <c r="C178" t="s">
        <v>1479</v>
      </c>
      <c r="D178" s="6">
        <v>0.32861111111111113</v>
      </c>
      <c r="E178" s="6">
        <v>0.33931712962962962</v>
      </c>
      <c r="F178">
        <f>VLOOKUP(B178,evpWeights!A:Z,26,FALSE)</f>
        <v>1.3241691265245592E-5</v>
      </c>
      <c r="G178" s="6" t="str">
        <f t="shared" si="26"/>
        <v>925</v>
      </c>
      <c r="H178">
        <f t="shared" si="27"/>
        <v>1.4315341908373613E-8</v>
      </c>
    </row>
    <row r="179" spans="1:15" x14ac:dyDescent="0.25">
      <c r="A179" s="3">
        <v>42550</v>
      </c>
      <c r="B179" t="s">
        <v>921</v>
      </c>
      <c r="C179" t="s">
        <v>1479</v>
      </c>
      <c r="D179" s="6">
        <v>0.5122916666666667</v>
      </c>
      <c r="E179" s="6">
        <v>0.52351851851851849</v>
      </c>
      <c r="F179">
        <f>VLOOKUP(B179,evpWeights!A:Z,26,FALSE)</f>
        <v>2.3223889295969381E-5</v>
      </c>
      <c r="G179" s="6" t="str">
        <f t="shared" si="26"/>
        <v>970</v>
      </c>
      <c r="H179">
        <f t="shared" si="27"/>
        <v>2.3942153913370496E-8</v>
      </c>
      <c r="I179">
        <f t="shared" si="22"/>
        <v>2.3467925646013151E-8</v>
      </c>
      <c r="K179" s="8">
        <v>0.51874999999999993</v>
      </c>
      <c r="L179">
        <v>0.3</v>
      </c>
      <c r="M179" t="s">
        <v>488</v>
      </c>
      <c r="N179">
        <f t="shared" si="25"/>
        <v>60.48</v>
      </c>
      <c r="O179">
        <f>AVERAGE(N179:N182)</f>
        <v>38.64</v>
      </c>
    </row>
    <row r="180" spans="1:15" x14ac:dyDescent="0.25">
      <c r="B180" t="s">
        <v>922</v>
      </c>
      <c r="C180" t="s">
        <v>1479</v>
      </c>
      <c r="D180" s="6">
        <v>0.51285879629629627</v>
      </c>
      <c r="E180" s="6">
        <v>0.52409722222222221</v>
      </c>
      <c r="F180">
        <f>VLOOKUP(B180,evpWeights!A:Z,26,FALSE)</f>
        <v>2.1797861005865991E-5</v>
      </c>
      <c r="G180" s="6" t="str">
        <f t="shared" si="26"/>
        <v>971</v>
      </c>
      <c r="H180">
        <f t="shared" si="27"/>
        <v>2.2448878481839333E-8</v>
      </c>
      <c r="M180" t="s">
        <v>648</v>
      </c>
      <c r="N180">
        <f t="shared" si="25"/>
        <v>19.920000000000002</v>
      </c>
    </row>
    <row r="181" spans="1:15" x14ac:dyDescent="0.25">
      <c r="B181" t="s">
        <v>923</v>
      </c>
      <c r="C181" t="s">
        <v>1479</v>
      </c>
      <c r="D181" s="6">
        <v>0.51351851851851849</v>
      </c>
      <c r="E181" s="6">
        <v>0.52453703703703702</v>
      </c>
      <c r="F181">
        <f>VLOOKUP(B181,evpWeights!A:Z,26,FALSE)</f>
        <v>2.281645264165421E-5</v>
      </c>
      <c r="G181" s="6" t="str">
        <f t="shared" si="26"/>
        <v>952</v>
      </c>
      <c r="H181">
        <f t="shared" si="27"/>
        <v>2.3966862018544338E-8</v>
      </c>
      <c r="M181" t="s">
        <v>1492</v>
      </c>
      <c r="N181">
        <f t="shared" si="25"/>
        <v>15.759999999999991</v>
      </c>
    </row>
    <row r="182" spans="1:15" x14ac:dyDescent="0.25">
      <c r="B182" t="s">
        <v>924</v>
      </c>
      <c r="C182" t="s">
        <v>1479</v>
      </c>
      <c r="D182" s="6">
        <v>0.51414351851851847</v>
      </c>
      <c r="E182" s="6">
        <v>0.5250231481481481</v>
      </c>
      <c r="F182">
        <f>VLOOKUP(B182,evpWeights!A:Z,26,FALSE)</f>
        <v>2.1390424351550749E-5</v>
      </c>
      <c r="G182" s="6" t="str">
        <f t="shared" si="26"/>
        <v>940</v>
      </c>
      <c r="H182">
        <f t="shared" si="27"/>
        <v>2.2755770586756116E-8</v>
      </c>
      <c r="M182" t="s">
        <v>479</v>
      </c>
      <c r="N182">
        <f t="shared" si="25"/>
        <v>58.4</v>
      </c>
    </row>
    <row r="183" spans="1:15" x14ac:dyDescent="0.25">
      <c r="B183" t="s">
        <v>925</v>
      </c>
      <c r="C183" t="s">
        <v>1479</v>
      </c>
      <c r="D183" s="6">
        <v>0.51476851851851857</v>
      </c>
      <c r="E183" s="6">
        <v>0.52547453703703706</v>
      </c>
      <c r="F183">
        <f>VLOOKUP(B183,evpWeights!A:Z,26,FALSE)</f>
        <v>2.2409015987338821E-5</v>
      </c>
      <c r="G183" s="6" t="str">
        <f t="shared" si="26"/>
        <v>925</v>
      </c>
      <c r="H183">
        <f t="shared" si="27"/>
        <v>2.4225963229555484E-8</v>
      </c>
    </row>
    <row r="184" spans="1:15" x14ac:dyDescent="0.25">
      <c r="A184" s="3">
        <v>42550</v>
      </c>
      <c r="B184" t="s">
        <v>926</v>
      </c>
      <c r="C184" t="s">
        <v>396</v>
      </c>
      <c r="D184" s="6">
        <v>0.52888888888888885</v>
      </c>
      <c r="E184" s="6">
        <v>0.54256944444444444</v>
      </c>
      <c r="F184">
        <f>VLOOKUP(B184,evpWeights!A:Z,26,FALSE)</f>
        <v>2.3835044277442208E-5</v>
      </c>
      <c r="G184" s="6" t="str">
        <f t="shared" si="26"/>
        <v>1182</v>
      </c>
      <c r="H184">
        <f t="shared" si="27"/>
        <v>2.0165012079054322E-8</v>
      </c>
      <c r="I184">
        <f t="shared" si="22"/>
        <v>2.0413919504344822E-8</v>
      </c>
      <c r="K184" t="s">
        <v>698</v>
      </c>
      <c r="L184" t="s">
        <v>698</v>
      </c>
      <c r="M184" t="s">
        <v>698</v>
      </c>
      <c r="N184" t="s">
        <v>698</v>
      </c>
    </row>
    <row r="185" spans="1:15" x14ac:dyDescent="0.25">
      <c r="B185" t="s">
        <v>927</v>
      </c>
      <c r="C185" t="s">
        <v>396</v>
      </c>
      <c r="D185" s="6">
        <v>0.52938657407407408</v>
      </c>
      <c r="E185" s="6">
        <v>0.54304398148148147</v>
      </c>
      <c r="F185">
        <f>VLOOKUP(B185,evpWeights!A:Z,26,FALSE)</f>
        <v>2.4038762604599941E-5</v>
      </c>
      <c r="G185" s="6" t="str">
        <f t="shared" si="26"/>
        <v>1180</v>
      </c>
      <c r="H185">
        <f t="shared" si="27"/>
        <v>2.0371832715762661E-8</v>
      </c>
    </row>
    <row r="186" spans="1:15" x14ac:dyDescent="0.25">
      <c r="B186" t="s">
        <v>928</v>
      </c>
      <c r="C186" t="s">
        <v>396</v>
      </c>
      <c r="D186" s="6">
        <v>0.53001157407407407</v>
      </c>
      <c r="E186" s="6">
        <v>0.54347222222222225</v>
      </c>
      <c r="F186">
        <f>VLOOKUP(B186,evpWeights!A:Z,26,FALSE)</f>
        <v>2.4242480931757454E-5</v>
      </c>
      <c r="G186" s="6" t="str">
        <f t="shared" si="26"/>
        <v>1163</v>
      </c>
      <c r="H186">
        <f t="shared" si="27"/>
        <v>2.0844781540634097E-8</v>
      </c>
    </row>
    <row r="187" spans="1:15" x14ac:dyDescent="0.25">
      <c r="B187" t="s">
        <v>929</v>
      </c>
      <c r="C187" t="s">
        <v>396</v>
      </c>
      <c r="D187" s="6">
        <v>0.53039351851851857</v>
      </c>
      <c r="E187" s="6">
        <v>0.54392361111111109</v>
      </c>
      <c r="F187">
        <f>VLOOKUP(B187,evpWeights!A:Z,26,FALSE)</f>
        <v>2.2816452641654139E-5</v>
      </c>
      <c r="G187" s="6" t="str">
        <f t="shared" si="26"/>
        <v>1169</v>
      </c>
      <c r="H187">
        <f t="shared" si="27"/>
        <v>1.9517923560012096E-8</v>
      </c>
    </row>
    <row r="188" spans="1:15" x14ac:dyDescent="0.25">
      <c r="B188" t="s">
        <v>930</v>
      </c>
      <c r="C188" t="s">
        <v>396</v>
      </c>
      <c r="D188" s="6">
        <v>0.53085648148148146</v>
      </c>
      <c r="E188" s="6">
        <v>0.5444444444444444</v>
      </c>
      <c r="F188">
        <f>VLOOKUP(B188,evpWeights!A:Z,26,FALSE)</f>
        <v>2.4853635913230355E-5</v>
      </c>
      <c r="G188" s="6" t="str">
        <f t="shared" si="26"/>
        <v>1174</v>
      </c>
      <c r="H188">
        <f t="shared" si="27"/>
        <v>2.1170047626260949E-8</v>
      </c>
    </row>
    <row r="189" spans="1:15" x14ac:dyDescent="0.25">
      <c r="A189" s="3">
        <v>42550</v>
      </c>
      <c r="B189" t="s">
        <v>931</v>
      </c>
      <c r="C189" t="s">
        <v>1478</v>
      </c>
      <c r="D189" s="6">
        <v>0.5335185185185185</v>
      </c>
      <c r="E189" s="6">
        <v>0.54655092592592591</v>
      </c>
      <c r="F189">
        <f>VLOOKUP(B189,evpWeights!A:Z,26,FALSE)</f>
        <v>1.3649127919560835E-5</v>
      </c>
      <c r="G189" s="6" t="str">
        <f t="shared" si="26"/>
        <v>1126</v>
      </c>
      <c r="H189">
        <f t="shared" si="27"/>
        <v>1.2121783232292037E-8</v>
      </c>
      <c r="I189">
        <f t="shared" si="22"/>
        <v>1.2054005685433216E-8</v>
      </c>
      <c r="K189" s="8">
        <v>0.53819444444444442</v>
      </c>
      <c r="L189">
        <v>0</v>
      </c>
      <c r="M189" t="s">
        <v>399</v>
      </c>
      <c r="N189">
        <f t="shared" ref="N189:N192" si="28">100-(IF(RIGHT(M189,1)="w",_xlfn.NUMBERVALUE(LEFT(M189,(LEN(M189)-2))),94-_xlfn.NUMBERVALUE(LEFT(M189,(LEN(M189)-2))))*1.04)</f>
        <v>88.56</v>
      </c>
      <c r="O189">
        <f>AVERAGE(N189:N192)</f>
        <v>89.34</v>
      </c>
    </row>
    <row r="190" spans="1:15" x14ac:dyDescent="0.25">
      <c r="B190" t="s">
        <v>932</v>
      </c>
      <c r="C190" t="s">
        <v>1478</v>
      </c>
      <c r="D190" s="6">
        <v>0.53402777777777777</v>
      </c>
      <c r="E190" s="6">
        <v>0.54702546296296295</v>
      </c>
      <c r="F190">
        <f>VLOOKUP(B190,evpWeights!A:Z,26,FALSE)</f>
        <v>1.2630536283772763E-5</v>
      </c>
      <c r="G190" s="6" t="str">
        <f t="shared" si="26"/>
        <v>1123</v>
      </c>
      <c r="H190">
        <f t="shared" si="27"/>
        <v>1.1247138275843956E-8</v>
      </c>
      <c r="M190" t="s">
        <v>443</v>
      </c>
      <c r="N190">
        <f t="shared" si="28"/>
        <v>97.92</v>
      </c>
    </row>
    <row r="191" spans="1:15" x14ac:dyDescent="0.25">
      <c r="B191" t="s">
        <v>933</v>
      </c>
      <c r="C191" t="s">
        <v>1478</v>
      </c>
      <c r="D191" s="6">
        <v>0.53452546296296299</v>
      </c>
      <c r="E191" s="6">
        <v>0.54747685185185191</v>
      </c>
      <c r="F191">
        <f>VLOOKUP(B191,evpWeights!A:Z,26,FALSE)</f>
        <v>1.3241691265245665E-5</v>
      </c>
      <c r="G191" s="6" t="str">
        <f t="shared" si="26"/>
        <v>1119</v>
      </c>
      <c r="H191">
        <f t="shared" si="27"/>
        <v>1.1833504258485849E-8</v>
      </c>
      <c r="M191" t="s">
        <v>428</v>
      </c>
      <c r="N191">
        <f t="shared" si="28"/>
        <v>78.16</v>
      </c>
    </row>
    <row r="192" spans="1:15" x14ac:dyDescent="0.25">
      <c r="B192" t="s">
        <v>934</v>
      </c>
      <c r="C192" t="s">
        <v>1478</v>
      </c>
      <c r="D192" s="6">
        <v>0.53502314814814811</v>
      </c>
      <c r="E192" s="6">
        <v>0.54799768518518521</v>
      </c>
      <c r="F192">
        <f>VLOOKUP(B192,evpWeights!A:Z,26,FALSE)</f>
        <v>1.4260282901033809E-5</v>
      </c>
      <c r="G192" s="6" t="str">
        <f t="shared" si="26"/>
        <v>1121</v>
      </c>
      <c r="H192">
        <f t="shared" si="27"/>
        <v>1.2721037378263879E-8</v>
      </c>
      <c r="M192" t="s">
        <v>491</v>
      </c>
      <c r="N192">
        <f t="shared" si="28"/>
        <v>92.72</v>
      </c>
    </row>
    <row r="193" spans="1:15" x14ac:dyDescent="0.25">
      <c r="B193" t="s">
        <v>935</v>
      </c>
      <c r="C193" t="s">
        <v>1478</v>
      </c>
      <c r="D193" s="6">
        <v>0.53545138888888888</v>
      </c>
      <c r="E193" s="6">
        <v>0.54843750000000002</v>
      </c>
      <c r="F193">
        <f>VLOOKUP(B193,evpWeights!A:Z,26,FALSE)</f>
        <v>1.3852846246718566E-5</v>
      </c>
      <c r="G193" s="6" t="str">
        <f t="shared" si="26"/>
        <v>1122</v>
      </c>
      <c r="H193">
        <f t="shared" si="27"/>
        <v>1.2346565282280362E-8</v>
      </c>
    </row>
    <row r="194" spans="1:15" x14ac:dyDescent="0.25">
      <c r="A194" s="3">
        <v>42551</v>
      </c>
      <c r="B194" t="s">
        <v>936</v>
      </c>
      <c r="C194" t="s">
        <v>396</v>
      </c>
      <c r="D194" s="6">
        <v>0.26945601851851853</v>
      </c>
      <c r="E194" s="6">
        <v>0.28194444444444444</v>
      </c>
      <c r="F194">
        <f>VLOOKUP(B194,evpWeights!A:Z,26,FALSE)</f>
        <v>8.9636063949355726E-6</v>
      </c>
      <c r="G194" s="6" t="str">
        <f t="shared" si="26"/>
        <v>1079</v>
      </c>
      <c r="H194">
        <f t="shared" si="27"/>
        <v>8.3073275207929314E-9</v>
      </c>
      <c r="I194">
        <f t="shared" si="22"/>
        <v>1.119979086280258E-8</v>
      </c>
      <c r="K194" t="s">
        <v>698</v>
      </c>
      <c r="L194" t="s">
        <v>698</v>
      </c>
      <c r="M194" t="s">
        <v>698</v>
      </c>
      <c r="N194" t="s">
        <v>698</v>
      </c>
    </row>
    <row r="195" spans="1:15" x14ac:dyDescent="0.25">
      <c r="B195" t="s">
        <v>937</v>
      </c>
      <c r="C195" t="s">
        <v>396</v>
      </c>
      <c r="D195" s="6">
        <v>0.26988425925925924</v>
      </c>
      <c r="E195" s="6">
        <v>0.28239583333333335</v>
      </c>
      <c r="F195">
        <f>VLOOKUP(B195,evpWeights!A:Z,26,FALSE)</f>
        <v>1.2426817956615249E-5</v>
      </c>
      <c r="G195" s="6" t="str">
        <f t="shared" si="26"/>
        <v>1081</v>
      </c>
      <c r="H195">
        <f t="shared" si="27"/>
        <v>1.1495668785027982E-8</v>
      </c>
    </row>
    <row r="196" spans="1:15" x14ac:dyDescent="0.25">
      <c r="B196" t="s">
        <v>938</v>
      </c>
      <c r="C196" t="s">
        <v>396</v>
      </c>
      <c r="D196" s="6">
        <v>0.27039351851851851</v>
      </c>
      <c r="E196" s="6">
        <v>0.28290509259259261</v>
      </c>
      <c r="F196">
        <f>VLOOKUP(B196,evpWeights!A:Z,26,FALSE)</f>
        <v>1.2019381302300006E-5</v>
      </c>
      <c r="G196" s="6" t="str">
        <f t="shared" si="26"/>
        <v>1081</v>
      </c>
      <c r="H196">
        <f t="shared" si="27"/>
        <v>1.1118761611748387E-8</v>
      </c>
    </row>
    <row r="197" spans="1:15" x14ac:dyDescent="0.25">
      <c r="B197" t="s">
        <v>939</v>
      </c>
      <c r="C197" t="s">
        <v>396</v>
      </c>
      <c r="D197" s="6">
        <v>0.27089120370370373</v>
      </c>
      <c r="E197" s="6">
        <v>0.2835185185185185</v>
      </c>
      <c r="F197">
        <f>VLOOKUP(B197,evpWeights!A:Z,26,FALSE)</f>
        <v>1.4056564573876223E-5</v>
      </c>
      <c r="G197" s="6" t="str">
        <f t="shared" si="26"/>
        <v>1091</v>
      </c>
      <c r="H197">
        <f t="shared" si="27"/>
        <v>1.2884110516843467E-8</v>
      </c>
    </row>
    <row r="198" spans="1:15" x14ac:dyDescent="0.25">
      <c r="B198" t="s">
        <v>940</v>
      </c>
      <c r="C198" t="s">
        <v>396</v>
      </c>
      <c r="D198" s="6">
        <v>0.27136574074074077</v>
      </c>
      <c r="E198" s="6">
        <v>0.28393518518518518</v>
      </c>
      <c r="F198">
        <f>VLOOKUP(B198,evpWeights!A:Z,26,FALSE)</f>
        <v>1.3241691265245736E-5</v>
      </c>
      <c r="G198" s="6" t="str">
        <f t="shared" si="26"/>
        <v>1086</v>
      </c>
      <c r="H198">
        <f t="shared" si="27"/>
        <v>1.2193085879600124E-8</v>
      </c>
    </row>
    <row r="199" spans="1:15" x14ac:dyDescent="0.25">
      <c r="A199" s="3">
        <v>42551</v>
      </c>
      <c r="B199" t="s">
        <v>941</v>
      </c>
      <c r="C199" t="s">
        <v>1478</v>
      </c>
      <c r="D199" s="6">
        <v>0.29879629629629628</v>
      </c>
      <c r="E199" s="6">
        <v>0.30890046296296297</v>
      </c>
      <c r="F199">
        <f>VLOOKUP(B199,evpWeights!A:Z,26,FALSE)</f>
        <v>3.1372622382274465E-5</v>
      </c>
      <c r="G199" s="6" t="str">
        <f t="shared" si="26"/>
        <v>873</v>
      </c>
      <c r="H199">
        <f t="shared" si="27"/>
        <v>3.5936566302719894E-8</v>
      </c>
      <c r="I199">
        <f t="shared" si="22"/>
        <v>3.5728696696586718E-8</v>
      </c>
      <c r="K199" s="8">
        <v>0.30486111111111108</v>
      </c>
      <c r="L199">
        <v>0</v>
      </c>
      <c r="M199" t="s">
        <v>399</v>
      </c>
      <c r="N199">
        <f t="shared" ref="N199:N217" si="29">100-(IF(RIGHT(M199,1)="w",_xlfn.NUMBERVALUE(LEFT(M199,(LEN(M199)-2))),94-_xlfn.NUMBERVALUE(LEFT(M199,(LEN(M199)-2))))*1.04)</f>
        <v>88.56</v>
      </c>
      <c r="O199">
        <f>AVERAGE(N199:N202)</f>
        <v>91.94</v>
      </c>
    </row>
    <row r="200" spans="1:15" x14ac:dyDescent="0.25">
      <c r="B200" t="s">
        <v>942</v>
      </c>
      <c r="C200" t="s">
        <v>1478</v>
      </c>
      <c r="D200" s="6">
        <v>0.29921296296296296</v>
      </c>
      <c r="E200" s="6">
        <v>0.30949074074074073</v>
      </c>
      <c r="F200">
        <f>VLOOKUP(B200,evpWeights!A:Z,26,FALSE)</f>
        <v>2.8113129147752375E-5</v>
      </c>
      <c r="G200" s="6" t="str">
        <f t="shared" si="26"/>
        <v>888</v>
      </c>
      <c r="H200">
        <f t="shared" si="27"/>
        <v>3.1658929220441866E-8</v>
      </c>
      <c r="M200" t="s">
        <v>443</v>
      </c>
      <c r="N200">
        <f t="shared" si="29"/>
        <v>97.92</v>
      </c>
    </row>
    <row r="201" spans="1:15" x14ac:dyDescent="0.25">
      <c r="B201" t="s">
        <v>943</v>
      </c>
      <c r="C201" t="s">
        <v>1478</v>
      </c>
      <c r="D201" s="6">
        <v>0.29980324074074077</v>
      </c>
      <c r="E201" s="6">
        <v>0.30997685185185186</v>
      </c>
      <c r="F201">
        <f>VLOOKUP(B201,evpWeights!A:Z,26,FALSE)</f>
        <v>3.3817242308165928E-5</v>
      </c>
      <c r="G201" s="6" t="str">
        <f t="shared" si="26"/>
        <v>879</v>
      </c>
      <c r="H201">
        <f t="shared" si="27"/>
        <v>3.8472403080962375E-8</v>
      </c>
      <c r="M201" t="s">
        <v>484</v>
      </c>
      <c r="N201">
        <f t="shared" si="29"/>
        <v>87.52</v>
      </c>
    </row>
    <row r="202" spans="1:15" x14ac:dyDescent="0.25">
      <c r="B202" t="s">
        <v>944</v>
      </c>
      <c r="C202" t="s">
        <v>1478</v>
      </c>
      <c r="D202" s="6">
        <v>0.30037037037037034</v>
      </c>
      <c r="E202" s="6">
        <v>0.31054398148148149</v>
      </c>
      <c r="F202">
        <f>VLOOKUP(B202,evpWeights!A:Z,26,FALSE)</f>
        <v>2.953915743785569E-5</v>
      </c>
      <c r="G202" s="6" t="str">
        <f t="shared" si="26"/>
        <v>879</v>
      </c>
      <c r="H202">
        <f t="shared" si="27"/>
        <v>3.3605412329756188E-8</v>
      </c>
      <c r="M202" t="s">
        <v>400</v>
      </c>
      <c r="N202">
        <f t="shared" si="29"/>
        <v>93.76</v>
      </c>
    </row>
    <row r="203" spans="1:15" x14ac:dyDescent="0.25">
      <c r="B203" t="s">
        <v>945</v>
      </c>
      <c r="C203" t="s">
        <v>1478</v>
      </c>
      <c r="D203" s="6">
        <v>0.30097222222222225</v>
      </c>
      <c r="E203" s="6">
        <v>0.31107638888888889</v>
      </c>
      <c r="F203">
        <f>VLOOKUP(B203,evpWeights!A:Z,26,FALSE)</f>
        <v>3.4020960635323509E-5</v>
      </c>
      <c r="G203" s="6" t="str">
        <f t="shared" si="26"/>
        <v>873</v>
      </c>
      <c r="H203">
        <f t="shared" si="27"/>
        <v>3.8970172549053274E-8</v>
      </c>
    </row>
    <row r="204" spans="1:15" x14ac:dyDescent="0.25">
      <c r="A204" s="3">
        <v>42551</v>
      </c>
      <c r="B204" t="s">
        <v>946</v>
      </c>
      <c r="C204" t="s">
        <v>1479</v>
      </c>
      <c r="D204" s="6">
        <v>0.3165277777777778</v>
      </c>
      <c r="E204" s="6">
        <v>0.32746527777777779</v>
      </c>
      <c r="F204">
        <f>VLOOKUP(B204,evpWeights!A:Z,26,FALSE)</f>
        <v>9.1673247220931584E-6</v>
      </c>
      <c r="G204" s="6" t="str">
        <f t="shared" si="26"/>
        <v>945</v>
      </c>
      <c r="H204">
        <f t="shared" si="27"/>
        <v>9.7008727217917021E-9</v>
      </c>
      <c r="I204">
        <f t="shared" ref="I204:I264" si="30">AVERAGE(H204:H208)</f>
        <v>1.0667148722705593E-8</v>
      </c>
      <c r="K204" s="8">
        <v>0.32430555555555557</v>
      </c>
      <c r="L204">
        <v>0</v>
      </c>
      <c r="M204" t="s">
        <v>1500</v>
      </c>
      <c r="N204">
        <f t="shared" si="29"/>
        <v>55.28</v>
      </c>
      <c r="O204">
        <f>AVERAGE(N204:N207)</f>
        <v>34.22</v>
      </c>
    </row>
    <row r="205" spans="1:15" x14ac:dyDescent="0.25">
      <c r="B205" t="s">
        <v>947</v>
      </c>
      <c r="C205" t="s">
        <v>1479</v>
      </c>
      <c r="D205" s="6">
        <v>0.31707175925925929</v>
      </c>
      <c r="E205" s="6">
        <v>0.32805555555555554</v>
      </c>
      <c r="F205">
        <f>VLOOKUP(B205,evpWeights!A:Z,26,FALSE)</f>
        <v>1.1000789666511789E-5</v>
      </c>
      <c r="G205" s="6" t="str">
        <f t="shared" si="26"/>
        <v>949</v>
      </c>
      <c r="H205">
        <f t="shared" si="27"/>
        <v>1.1591980681255837E-8</v>
      </c>
      <c r="M205" t="s">
        <v>562</v>
      </c>
      <c r="N205">
        <f t="shared" si="29"/>
        <v>29.28</v>
      </c>
    </row>
    <row r="206" spans="1:15" x14ac:dyDescent="0.25">
      <c r="B206" t="s">
        <v>948</v>
      </c>
      <c r="C206" t="s">
        <v>1479</v>
      </c>
      <c r="D206" s="6">
        <v>0.31766203703703705</v>
      </c>
      <c r="E206" s="6">
        <v>0.32858796296296294</v>
      </c>
      <c r="F206">
        <f>VLOOKUP(B206,evpWeights!A:Z,26,FALSE)</f>
        <v>1.0185916357881302E-5</v>
      </c>
      <c r="G206" s="6" t="str">
        <f t="shared" si="26"/>
        <v>944</v>
      </c>
      <c r="H206">
        <f t="shared" si="27"/>
        <v>1.0790165633348838E-8</v>
      </c>
      <c r="M206" t="s">
        <v>1493</v>
      </c>
      <c r="N206">
        <f t="shared" si="29"/>
        <v>13.679999999999993</v>
      </c>
    </row>
    <row r="207" spans="1:15" x14ac:dyDescent="0.25">
      <c r="B207" t="s">
        <v>949</v>
      </c>
      <c r="C207" t="s">
        <v>1479</v>
      </c>
      <c r="D207" s="6">
        <v>0.31822916666666667</v>
      </c>
      <c r="E207" s="6">
        <v>0.32914351851851853</v>
      </c>
      <c r="F207">
        <f>VLOOKUP(B207,evpWeights!A:Z,26,FALSE)</f>
        <v>9.9821980307237166E-6</v>
      </c>
      <c r="G207" s="6" t="str">
        <f t="shared" si="26"/>
        <v>943</v>
      </c>
      <c r="H207">
        <f t="shared" si="27"/>
        <v>1.0585575854425998E-8</v>
      </c>
      <c r="M207" t="s">
        <v>397</v>
      </c>
      <c r="N207">
        <f t="shared" si="29"/>
        <v>38.64</v>
      </c>
    </row>
    <row r="208" spans="1:15" x14ac:dyDescent="0.25">
      <c r="B208" t="s">
        <v>950</v>
      </c>
      <c r="C208" t="s">
        <v>1479</v>
      </c>
      <c r="D208" s="6" t="s">
        <v>698</v>
      </c>
      <c r="E208" s="6" t="s">
        <v>698</v>
      </c>
      <c r="F208" t="str">
        <f>VLOOKUP(B208,evpWeights!A:Z,26,FALSE)</f>
        <v>na</v>
      </c>
      <c r="G208" s="6" t="str">
        <f t="shared" si="26"/>
        <v>na</v>
      </c>
      <c r="H208" t="str">
        <f t="shared" si="27"/>
        <v>na</v>
      </c>
    </row>
    <row r="209" spans="1:15" x14ac:dyDescent="0.25">
      <c r="A209" s="3">
        <v>42551</v>
      </c>
      <c r="B209" t="s">
        <v>981</v>
      </c>
      <c r="C209" t="s">
        <v>1479</v>
      </c>
      <c r="D209" s="6">
        <v>0.5332175925925926</v>
      </c>
      <c r="E209" s="6">
        <v>0.5430208333333334</v>
      </c>
      <c r="F209">
        <f>VLOOKUP(B209,evpWeights!A:Z,26,FALSE)</f>
        <v>1.7112339481240585E-5</v>
      </c>
      <c r="G209" s="6" t="str">
        <f t="shared" si="26"/>
        <v>847</v>
      </c>
      <c r="H209">
        <f t="shared" si="27"/>
        <v>2.0203470461913324E-8</v>
      </c>
      <c r="I209">
        <f t="shared" si="30"/>
        <v>1.942691443432855E-8</v>
      </c>
      <c r="K209" s="8">
        <v>0.5395833333333333</v>
      </c>
      <c r="L209">
        <v>0</v>
      </c>
      <c r="M209" t="s">
        <v>590</v>
      </c>
      <c r="N209">
        <f t="shared" si="29"/>
        <v>54.239999999999995</v>
      </c>
      <c r="O209">
        <f>AVERAGE(N209:N212)</f>
        <v>37.86</v>
      </c>
    </row>
    <row r="210" spans="1:15" x14ac:dyDescent="0.25">
      <c r="B210" t="s">
        <v>982</v>
      </c>
      <c r="C210" t="s">
        <v>1479</v>
      </c>
      <c r="D210" s="6">
        <v>0.53377314814814814</v>
      </c>
      <c r="E210" s="6">
        <v>0.5435416666666667</v>
      </c>
      <c r="F210">
        <f>VLOOKUP(B210,evpWeights!A:Z,26,FALSE)</f>
        <v>1.5278874536822027E-5</v>
      </c>
      <c r="G210" s="6" t="str">
        <f t="shared" si="26"/>
        <v>844</v>
      </c>
      <c r="H210">
        <f t="shared" si="27"/>
        <v>1.8102931915665911E-8</v>
      </c>
      <c r="M210" t="s">
        <v>650</v>
      </c>
      <c r="N210">
        <f t="shared" si="29"/>
        <v>31.36</v>
      </c>
    </row>
    <row r="211" spans="1:15" x14ac:dyDescent="0.25">
      <c r="B211" t="s">
        <v>983</v>
      </c>
      <c r="C211" t="s">
        <v>1479</v>
      </c>
      <c r="D211" s="6">
        <v>0.5342824074074074</v>
      </c>
      <c r="E211" s="6">
        <v>0.54396990740740747</v>
      </c>
      <c r="F211">
        <f>VLOOKUP(B211,evpWeights!A:Z,26,FALSE)</f>
        <v>1.6297466172610097E-5</v>
      </c>
      <c r="G211" s="6" t="str">
        <f t="shared" si="26"/>
        <v>837</v>
      </c>
      <c r="H211">
        <f t="shared" si="27"/>
        <v>1.947128574983285E-8</v>
      </c>
      <c r="M211" t="s">
        <v>1492</v>
      </c>
      <c r="N211">
        <f t="shared" si="29"/>
        <v>15.759999999999991</v>
      </c>
    </row>
    <row r="212" spans="1:15" x14ac:dyDescent="0.25">
      <c r="B212" t="s">
        <v>984</v>
      </c>
      <c r="C212" t="s">
        <v>1479</v>
      </c>
      <c r="D212" s="6">
        <v>0.53481481481481474</v>
      </c>
      <c r="E212" s="6">
        <v>0.54445601851851855</v>
      </c>
      <c r="F212">
        <f>VLOOKUP(B212,evpWeights!A:Z,26,FALSE)</f>
        <v>1.6501184499767684E-5</v>
      </c>
      <c r="G212" s="6" t="str">
        <f t="shared" si="26"/>
        <v>833</v>
      </c>
      <c r="H212">
        <f t="shared" si="27"/>
        <v>1.9809345137776331E-8</v>
      </c>
      <c r="M212" t="s">
        <v>405</v>
      </c>
      <c r="N212">
        <f t="shared" si="29"/>
        <v>50.08</v>
      </c>
    </row>
    <row r="213" spans="1:15" x14ac:dyDescent="0.25">
      <c r="B213" t="s">
        <v>985</v>
      </c>
      <c r="C213" t="s">
        <v>1479</v>
      </c>
      <c r="D213" s="6">
        <v>0.53506944444444449</v>
      </c>
      <c r="E213" s="6">
        <v>0.54508101851851853</v>
      </c>
      <c r="F213">
        <f>VLOOKUP(B213,evpWeights!A:Z,26,FALSE)</f>
        <v>1.6908621154082998E-5</v>
      </c>
      <c r="G213" s="6" t="str">
        <f t="shared" si="26"/>
        <v>865</v>
      </c>
      <c r="H213">
        <f t="shared" si="27"/>
        <v>1.9547538906454332E-8</v>
      </c>
    </row>
    <row r="214" spans="1:15" x14ac:dyDescent="0.25">
      <c r="A214" s="3">
        <v>42551</v>
      </c>
      <c r="B214" t="s">
        <v>986</v>
      </c>
      <c r="C214" t="s">
        <v>1478</v>
      </c>
      <c r="D214" s="6">
        <v>0.54934027777777772</v>
      </c>
      <c r="E214" s="6">
        <v>0.55902777777777779</v>
      </c>
      <c r="F214">
        <f>VLOOKUP(B214,evpWeights!A:Z,26,FALSE)</f>
        <v>1.3037972938088079E-5</v>
      </c>
      <c r="G214" s="6" t="str">
        <f t="shared" si="26"/>
        <v>837</v>
      </c>
      <c r="H214">
        <f t="shared" si="27"/>
        <v>1.5577028599866282E-8</v>
      </c>
      <c r="I214">
        <f t="shared" si="30"/>
        <v>1.4856512867056838E-8</v>
      </c>
      <c r="K214" s="8">
        <v>0.55486111111111114</v>
      </c>
      <c r="L214">
        <v>0</v>
      </c>
      <c r="M214" t="s">
        <v>399</v>
      </c>
      <c r="N214">
        <f t="shared" si="29"/>
        <v>88.56</v>
      </c>
      <c r="O214">
        <f>AVERAGE(N214:N217)</f>
        <v>90.12</v>
      </c>
    </row>
    <row r="215" spans="1:15" x14ac:dyDescent="0.25">
      <c r="B215" t="s">
        <v>987</v>
      </c>
      <c r="C215" t="s">
        <v>1478</v>
      </c>
      <c r="D215" s="6">
        <v>0.54984953703703698</v>
      </c>
      <c r="E215" s="6">
        <v>0.55959490740740747</v>
      </c>
      <c r="F215">
        <f>VLOOKUP(B215,evpWeights!A:Z,26,FALSE)</f>
        <v>8.9636063949355726E-6</v>
      </c>
      <c r="G215" s="6" t="str">
        <f t="shared" si="26"/>
        <v>842</v>
      </c>
      <c r="H215">
        <f t="shared" si="27"/>
        <v>1.0645613295647949E-8</v>
      </c>
      <c r="M215" t="s">
        <v>443</v>
      </c>
      <c r="N215">
        <f t="shared" si="29"/>
        <v>97.92</v>
      </c>
    </row>
    <row r="216" spans="1:15" x14ac:dyDescent="0.25">
      <c r="B216" t="s">
        <v>988</v>
      </c>
      <c r="C216" t="s">
        <v>1478</v>
      </c>
      <c r="D216" s="6">
        <v>0.55045138888888889</v>
      </c>
      <c r="E216" s="6">
        <v>0.56011574074074078</v>
      </c>
      <c r="F216">
        <f>VLOOKUP(B216,evpWeights!A:Z,26,FALSE)</f>
        <v>1.4667719555349051E-5</v>
      </c>
      <c r="G216" s="6" t="str">
        <f t="shared" si="26"/>
        <v>835</v>
      </c>
      <c r="H216">
        <f t="shared" si="27"/>
        <v>1.7566131204010839E-8</v>
      </c>
      <c r="M216" t="s">
        <v>440</v>
      </c>
      <c r="N216">
        <f t="shared" si="29"/>
        <v>86.48</v>
      </c>
    </row>
    <row r="217" spans="1:15" x14ac:dyDescent="0.25">
      <c r="B217" t="s">
        <v>989</v>
      </c>
      <c r="C217" t="s">
        <v>1478</v>
      </c>
      <c r="D217" s="6">
        <v>0.55098379629629635</v>
      </c>
      <c r="E217" s="6">
        <v>0.56059027777777781</v>
      </c>
      <c r="F217">
        <f>VLOOKUP(B217,evpWeights!A:Z,26,FALSE)</f>
        <v>1.1815662975142348E-5</v>
      </c>
      <c r="G217" s="6" t="str">
        <f t="shared" si="26"/>
        <v>830</v>
      </c>
      <c r="H217">
        <f t="shared" si="27"/>
        <v>1.4235738524267888E-8</v>
      </c>
      <c r="M217" t="s">
        <v>484</v>
      </c>
      <c r="N217">
        <f t="shared" si="29"/>
        <v>87.52</v>
      </c>
    </row>
    <row r="218" spans="1:15" x14ac:dyDescent="0.25">
      <c r="B218" t="s">
        <v>990</v>
      </c>
      <c r="C218" t="s">
        <v>1478</v>
      </c>
      <c r="D218" s="6">
        <v>0.55152777777777773</v>
      </c>
      <c r="E218" s="6">
        <v>0.56109953703703697</v>
      </c>
      <c r="F218">
        <f>VLOOKUP(B218,evpWeights!A:Z,26,FALSE)</f>
        <v>1.3445409592403249E-5</v>
      </c>
      <c r="G218" s="6" t="str">
        <f t="shared" si="26"/>
        <v>827</v>
      </c>
      <c r="H218">
        <f t="shared" si="27"/>
        <v>1.625805271149123E-8</v>
      </c>
    </row>
    <row r="219" spans="1:15" x14ac:dyDescent="0.25">
      <c r="A219" s="3">
        <v>42551</v>
      </c>
      <c r="B219" t="s">
        <v>991</v>
      </c>
      <c r="C219" t="s">
        <v>396</v>
      </c>
      <c r="D219" s="6">
        <v>0.56502314814814814</v>
      </c>
      <c r="E219" s="6">
        <v>0.57905092592592589</v>
      </c>
      <c r="F219">
        <f>VLOOKUP(B219,evpWeights!A:Z,26,FALSE)</f>
        <v>3.116890405511681E-5</v>
      </c>
      <c r="G219" s="6" t="str">
        <f t="shared" si="26"/>
        <v>1212</v>
      </c>
      <c r="H219">
        <f t="shared" si="27"/>
        <v>2.5716917537225089E-8</v>
      </c>
      <c r="I219">
        <f t="shared" si="30"/>
        <v>2.4679312853453446E-8</v>
      </c>
      <c r="K219" t="s">
        <v>698</v>
      </c>
      <c r="L219" t="s">
        <v>698</v>
      </c>
      <c r="M219" t="s">
        <v>698</v>
      </c>
      <c r="N219" t="s">
        <v>698</v>
      </c>
    </row>
    <row r="220" spans="1:15" x14ac:dyDescent="0.25">
      <c r="B220" t="s">
        <v>992</v>
      </c>
      <c r="C220" t="s">
        <v>396</v>
      </c>
      <c r="D220" s="6">
        <v>0.56559027777777782</v>
      </c>
      <c r="E220" s="6">
        <v>0.57982638888888893</v>
      </c>
      <c r="F220">
        <f>VLOOKUP(B220,evpWeights!A:Z,26,FALSE)</f>
        <v>2.8928002456383006E-5</v>
      </c>
      <c r="G220" s="6" t="str">
        <f t="shared" si="26"/>
        <v>1230</v>
      </c>
      <c r="H220">
        <f t="shared" si="27"/>
        <v>2.3518701184051224E-8</v>
      </c>
    </row>
    <row r="221" spans="1:15" x14ac:dyDescent="0.25">
      <c r="B221" t="s">
        <v>993</v>
      </c>
      <c r="C221" t="s">
        <v>396</v>
      </c>
      <c r="D221" s="6">
        <v>0.56607638888888889</v>
      </c>
      <c r="E221" s="6">
        <v>0.58026620370370374</v>
      </c>
      <c r="F221">
        <f>VLOOKUP(B221,evpWeights!A:Z,26,FALSE)</f>
        <v>3.0557749073643905E-5</v>
      </c>
      <c r="G221" s="6" t="str">
        <f t="shared" si="26"/>
        <v>1226</v>
      </c>
      <c r="H221">
        <f t="shared" si="27"/>
        <v>2.4924754546202206E-8</v>
      </c>
    </row>
    <row r="222" spans="1:15" x14ac:dyDescent="0.25">
      <c r="B222" t="s">
        <v>994</v>
      </c>
      <c r="C222" t="s">
        <v>396</v>
      </c>
      <c r="D222" s="6" t="s">
        <v>698</v>
      </c>
      <c r="E222" s="6" t="s">
        <v>698</v>
      </c>
      <c r="F222" t="str">
        <f>VLOOKUP(B222,evpWeights!A:Z,26,FALSE)</f>
        <v>na</v>
      </c>
      <c r="G222" s="6" t="str">
        <f t="shared" si="26"/>
        <v>na</v>
      </c>
      <c r="H222" t="str">
        <f t="shared" si="27"/>
        <v>na</v>
      </c>
    </row>
    <row r="223" spans="1:15" x14ac:dyDescent="0.25">
      <c r="B223" t="s">
        <v>995</v>
      </c>
      <c r="C223" t="s">
        <v>396</v>
      </c>
      <c r="D223" s="6">
        <v>0.56707175925925923</v>
      </c>
      <c r="E223" s="6">
        <v>0.58070601851851855</v>
      </c>
      <c r="F223">
        <f>VLOOKUP(B223,evpWeights!A:Z,26,FALSE)</f>
        <v>2.8928002456382935E-5</v>
      </c>
      <c r="G223" s="6" t="str">
        <f t="shared" si="26"/>
        <v>1178</v>
      </c>
      <c r="H223">
        <f t="shared" si="27"/>
        <v>2.4556878146335259E-8</v>
      </c>
    </row>
    <row r="224" spans="1:15" x14ac:dyDescent="0.25">
      <c r="A224" s="3">
        <v>42552</v>
      </c>
      <c r="B224" t="s">
        <v>996</v>
      </c>
      <c r="C224" t="s">
        <v>396</v>
      </c>
      <c r="D224" s="6">
        <v>0.27511574074074074</v>
      </c>
      <c r="E224" s="6">
        <v>0.28809027777777779</v>
      </c>
      <c r="F224">
        <f>VLOOKUP(B224,evpWeights!A:Z,26,FALSE)</f>
        <v>1.3445409592403322E-5</v>
      </c>
      <c r="G224" s="6" t="str">
        <f t="shared" si="26"/>
        <v>1121</v>
      </c>
      <c r="H224">
        <f t="shared" si="27"/>
        <v>1.1994120956648814E-8</v>
      </c>
      <c r="I224">
        <f t="shared" si="30"/>
        <v>1.3858723012149814E-8</v>
      </c>
      <c r="K224" t="s">
        <v>698</v>
      </c>
      <c r="L224" t="s">
        <v>698</v>
      </c>
      <c r="M224" t="s">
        <v>698</v>
      </c>
      <c r="N224" t="s">
        <v>698</v>
      </c>
    </row>
    <row r="225" spans="1:15" x14ac:dyDescent="0.25">
      <c r="B225" t="s">
        <v>997</v>
      </c>
      <c r="C225" t="s">
        <v>396</v>
      </c>
      <c r="D225" s="6">
        <v>0.27567129629629633</v>
      </c>
      <c r="E225" s="6">
        <v>0.28858796296296296</v>
      </c>
      <c r="F225">
        <f>VLOOKUP(B225,evpWeights!A:Z,26,FALSE)</f>
        <v>1.4667719555349051E-5</v>
      </c>
      <c r="G225" s="6" t="str">
        <f t="shared" si="26"/>
        <v>1116</v>
      </c>
      <c r="H225">
        <f t="shared" si="27"/>
        <v>1.3143117881137142E-8</v>
      </c>
    </row>
    <row r="226" spans="1:15" x14ac:dyDescent="0.25">
      <c r="B226" t="s">
        <v>998</v>
      </c>
      <c r="C226" t="s">
        <v>396</v>
      </c>
      <c r="D226" s="6" t="s">
        <v>698</v>
      </c>
      <c r="E226" s="6" t="s">
        <v>698</v>
      </c>
      <c r="F226" t="str">
        <f>VLOOKUP(B226,evpWeights!A:Z,26,FALSE)</f>
        <v>na</v>
      </c>
      <c r="G226" s="6" t="str">
        <f t="shared" si="26"/>
        <v>na</v>
      </c>
      <c r="H226" t="str">
        <f t="shared" si="27"/>
        <v>na</v>
      </c>
    </row>
    <row r="227" spans="1:15" x14ac:dyDescent="0.25">
      <c r="B227" t="s">
        <v>999</v>
      </c>
      <c r="C227" t="s">
        <v>396</v>
      </c>
      <c r="D227" s="6">
        <v>0.27682870370370372</v>
      </c>
      <c r="E227" s="6">
        <v>0.28914351851851855</v>
      </c>
      <c r="F227">
        <f>VLOOKUP(B227,evpWeights!A:Z,26,FALSE)</f>
        <v>1.5482592863979611E-5</v>
      </c>
      <c r="G227" s="6" t="str">
        <f t="shared" si="26"/>
        <v>1064</v>
      </c>
      <c r="H227">
        <f t="shared" si="27"/>
        <v>1.4551309082687604E-8</v>
      </c>
    </row>
    <row r="228" spans="1:15" x14ac:dyDescent="0.25">
      <c r="B228" t="s">
        <v>1000</v>
      </c>
      <c r="C228" t="s">
        <v>396</v>
      </c>
      <c r="D228" s="6">
        <v>0.27760416666666665</v>
      </c>
      <c r="E228" s="6">
        <v>0.28958333333333336</v>
      </c>
      <c r="F228">
        <f>VLOOKUP(B228,evpWeights!A:Z,26,FALSE)</f>
        <v>1.6297466172610097E-5</v>
      </c>
      <c r="G228" s="6" t="str">
        <f t="shared" si="26"/>
        <v>1035</v>
      </c>
      <c r="H228">
        <f t="shared" si="27"/>
        <v>1.5746344128125696E-8</v>
      </c>
    </row>
    <row r="229" spans="1:15" x14ac:dyDescent="0.25">
      <c r="A229" s="3">
        <v>42552</v>
      </c>
      <c r="B229" t="s">
        <v>1001</v>
      </c>
      <c r="C229" t="s">
        <v>1478</v>
      </c>
      <c r="D229" s="6">
        <v>0.30009259259259258</v>
      </c>
      <c r="E229" s="6">
        <v>0.31097222222222221</v>
      </c>
      <c r="F229">
        <f>VLOOKUP(B229,evpWeights!A:Z,26,FALSE)</f>
        <v>4.2373412048786254E-5</v>
      </c>
      <c r="G229" s="6" t="str">
        <f t="shared" si="26"/>
        <v>940</v>
      </c>
      <c r="H229">
        <f t="shared" si="27"/>
        <v>4.5078097924240698E-8</v>
      </c>
      <c r="I229">
        <f t="shared" si="30"/>
        <v>5.2529327144338472E-8</v>
      </c>
      <c r="K229" s="8">
        <v>0.30763888888888891</v>
      </c>
      <c r="L229">
        <v>0</v>
      </c>
      <c r="M229" t="s">
        <v>491</v>
      </c>
      <c r="N229">
        <f t="shared" ref="N229:N242" si="31">100-(IF(RIGHT(M229,1)="w",_xlfn.NUMBERVALUE(LEFT(M229,(LEN(M229)-2))),94-_xlfn.NUMBERVALUE(LEFT(M229,(LEN(M229)-2))))*1.04)</f>
        <v>92.72</v>
      </c>
      <c r="O229">
        <f>AVERAGE(N229:N232)</f>
        <v>92.2</v>
      </c>
    </row>
    <row r="230" spans="1:15" x14ac:dyDescent="0.25">
      <c r="B230" t="s">
        <v>1002</v>
      </c>
      <c r="C230" t="s">
        <v>1478</v>
      </c>
      <c r="D230" s="6">
        <v>0.3006712962962963</v>
      </c>
      <c r="E230" s="6">
        <v>0.31144675925925924</v>
      </c>
      <c r="F230">
        <f>VLOOKUP(B230,evpWeights!A:Z,26,FALSE)</f>
        <v>3.6669298888372701E-5</v>
      </c>
      <c r="G230" s="6" t="str">
        <f t="shared" si="26"/>
        <v>931</v>
      </c>
      <c r="H230">
        <f t="shared" si="27"/>
        <v>3.9387002028327284E-8</v>
      </c>
      <c r="M230" t="s">
        <v>443</v>
      </c>
      <c r="N230">
        <f t="shared" si="31"/>
        <v>97.92</v>
      </c>
    </row>
    <row r="231" spans="1:15" x14ac:dyDescent="0.25">
      <c r="B231" t="s">
        <v>1003</v>
      </c>
      <c r="C231" t="s">
        <v>1478</v>
      </c>
      <c r="D231" s="6">
        <v>0.30122685185185188</v>
      </c>
      <c r="E231" s="6">
        <v>0.31190972222222219</v>
      </c>
      <c r="F231">
        <f>VLOOKUP(B231,evpWeights!A:Z,26,FALSE)</f>
        <v>5.7041131604135235E-5</v>
      </c>
      <c r="G231" s="6" t="str">
        <f t="shared" si="26"/>
        <v>923</v>
      </c>
      <c r="H231">
        <f t="shared" si="27"/>
        <v>6.1799709213580973E-8</v>
      </c>
      <c r="M231" t="s">
        <v>451</v>
      </c>
      <c r="N231">
        <f t="shared" si="31"/>
        <v>91.68</v>
      </c>
    </row>
    <row r="232" spans="1:15" x14ac:dyDescent="0.25">
      <c r="B232" t="s">
        <v>1004</v>
      </c>
      <c r="C232" t="s">
        <v>1478</v>
      </c>
      <c r="D232" s="6">
        <v>0.30175925925925923</v>
      </c>
      <c r="E232" s="6">
        <v>0.31232638888888892</v>
      </c>
      <c r="F232">
        <f>VLOOKUP(B232,evpWeights!A:Z,26,FALSE)</f>
        <v>4.7262651900569248E-5</v>
      </c>
      <c r="G232" s="6" t="str">
        <f t="shared" si="26"/>
        <v>913</v>
      </c>
      <c r="H232">
        <f t="shared" si="27"/>
        <v>5.1766321906428527E-8</v>
      </c>
      <c r="M232" t="s">
        <v>440</v>
      </c>
      <c r="N232">
        <f t="shared" si="31"/>
        <v>86.48</v>
      </c>
    </row>
    <row r="233" spans="1:15" x14ac:dyDescent="0.25">
      <c r="B233" t="s">
        <v>1005</v>
      </c>
      <c r="C233" t="s">
        <v>1478</v>
      </c>
      <c r="D233" s="6">
        <v>0.30229166666666668</v>
      </c>
      <c r="E233" s="6">
        <v>0.31280092592592595</v>
      </c>
      <c r="F233">
        <f>VLOOKUP(B233,evpWeights!A:Z,26,FALSE)</f>
        <v>5.867087822139628E-5</v>
      </c>
      <c r="G233" s="6" t="str">
        <f t="shared" si="26"/>
        <v>908</v>
      </c>
      <c r="H233">
        <f t="shared" si="27"/>
        <v>6.4615504649114847E-8</v>
      </c>
    </row>
    <row r="234" spans="1:15" x14ac:dyDescent="0.25">
      <c r="A234" s="3">
        <v>42552</v>
      </c>
      <c r="B234" t="s">
        <v>1006</v>
      </c>
      <c r="C234" t="s">
        <v>1479</v>
      </c>
      <c r="D234" s="6">
        <v>0.31739583333333332</v>
      </c>
      <c r="E234" s="6">
        <v>0.32866898148148149</v>
      </c>
      <c r="F234">
        <f>VLOOKUP(B234,evpWeights!A:Z,26,FALSE)</f>
        <v>1.7927212789871071E-5</v>
      </c>
      <c r="G234" s="6" t="str">
        <f t="shared" si="26"/>
        <v>974</v>
      </c>
      <c r="H234">
        <f t="shared" si="27"/>
        <v>1.8405762617937445E-8</v>
      </c>
      <c r="I234">
        <f t="shared" si="30"/>
        <v>1.7840086971295338E-8</v>
      </c>
      <c r="K234" s="8">
        <v>0.32430555555555557</v>
      </c>
      <c r="L234">
        <v>0</v>
      </c>
      <c r="M234" t="s">
        <v>1501</v>
      </c>
      <c r="N234">
        <f t="shared" si="31"/>
        <v>56.32</v>
      </c>
      <c r="O234">
        <f>AVERAGE(N234:N237)</f>
        <v>35.78</v>
      </c>
    </row>
    <row r="235" spans="1:15" x14ac:dyDescent="0.25">
      <c r="B235" t="s">
        <v>1007</v>
      </c>
      <c r="C235" t="s">
        <v>1479</v>
      </c>
      <c r="D235" s="6">
        <v>0.31799768518518517</v>
      </c>
      <c r="E235" s="6">
        <v>0.32918981481481485</v>
      </c>
      <c r="F235">
        <f>VLOOKUP(B235,evpWeights!A:Z,26,FALSE)</f>
        <v>1.7927212789871071E-5</v>
      </c>
      <c r="G235" s="6" t="str">
        <f t="shared" si="26"/>
        <v>967</v>
      </c>
      <c r="H235">
        <f t="shared" si="27"/>
        <v>1.8538999782700177E-8</v>
      </c>
      <c r="M235" t="s">
        <v>1497</v>
      </c>
      <c r="N235">
        <f t="shared" si="31"/>
        <v>14.719999999999999</v>
      </c>
    </row>
    <row r="236" spans="1:15" x14ac:dyDescent="0.25">
      <c r="B236" t="s">
        <v>1008</v>
      </c>
      <c r="C236" t="s">
        <v>1479</v>
      </c>
      <c r="D236" s="6">
        <v>0.3185648148148148</v>
      </c>
      <c r="E236" s="6">
        <v>0.32966435185185183</v>
      </c>
      <c r="F236">
        <f>VLOOKUP(B236,evpWeights!A:Z,26,FALSE)</f>
        <v>2.1186706024393165E-5</v>
      </c>
      <c r="G236" s="6" t="str">
        <f t="shared" si="26"/>
        <v>959</v>
      </c>
      <c r="H236">
        <f t="shared" si="27"/>
        <v>2.209249846130674E-8</v>
      </c>
      <c r="M236" t="s">
        <v>1497</v>
      </c>
      <c r="N236">
        <f t="shared" si="31"/>
        <v>14.719999999999999</v>
      </c>
    </row>
    <row r="237" spans="1:15" x14ac:dyDescent="0.25">
      <c r="B237" t="s">
        <v>1009</v>
      </c>
      <c r="C237" t="s">
        <v>1479</v>
      </c>
      <c r="D237" s="6">
        <v>0.31917824074074075</v>
      </c>
      <c r="E237" s="6">
        <v>0.33012731481481478</v>
      </c>
      <c r="F237">
        <f>VLOOKUP(B237,evpWeights!A:Z,26,FALSE)</f>
        <v>1.5482592863979611E-5</v>
      </c>
      <c r="G237" s="6" t="str">
        <f t="shared" ref="G237:G300" si="32">IFERROR(TEXT(E237-D237,"[ss]"),"na")</f>
        <v>946</v>
      </c>
      <c r="H237">
        <f t="shared" ref="H237:H300" si="33">IFERROR(F237/G237,"na")</f>
        <v>1.6366377234650752E-8</v>
      </c>
      <c r="M237" t="s">
        <v>473</v>
      </c>
      <c r="N237">
        <f t="shared" si="31"/>
        <v>57.36</v>
      </c>
    </row>
    <row r="238" spans="1:15" x14ac:dyDescent="0.25">
      <c r="B238" t="s">
        <v>1010</v>
      </c>
      <c r="C238" t="s">
        <v>1479</v>
      </c>
      <c r="D238" s="6">
        <v>0.31966435185185188</v>
      </c>
      <c r="E238" s="6">
        <v>0.33060185185185187</v>
      </c>
      <c r="F238">
        <f>VLOOKUP(B238,evpWeights!A:Z,26,FALSE)</f>
        <v>1.3037972938088079E-5</v>
      </c>
      <c r="G238" s="6" t="str">
        <f t="shared" si="32"/>
        <v>945</v>
      </c>
      <c r="H238">
        <f t="shared" si="33"/>
        <v>1.3796796759881566E-8</v>
      </c>
    </row>
    <row r="239" spans="1:15" x14ac:dyDescent="0.25">
      <c r="A239" s="3">
        <v>42552</v>
      </c>
      <c r="B239" t="s">
        <v>1041</v>
      </c>
      <c r="C239" t="s">
        <v>1479</v>
      </c>
      <c r="D239" s="6">
        <v>0.53511574074074075</v>
      </c>
      <c r="E239" s="6">
        <v>0.54569444444444437</v>
      </c>
      <c r="F239">
        <f>VLOOKUP(B239,evpWeights!A:Z,26,FALSE)</f>
        <v>1.7112339481240585E-5</v>
      </c>
      <c r="G239" s="6" t="str">
        <f t="shared" si="32"/>
        <v>914</v>
      </c>
      <c r="H239">
        <f t="shared" si="33"/>
        <v>1.8722472080131933E-8</v>
      </c>
      <c r="I239">
        <f t="shared" si="30"/>
        <v>1.8734656600681288E-8</v>
      </c>
      <c r="J239" t="s">
        <v>1502</v>
      </c>
      <c r="K239" s="8">
        <v>0.54097222222222219</v>
      </c>
      <c r="L239">
        <v>0</v>
      </c>
      <c r="M239" t="s">
        <v>1501</v>
      </c>
      <c r="N239">
        <f t="shared" si="31"/>
        <v>56.32</v>
      </c>
      <c r="O239">
        <f>AVERAGE(N239:N242)</f>
        <v>30.839999999999996</v>
      </c>
    </row>
    <row r="240" spans="1:15" x14ac:dyDescent="0.25">
      <c r="B240" t="s">
        <v>1042</v>
      </c>
      <c r="C240" t="s">
        <v>1479</v>
      </c>
      <c r="D240" s="6">
        <v>0.53577546296296297</v>
      </c>
      <c r="E240" s="6">
        <v>0.54618055555555556</v>
      </c>
      <c r="F240">
        <f>VLOOKUP(B240,evpWeights!A:Z,26,FALSE)</f>
        <v>1.7927212789871071E-5</v>
      </c>
      <c r="G240" s="6" t="str">
        <f t="shared" si="32"/>
        <v>899</v>
      </c>
      <c r="H240">
        <f t="shared" si="33"/>
        <v>1.9941282302414986E-8</v>
      </c>
      <c r="M240" t="s">
        <v>581</v>
      </c>
      <c r="N240">
        <f t="shared" si="31"/>
        <v>9.519999999999996</v>
      </c>
    </row>
    <row r="241" spans="1:15" x14ac:dyDescent="0.25">
      <c r="B241" t="s">
        <v>1043</v>
      </c>
      <c r="C241" t="s">
        <v>1479</v>
      </c>
      <c r="D241" s="6">
        <v>0.53623842592592597</v>
      </c>
      <c r="E241" s="6">
        <v>0.54659722222222229</v>
      </c>
      <c r="F241">
        <f>VLOOKUP(B241,evpWeights!A:Z,26,FALSE)</f>
        <v>1.7112339481240585E-5</v>
      </c>
      <c r="G241" s="6" t="str">
        <f t="shared" si="32"/>
        <v>895</v>
      </c>
      <c r="H241">
        <f t="shared" si="33"/>
        <v>1.9119932381274398E-8</v>
      </c>
      <c r="M241" t="s">
        <v>1503</v>
      </c>
      <c r="N241">
        <f t="shared" si="31"/>
        <v>8.4799999999999898</v>
      </c>
    </row>
    <row r="242" spans="1:15" x14ac:dyDescent="0.25">
      <c r="B242" t="s">
        <v>1044</v>
      </c>
      <c r="C242" t="s">
        <v>1479</v>
      </c>
      <c r="D242" s="6">
        <v>0.53665509259259259</v>
      </c>
      <c r="E242" s="6">
        <v>0.54694444444444446</v>
      </c>
      <c r="F242">
        <f>VLOOKUP(B242,evpWeights!A:Z,26,FALSE)</f>
        <v>1.7927212789871071E-5</v>
      </c>
      <c r="G242" s="6" t="str">
        <f t="shared" si="32"/>
        <v>889</v>
      </c>
      <c r="H242">
        <f t="shared" si="33"/>
        <v>2.0165593689393779E-8</v>
      </c>
      <c r="M242" t="s">
        <v>1491</v>
      </c>
      <c r="N242">
        <f t="shared" si="31"/>
        <v>49.04</v>
      </c>
    </row>
    <row r="243" spans="1:15" x14ac:dyDescent="0.25">
      <c r="B243" t="s">
        <v>1045</v>
      </c>
      <c r="C243" t="s">
        <v>1479</v>
      </c>
      <c r="D243" s="6">
        <v>0.53716435185185185</v>
      </c>
      <c r="E243" s="6">
        <v>0.54736111111111108</v>
      </c>
      <c r="F243">
        <f>VLOOKUP(B243,evpWeights!A:Z,26,FALSE)</f>
        <v>1.3852846246718566E-5</v>
      </c>
      <c r="G243" s="6" t="str">
        <f t="shared" si="32"/>
        <v>881</v>
      </c>
      <c r="H243">
        <f t="shared" si="33"/>
        <v>1.5724002550191336E-8</v>
      </c>
    </row>
    <row r="244" spans="1:15" x14ac:dyDescent="0.25">
      <c r="A244" s="3">
        <v>42552</v>
      </c>
      <c r="B244" t="s">
        <v>1046</v>
      </c>
      <c r="C244" t="s">
        <v>396</v>
      </c>
      <c r="D244" s="6">
        <v>0.55034722222222221</v>
      </c>
      <c r="E244" s="6">
        <v>0.56505787037037036</v>
      </c>
      <c r="F244">
        <f>VLOOKUP(B244,evpWeights!A:Z,26,FALSE)</f>
        <v>2.2816452641654139E-5</v>
      </c>
      <c r="G244" s="6" t="str">
        <f t="shared" si="32"/>
        <v>1271</v>
      </c>
      <c r="H244">
        <f t="shared" si="33"/>
        <v>1.7951575642528827E-8</v>
      </c>
      <c r="I244">
        <f t="shared" si="30"/>
        <v>1.7240746543216288E-8</v>
      </c>
      <c r="K244" t="s">
        <v>698</v>
      </c>
      <c r="L244" t="s">
        <v>698</v>
      </c>
      <c r="M244" t="s">
        <v>698</v>
      </c>
      <c r="N244" t="s">
        <v>698</v>
      </c>
    </row>
    <row r="245" spans="1:15" x14ac:dyDescent="0.25">
      <c r="B245" t="s">
        <v>1047</v>
      </c>
      <c r="C245" t="s">
        <v>396</v>
      </c>
      <c r="D245" s="6">
        <v>0.55087962962962966</v>
      </c>
      <c r="E245" s="6">
        <v>0.56561342592592589</v>
      </c>
      <c r="F245">
        <f>VLOOKUP(B245,evpWeights!A:Z,26,FALSE)</f>
        <v>2.200157933302365E-5</v>
      </c>
      <c r="G245" s="6" t="str">
        <f t="shared" si="32"/>
        <v>1273</v>
      </c>
      <c r="H245">
        <f t="shared" si="33"/>
        <v>1.7283251636310801E-8</v>
      </c>
    </row>
    <row r="246" spans="1:15" x14ac:dyDescent="0.25">
      <c r="B246" t="s">
        <v>1048</v>
      </c>
      <c r="C246" t="s">
        <v>396</v>
      </c>
      <c r="D246" s="6">
        <v>0.55142361111111116</v>
      </c>
      <c r="E246" s="6">
        <v>0.5660532407407407</v>
      </c>
      <c r="F246">
        <f>VLOOKUP(B246,evpWeights!A:Z,26,FALSE)</f>
        <v>2.200157933302365E-5</v>
      </c>
      <c r="G246" s="6" t="str">
        <f t="shared" si="32"/>
        <v>1264</v>
      </c>
      <c r="H246">
        <f t="shared" si="33"/>
        <v>1.7406312763468079E-8</v>
      </c>
    </row>
    <row r="247" spans="1:15" x14ac:dyDescent="0.25">
      <c r="B247" t="s">
        <v>1049</v>
      </c>
      <c r="C247" t="s">
        <v>396</v>
      </c>
      <c r="D247" s="6">
        <v>0.55189814814814808</v>
      </c>
      <c r="E247" s="6">
        <v>0.56650462962962966</v>
      </c>
      <c r="F247">
        <f>VLOOKUP(B247,evpWeights!A:Z,26,FALSE)</f>
        <v>2.0371832715762605E-5</v>
      </c>
      <c r="G247" s="6" t="str">
        <f t="shared" si="32"/>
        <v>1262</v>
      </c>
      <c r="H247">
        <f t="shared" si="33"/>
        <v>1.6142498189986218E-8</v>
      </c>
    </row>
    <row r="248" spans="1:15" x14ac:dyDescent="0.25">
      <c r="B248" t="s">
        <v>1050</v>
      </c>
      <c r="C248" t="s">
        <v>396</v>
      </c>
      <c r="D248" s="6">
        <v>0.55243055555555554</v>
      </c>
      <c r="E248" s="6">
        <v>0.56704861111111116</v>
      </c>
      <c r="F248">
        <f>VLOOKUP(B248,evpWeights!A:Z,26,FALSE)</f>
        <v>2.200157933302365E-5</v>
      </c>
      <c r="G248" s="6" t="str">
        <f t="shared" si="32"/>
        <v>1263</v>
      </c>
      <c r="H248">
        <f t="shared" si="33"/>
        <v>1.742009448378753E-8</v>
      </c>
    </row>
    <row r="249" spans="1:15" x14ac:dyDescent="0.25">
      <c r="A249" s="3">
        <v>42552</v>
      </c>
      <c r="B249" t="s">
        <v>1051</v>
      </c>
      <c r="C249" t="s">
        <v>1478</v>
      </c>
      <c r="D249" s="6">
        <v>0.5550694444444445</v>
      </c>
      <c r="E249" s="6">
        <v>0.56972222222222224</v>
      </c>
      <c r="F249">
        <f>VLOOKUP(B249,evpWeights!A:Z,26,FALSE)</f>
        <v>1.3037972938088006E-5</v>
      </c>
      <c r="G249" s="6" t="str">
        <f t="shared" si="32"/>
        <v>1266</v>
      </c>
      <c r="H249">
        <f t="shared" si="33"/>
        <v>1.0298556823134286E-8</v>
      </c>
      <c r="I249">
        <f t="shared" si="30"/>
        <v>1.0269726676942333E-8</v>
      </c>
      <c r="J249" t="s">
        <v>1494</v>
      </c>
      <c r="K249" s="8">
        <v>0.56111111111111112</v>
      </c>
      <c r="L249">
        <v>0</v>
      </c>
      <c r="M249" t="s">
        <v>454</v>
      </c>
      <c r="N249">
        <f t="shared" ref="N249:N252" si="34">100-(IF(RIGHT(M249,1)="w",_xlfn.NUMBERVALUE(LEFT(M249,(LEN(M249)-2))),94-_xlfn.NUMBERVALUE(LEFT(M249,(LEN(M249)-2))))*1.04)</f>
        <v>90.64</v>
      </c>
      <c r="O249">
        <f>AVERAGE(N249:N252)</f>
        <v>89.34</v>
      </c>
    </row>
    <row r="250" spans="1:15" x14ac:dyDescent="0.25">
      <c r="B250" t="s">
        <v>1052</v>
      </c>
      <c r="C250" t="s">
        <v>1478</v>
      </c>
      <c r="D250" s="6">
        <v>0.55577546296296299</v>
      </c>
      <c r="E250" s="6">
        <v>0.57023148148148151</v>
      </c>
      <c r="F250">
        <f>VLOOKUP(B250,evpWeights!A:Z,26,FALSE)</f>
        <v>1.2223099629457519E-5</v>
      </c>
      <c r="G250" s="6" t="str">
        <f t="shared" si="32"/>
        <v>1249</v>
      </c>
      <c r="H250">
        <f t="shared" si="33"/>
        <v>9.7863087505664689E-9</v>
      </c>
      <c r="M250" t="s">
        <v>443</v>
      </c>
      <c r="N250">
        <f t="shared" si="34"/>
        <v>97.92</v>
      </c>
    </row>
    <row r="251" spans="1:15" x14ac:dyDescent="0.25">
      <c r="B251" t="s">
        <v>1053</v>
      </c>
      <c r="C251" t="s">
        <v>1478</v>
      </c>
      <c r="D251" s="6">
        <v>0.55641203703703701</v>
      </c>
      <c r="E251" s="6">
        <v>0.5712962962962963</v>
      </c>
      <c r="F251">
        <f>VLOOKUP(B251,evpWeights!A:Z,26,FALSE)</f>
        <v>1.3852846246718566E-5</v>
      </c>
      <c r="G251" s="6" t="str">
        <f t="shared" si="32"/>
        <v>1286</v>
      </c>
      <c r="H251">
        <f t="shared" si="33"/>
        <v>1.0772042182518324E-8</v>
      </c>
      <c r="M251" t="s">
        <v>424</v>
      </c>
      <c r="N251">
        <f t="shared" si="34"/>
        <v>84.4</v>
      </c>
    </row>
    <row r="252" spans="1:15" x14ac:dyDescent="0.25">
      <c r="B252" t="s">
        <v>1054</v>
      </c>
      <c r="C252" t="s">
        <v>1478</v>
      </c>
      <c r="D252" s="6">
        <v>0.5571180555555556</v>
      </c>
      <c r="E252" s="6">
        <v>0.57098379629629636</v>
      </c>
      <c r="F252">
        <f>VLOOKUP(B252,evpWeights!A:Z,26,FALSE)</f>
        <v>1.2223099629457592E-5</v>
      </c>
      <c r="G252" s="6" t="str">
        <f t="shared" si="32"/>
        <v>1198</v>
      </c>
      <c r="H252">
        <f t="shared" si="33"/>
        <v>1.0202921226592313E-8</v>
      </c>
      <c r="M252" t="s">
        <v>424</v>
      </c>
      <c r="N252">
        <f t="shared" si="34"/>
        <v>84.4</v>
      </c>
    </row>
    <row r="253" spans="1:15" x14ac:dyDescent="0.25">
      <c r="B253" t="s">
        <v>1055</v>
      </c>
      <c r="C253" t="s">
        <v>1478</v>
      </c>
      <c r="D253" s="6">
        <v>0.55762731481481487</v>
      </c>
      <c r="E253" s="6">
        <v>0.5713773148148148</v>
      </c>
      <c r="F253">
        <f>VLOOKUP(B253,evpWeights!A:Z,26,FALSE)</f>
        <v>1.2223099629457519E-5</v>
      </c>
      <c r="G253" s="6" t="str">
        <f t="shared" si="32"/>
        <v>1188</v>
      </c>
      <c r="H253">
        <f t="shared" si="33"/>
        <v>1.0288804401900268E-8</v>
      </c>
    </row>
    <row r="254" spans="1:15" x14ac:dyDescent="0.25">
      <c r="A254" s="3">
        <v>42553</v>
      </c>
      <c r="B254" t="s">
        <v>1056</v>
      </c>
      <c r="C254" t="s">
        <v>396</v>
      </c>
      <c r="D254" s="6">
        <v>0.26317129629629626</v>
      </c>
      <c r="E254" s="6">
        <v>0.27635416666666668</v>
      </c>
      <c r="F254">
        <f>VLOOKUP(B254,evpWeights!A:Z,26,FALSE)</f>
        <v>1.3852846246718566E-5</v>
      </c>
      <c r="G254" s="6" t="str">
        <f t="shared" si="32"/>
        <v>1139</v>
      </c>
      <c r="H254">
        <f t="shared" si="33"/>
        <v>1.2162288188514984E-8</v>
      </c>
      <c r="I254">
        <f t="shared" si="30"/>
        <v>1.0864370570783401E-8</v>
      </c>
      <c r="K254" t="s">
        <v>698</v>
      </c>
      <c r="L254" t="s">
        <v>698</v>
      </c>
      <c r="M254" t="s">
        <v>698</v>
      </c>
      <c r="N254" t="s">
        <v>698</v>
      </c>
    </row>
    <row r="255" spans="1:15" x14ac:dyDescent="0.25">
      <c r="B255" t="s">
        <v>1057</v>
      </c>
      <c r="C255" t="s">
        <v>396</v>
      </c>
      <c r="D255" s="6">
        <v>0.26374999999999998</v>
      </c>
      <c r="E255" s="6">
        <v>0.27685185185185185</v>
      </c>
      <c r="F255">
        <f>VLOOKUP(B255,evpWeights!A:Z,26,FALSE)</f>
        <v>1.2223099629457592E-5</v>
      </c>
      <c r="G255" s="6" t="str">
        <f t="shared" si="32"/>
        <v>1132</v>
      </c>
      <c r="H255">
        <f t="shared" si="33"/>
        <v>1.0797791192100345E-8</v>
      </c>
    </row>
    <row r="256" spans="1:15" x14ac:dyDescent="0.25">
      <c r="B256" t="s">
        <v>1058</v>
      </c>
      <c r="C256" t="s">
        <v>396</v>
      </c>
      <c r="D256" s="6">
        <v>0.26431712962962967</v>
      </c>
      <c r="E256" s="6">
        <v>0.27729166666666666</v>
      </c>
      <c r="F256">
        <f>VLOOKUP(B256,evpWeights!A:Z,26,FALSE)</f>
        <v>1.3037972938088079E-5</v>
      </c>
      <c r="G256" s="6" t="str">
        <f t="shared" si="32"/>
        <v>1121</v>
      </c>
      <c r="H256">
        <f t="shared" si="33"/>
        <v>1.1630662745841284E-8</v>
      </c>
    </row>
    <row r="257" spans="1:15" x14ac:dyDescent="0.25">
      <c r="B257" t="s">
        <v>1059</v>
      </c>
      <c r="C257" t="s">
        <v>396</v>
      </c>
      <c r="D257" s="6">
        <v>0.26476851851851851</v>
      </c>
      <c r="E257" s="6">
        <v>0.27769675925925924</v>
      </c>
      <c r="F257">
        <f>VLOOKUP(B257,evpWeights!A:Z,26,FALSE)</f>
        <v>1.1408226320827032E-5</v>
      </c>
      <c r="G257" s="6" t="str">
        <f t="shared" si="32"/>
        <v>1117</v>
      </c>
      <c r="H257">
        <f t="shared" si="33"/>
        <v>1.0213273340042106E-8</v>
      </c>
    </row>
    <row r="258" spans="1:15" x14ac:dyDescent="0.25">
      <c r="B258" t="s">
        <v>1060</v>
      </c>
      <c r="C258" t="s">
        <v>396</v>
      </c>
      <c r="D258" s="6">
        <v>0.26524305555555555</v>
      </c>
      <c r="E258" s="6">
        <v>0.27812500000000001</v>
      </c>
      <c r="F258">
        <f>VLOOKUP(B258,evpWeights!A:Z,26,FALSE)</f>
        <v>1.0593353012196545E-5</v>
      </c>
      <c r="G258" s="6" t="str">
        <f t="shared" si="32"/>
        <v>1113</v>
      </c>
      <c r="H258">
        <f t="shared" si="33"/>
        <v>9.5178373874182792E-9</v>
      </c>
    </row>
    <row r="259" spans="1:15" x14ac:dyDescent="0.25">
      <c r="A259" s="3">
        <v>42553</v>
      </c>
      <c r="B259" t="s">
        <v>1092</v>
      </c>
      <c r="C259" t="s">
        <v>1478</v>
      </c>
      <c r="D259" s="6">
        <v>0.30526620370370372</v>
      </c>
      <c r="E259" s="6">
        <v>0.31641203703703707</v>
      </c>
      <c r="F259">
        <f>VLOOKUP(B259,evpWeights!A:Z,26,FALSE)</f>
        <v>1.9556959407132119E-5</v>
      </c>
      <c r="G259" s="6" t="str">
        <f t="shared" si="32"/>
        <v>963</v>
      </c>
      <c r="H259">
        <f t="shared" si="33"/>
        <v>2.0308369062442492E-8</v>
      </c>
      <c r="I259">
        <f t="shared" si="30"/>
        <v>2.6828358411776007E-8</v>
      </c>
      <c r="K259" s="8">
        <v>0.31388888888888888</v>
      </c>
      <c r="L259">
        <v>0</v>
      </c>
      <c r="M259" t="s">
        <v>440</v>
      </c>
      <c r="N259">
        <f t="shared" ref="N259:N272" si="35">100-(IF(RIGHT(M259,1)="w",_xlfn.NUMBERVALUE(LEFT(M259,(LEN(M259)-2))),94-_xlfn.NUMBERVALUE(LEFT(M259,(LEN(M259)-2))))*1.04)</f>
        <v>86.48</v>
      </c>
      <c r="O259">
        <f>AVERAGE(N259:N262)</f>
        <v>91.420000000000016</v>
      </c>
    </row>
    <row r="260" spans="1:15" x14ac:dyDescent="0.25">
      <c r="B260" t="s">
        <v>1093</v>
      </c>
      <c r="C260" t="s">
        <v>1478</v>
      </c>
      <c r="D260" s="6">
        <v>0.30599537037037033</v>
      </c>
      <c r="E260" s="6">
        <v>0.31736111111111115</v>
      </c>
      <c r="F260">
        <f>VLOOKUP(B260,evpWeights!A:Z,26,FALSE)</f>
        <v>1.7927212789871071E-5</v>
      </c>
      <c r="G260" s="6" t="str">
        <f t="shared" si="32"/>
        <v>982</v>
      </c>
      <c r="H260">
        <f t="shared" si="33"/>
        <v>1.8255817504960358E-8</v>
      </c>
      <c r="M260" t="s">
        <v>443</v>
      </c>
      <c r="N260">
        <f t="shared" si="35"/>
        <v>97.92</v>
      </c>
    </row>
    <row r="261" spans="1:15" x14ac:dyDescent="0.25">
      <c r="B261" t="s">
        <v>1094</v>
      </c>
      <c r="C261" t="s">
        <v>1478</v>
      </c>
      <c r="D261" s="6">
        <v>0.30668981481481483</v>
      </c>
      <c r="E261" s="6">
        <v>0.31806712962962963</v>
      </c>
      <c r="F261">
        <f>VLOOKUP(B261,evpWeights!A:Z,26,FALSE)</f>
        <v>2.0371832715762605E-5</v>
      </c>
      <c r="G261" s="6" t="str">
        <f t="shared" si="32"/>
        <v>983</v>
      </c>
      <c r="H261">
        <f t="shared" si="33"/>
        <v>2.0724143149300717E-8</v>
      </c>
      <c r="M261" t="s">
        <v>451</v>
      </c>
      <c r="N261">
        <f t="shared" si="35"/>
        <v>91.68</v>
      </c>
    </row>
    <row r="262" spans="1:15" x14ac:dyDescent="0.25">
      <c r="B262" t="s">
        <v>1095</v>
      </c>
      <c r="C262" t="s">
        <v>1478</v>
      </c>
      <c r="D262" s="6">
        <v>0.3072685185185185</v>
      </c>
      <c r="E262" s="6">
        <v>0.31170138888888888</v>
      </c>
      <c r="F262">
        <f>VLOOKUP(B262,evpWeights!A:Z,26,FALSE)</f>
        <v>2.0371832715762605E-5</v>
      </c>
      <c r="G262" s="6" t="str">
        <f t="shared" si="32"/>
        <v>383</v>
      </c>
      <c r="H262">
        <f t="shared" si="33"/>
        <v>5.3190163748727426E-8</v>
      </c>
      <c r="M262" t="s">
        <v>442</v>
      </c>
      <c r="N262">
        <f t="shared" si="35"/>
        <v>89.6</v>
      </c>
    </row>
    <row r="263" spans="1:15" x14ac:dyDescent="0.25">
      <c r="B263" t="s">
        <v>1096</v>
      </c>
      <c r="C263" t="s">
        <v>1478</v>
      </c>
      <c r="D263" s="6">
        <v>0.30788194444444444</v>
      </c>
      <c r="E263" s="6">
        <v>0.31920138888888888</v>
      </c>
      <c r="F263">
        <f>VLOOKUP(B263,evpWeights!A:Z,26,FALSE)</f>
        <v>2.1186706024393165E-5</v>
      </c>
      <c r="G263" s="6" t="str">
        <f t="shared" si="32"/>
        <v>978</v>
      </c>
      <c r="H263">
        <f t="shared" si="33"/>
        <v>2.1663298593449043E-8</v>
      </c>
    </row>
    <row r="264" spans="1:15" x14ac:dyDescent="0.25">
      <c r="A264" s="3">
        <v>42553</v>
      </c>
      <c r="B264" t="s">
        <v>1061</v>
      </c>
      <c r="C264" t="s">
        <v>1479</v>
      </c>
      <c r="D264" s="6">
        <v>0.32400462962962967</v>
      </c>
      <c r="E264" s="6">
        <v>0.33613425925925927</v>
      </c>
      <c r="F264">
        <f>VLOOKUP(B264,evpWeights!A:Z,26,FALSE)</f>
        <v>1.5482592863979611E-5</v>
      </c>
      <c r="G264" s="6" t="str">
        <f t="shared" si="32"/>
        <v>1048</v>
      </c>
      <c r="H264">
        <f t="shared" si="33"/>
        <v>1.4773466473262987E-8</v>
      </c>
      <c r="I264">
        <f t="shared" si="30"/>
        <v>1.5602853074499969E-8</v>
      </c>
      <c r="K264" s="8">
        <v>0.33055555555555555</v>
      </c>
      <c r="L264">
        <v>0</v>
      </c>
      <c r="M264" t="s">
        <v>1490</v>
      </c>
      <c r="N264">
        <f t="shared" si="35"/>
        <v>57.36</v>
      </c>
      <c r="O264">
        <f>AVERAGE(N264:N267)</f>
        <v>33.700000000000003</v>
      </c>
    </row>
    <row r="265" spans="1:15" x14ac:dyDescent="0.25">
      <c r="B265" t="s">
        <v>1062</v>
      </c>
      <c r="C265" t="s">
        <v>1479</v>
      </c>
      <c r="D265" s="6">
        <v>0.32458333333333333</v>
      </c>
      <c r="E265" s="6">
        <v>0.33724537037037039</v>
      </c>
      <c r="F265">
        <f>VLOOKUP(B265,evpWeights!A:Z,26,FALSE)</f>
        <v>1.7112339481240585E-5</v>
      </c>
      <c r="G265" s="6" t="str">
        <f t="shared" si="32"/>
        <v>1094</v>
      </c>
      <c r="H265">
        <f t="shared" si="33"/>
        <v>1.5641992213199804E-8</v>
      </c>
      <c r="M265" t="s">
        <v>1489</v>
      </c>
      <c r="N265">
        <f t="shared" si="35"/>
        <v>11.599999999999994</v>
      </c>
    </row>
    <row r="266" spans="1:15" x14ac:dyDescent="0.25">
      <c r="B266" t="s">
        <v>1063</v>
      </c>
      <c r="C266" t="s">
        <v>1479</v>
      </c>
      <c r="D266" s="6">
        <v>0.32517361111111115</v>
      </c>
      <c r="E266" s="6">
        <v>0.33784722222222219</v>
      </c>
      <c r="F266">
        <f>VLOOKUP(B266,evpWeights!A:Z,26,FALSE)</f>
        <v>1.8742086098501631E-5</v>
      </c>
      <c r="G266" s="6" t="str">
        <f t="shared" si="32"/>
        <v>1095</v>
      </c>
      <c r="H266">
        <f t="shared" si="33"/>
        <v>1.7116060363928429E-8</v>
      </c>
      <c r="M266" t="s">
        <v>583</v>
      </c>
      <c r="N266">
        <f t="shared" si="35"/>
        <v>10.560000000000002</v>
      </c>
    </row>
    <row r="267" spans="1:15" x14ac:dyDescent="0.25">
      <c r="B267" t="s">
        <v>1064</v>
      </c>
      <c r="C267" t="s">
        <v>1479</v>
      </c>
      <c r="D267" s="6">
        <v>0.32570601851851849</v>
      </c>
      <c r="E267" s="6">
        <v>0.33840277777777777</v>
      </c>
      <c r="F267">
        <f>VLOOKUP(B267,evpWeights!A:Z,26,FALSE)</f>
        <v>1.7112339481240656E-5</v>
      </c>
      <c r="G267" s="6" t="str">
        <f t="shared" si="32"/>
        <v>1097</v>
      </c>
      <c r="H267">
        <f t="shared" si="33"/>
        <v>1.5599215570866595E-8</v>
      </c>
      <c r="M267" t="s">
        <v>1500</v>
      </c>
      <c r="N267">
        <f t="shared" si="35"/>
        <v>55.28</v>
      </c>
    </row>
    <row r="268" spans="1:15" x14ac:dyDescent="0.25">
      <c r="B268" t="s">
        <v>1065</v>
      </c>
      <c r="C268" t="s">
        <v>1479</v>
      </c>
      <c r="D268" s="6">
        <v>0.32636574074074076</v>
      </c>
      <c r="E268" s="6">
        <v>0.3390393518518518</v>
      </c>
      <c r="F268">
        <f>VLOOKUP(B268,evpWeights!A:Z,26,FALSE)</f>
        <v>1.6297466172610025E-5</v>
      </c>
      <c r="G268" s="6" t="str">
        <f t="shared" si="32"/>
        <v>1095</v>
      </c>
      <c r="H268">
        <f t="shared" si="33"/>
        <v>1.4883530751242033E-8</v>
      </c>
    </row>
    <row r="269" spans="1:15" x14ac:dyDescent="0.25">
      <c r="A269" s="3">
        <v>42553</v>
      </c>
      <c r="B269" t="s">
        <v>1091</v>
      </c>
      <c r="C269" t="s">
        <v>1479</v>
      </c>
      <c r="D269" s="6">
        <v>0.52879629629629632</v>
      </c>
      <c r="E269" s="6">
        <v>0.5390625</v>
      </c>
      <c r="F269">
        <f>VLOOKUP(B269,evpWeights!A:Z,26,FALSE)</f>
        <v>3.5039552271111731E-5</v>
      </c>
      <c r="G269" s="6" t="str">
        <f t="shared" si="32"/>
        <v>887</v>
      </c>
      <c r="H269">
        <f t="shared" si="33"/>
        <v>3.950344111737512E-8</v>
      </c>
      <c r="I269">
        <f t="shared" ref="I269:I329" si="36">AVERAGE(H269:H273)</f>
        <v>3.7732307810095904E-8</v>
      </c>
      <c r="K269" s="8">
        <v>0.53472222222222221</v>
      </c>
      <c r="L269">
        <v>0.4</v>
      </c>
      <c r="M269" t="s">
        <v>1496</v>
      </c>
      <c r="N269">
        <f t="shared" si="35"/>
        <v>62.56</v>
      </c>
      <c r="O269">
        <f>AVERAGE(N269:N272)</f>
        <v>34.739999999999995</v>
      </c>
    </row>
    <row r="270" spans="1:15" x14ac:dyDescent="0.25">
      <c r="B270" t="s">
        <v>1097</v>
      </c>
      <c r="C270" t="s">
        <v>1479</v>
      </c>
      <c r="D270" s="6">
        <v>0.52938657407407408</v>
      </c>
      <c r="E270" s="6">
        <v>0.539525462962963</v>
      </c>
      <c r="F270">
        <f>VLOOKUP(B270,evpWeights!A:Z,26,FALSE)</f>
        <v>3.1780059036589708E-5</v>
      </c>
      <c r="G270" s="6" t="str">
        <f t="shared" si="32"/>
        <v>876</v>
      </c>
      <c r="H270">
        <f t="shared" si="33"/>
        <v>3.6278606206152636E-8</v>
      </c>
      <c r="M270" t="s">
        <v>581</v>
      </c>
      <c r="N270">
        <f t="shared" si="35"/>
        <v>9.519999999999996</v>
      </c>
    </row>
    <row r="271" spans="1:15" x14ac:dyDescent="0.25">
      <c r="B271" t="s">
        <v>1098</v>
      </c>
      <c r="C271" t="s">
        <v>1479</v>
      </c>
      <c r="D271" s="6">
        <v>0.52984953703703697</v>
      </c>
      <c r="E271" s="6">
        <v>0.53995370370370377</v>
      </c>
      <c r="F271">
        <f>VLOOKUP(B271,evpWeights!A:Z,26,FALSE)</f>
        <v>3.0965185727959148E-5</v>
      </c>
      <c r="G271" s="6" t="str">
        <f t="shared" si="32"/>
        <v>873</v>
      </c>
      <c r="H271">
        <f t="shared" si="33"/>
        <v>3.546985764943774E-8</v>
      </c>
      <c r="M271" t="s">
        <v>1492</v>
      </c>
      <c r="N271">
        <f t="shared" si="35"/>
        <v>15.759999999999991</v>
      </c>
    </row>
    <row r="272" spans="1:15" x14ac:dyDescent="0.25">
      <c r="B272" t="s">
        <v>1099</v>
      </c>
      <c r="C272" t="s">
        <v>1479</v>
      </c>
      <c r="D272" s="6">
        <v>0.53039351851851857</v>
      </c>
      <c r="E272" s="6">
        <v>0.54032407407407412</v>
      </c>
      <c r="F272">
        <f>VLOOKUP(B272,evpWeights!A:Z,26,FALSE)</f>
        <v>3.4224678962481171E-5</v>
      </c>
      <c r="G272" s="6" t="str">
        <f t="shared" si="32"/>
        <v>858</v>
      </c>
      <c r="H272">
        <f t="shared" si="33"/>
        <v>3.9888903219675023E-8</v>
      </c>
      <c r="M272" t="s">
        <v>663</v>
      </c>
      <c r="N272">
        <f t="shared" si="35"/>
        <v>51.12</v>
      </c>
    </row>
    <row r="273" spans="1:15" x14ac:dyDescent="0.25">
      <c r="B273" t="s">
        <v>1100</v>
      </c>
      <c r="C273" t="s">
        <v>1479</v>
      </c>
      <c r="D273" s="6">
        <v>0.53087962962962965</v>
      </c>
      <c r="E273" s="6">
        <v>0.54068287037037044</v>
      </c>
      <c r="F273">
        <f>VLOOKUP(B273,evpWeights!A:Z,26,FALSE)</f>
        <v>3.178005903658964E-5</v>
      </c>
      <c r="G273" s="6" t="str">
        <f t="shared" si="32"/>
        <v>847</v>
      </c>
      <c r="H273">
        <f t="shared" si="33"/>
        <v>3.7520730857839005E-8</v>
      </c>
    </row>
    <row r="274" spans="1:15" x14ac:dyDescent="0.25">
      <c r="A274" s="3">
        <v>42553</v>
      </c>
      <c r="B274" t="s">
        <v>1101</v>
      </c>
      <c r="C274" t="s">
        <v>396</v>
      </c>
      <c r="D274" s="6">
        <v>0.54545138888888889</v>
      </c>
      <c r="E274" s="6">
        <v>0.55842592592592599</v>
      </c>
      <c r="F274">
        <f>VLOOKUP(B274,evpWeights!A:Z,26,FALSE)</f>
        <v>3.4224678962481171E-5</v>
      </c>
      <c r="G274" s="6" t="str">
        <f t="shared" si="32"/>
        <v>1121</v>
      </c>
      <c r="H274">
        <f t="shared" si="33"/>
        <v>3.0530489707833336E-8</v>
      </c>
      <c r="I274">
        <f t="shared" si="36"/>
        <v>3.0733372836919606E-8</v>
      </c>
      <c r="K274" t="s">
        <v>698</v>
      </c>
      <c r="L274" t="s">
        <v>698</v>
      </c>
      <c r="M274" t="s">
        <v>698</v>
      </c>
      <c r="N274" t="s">
        <v>698</v>
      </c>
    </row>
    <row r="275" spans="1:15" x14ac:dyDescent="0.25">
      <c r="B275" t="s">
        <v>1102</v>
      </c>
      <c r="C275" t="s">
        <v>396</v>
      </c>
      <c r="D275" s="6">
        <v>0.54594907407407411</v>
      </c>
      <c r="E275" s="6">
        <v>0.55902777777777779</v>
      </c>
      <c r="F275">
        <f>VLOOKUP(B275,evpWeights!A:Z,26,FALSE)</f>
        <v>3.4224678962481171E-5</v>
      </c>
      <c r="G275" s="6" t="str">
        <f t="shared" si="32"/>
        <v>1130</v>
      </c>
      <c r="H275">
        <f t="shared" si="33"/>
        <v>3.0287326515470063E-8</v>
      </c>
    </row>
    <row r="276" spans="1:15" x14ac:dyDescent="0.25">
      <c r="B276" t="s">
        <v>1103</v>
      </c>
      <c r="C276" t="s">
        <v>396</v>
      </c>
      <c r="D276" s="6">
        <v>0.546412037037037</v>
      </c>
      <c r="E276" s="6">
        <v>0.55944444444444441</v>
      </c>
      <c r="F276">
        <f>VLOOKUP(B276,evpWeights!A:Z,26,FALSE)</f>
        <v>3.5854425579742216E-5</v>
      </c>
      <c r="G276" s="6" t="str">
        <f t="shared" si="32"/>
        <v>1126</v>
      </c>
      <c r="H276">
        <f t="shared" si="33"/>
        <v>3.1842296251991312E-8</v>
      </c>
    </row>
    <row r="277" spans="1:15" x14ac:dyDescent="0.25">
      <c r="B277" t="s">
        <v>1104</v>
      </c>
      <c r="C277" t="s">
        <v>396</v>
      </c>
      <c r="D277" s="6">
        <v>0.54685185185185181</v>
      </c>
      <c r="E277" s="6">
        <v>0.55986111111111114</v>
      </c>
      <c r="F277">
        <f>VLOOKUP(B277,evpWeights!A:Z,26,FALSE)</f>
        <v>3.4224678962481171E-5</v>
      </c>
      <c r="G277" s="6" t="str">
        <f t="shared" si="32"/>
        <v>1124</v>
      </c>
      <c r="H277">
        <f t="shared" si="33"/>
        <v>3.0449002635659407E-8</v>
      </c>
    </row>
    <row r="278" spans="1:15" x14ac:dyDescent="0.25">
      <c r="B278" t="s">
        <v>1105</v>
      </c>
      <c r="C278" t="s">
        <v>396</v>
      </c>
      <c r="D278" s="6">
        <v>0.54728009259259258</v>
      </c>
      <c r="E278" s="6">
        <v>0.56024305555555554</v>
      </c>
      <c r="F278">
        <f>VLOOKUP(B278,evpWeights!A:Z,26,FALSE)</f>
        <v>3.4224678962481171E-5</v>
      </c>
      <c r="G278" s="6" t="str">
        <f t="shared" si="32"/>
        <v>1120</v>
      </c>
      <c r="H278">
        <f t="shared" si="33"/>
        <v>3.0557749073643901E-8</v>
      </c>
    </row>
    <row r="279" spans="1:15" x14ac:dyDescent="0.25">
      <c r="A279" s="3">
        <v>42553</v>
      </c>
      <c r="B279" t="s">
        <v>1106</v>
      </c>
      <c r="C279" t="s">
        <v>1478</v>
      </c>
      <c r="D279" s="6">
        <v>0.54947916666666663</v>
      </c>
      <c r="E279" s="6">
        <v>0.56285879629629632</v>
      </c>
      <c r="F279">
        <f>VLOOKUP(B279,evpWeights!A:Z,26,FALSE)</f>
        <v>2.6075945876176083E-5</v>
      </c>
      <c r="G279" s="6" t="str">
        <f t="shared" si="32"/>
        <v>1156</v>
      </c>
      <c r="H279">
        <f t="shared" si="33"/>
        <v>2.2557046605688653E-8</v>
      </c>
      <c r="I279">
        <f t="shared" si="36"/>
        <v>2.2770953541977589E-8</v>
      </c>
      <c r="K279" s="8">
        <v>0.55486111111111114</v>
      </c>
      <c r="L279">
        <v>0.3</v>
      </c>
      <c r="M279" t="s">
        <v>491</v>
      </c>
      <c r="N279">
        <f t="shared" ref="N279:N282" si="37">100-(IF(RIGHT(M279,1)="w",_xlfn.NUMBERVALUE(LEFT(M279,(LEN(M279)-2))),94-_xlfn.NUMBERVALUE(LEFT(M279,(LEN(M279)-2))))*1.04)</f>
        <v>92.72</v>
      </c>
      <c r="O279">
        <f>AVERAGE(N279:N282)</f>
        <v>91.94</v>
      </c>
    </row>
    <row r="280" spans="1:15" x14ac:dyDescent="0.25">
      <c r="B280" t="s">
        <v>1107</v>
      </c>
      <c r="C280" t="s">
        <v>1478</v>
      </c>
      <c r="D280" s="6">
        <v>0.5499074074074074</v>
      </c>
      <c r="E280" s="6">
        <v>0.56329861111111112</v>
      </c>
      <c r="F280">
        <f>VLOOKUP(B280,evpWeights!A:Z,26,FALSE)</f>
        <v>2.2816452641654139E-5</v>
      </c>
      <c r="G280" s="6" t="str">
        <f t="shared" si="32"/>
        <v>1157</v>
      </c>
      <c r="H280">
        <f t="shared" si="33"/>
        <v>1.9720356647929245E-8</v>
      </c>
      <c r="M280" t="s">
        <v>443</v>
      </c>
      <c r="N280">
        <f t="shared" si="37"/>
        <v>97.92</v>
      </c>
    </row>
    <row r="281" spans="1:15" x14ac:dyDescent="0.25">
      <c r="B281" t="s">
        <v>1108</v>
      </c>
      <c r="C281" t="s">
        <v>1478</v>
      </c>
      <c r="D281" s="6">
        <v>0.55052083333333335</v>
      </c>
      <c r="E281" s="6">
        <v>0.56370370370370371</v>
      </c>
      <c r="F281">
        <f>VLOOKUP(B281,evpWeights!A:Z,26,FALSE)</f>
        <v>2.9335439110698177E-5</v>
      </c>
      <c r="G281" s="6" t="str">
        <f t="shared" si="32"/>
        <v>1139</v>
      </c>
      <c r="H281">
        <f t="shared" si="33"/>
        <v>2.5755433810972939E-8</v>
      </c>
      <c r="M281" t="s">
        <v>442</v>
      </c>
      <c r="N281">
        <f t="shared" si="37"/>
        <v>89.6</v>
      </c>
    </row>
    <row r="282" spans="1:15" x14ac:dyDescent="0.25">
      <c r="B282" t="s">
        <v>1109</v>
      </c>
      <c r="C282" t="s">
        <v>1478</v>
      </c>
      <c r="D282" s="6">
        <v>0.55104166666666665</v>
      </c>
      <c r="E282" s="6">
        <v>0.5640856481481481</v>
      </c>
      <c r="F282">
        <f>VLOOKUP(B282,evpWeights!A:Z,26,FALSE)</f>
        <v>2.5261072567545669E-5</v>
      </c>
      <c r="G282" s="6" t="str">
        <f t="shared" si="32"/>
        <v>1127</v>
      </c>
      <c r="H282">
        <f t="shared" si="33"/>
        <v>2.2414438835444248E-8</v>
      </c>
      <c r="M282" t="s">
        <v>484</v>
      </c>
      <c r="N282">
        <f t="shared" si="37"/>
        <v>87.52</v>
      </c>
    </row>
    <row r="283" spans="1:15" x14ac:dyDescent="0.25">
      <c r="B283" t="s">
        <v>1110</v>
      </c>
      <c r="C283" t="s">
        <v>1478</v>
      </c>
      <c r="D283" s="6">
        <v>0.55153935185185188</v>
      </c>
      <c r="E283" s="6">
        <v>0.56443287037037038</v>
      </c>
      <c r="F283">
        <f>VLOOKUP(B283,evpWeights!A:Z,26,FALSE)</f>
        <v>2.6075945876176083E-5</v>
      </c>
      <c r="G283" s="6" t="str">
        <f t="shared" si="32"/>
        <v>1114</v>
      </c>
      <c r="H283">
        <f t="shared" si="33"/>
        <v>2.3407491809852856E-8</v>
      </c>
    </row>
    <row r="284" spans="1:15" x14ac:dyDescent="0.25">
      <c r="A284" s="3">
        <v>42554</v>
      </c>
      <c r="B284" t="s">
        <v>1111</v>
      </c>
      <c r="C284" t="s">
        <v>396</v>
      </c>
      <c r="D284" s="6">
        <v>0.27660879629629631</v>
      </c>
      <c r="E284" s="6">
        <v>0.29168981481481482</v>
      </c>
      <c r="F284">
        <f>VLOOKUP(B284,evpWeights!A:Z,26,FALSE)</f>
        <v>2.3631325950284624E-5</v>
      </c>
      <c r="G284" s="6" t="str">
        <f t="shared" si="32"/>
        <v>1303</v>
      </c>
      <c r="H284">
        <f t="shared" si="33"/>
        <v>1.8136090522091038E-8</v>
      </c>
      <c r="I284">
        <f t="shared" si="36"/>
        <v>1.8311837458399312E-8</v>
      </c>
      <c r="K284" t="s">
        <v>698</v>
      </c>
      <c r="L284" t="s">
        <v>698</v>
      </c>
      <c r="M284" t="s">
        <v>698</v>
      </c>
      <c r="N284" t="s">
        <v>698</v>
      </c>
    </row>
    <row r="285" spans="1:15" x14ac:dyDescent="0.25">
      <c r="B285" t="s">
        <v>1112</v>
      </c>
      <c r="C285" t="s">
        <v>396</v>
      </c>
      <c r="D285" s="6">
        <v>0.27703703703703703</v>
      </c>
      <c r="E285" s="6">
        <v>0.29218749999999999</v>
      </c>
      <c r="F285">
        <f>VLOOKUP(B285,evpWeights!A:Z,26,FALSE)</f>
        <v>2.5261072567545669E-5</v>
      </c>
      <c r="G285" s="6" t="str">
        <f t="shared" si="32"/>
        <v>1309</v>
      </c>
      <c r="H285">
        <f t="shared" si="33"/>
        <v>1.9297992794152534E-8</v>
      </c>
    </row>
    <row r="286" spans="1:15" x14ac:dyDescent="0.25">
      <c r="B286" t="s">
        <v>1113</v>
      </c>
      <c r="C286" t="s">
        <v>396</v>
      </c>
      <c r="D286" s="6">
        <v>0.27752314814814816</v>
      </c>
      <c r="E286" s="6">
        <v>0.29263888888888889</v>
      </c>
      <c r="F286">
        <f>VLOOKUP(B286,evpWeights!A:Z,26,FALSE)</f>
        <v>2.6075945876176158E-5</v>
      </c>
      <c r="G286" s="6" t="str">
        <f t="shared" si="32"/>
        <v>1306</v>
      </c>
      <c r="H286">
        <f t="shared" si="33"/>
        <v>1.996626789906291E-8</v>
      </c>
    </row>
    <row r="287" spans="1:15" x14ac:dyDescent="0.25">
      <c r="B287" t="s">
        <v>1114</v>
      </c>
      <c r="C287" t="s">
        <v>396</v>
      </c>
      <c r="D287" s="6">
        <v>0.27804398148148146</v>
      </c>
      <c r="E287" s="6">
        <v>0.29306712962962961</v>
      </c>
      <c r="F287">
        <f>VLOOKUP(B287,evpWeights!A:Z,26,FALSE)</f>
        <v>2.3631325950284624E-5</v>
      </c>
      <c r="G287" s="6" t="str">
        <f t="shared" si="32"/>
        <v>1298</v>
      </c>
      <c r="H287">
        <f t="shared" si="33"/>
        <v>1.8205952195904949E-8</v>
      </c>
    </row>
    <row r="288" spans="1:15" x14ac:dyDescent="0.25">
      <c r="B288" t="s">
        <v>1115</v>
      </c>
      <c r="C288" t="s">
        <v>396</v>
      </c>
      <c r="D288" s="6">
        <v>0.2786689814814815</v>
      </c>
      <c r="E288" s="6">
        <v>0.29344907407407406</v>
      </c>
      <c r="F288">
        <f>VLOOKUP(B288,evpWeights!A:Z,26,FALSE)</f>
        <v>2.0371832715762605E-5</v>
      </c>
      <c r="G288" s="6" t="str">
        <f t="shared" si="32"/>
        <v>1277</v>
      </c>
      <c r="H288">
        <f t="shared" si="33"/>
        <v>1.5952883880785125E-8</v>
      </c>
    </row>
    <row r="289" spans="1:15" x14ac:dyDescent="0.25">
      <c r="A289" s="3">
        <v>42554</v>
      </c>
      <c r="B289" t="s">
        <v>1116</v>
      </c>
      <c r="C289" t="s">
        <v>1478</v>
      </c>
      <c r="D289" s="6">
        <v>0.28123842592592591</v>
      </c>
      <c r="E289" s="6">
        <v>0.29563657407407407</v>
      </c>
      <c r="F289">
        <f>VLOOKUP(B289,evpWeights!A:Z,26,FALSE)</f>
        <v>4.8892398517830219E-5</v>
      </c>
      <c r="G289" s="6" t="str">
        <f t="shared" si="32"/>
        <v>1244</v>
      </c>
      <c r="H289">
        <f t="shared" si="33"/>
        <v>3.9302571155812071E-8</v>
      </c>
      <c r="I289">
        <f t="shared" si="36"/>
        <v>3.8270759069159722E-8</v>
      </c>
      <c r="K289" s="8">
        <v>0.28750000000000003</v>
      </c>
      <c r="L289">
        <v>0.7</v>
      </c>
      <c r="M289" t="s">
        <v>484</v>
      </c>
      <c r="N289">
        <f t="shared" ref="N289:N307" si="38">100-(IF(RIGHT(M289,1)="w",_xlfn.NUMBERVALUE(LEFT(M289,(LEN(M289)-2))),94-_xlfn.NUMBERVALUE(LEFT(M289,(LEN(M289)-2))))*1.04)</f>
        <v>87.52</v>
      </c>
      <c r="O289">
        <f>AVERAGE(N289:N292)</f>
        <v>90.38</v>
      </c>
    </row>
    <row r="290" spans="1:15" x14ac:dyDescent="0.25">
      <c r="B290" t="s">
        <v>1117</v>
      </c>
      <c r="C290" t="s">
        <v>1478</v>
      </c>
      <c r="D290" s="6">
        <v>0.28165509259259258</v>
      </c>
      <c r="E290" s="6">
        <v>0.29609953703703701</v>
      </c>
      <c r="F290">
        <f>VLOOKUP(B290,evpWeights!A:Z,26,FALSE)</f>
        <v>4.3188285357416672E-5</v>
      </c>
      <c r="G290" s="6" t="str">
        <f t="shared" si="32"/>
        <v>1248</v>
      </c>
      <c r="H290">
        <f t="shared" si="33"/>
        <v>3.4605997882545407E-8</v>
      </c>
      <c r="M290" t="s">
        <v>443</v>
      </c>
      <c r="N290">
        <f t="shared" si="38"/>
        <v>97.92</v>
      </c>
    </row>
    <row r="291" spans="1:15" x14ac:dyDescent="0.25">
      <c r="B291" t="s">
        <v>1118</v>
      </c>
      <c r="C291" t="s">
        <v>1478</v>
      </c>
      <c r="D291" s="6">
        <v>0.28212962962962962</v>
      </c>
      <c r="E291" s="6">
        <v>0.29650462962962965</v>
      </c>
      <c r="F291">
        <f>VLOOKUP(B291,evpWeights!A:Z,26,FALSE)</f>
        <v>5.0522145135091271E-5</v>
      </c>
      <c r="G291" s="6" t="str">
        <f t="shared" si="32"/>
        <v>1242</v>
      </c>
      <c r="H291">
        <f t="shared" si="33"/>
        <v>4.0678055664324694E-8</v>
      </c>
      <c r="M291" t="s">
        <v>454</v>
      </c>
      <c r="N291">
        <f t="shared" si="38"/>
        <v>90.64</v>
      </c>
    </row>
    <row r="292" spans="1:15" x14ac:dyDescent="0.25">
      <c r="B292" t="s">
        <v>1119</v>
      </c>
      <c r="C292" t="s">
        <v>1478</v>
      </c>
      <c r="D292" s="6">
        <v>0.28265046296296298</v>
      </c>
      <c r="E292" s="6">
        <v>0.29685185185185187</v>
      </c>
      <c r="F292">
        <f>VLOOKUP(B292,evpWeights!A:Z,26,FALSE)</f>
        <v>4.4818031974677717E-5</v>
      </c>
      <c r="G292" s="6" t="str">
        <f t="shared" si="32"/>
        <v>1227</v>
      </c>
      <c r="H292">
        <f t="shared" si="33"/>
        <v>3.6526513426795206E-8</v>
      </c>
      <c r="M292" t="s">
        <v>411</v>
      </c>
      <c r="N292">
        <f t="shared" si="38"/>
        <v>85.44</v>
      </c>
    </row>
    <row r="293" spans="1:15" x14ac:dyDescent="0.25">
      <c r="B293" t="s">
        <v>1120</v>
      </c>
      <c r="C293" t="s">
        <v>1478</v>
      </c>
      <c r="D293" s="6">
        <v>0.28313657407407405</v>
      </c>
      <c r="E293" s="6">
        <v>0.29719907407407409</v>
      </c>
      <c r="F293">
        <f>VLOOKUP(B293,evpWeights!A:Z,26,FALSE)</f>
        <v>4.8892398517830293E-5</v>
      </c>
      <c r="G293" s="6" t="str">
        <f t="shared" si="32"/>
        <v>1215</v>
      </c>
      <c r="H293">
        <f t="shared" si="33"/>
        <v>4.0240657216321226E-8</v>
      </c>
    </row>
    <row r="294" spans="1:15" x14ac:dyDescent="0.25">
      <c r="A294" s="3">
        <v>42554</v>
      </c>
      <c r="B294" t="s">
        <v>1121</v>
      </c>
      <c r="C294" t="s">
        <v>1479</v>
      </c>
      <c r="D294" s="6">
        <v>0.3069675925925926</v>
      </c>
      <c r="E294" s="6">
        <v>0.31782407407407409</v>
      </c>
      <c r="F294">
        <f>VLOOKUP(B294,evpWeights!A:Z,26,FALSE)</f>
        <v>1.2223099629457592E-5</v>
      </c>
      <c r="G294" s="6" t="str">
        <f t="shared" si="32"/>
        <v>938</v>
      </c>
      <c r="H294">
        <f t="shared" si="33"/>
        <v>1.3031023059123232E-8</v>
      </c>
      <c r="I294">
        <f t="shared" si="36"/>
        <v>1.7105484870617764E-8</v>
      </c>
      <c r="K294" s="8">
        <v>0.31388888888888888</v>
      </c>
      <c r="L294">
        <v>0.3</v>
      </c>
      <c r="M294" t="s">
        <v>1496</v>
      </c>
      <c r="N294">
        <f t="shared" si="38"/>
        <v>62.56</v>
      </c>
      <c r="O294">
        <f>AVERAGE(N294:N297)</f>
        <v>42.019999999999996</v>
      </c>
    </row>
    <row r="295" spans="1:15" x14ac:dyDescent="0.25">
      <c r="B295" t="s">
        <v>1122</v>
      </c>
      <c r="C295" t="s">
        <v>1479</v>
      </c>
      <c r="D295" s="6">
        <v>0.30741898148148145</v>
      </c>
      <c r="E295" s="6">
        <v>0.31828703703703703</v>
      </c>
      <c r="F295">
        <f>VLOOKUP(B295,evpWeights!A:Z,26,FALSE)</f>
        <v>1.3852846246718566E-5</v>
      </c>
      <c r="G295" s="6" t="str">
        <f t="shared" si="32"/>
        <v>939</v>
      </c>
      <c r="H295">
        <f t="shared" si="33"/>
        <v>1.4752764905983564E-8</v>
      </c>
      <c r="M295" t="s">
        <v>701</v>
      </c>
      <c r="N295">
        <f t="shared" si="38"/>
        <v>28.239999999999995</v>
      </c>
    </row>
    <row r="296" spans="1:15" x14ac:dyDescent="0.25">
      <c r="B296" t="s">
        <v>1123</v>
      </c>
      <c r="C296" t="s">
        <v>1479</v>
      </c>
      <c r="D296" s="6">
        <v>0.30798611111111113</v>
      </c>
      <c r="E296" s="6">
        <v>0.31869212962962962</v>
      </c>
      <c r="F296">
        <f>VLOOKUP(B296,evpWeights!A:Z,26,FALSE)</f>
        <v>1.6297466172610097E-5</v>
      </c>
      <c r="G296" s="6" t="str">
        <f t="shared" si="32"/>
        <v>925</v>
      </c>
      <c r="H296">
        <f t="shared" si="33"/>
        <v>1.7618882348767671E-8</v>
      </c>
      <c r="M296" t="s">
        <v>572</v>
      </c>
      <c r="N296">
        <f t="shared" si="38"/>
        <v>16.799999999999997</v>
      </c>
    </row>
    <row r="297" spans="1:15" x14ac:dyDescent="0.25">
      <c r="B297" t="s">
        <v>1124</v>
      </c>
      <c r="C297" t="s">
        <v>1479</v>
      </c>
      <c r="D297" s="6">
        <v>0.30849537037037039</v>
      </c>
      <c r="E297" s="6">
        <v>0.3190972222222222</v>
      </c>
      <c r="F297">
        <f>VLOOKUP(B297,evpWeights!A:Z,26,FALSE)</f>
        <v>2.118670602439309E-5</v>
      </c>
      <c r="G297" s="6" t="str">
        <f t="shared" si="32"/>
        <v>916</v>
      </c>
      <c r="H297">
        <f t="shared" si="33"/>
        <v>2.3129591729686781E-8</v>
      </c>
      <c r="M297" t="s">
        <v>488</v>
      </c>
      <c r="N297">
        <f t="shared" si="38"/>
        <v>60.48</v>
      </c>
    </row>
    <row r="298" spans="1:15" x14ac:dyDescent="0.25">
      <c r="B298" t="s">
        <v>1125</v>
      </c>
      <c r="C298" t="s">
        <v>1479</v>
      </c>
      <c r="D298" s="6">
        <v>0.30899305555555556</v>
      </c>
      <c r="E298" s="6">
        <v>0.31953703703703701</v>
      </c>
      <c r="F298">
        <f>VLOOKUP(B298,evpWeights!A:Z,26,FALSE)</f>
        <v>1.5482592863979611E-5</v>
      </c>
      <c r="G298" s="6" t="str">
        <f t="shared" si="32"/>
        <v>911</v>
      </c>
      <c r="H298">
        <f t="shared" si="33"/>
        <v>1.6995162309527564E-8</v>
      </c>
    </row>
    <row r="299" spans="1:15" x14ac:dyDescent="0.25">
      <c r="A299" s="3">
        <v>42554</v>
      </c>
      <c r="B299" t="s">
        <v>1146</v>
      </c>
      <c r="C299" t="s">
        <v>1479</v>
      </c>
      <c r="D299" s="6" t="s">
        <v>698</v>
      </c>
      <c r="E299" s="6" t="s">
        <v>698</v>
      </c>
      <c r="F299" t="str">
        <f>VLOOKUP(B299,evpWeights!A:Z,26,FALSE)</f>
        <v>na</v>
      </c>
      <c r="G299" s="6" t="str">
        <f t="shared" si="32"/>
        <v>na</v>
      </c>
      <c r="H299" t="str">
        <f t="shared" si="33"/>
        <v>na</v>
      </c>
      <c r="I299">
        <f t="shared" si="36"/>
        <v>1.7228634819512216E-8</v>
      </c>
      <c r="K299" s="8">
        <v>0.48472222222222222</v>
      </c>
      <c r="L299">
        <v>0</v>
      </c>
      <c r="M299" t="s">
        <v>579</v>
      </c>
      <c r="N299">
        <f t="shared" si="38"/>
        <v>52.16</v>
      </c>
      <c r="O299">
        <f>AVERAGE(N299:N302)</f>
        <v>36.82</v>
      </c>
    </row>
    <row r="300" spans="1:15" x14ac:dyDescent="0.25">
      <c r="B300" t="s">
        <v>1147</v>
      </c>
      <c r="C300" t="s">
        <v>1479</v>
      </c>
      <c r="D300" s="6">
        <v>0.47927083333333331</v>
      </c>
      <c r="E300" s="6">
        <v>0.49077546296296298</v>
      </c>
      <c r="F300">
        <f>VLOOKUP(B300,evpWeights!A:Z,26,FALSE)</f>
        <v>1.5482592863979611E-5</v>
      </c>
      <c r="G300" s="6" t="str">
        <f t="shared" si="32"/>
        <v>994</v>
      </c>
      <c r="H300">
        <f t="shared" si="33"/>
        <v>1.5576049158933211E-8</v>
      </c>
      <c r="M300" t="s">
        <v>635</v>
      </c>
      <c r="N300">
        <f t="shared" si="38"/>
        <v>17.840000000000003</v>
      </c>
    </row>
    <row r="301" spans="1:15" x14ac:dyDescent="0.25">
      <c r="B301" t="s">
        <v>1148</v>
      </c>
      <c r="C301" t="s">
        <v>1479</v>
      </c>
      <c r="D301" s="6">
        <v>0.47986111111111113</v>
      </c>
      <c r="E301" s="6">
        <v>0.49126157407407406</v>
      </c>
      <c r="F301">
        <f>VLOOKUP(B301,evpWeights!A:Z,26,FALSE)</f>
        <v>1.7927212789871071E-5</v>
      </c>
      <c r="G301" s="6" t="str">
        <f t="shared" ref="G301:G364" si="39">IFERROR(TEXT(E301-D301,"[ss]"),"na")</f>
        <v>985</v>
      </c>
      <c r="H301">
        <f t="shared" ref="H301:H364" si="40">IFERROR(F301/G301,"na")</f>
        <v>1.820021603032596E-8</v>
      </c>
      <c r="M301" t="s">
        <v>635</v>
      </c>
      <c r="N301">
        <f t="shared" si="38"/>
        <v>17.840000000000003</v>
      </c>
    </row>
    <row r="302" spans="1:15" x14ac:dyDescent="0.25">
      <c r="B302" t="s">
        <v>1149</v>
      </c>
      <c r="C302" t="s">
        <v>1479</v>
      </c>
      <c r="D302" s="6">
        <v>0.4803472222222222</v>
      </c>
      <c r="E302" s="6">
        <v>0.49162037037037037</v>
      </c>
      <c r="F302">
        <f>VLOOKUP(B302,evpWeights!A:Z,26,FALSE)</f>
        <v>1.7927212789871071E-5</v>
      </c>
      <c r="G302" s="6" t="str">
        <f t="shared" si="39"/>
        <v>974</v>
      </c>
      <c r="H302">
        <f t="shared" si="40"/>
        <v>1.8405762617937445E-8</v>
      </c>
      <c r="M302" t="s">
        <v>1504</v>
      </c>
      <c r="N302">
        <f t="shared" si="38"/>
        <v>59.44</v>
      </c>
    </row>
    <row r="303" spans="1:15" x14ac:dyDescent="0.25">
      <c r="B303" t="s">
        <v>1150</v>
      </c>
      <c r="C303" t="s">
        <v>1479</v>
      </c>
      <c r="D303" s="6">
        <v>0.48079861111111111</v>
      </c>
      <c r="E303" s="6">
        <v>0.49207175925925922</v>
      </c>
      <c r="F303">
        <f>VLOOKUP(B303,evpWeights!A:Z,26,FALSE)</f>
        <v>1.6297466172610097E-5</v>
      </c>
      <c r="G303" s="6" t="str">
        <f t="shared" si="39"/>
        <v>974</v>
      </c>
      <c r="H303">
        <f t="shared" si="40"/>
        <v>1.6732511470852256E-8</v>
      </c>
    </row>
    <row r="304" spans="1:15" x14ac:dyDescent="0.25">
      <c r="A304" s="3">
        <v>42554</v>
      </c>
      <c r="B304" t="s">
        <v>1151</v>
      </c>
      <c r="C304" t="s">
        <v>1478</v>
      </c>
      <c r="D304" s="6">
        <v>0.49582175925925925</v>
      </c>
      <c r="E304" s="6">
        <v>0.50577546296296294</v>
      </c>
      <c r="F304">
        <f>VLOOKUP(B304,evpWeights!A:Z,26,FALSE)</f>
        <v>1.6297466172610097E-5</v>
      </c>
      <c r="G304" s="6" t="str">
        <f t="shared" si="39"/>
        <v>860</v>
      </c>
      <c r="H304">
        <f t="shared" si="40"/>
        <v>1.8950542061174531E-8</v>
      </c>
      <c r="I304">
        <f t="shared" si="36"/>
        <v>1.7902241837180394E-8</v>
      </c>
      <c r="K304" s="8">
        <v>0.50069444444444444</v>
      </c>
      <c r="L304">
        <v>0</v>
      </c>
      <c r="M304" t="s">
        <v>454</v>
      </c>
      <c r="N304">
        <f t="shared" si="38"/>
        <v>90.64</v>
      </c>
      <c r="O304">
        <f>AVERAGE(N304:N307)</f>
        <v>91.94</v>
      </c>
    </row>
    <row r="305" spans="1:15" x14ac:dyDescent="0.25">
      <c r="B305" t="s">
        <v>1152</v>
      </c>
      <c r="C305" t="s">
        <v>1478</v>
      </c>
      <c r="D305" s="6">
        <v>0.49625000000000002</v>
      </c>
      <c r="E305" s="6">
        <v>0.5062268518518519</v>
      </c>
      <c r="F305">
        <f>VLOOKUP(B305,evpWeights!A:Z,26,FALSE)</f>
        <v>1.548259286397954E-5</v>
      </c>
      <c r="G305" s="6" t="str">
        <f t="shared" si="39"/>
        <v>862</v>
      </c>
      <c r="H305">
        <f t="shared" si="40"/>
        <v>1.7961244621786008E-8</v>
      </c>
      <c r="M305" t="s">
        <v>443</v>
      </c>
      <c r="N305">
        <f t="shared" si="38"/>
        <v>97.92</v>
      </c>
    </row>
    <row r="306" spans="1:15" x14ac:dyDescent="0.25">
      <c r="B306" t="s">
        <v>1153</v>
      </c>
      <c r="C306" t="s">
        <v>1478</v>
      </c>
      <c r="D306" s="6">
        <v>0.49668981481481483</v>
      </c>
      <c r="E306" s="6">
        <v>0.50659722222222225</v>
      </c>
      <c r="F306">
        <f>VLOOKUP(B306,evpWeights!A:Z,26,FALSE)</f>
        <v>1.548259286397954E-5</v>
      </c>
      <c r="G306" s="6" t="str">
        <f t="shared" si="39"/>
        <v>856</v>
      </c>
      <c r="H306">
        <f t="shared" si="40"/>
        <v>1.8087141196237781E-8</v>
      </c>
      <c r="M306" t="s">
        <v>451</v>
      </c>
      <c r="N306">
        <f t="shared" si="38"/>
        <v>91.68</v>
      </c>
    </row>
    <row r="307" spans="1:15" x14ac:dyDescent="0.25">
      <c r="B307" t="s">
        <v>1154</v>
      </c>
      <c r="C307" t="s">
        <v>1478</v>
      </c>
      <c r="D307" s="6">
        <v>0.49712962962962964</v>
      </c>
      <c r="E307" s="6">
        <v>0.50696759259259261</v>
      </c>
      <c r="F307">
        <f>VLOOKUP(B307,evpWeights!A:Z,26,FALSE)</f>
        <v>1.4667719555349051E-5</v>
      </c>
      <c r="G307" s="6" t="str">
        <f t="shared" si="39"/>
        <v>850</v>
      </c>
      <c r="H307">
        <f t="shared" si="40"/>
        <v>1.7256140653351824E-8</v>
      </c>
      <c r="M307" t="s">
        <v>484</v>
      </c>
      <c r="N307">
        <f t="shared" si="38"/>
        <v>87.52</v>
      </c>
    </row>
    <row r="308" spans="1:15" x14ac:dyDescent="0.25">
      <c r="B308" t="s">
        <v>1155</v>
      </c>
      <c r="C308" t="s">
        <v>1478</v>
      </c>
      <c r="D308" s="6">
        <v>0.49748842592592596</v>
      </c>
      <c r="E308" s="6">
        <v>0.50732638888888892</v>
      </c>
      <c r="F308">
        <f>VLOOKUP(B308,evpWeights!A:Z,26,FALSE)</f>
        <v>1.4667719555349051E-5</v>
      </c>
      <c r="G308" s="6" t="str">
        <f t="shared" si="39"/>
        <v>850</v>
      </c>
      <c r="H308">
        <f t="shared" si="40"/>
        <v>1.7256140653351824E-8</v>
      </c>
    </row>
    <row r="309" spans="1:15" x14ac:dyDescent="0.25">
      <c r="A309" s="3">
        <v>42554</v>
      </c>
      <c r="B309" t="s">
        <v>1156</v>
      </c>
      <c r="C309" t="s">
        <v>396</v>
      </c>
      <c r="D309" s="6">
        <v>0.50988425925925929</v>
      </c>
      <c r="E309" s="6">
        <v>0.52218750000000003</v>
      </c>
      <c r="F309">
        <f>VLOOKUP(B309,evpWeights!A:Z,26,FALSE)</f>
        <v>3.6669298888372701E-5</v>
      </c>
      <c r="G309" s="6" t="str">
        <f t="shared" si="39"/>
        <v>1063</v>
      </c>
      <c r="H309">
        <f t="shared" si="40"/>
        <v>3.449604787241082E-8</v>
      </c>
      <c r="I309">
        <f t="shared" si="36"/>
        <v>3.2189397764878238E-8</v>
      </c>
      <c r="K309" t="s">
        <v>698</v>
      </c>
      <c r="L309" t="s">
        <v>698</v>
      </c>
      <c r="M309" t="s">
        <v>698</v>
      </c>
      <c r="N309" t="s">
        <v>698</v>
      </c>
    </row>
    <row r="310" spans="1:15" x14ac:dyDescent="0.25">
      <c r="B310" t="s">
        <v>1157</v>
      </c>
      <c r="C310" t="s">
        <v>396</v>
      </c>
      <c r="D310" s="6">
        <v>0.51030092592592591</v>
      </c>
      <c r="E310" s="6">
        <v>0.52271990740740748</v>
      </c>
      <c r="F310">
        <f>VLOOKUP(B310,evpWeights!A:Z,26,FALSE)</f>
        <v>3.3409805653850685E-5</v>
      </c>
      <c r="G310" s="6" t="str">
        <f t="shared" si="39"/>
        <v>1073</v>
      </c>
      <c r="H310">
        <f t="shared" si="40"/>
        <v>3.1136817943942854E-8</v>
      </c>
    </row>
    <row r="311" spans="1:15" x14ac:dyDescent="0.25">
      <c r="B311" t="s">
        <v>1158</v>
      </c>
      <c r="C311" t="s">
        <v>396</v>
      </c>
      <c r="D311" s="6">
        <v>0.51074074074074072</v>
      </c>
      <c r="E311" s="6">
        <v>0.52311342592592591</v>
      </c>
      <c r="F311">
        <f>VLOOKUP(B311,evpWeights!A:Z,26,FALSE)</f>
        <v>3.5039552271111656E-5</v>
      </c>
      <c r="G311" s="6" t="str">
        <f t="shared" si="39"/>
        <v>1069</v>
      </c>
      <c r="H311">
        <f t="shared" si="40"/>
        <v>3.2777878644632047E-8</v>
      </c>
    </row>
    <row r="312" spans="1:15" x14ac:dyDescent="0.25">
      <c r="B312" t="s">
        <v>1159</v>
      </c>
      <c r="C312" t="s">
        <v>396</v>
      </c>
      <c r="D312" s="6">
        <v>0.51112268518518522</v>
      </c>
      <c r="E312" s="6">
        <v>0.52346064814814819</v>
      </c>
      <c r="F312">
        <f>VLOOKUP(B312,evpWeights!A:Z,26,FALSE)</f>
        <v>3.3409805653850685E-5</v>
      </c>
      <c r="G312" s="6" t="str">
        <f t="shared" si="39"/>
        <v>1066</v>
      </c>
      <c r="H312">
        <f t="shared" si="40"/>
        <v>3.1341281101173251E-8</v>
      </c>
    </row>
    <row r="313" spans="1:15" x14ac:dyDescent="0.25">
      <c r="B313" t="s">
        <v>1160</v>
      </c>
      <c r="C313" t="s">
        <v>396</v>
      </c>
      <c r="D313" s="6">
        <v>0.51150462962962961</v>
      </c>
      <c r="E313" s="6">
        <v>0.523900462962963</v>
      </c>
      <c r="F313">
        <f>VLOOKUP(B313,evpWeights!A:Z,26,FALSE)</f>
        <v>3.3409805653850685E-5</v>
      </c>
      <c r="G313" s="6" t="str">
        <f t="shared" si="39"/>
        <v>1071</v>
      </c>
      <c r="H313">
        <f t="shared" si="40"/>
        <v>3.1194963262232196E-8</v>
      </c>
    </row>
    <row r="314" spans="1:15" x14ac:dyDescent="0.25">
      <c r="A314" s="3">
        <v>42555</v>
      </c>
      <c r="B314" t="s">
        <v>1161</v>
      </c>
      <c r="C314" t="s">
        <v>396</v>
      </c>
      <c r="D314" s="6">
        <v>0.27005787037037038</v>
      </c>
      <c r="E314" s="6">
        <v>0.28045138888888888</v>
      </c>
      <c r="F314">
        <f>VLOOKUP(B314,evpWeights!A:Z,26,FALSE)</f>
        <v>8.9636063949355726E-6</v>
      </c>
      <c r="G314" s="6" t="str">
        <f t="shared" si="39"/>
        <v>898</v>
      </c>
      <c r="H314">
        <f t="shared" si="40"/>
        <v>9.98174431507302E-9</v>
      </c>
      <c r="I314">
        <f t="shared" si="36"/>
        <v>1.057459768317682E-8</v>
      </c>
      <c r="K314" t="s">
        <v>698</v>
      </c>
      <c r="L314" t="s">
        <v>698</v>
      </c>
      <c r="M314" t="s">
        <v>698</v>
      </c>
      <c r="N314" t="s">
        <v>698</v>
      </c>
    </row>
    <row r="315" spans="1:15" x14ac:dyDescent="0.25">
      <c r="B315" t="s">
        <v>1162</v>
      </c>
      <c r="C315" t="s">
        <v>396</v>
      </c>
      <c r="D315" s="6">
        <v>0.27052083333333332</v>
      </c>
      <c r="E315" s="6">
        <v>0.28093750000000001</v>
      </c>
      <c r="F315">
        <f>VLOOKUP(B315,evpWeights!A:Z,26,FALSE)</f>
        <v>1.0593353012196618E-5</v>
      </c>
      <c r="G315" s="6" t="str">
        <f t="shared" si="39"/>
        <v>900</v>
      </c>
      <c r="H315">
        <f t="shared" si="40"/>
        <v>1.1770392235774019E-8</v>
      </c>
    </row>
    <row r="316" spans="1:15" x14ac:dyDescent="0.25">
      <c r="B316" t="s">
        <v>1163</v>
      </c>
      <c r="C316" t="s">
        <v>396</v>
      </c>
      <c r="D316" s="6">
        <v>0.27105324074074072</v>
      </c>
      <c r="E316" s="6">
        <v>0.28137731481481482</v>
      </c>
      <c r="F316">
        <f>VLOOKUP(B316,evpWeights!A:Z,26,FALSE)</f>
        <v>8.9636063949355726E-6</v>
      </c>
      <c r="G316" s="6" t="str">
        <f t="shared" si="39"/>
        <v>892</v>
      </c>
      <c r="H316">
        <f t="shared" si="40"/>
        <v>1.0048886092977099E-8</v>
      </c>
    </row>
    <row r="317" spans="1:15" x14ac:dyDescent="0.25">
      <c r="B317" t="s">
        <v>1164</v>
      </c>
      <c r="C317" t="s">
        <v>396</v>
      </c>
      <c r="D317" s="6">
        <v>0.27149305555555553</v>
      </c>
      <c r="E317" s="6">
        <v>0.28180555555555559</v>
      </c>
      <c r="F317">
        <f>VLOOKUP(B317,evpWeights!A:Z,26,FALSE)</f>
        <v>8.9636063949354998E-6</v>
      </c>
      <c r="G317" s="6" t="str">
        <f t="shared" si="39"/>
        <v>891</v>
      </c>
      <c r="H317">
        <f t="shared" si="40"/>
        <v>1.0060164304080247E-8</v>
      </c>
    </row>
    <row r="318" spans="1:15" x14ac:dyDescent="0.25">
      <c r="B318" t="s">
        <v>1165</v>
      </c>
      <c r="C318" t="s">
        <v>396</v>
      </c>
      <c r="D318" s="6">
        <v>0.27196759259259257</v>
      </c>
      <c r="E318" s="6">
        <v>0.2822453703703704</v>
      </c>
      <c r="F318">
        <f>VLOOKUP(B318,evpWeights!A:Z,26,FALSE)</f>
        <v>9.7784797035659868E-6</v>
      </c>
      <c r="G318" s="6" t="str">
        <f t="shared" si="39"/>
        <v>888</v>
      </c>
      <c r="H318">
        <f t="shared" si="40"/>
        <v>1.1011801467979715E-8</v>
      </c>
    </row>
    <row r="319" spans="1:15" x14ac:dyDescent="0.25">
      <c r="A319" s="3">
        <v>42555</v>
      </c>
      <c r="B319" t="s">
        <v>1166</v>
      </c>
      <c r="C319" t="s">
        <v>1478</v>
      </c>
      <c r="D319" s="6">
        <v>0.29804398148148148</v>
      </c>
      <c r="E319" s="6">
        <v>0.30934027777777778</v>
      </c>
      <c r="F319">
        <f>VLOOKUP(B319,evpWeights!A:Z,26,FALSE)</f>
        <v>2.8520565802067688E-5</v>
      </c>
      <c r="G319" s="6" t="str">
        <f t="shared" si="39"/>
        <v>976</v>
      </c>
      <c r="H319">
        <f t="shared" si="40"/>
        <v>2.9221891190643125E-8</v>
      </c>
      <c r="I319">
        <f t="shared" si="36"/>
        <v>3.0570556209926826E-8</v>
      </c>
      <c r="K319" s="8">
        <v>0.30416666666666664</v>
      </c>
      <c r="L319">
        <v>0</v>
      </c>
      <c r="M319" t="s">
        <v>491</v>
      </c>
      <c r="N319">
        <f t="shared" ref="N319:N332" si="41">100-(IF(RIGHT(M319,1)="w",_xlfn.NUMBERVALUE(LEFT(M319,(LEN(M319)-2))),94-_xlfn.NUMBERVALUE(LEFT(M319,(LEN(M319)-2))))*1.04)</f>
        <v>92.72</v>
      </c>
      <c r="O319">
        <f>AVERAGE(N319:N322)</f>
        <v>92.460000000000008</v>
      </c>
    </row>
    <row r="320" spans="1:15" x14ac:dyDescent="0.25">
      <c r="B320" t="s">
        <v>1167</v>
      </c>
      <c r="C320" t="s">
        <v>1478</v>
      </c>
      <c r="D320" s="6">
        <v>0.29866898148148147</v>
      </c>
      <c r="E320" s="6">
        <v>0.30978009259259259</v>
      </c>
      <c r="F320">
        <f>VLOOKUP(B320,evpWeights!A:Z,26,FALSE)</f>
        <v>2.8520565802067617E-5</v>
      </c>
      <c r="G320" s="6" t="str">
        <f t="shared" si="39"/>
        <v>960</v>
      </c>
      <c r="H320">
        <f t="shared" si="40"/>
        <v>2.97089227104871E-8</v>
      </c>
      <c r="M320" t="s">
        <v>443</v>
      </c>
      <c r="N320">
        <f t="shared" si="41"/>
        <v>97.92</v>
      </c>
    </row>
    <row r="321" spans="1:15" x14ac:dyDescent="0.25">
      <c r="B321" t="s">
        <v>1168</v>
      </c>
      <c r="C321" t="s">
        <v>1478</v>
      </c>
      <c r="D321" s="6">
        <v>0.29923611111111109</v>
      </c>
      <c r="E321" s="6">
        <v>0.31018518518518517</v>
      </c>
      <c r="F321">
        <f>VLOOKUP(B321,evpWeights!A:Z,26,FALSE)</f>
        <v>2.8520565802067688E-5</v>
      </c>
      <c r="G321" s="6" t="str">
        <f t="shared" si="39"/>
        <v>946</v>
      </c>
      <c r="H321">
        <f t="shared" si="40"/>
        <v>3.0148589642777681E-8</v>
      </c>
      <c r="M321" t="s">
        <v>442</v>
      </c>
      <c r="N321">
        <f t="shared" si="41"/>
        <v>89.6</v>
      </c>
    </row>
    <row r="322" spans="1:15" x14ac:dyDescent="0.25">
      <c r="B322" t="s">
        <v>1169</v>
      </c>
      <c r="C322" t="s">
        <v>1478</v>
      </c>
      <c r="D322" s="6">
        <v>0.29974537037037036</v>
      </c>
      <c r="E322" s="6">
        <v>0.31060185185185185</v>
      </c>
      <c r="F322">
        <f>VLOOKUP(B322,evpWeights!A:Z,26,FALSE)</f>
        <v>2.8520565802067688E-5</v>
      </c>
      <c r="G322" s="6" t="str">
        <f t="shared" si="39"/>
        <v>938</v>
      </c>
      <c r="H322">
        <f t="shared" si="40"/>
        <v>3.0405720471287515E-8</v>
      </c>
      <c r="M322" t="s">
        <v>442</v>
      </c>
      <c r="N322">
        <f t="shared" si="41"/>
        <v>89.6</v>
      </c>
    </row>
    <row r="323" spans="1:15" x14ac:dyDescent="0.25">
      <c r="B323" t="s">
        <v>1170</v>
      </c>
      <c r="C323" t="s">
        <v>1478</v>
      </c>
      <c r="D323" s="6">
        <v>0.30033564814814812</v>
      </c>
      <c r="E323" s="6">
        <v>0.31107638888888889</v>
      </c>
      <c r="F323">
        <f>VLOOKUP(B323,evpWeights!A:Z,26,FALSE)</f>
        <v>3.0965185727959148E-5</v>
      </c>
      <c r="G323" s="6" t="str">
        <f t="shared" si="39"/>
        <v>928</v>
      </c>
      <c r="H323">
        <f t="shared" si="40"/>
        <v>3.3367657034438736E-8</v>
      </c>
    </row>
    <row r="324" spans="1:15" x14ac:dyDescent="0.25">
      <c r="A324" s="3">
        <v>42555</v>
      </c>
      <c r="B324" t="s">
        <v>1171</v>
      </c>
      <c r="C324" t="s">
        <v>1479</v>
      </c>
      <c r="D324" s="6">
        <v>0.31724537037037037</v>
      </c>
      <c r="E324" s="6">
        <v>0.32966435185185183</v>
      </c>
      <c r="F324">
        <f>VLOOKUP(B324,evpWeights!A:Z,26,FALSE)</f>
        <v>2.0371832715762605E-5</v>
      </c>
      <c r="G324" s="6" t="str">
        <f t="shared" si="39"/>
        <v>1073</v>
      </c>
      <c r="H324">
        <f t="shared" si="40"/>
        <v>1.8985864599965148E-8</v>
      </c>
      <c r="I324">
        <f t="shared" si="36"/>
        <v>2.1100795322988273E-8</v>
      </c>
      <c r="K324" s="8">
        <v>0.32430555555555557</v>
      </c>
      <c r="L324">
        <v>0</v>
      </c>
      <c r="M324" t="s">
        <v>590</v>
      </c>
      <c r="N324">
        <f t="shared" si="41"/>
        <v>54.239999999999995</v>
      </c>
      <c r="O324">
        <f>AVERAGE(N324:N327)</f>
        <v>34.479999999999997</v>
      </c>
    </row>
    <row r="325" spans="1:15" x14ac:dyDescent="0.25">
      <c r="B325" t="s">
        <v>1172</v>
      </c>
      <c r="C325" t="s">
        <v>1479</v>
      </c>
      <c r="D325" s="6">
        <v>0.31789351851851849</v>
      </c>
      <c r="E325" s="6">
        <v>0.33006944444444447</v>
      </c>
      <c r="F325">
        <f>VLOOKUP(B325,evpWeights!A:Z,26,FALSE)</f>
        <v>2.4446199258915184E-5</v>
      </c>
      <c r="G325" s="6" t="str">
        <f t="shared" si="39"/>
        <v>1052</v>
      </c>
      <c r="H325">
        <f t="shared" si="40"/>
        <v>2.3237831995166524E-8</v>
      </c>
      <c r="M325" t="s">
        <v>1495</v>
      </c>
      <c r="N325">
        <f t="shared" si="41"/>
        <v>7.4399999999999977</v>
      </c>
    </row>
    <row r="326" spans="1:15" x14ac:dyDescent="0.25">
      <c r="B326" t="s">
        <v>1173</v>
      </c>
      <c r="C326" t="s">
        <v>1479</v>
      </c>
      <c r="D326" s="6">
        <v>0.31846064814814817</v>
      </c>
      <c r="E326" s="6">
        <v>0.33048611111111109</v>
      </c>
      <c r="F326">
        <f>VLOOKUP(B326,evpWeights!A:Z,26,FALSE)</f>
        <v>2.3631325950284624E-5</v>
      </c>
      <c r="G326" s="6" t="str">
        <f t="shared" si="39"/>
        <v>1039</v>
      </c>
      <c r="H326">
        <f t="shared" si="40"/>
        <v>2.2744298315962103E-8</v>
      </c>
      <c r="M326" t="s">
        <v>635</v>
      </c>
      <c r="N326">
        <f t="shared" si="41"/>
        <v>17.840000000000003</v>
      </c>
    </row>
    <row r="327" spans="1:15" x14ac:dyDescent="0.25">
      <c r="B327" t="s">
        <v>1174</v>
      </c>
      <c r="C327" t="s">
        <v>1479</v>
      </c>
      <c r="D327" s="6">
        <v>0.31899305555555557</v>
      </c>
      <c r="E327" s="6">
        <v>0.33091435185185186</v>
      </c>
      <c r="F327">
        <f>VLOOKUP(B327,evpWeights!A:Z,26,FALSE)</f>
        <v>2.3631325950284624E-5</v>
      </c>
      <c r="G327" s="6" t="str">
        <f t="shared" si="39"/>
        <v>1030</v>
      </c>
      <c r="H327">
        <f t="shared" si="40"/>
        <v>2.2943034903188955E-8</v>
      </c>
      <c r="M327" t="s">
        <v>479</v>
      </c>
      <c r="N327">
        <f t="shared" si="41"/>
        <v>58.4</v>
      </c>
    </row>
    <row r="328" spans="1:15" x14ac:dyDescent="0.25">
      <c r="B328" t="s">
        <v>1175</v>
      </c>
      <c r="C328" t="s">
        <v>1479</v>
      </c>
      <c r="D328" s="6">
        <v>0.3195601851851852</v>
      </c>
      <c r="E328" s="6">
        <v>0.33135416666666667</v>
      </c>
      <c r="F328">
        <f>VLOOKUP(B328,evpWeights!A:Z,26,FALSE)</f>
        <v>1.7927212789871145E-5</v>
      </c>
      <c r="G328" s="6" t="str">
        <f t="shared" si="39"/>
        <v>1019</v>
      </c>
      <c r="H328">
        <f t="shared" si="40"/>
        <v>1.7592946800658631E-8</v>
      </c>
    </row>
    <row r="329" spans="1:15" x14ac:dyDescent="0.25">
      <c r="A329" s="3">
        <v>42555</v>
      </c>
      <c r="B329" t="s">
        <v>1196</v>
      </c>
      <c r="C329" t="s">
        <v>1479</v>
      </c>
      <c r="D329" s="6">
        <v>0.51531249999999995</v>
      </c>
      <c r="E329" s="6">
        <v>0.52590277777777772</v>
      </c>
      <c r="F329">
        <f>VLOOKUP(B329,evpWeights!A:Z,26,FALSE)</f>
        <v>4.4818031974677717E-5</v>
      </c>
      <c r="G329" s="6" t="str">
        <f t="shared" si="39"/>
        <v>915</v>
      </c>
      <c r="H329">
        <f t="shared" si="40"/>
        <v>4.8981455710030295E-8</v>
      </c>
      <c r="I329">
        <f t="shared" si="36"/>
        <v>4.9071517571108437E-8</v>
      </c>
      <c r="K329" s="8">
        <v>0.52152777777777781</v>
      </c>
      <c r="L329">
        <v>0.6</v>
      </c>
      <c r="M329" t="s">
        <v>1491</v>
      </c>
      <c r="N329">
        <f t="shared" si="41"/>
        <v>49.04</v>
      </c>
      <c r="O329">
        <f>AVERAGE(N329:N332)</f>
        <v>27.46</v>
      </c>
    </row>
    <row r="330" spans="1:15" x14ac:dyDescent="0.25">
      <c r="B330" t="s">
        <v>1197</v>
      </c>
      <c r="C330" t="s">
        <v>1479</v>
      </c>
      <c r="D330" s="6">
        <v>0.51583333333333337</v>
      </c>
      <c r="E330" s="6">
        <v>0.52642361111111113</v>
      </c>
      <c r="F330">
        <f>VLOOKUP(B330,evpWeights!A:Z,26,FALSE)</f>
        <v>4.237341204878618E-5</v>
      </c>
      <c r="G330" s="6" t="str">
        <f t="shared" si="39"/>
        <v>915</v>
      </c>
      <c r="H330">
        <f t="shared" si="40"/>
        <v>4.6309739944028611E-8</v>
      </c>
      <c r="M330" t="s">
        <v>1495</v>
      </c>
      <c r="N330">
        <f t="shared" si="41"/>
        <v>7.4399999999999977</v>
      </c>
    </row>
    <row r="331" spans="1:15" x14ac:dyDescent="0.25">
      <c r="B331" t="s">
        <v>1198</v>
      </c>
      <c r="C331" t="s">
        <v>1479</v>
      </c>
      <c r="D331" s="6">
        <v>0.51659722222222226</v>
      </c>
      <c r="E331" s="6">
        <v>0.52680555555555553</v>
      </c>
      <c r="F331">
        <f>VLOOKUP(B331,evpWeights!A:Z,26,FALSE)</f>
        <v>4.4818031974677717E-5</v>
      </c>
      <c r="G331" s="6" t="str">
        <f t="shared" si="39"/>
        <v>882</v>
      </c>
      <c r="H331">
        <f t="shared" si="40"/>
        <v>5.081409520938517E-8</v>
      </c>
      <c r="M331" t="s">
        <v>1493</v>
      </c>
      <c r="N331">
        <f t="shared" si="41"/>
        <v>13.679999999999993</v>
      </c>
    </row>
    <row r="332" spans="1:15" x14ac:dyDescent="0.25">
      <c r="B332" t="s">
        <v>1199</v>
      </c>
      <c r="C332" t="s">
        <v>1479</v>
      </c>
      <c r="D332" s="6">
        <v>0.51709490740740738</v>
      </c>
      <c r="E332" s="6">
        <v>0.52719907407407407</v>
      </c>
      <c r="F332">
        <f>VLOOKUP(B332,evpWeights!A:Z,26,FALSE)</f>
        <v>4.7262651900569173E-5</v>
      </c>
      <c r="G332" s="6" t="str">
        <f t="shared" si="39"/>
        <v>873</v>
      </c>
      <c r="H332">
        <f t="shared" si="40"/>
        <v>5.4138203780720703E-8</v>
      </c>
      <c r="M332" t="s">
        <v>1383</v>
      </c>
      <c r="N332">
        <f t="shared" si="41"/>
        <v>39.68</v>
      </c>
    </row>
    <row r="333" spans="1:15" x14ac:dyDescent="0.25">
      <c r="B333" t="s">
        <v>1200</v>
      </c>
      <c r="C333" t="s">
        <v>1479</v>
      </c>
      <c r="D333" s="6">
        <v>0.51756944444444442</v>
      </c>
      <c r="E333" s="6">
        <v>0.52760416666666665</v>
      </c>
      <c r="F333">
        <f>VLOOKUP(B333,evpWeights!A:Z,26,FALSE)</f>
        <v>3.9113918814264239E-5</v>
      </c>
      <c r="G333" s="6" t="str">
        <f t="shared" si="39"/>
        <v>867</v>
      </c>
      <c r="H333">
        <f t="shared" si="40"/>
        <v>4.5114093211377439E-8</v>
      </c>
    </row>
    <row r="334" spans="1:15" x14ac:dyDescent="0.25">
      <c r="A334" s="3">
        <v>42555</v>
      </c>
      <c r="B334" t="s">
        <v>1201</v>
      </c>
      <c r="C334" t="s">
        <v>396</v>
      </c>
      <c r="D334" s="6">
        <v>0.53122685185185181</v>
      </c>
      <c r="E334" s="6">
        <v>0.54449074074074078</v>
      </c>
      <c r="F334">
        <f>VLOOKUP(B334,evpWeights!A:Z,26,FALSE)</f>
        <v>5.2151891752352241E-5</v>
      </c>
      <c r="G334" s="6" t="str">
        <f t="shared" si="39"/>
        <v>1146</v>
      </c>
      <c r="H334">
        <f t="shared" si="40"/>
        <v>4.5507758946206147E-8</v>
      </c>
      <c r="I334">
        <f t="shared" ref="I334:I369" si="42">AVERAGE(H334:H338)</f>
        <v>4.4805045995689037E-8</v>
      </c>
      <c r="K334" t="s">
        <v>698</v>
      </c>
      <c r="L334" t="s">
        <v>698</v>
      </c>
      <c r="M334" t="s">
        <v>698</v>
      </c>
      <c r="N334" t="s">
        <v>698</v>
      </c>
    </row>
    <row r="335" spans="1:15" x14ac:dyDescent="0.25">
      <c r="B335" t="s">
        <v>1202</v>
      </c>
      <c r="C335" t="s">
        <v>396</v>
      </c>
      <c r="D335" s="6">
        <v>0.53168981481481481</v>
      </c>
      <c r="E335" s="6">
        <v>0.54538194444444443</v>
      </c>
      <c r="F335">
        <f>VLOOKUP(B335,evpWeights!A:Z,26,FALSE)</f>
        <v>5.2151891752352316E-5</v>
      </c>
      <c r="G335" s="6" t="str">
        <f t="shared" si="39"/>
        <v>1183</v>
      </c>
      <c r="H335">
        <f t="shared" si="40"/>
        <v>4.4084439351100858E-8</v>
      </c>
    </row>
    <row r="336" spans="1:15" x14ac:dyDescent="0.25">
      <c r="B336" t="s">
        <v>1203</v>
      </c>
      <c r="C336" t="s">
        <v>396</v>
      </c>
      <c r="D336" s="6">
        <v>0.53212962962962962</v>
      </c>
      <c r="E336" s="6">
        <v>0.54574074074074075</v>
      </c>
      <c r="F336">
        <f>VLOOKUP(B336,evpWeights!A:Z,26,FALSE)</f>
        <v>5.2151891752352241E-5</v>
      </c>
      <c r="G336" s="6" t="str">
        <f t="shared" si="39"/>
        <v>1176</v>
      </c>
      <c r="H336">
        <f t="shared" si="40"/>
        <v>4.4346846728190682E-8</v>
      </c>
    </row>
    <row r="337" spans="1:15" x14ac:dyDescent="0.25">
      <c r="B337" t="s">
        <v>1204</v>
      </c>
      <c r="C337" t="s">
        <v>396</v>
      </c>
      <c r="D337" s="6">
        <v>0.5326157407407407</v>
      </c>
      <c r="E337" s="6">
        <v>0.54607638888888888</v>
      </c>
      <c r="F337">
        <f>VLOOKUP(B337,evpWeights!A:Z,26,FALSE)</f>
        <v>5.0522145135091271E-5</v>
      </c>
      <c r="G337" s="6" t="str">
        <f t="shared" si="39"/>
        <v>1163</v>
      </c>
      <c r="H337">
        <f t="shared" si="40"/>
        <v>4.3441225395607281E-8</v>
      </c>
    </row>
    <row r="338" spans="1:15" x14ac:dyDescent="0.25">
      <c r="B338" t="s">
        <v>1205</v>
      </c>
      <c r="C338" t="s">
        <v>396</v>
      </c>
      <c r="D338" s="6">
        <v>0.53304398148148147</v>
      </c>
      <c r="E338" s="6">
        <v>0.54638888888888892</v>
      </c>
      <c r="F338">
        <f>VLOOKUP(B338,evpWeights!A:Z,26,FALSE)</f>
        <v>5.3781638369613287E-5</v>
      </c>
      <c r="G338" s="6" t="str">
        <f t="shared" si="39"/>
        <v>1153</v>
      </c>
      <c r="H338">
        <f t="shared" si="40"/>
        <v>4.664495955734023E-8</v>
      </c>
    </row>
    <row r="339" spans="1:15" x14ac:dyDescent="0.25">
      <c r="A339" s="3">
        <v>42555</v>
      </c>
      <c r="B339" t="s">
        <v>1206</v>
      </c>
      <c r="C339" t="s">
        <v>1478</v>
      </c>
      <c r="D339" s="6">
        <v>0.53554398148148141</v>
      </c>
      <c r="E339" s="6">
        <v>0.5486226851851852</v>
      </c>
      <c r="F339">
        <f>VLOOKUP(B339,evpWeights!A:Z,26,FALSE)</f>
        <v>4.318828535741674E-5</v>
      </c>
      <c r="G339" s="6" t="str">
        <f t="shared" si="39"/>
        <v>1130</v>
      </c>
      <c r="H339">
        <f t="shared" si="40"/>
        <v>3.8219721555236054E-8</v>
      </c>
      <c r="I339">
        <f t="shared" si="42"/>
        <v>3.76637547203838E-8</v>
      </c>
      <c r="K339" s="8">
        <v>0.54097222222222219</v>
      </c>
      <c r="L339">
        <v>0.4</v>
      </c>
      <c r="M339" t="s">
        <v>480</v>
      </c>
      <c r="N339">
        <f t="shared" ref="N339:N342" si="43">100-(IF(RIGHT(M339,1)="w",_xlfn.NUMBERVALUE(LEFT(M339,(LEN(M339)-2))),94-_xlfn.NUMBERVALUE(LEFT(M339,(LEN(M339)-2))))*1.04)</f>
        <v>82.32</v>
      </c>
      <c r="O339">
        <f>AVERAGE(N339:N342)</f>
        <v>89.079999999999984</v>
      </c>
    </row>
    <row r="340" spans="1:15" x14ac:dyDescent="0.25">
      <c r="B340" t="s">
        <v>1207</v>
      </c>
      <c r="C340" t="s">
        <v>1478</v>
      </c>
      <c r="D340" s="6">
        <v>0.53596064814814814</v>
      </c>
      <c r="E340" s="6">
        <v>0.54899305555555555</v>
      </c>
      <c r="F340">
        <f>VLOOKUP(B340,evpWeights!A:Z,26,FALSE)</f>
        <v>3.4224678962481245E-5</v>
      </c>
      <c r="G340" s="6" t="str">
        <f t="shared" si="39"/>
        <v>1126</v>
      </c>
      <c r="H340">
        <f t="shared" si="40"/>
        <v>3.0394919149628105E-8</v>
      </c>
      <c r="M340" t="s">
        <v>1499</v>
      </c>
      <c r="N340">
        <f t="shared" si="43"/>
        <v>98.96</v>
      </c>
    </row>
    <row r="341" spans="1:15" x14ac:dyDescent="0.25">
      <c r="B341" t="s">
        <v>1208</v>
      </c>
      <c r="C341" t="s">
        <v>1478</v>
      </c>
      <c r="D341" s="6">
        <v>0.53642361111111114</v>
      </c>
      <c r="E341" s="6">
        <v>0.54936342592592591</v>
      </c>
      <c r="F341">
        <f>VLOOKUP(B341,evpWeights!A:Z,26,FALSE)</f>
        <v>4.8892398517830219E-5</v>
      </c>
      <c r="G341" s="6" t="str">
        <f t="shared" si="39"/>
        <v>1118</v>
      </c>
      <c r="H341">
        <f t="shared" si="40"/>
        <v>4.3732020141171928E-8</v>
      </c>
      <c r="M341" t="s">
        <v>454</v>
      </c>
      <c r="N341">
        <f t="shared" si="43"/>
        <v>90.64</v>
      </c>
    </row>
    <row r="342" spans="1:15" x14ac:dyDescent="0.25">
      <c r="B342" t="s">
        <v>1209</v>
      </c>
      <c r="C342" t="s">
        <v>1478</v>
      </c>
      <c r="D342" s="6">
        <v>0.53689814814814818</v>
      </c>
      <c r="E342" s="6">
        <v>0.54980324074074072</v>
      </c>
      <c r="F342">
        <f>VLOOKUP(B342,evpWeights!A:Z,26,FALSE)</f>
        <v>3.9113918814264164E-5</v>
      </c>
      <c r="G342" s="6" t="str">
        <f t="shared" si="39"/>
        <v>1115</v>
      </c>
      <c r="H342">
        <f t="shared" si="40"/>
        <v>3.5079747815483553E-8</v>
      </c>
      <c r="M342" t="s">
        <v>424</v>
      </c>
      <c r="N342">
        <f t="shared" si="43"/>
        <v>84.4</v>
      </c>
    </row>
    <row r="343" spans="1:15" x14ac:dyDescent="0.25">
      <c r="B343" t="s">
        <v>1210</v>
      </c>
      <c r="C343" t="s">
        <v>1478</v>
      </c>
      <c r="D343" s="6">
        <v>0.53749999999999998</v>
      </c>
      <c r="E343" s="6">
        <v>0.55018518518518522</v>
      </c>
      <c r="F343">
        <f>VLOOKUP(B343,evpWeights!A:Z,26,FALSE)</f>
        <v>4.4818031974677717E-5</v>
      </c>
      <c r="G343" s="6" t="str">
        <f t="shared" si="39"/>
        <v>1096</v>
      </c>
      <c r="H343">
        <f t="shared" si="40"/>
        <v>4.0892364940399374E-8</v>
      </c>
    </row>
    <row r="344" spans="1:15" x14ac:dyDescent="0.25">
      <c r="A344" s="3">
        <v>42556</v>
      </c>
      <c r="B344" t="s">
        <v>1211</v>
      </c>
      <c r="C344" t="s">
        <v>396</v>
      </c>
      <c r="D344" s="6">
        <v>0.30802083333333335</v>
      </c>
      <c r="E344" s="6">
        <v>0.32003472222222223</v>
      </c>
      <c r="F344">
        <f>VLOOKUP(B344,evpWeights!A:Z,26,FALSE)</f>
        <v>1.3852846246718566E-5</v>
      </c>
      <c r="G344" s="6" t="str">
        <f t="shared" si="39"/>
        <v>1038</v>
      </c>
      <c r="H344">
        <f t="shared" si="40"/>
        <v>1.3345709293563166E-8</v>
      </c>
      <c r="I344">
        <f t="shared" si="42"/>
        <v>1.415716555240828E-8</v>
      </c>
      <c r="K344" t="s">
        <v>698</v>
      </c>
      <c r="L344" t="s">
        <v>698</v>
      </c>
      <c r="M344" t="s">
        <v>698</v>
      </c>
      <c r="N344" t="s">
        <v>698</v>
      </c>
    </row>
    <row r="345" spans="1:15" x14ac:dyDescent="0.25">
      <c r="B345" t="s">
        <v>1212</v>
      </c>
      <c r="C345" t="s">
        <v>396</v>
      </c>
      <c r="D345" s="6">
        <v>0.30854166666666666</v>
      </c>
      <c r="E345" s="6">
        <v>0.32060185185185186</v>
      </c>
      <c r="F345">
        <f>VLOOKUP(B345,evpWeights!A:Z,26,FALSE)</f>
        <v>1.4667719555349124E-5</v>
      </c>
      <c r="G345" s="6" t="str">
        <f t="shared" si="39"/>
        <v>1042</v>
      </c>
      <c r="H345">
        <f t="shared" si="40"/>
        <v>1.4076506291122E-8</v>
      </c>
    </row>
    <row r="346" spans="1:15" x14ac:dyDescent="0.25">
      <c r="B346" t="s">
        <v>1213</v>
      </c>
      <c r="C346" t="s">
        <v>396</v>
      </c>
      <c r="D346" s="6">
        <v>0.30903935185185188</v>
      </c>
      <c r="E346" s="6">
        <v>0.32099537037037035</v>
      </c>
      <c r="F346">
        <f>VLOOKUP(B346,evpWeights!A:Z,26,FALSE)</f>
        <v>1.4667719555349051E-5</v>
      </c>
      <c r="G346" s="6" t="str">
        <f t="shared" si="39"/>
        <v>1033</v>
      </c>
      <c r="H346">
        <f t="shared" si="40"/>
        <v>1.4199147681848065E-8</v>
      </c>
    </row>
    <row r="347" spans="1:15" x14ac:dyDescent="0.25">
      <c r="B347" t="s">
        <v>1214</v>
      </c>
      <c r="C347" t="s">
        <v>396</v>
      </c>
      <c r="D347" s="6">
        <v>0.30952546296296296</v>
      </c>
      <c r="E347" s="6">
        <v>0.32156250000000003</v>
      </c>
      <c r="F347">
        <f>VLOOKUP(B347,evpWeights!A:Z,26,FALSE)</f>
        <v>1.4667719555349124E-5</v>
      </c>
      <c r="G347" s="6" t="str">
        <f t="shared" si="39"/>
        <v>1040</v>
      </c>
      <c r="H347">
        <f t="shared" si="40"/>
        <v>1.4103576495528004E-8</v>
      </c>
    </row>
    <row r="348" spans="1:15" x14ac:dyDescent="0.25">
      <c r="B348" t="s">
        <v>1215</v>
      </c>
      <c r="C348" t="s">
        <v>396</v>
      </c>
      <c r="D348" s="6">
        <v>0.31015046296296295</v>
      </c>
      <c r="E348" s="6">
        <v>0.3220486111111111</v>
      </c>
      <c r="F348">
        <f>VLOOKUP(B348,evpWeights!A:Z,26,FALSE)</f>
        <v>1.5482592863979611E-5</v>
      </c>
      <c r="G348" s="6" t="str">
        <f t="shared" si="39"/>
        <v>1028</v>
      </c>
      <c r="H348">
        <f t="shared" si="40"/>
        <v>1.5060887999980167E-8</v>
      </c>
    </row>
    <row r="349" spans="1:15" x14ac:dyDescent="0.25">
      <c r="A349" s="3">
        <v>42556</v>
      </c>
      <c r="B349" t="s">
        <v>1216</v>
      </c>
      <c r="C349" t="s">
        <v>1478</v>
      </c>
      <c r="D349" s="6">
        <v>0.33076388888888891</v>
      </c>
      <c r="E349" s="6">
        <v>0.34187499999999998</v>
      </c>
      <c r="F349">
        <f>VLOOKUP(B349,evpWeights!A:Z,26,FALSE)</f>
        <v>2.5261072567545669E-5</v>
      </c>
      <c r="G349" s="6" t="str">
        <f t="shared" si="39"/>
        <v>960</v>
      </c>
      <c r="H349">
        <f t="shared" si="40"/>
        <v>2.6313617257860073E-8</v>
      </c>
      <c r="I349">
        <f t="shared" si="42"/>
        <v>2.4538352137257035E-8</v>
      </c>
      <c r="K349" s="8">
        <v>0.33819444444444446</v>
      </c>
      <c r="L349">
        <v>0</v>
      </c>
      <c r="M349" t="s">
        <v>451</v>
      </c>
      <c r="N349">
        <f t="shared" ref="N349:N367" si="44">100-(IF(RIGHT(M349,1)="w",_xlfn.NUMBERVALUE(LEFT(M349,(LEN(M349)-2))),94-_xlfn.NUMBERVALUE(LEFT(M349,(LEN(M349)-2))))*1.04)</f>
        <v>91.68</v>
      </c>
      <c r="O349">
        <f>AVERAGE(N349:N352)</f>
        <v>91.420000000000016</v>
      </c>
    </row>
    <row r="350" spans="1:15" x14ac:dyDescent="0.25">
      <c r="B350" t="s">
        <v>1217</v>
      </c>
      <c r="C350" t="s">
        <v>1478</v>
      </c>
      <c r="D350" s="6">
        <v>0.33126157407407408</v>
      </c>
      <c r="E350" s="6">
        <v>0.34240740740740744</v>
      </c>
      <c r="F350">
        <f>VLOOKUP(B350,evpWeights!A:Z,26,FALSE)</f>
        <v>2.2816452641654139E-5</v>
      </c>
      <c r="G350" s="6" t="str">
        <f t="shared" si="39"/>
        <v>963</v>
      </c>
      <c r="H350">
        <f t="shared" si="40"/>
        <v>2.3693097239516238E-8</v>
      </c>
      <c r="M350" t="s">
        <v>443</v>
      </c>
      <c r="N350">
        <f t="shared" si="44"/>
        <v>97.92</v>
      </c>
    </row>
    <row r="351" spans="1:15" x14ac:dyDescent="0.25">
      <c r="B351" t="s">
        <v>1218</v>
      </c>
      <c r="C351" t="s">
        <v>1478</v>
      </c>
      <c r="D351" s="6">
        <v>0.33195601851851853</v>
      </c>
      <c r="E351" s="6">
        <v>0.34289351851851851</v>
      </c>
      <c r="F351">
        <f>VLOOKUP(B351,evpWeights!A:Z,26,FALSE)</f>
        <v>2.5261072567545669E-5</v>
      </c>
      <c r="G351" s="6" t="str">
        <f t="shared" si="39"/>
        <v>945</v>
      </c>
      <c r="H351">
        <f t="shared" si="40"/>
        <v>2.673129372227055E-8</v>
      </c>
      <c r="M351" t="s">
        <v>440</v>
      </c>
      <c r="N351">
        <f t="shared" si="44"/>
        <v>86.48</v>
      </c>
    </row>
    <row r="352" spans="1:15" x14ac:dyDescent="0.25">
      <c r="B352" t="s">
        <v>1219</v>
      </c>
      <c r="C352" t="s">
        <v>1478</v>
      </c>
      <c r="D352" s="6">
        <v>0.33253472222222219</v>
      </c>
      <c r="E352" s="6">
        <v>0.3434490740740741</v>
      </c>
      <c r="F352">
        <f>VLOOKUP(B352,evpWeights!A:Z,26,FALSE)</f>
        <v>2.0371832715762605E-5</v>
      </c>
      <c r="G352" s="6" t="str">
        <f t="shared" si="39"/>
        <v>943</v>
      </c>
      <c r="H352">
        <f t="shared" si="40"/>
        <v>2.1603216029440725E-8</v>
      </c>
      <c r="M352" t="s">
        <v>442</v>
      </c>
      <c r="N352">
        <f t="shared" si="44"/>
        <v>89.6</v>
      </c>
    </row>
    <row r="353" spans="1:15" x14ac:dyDescent="0.25">
      <c r="B353" t="s">
        <v>1220</v>
      </c>
      <c r="C353" t="s">
        <v>1478</v>
      </c>
      <c r="D353" s="6">
        <v>0.33302083333333332</v>
      </c>
      <c r="E353" s="6">
        <v>0.34386574074074078</v>
      </c>
      <c r="F353">
        <f>VLOOKUP(B353,evpWeights!A:Z,26,FALSE)</f>
        <v>2.2816452641654139E-5</v>
      </c>
      <c r="G353" s="6" t="str">
        <f t="shared" si="39"/>
        <v>937</v>
      </c>
      <c r="H353">
        <f t="shared" si="40"/>
        <v>2.4350536437197586E-8</v>
      </c>
    </row>
    <row r="354" spans="1:15" x14ac:dyDescent="0.25">
      <c r="A354" s="3">
        <v>42556</v>
      </c>
      <c r="B354" t="s">
        <v>1240</v>
      </c>
      <c r="C354" t="s">
        <v>1479</v>
      </c>
      <c r="D354" s="6">
        <v>0.35009259259259262</v>
      </c>
      <c r="E354" s="6">
        <v>0.36146990740740742</v>
      </c>
      <c r="F354">
        <f>VLOOKUP(B354,evpWeights!A:Z,26,FALSE)</f>
        <v>2.9335439110698177E-5</v>
      </c>
      <c r="G354" s="6" t="str">
        <f t="shared" si="39"/>
        <v>983</v>
      </c>
      <c r="H354">
        <f t="shared" si="40"/>
        <v>2.984276613499306E-8</v>
      </c>
      <c r="I354">
        <f t="shared" si="42"/>
        <v>3.42270058829949E-8</v>
      </c>
      <c r="K354" s="8">
        <v>0.35625000000000001</v>
      </c>
      <c r="L354">
        <v>0.3</v>
      </c>
      <c r="M354" t="s">
        <v>542</v>
      </c>
      <c r="N354">
        <f t="shared" si="44"/>
        <v>66.72</v>
      </c>
      <c r="O354">
        <f>AVERAGE(N354:N357)</f>
        <v>38.119999999999997</v>
      </c>
    </row>
    <row r="355" spans="1:15" x14ac:dyDescent="0.25">
      <c r="B355" t="s">
        <v>1241</v>
      </c>
      <c r="C355" t="s">
        <v>1479</v>
      </c>
      <c r="D355" s="6">
        <v>0.35068287037037038</v>
      </c>
      <c r="E355" s="6">
        <v>0.36190972222222223</v>
      </c>
      <c r="F355">
        <f>VLOOKUP(B355,evpWeights!A:Z,26,FALSE)</f>
        <v>2.9335439110698177E-5</v>
      </c>
      <c r="G355" s="6" t="str">
        <f t="shared" si="39"/>
        <v>970</v>
      </c>
      <c r="H355">
        <f t="shared" si="40"/>
        <v>3.0242720732678535E-8</v>
      </c>
      <c r="M355" t="s">
        <v>1497</v>
      </c>
      <c r="N355">
        <f t="shared" si="44"/>
        <v>14.719999999999999</v>
      </c>
    </row>
    <row r="356" spans="1:15" x14ac:dyDescent="0.25">
      <c r="B356" t="s">
        <v>1242</v>
      </c>
      <c r="C356" t="s">
        <v>1479</v>
      </c>
      <c r="D356" s="6">
        <v>0.35121527777777778</v>
      </c>
      <c r="E356" s="6">
        <v>0.36231481481481481</v>
      </c>
      <c r="F356">
        <f>VLOOKUP(B356,evpWeights!A:Z,26,FALSE)</f>
        <v>3.9113918814264164E-5</v>
      </c>
      <c r="G356" s="6" t="str">
        <f t="shared" si="39"/>
        <v>959</v>
      </c>
      <c r="H356">
        <f t="shared" si="40"/>
        <v>4.0786151005489221E-8</v>
      </c>
      <c r="M356" t="s">
        <v>572</v>
      </c>
      <c r="N356">
        <f t="shared" si="44"/>
        <v>16.799999999999997</v>
      </c>
    </row>
    <row r="357" spans="1:15" x14ac:dyDescent="0.25">
      <c r="B357" t="s">
        <v>1243</v>
      </c>
      <c r="C357" t="s">
        <v>1479</v>
      </c>
      <c r="D357" s="6">
        <v>0.35172453703703704</v>
      </c>
      <c r="E357" s="6">
        <v>0.36278935185185185</v>
      </c>
      <c r="F357">
        <f>VLOOKUP(B357,evpWeights!A:Z,26,FALSE)</f>
        <v>3.9113918814264239E-5</v>
      </c>
      <c r="G357" s="6" t="str">
        <f t="shared" si="39"/>
        <v>956</v>
      </c>
      <c r="H357">
        <f t="shared" si="40"/>
        <v>4.0914141019104855E-8</v>
      </c>
      <c r="M357" t="s">
        <v>590</v>
      </c>
      <c r="N357">
        <f t="shared" si="44"/>
        <v>54.239999999999995</v>
      </c>
    </row>
    <row r="358" spans="1:15" x14ac:dyDescent="0.25">
      <c r="B358" t="s">
        <v>1244</v>
      </c>
      <c r="C358" t="s">
        <v>1479</v>
      </c>
      <c r="D358" s="6">
        <v>0.35228009259259263</v>
      </c>
      <c r="E358" s="6">
        <v>0.36320601851851847</v>
      </c>
      <c r="F358">
        <f>VLOOKUP(B358,evpWeights!A:Z,26,FALSE)</f>
        <v>2.7705692493437132E-5</v>
      </c>
      <c r="G358" s="6" t="str">
        <f t="shared" si="39"/>
        <v>944</v>
      </c>
      <c r="H358">
        <f t="shared" si="40"/>
        <v>2.9349250522708827E-8</v>
      </c>
    </row>
    <row r="359" spans="1:15" x14ac:dyDescent="0.25">
      <c r="A359" s="3">
        <v>42556</v>
      </c>
      <c r="B359" t="s">
        <v>1245</v>
      </c>
      <c r="C359" t="s">
        <v>1479</v>
      </c>
      <c r="D359" s="6">
        <v>0.56237268518518524</v>
      </c>
      <c r="E359" s="6">
        <v>0.57437499999999997</v>
      </c>
      <c r="F359">
        <f>VLOOKUP(B359,evpWeights!A:Z,26,FALSE)</f>
        <v>3.6669298888372701E-5</v>
      </c>
      <c r="G359" s="6" t="str">
        <f t="shared" si="39"/>
        <v>1037</v>
      </c>
      <c r="H359">
        <f t="shared" si="40"/>
        <v>3.5360943961786595E-8</v>
      </c>
      <c r="I359">
        <f t="shared" si="42"/>
        <v>3.5592472792782734E-8</v>
      </c>
      <c r="K359" s="8">
        <v>0.56805555555555554</v>
      </c>
      <c r="L359">
        <v>0.3</v>
      </c>
      <c r="M359" t="s">
        <v>1380</v>
      </c>
      <c r="N359">
        <f t="shared" si="44"/>
        <v>46.96</v>
      </c>
      <c r="O359">
        <f>AVERAGE(N359:N362)</f>
        <v>29.28</v>
      </c>
    </row>
    <row r="360" spans="1:15" x14ac:dyDescent="0.25">
      <c r="B360" t="s">
        <v>1246</v>
      </c>
      <c r="C360" t="s">
        <v>1479</v>
      </c>
      <c r="D360" s="6">
        <v>0.56260416666666668</v>
      </c>
      <c r="E360" s="6">
        <v>0.57473379629629628</v>
      </c>
      <c r="F360">
        <f>VLOOKUP(B360,evpWeights!A:Z,26,FALSE)</f>
        <v>3.7484172197003187E-5</v>
      </c>
      <c r="G360" s="6" t="str">
        <f t="shared" si="39"/>
        <v>1048</v>
      </c>
      <c r="H360">
        <f t="shared" si="40"/>
        <v>3.5767339882636631E-8</v>
      </c>
      <c r="M360" t="s">
        <v>1495</v>
      </c>
      <c r="N360">
        <f t="shared" si="44"/>
        <v>7.4399999999999977</v>
      </c>
    </row>
    <row r="361" spans="1:15" x14ac:dyDescent="0.25">
      <c r="B361" t="s">
        <v>1247</v>
      </c>
      <c r="C361" t="s">
        <v>1479</v>
      </c>
      <c r="D361" s="6">
        <v>0.56331018518518516</v>
      </c>
      <c r="E361" s="6">
        <v>0.57511574074074068</v>
      </c>
      <c r="F361">
        <f>VLOOKUP(B361,evpWeights!A:Z,26,FALSE)</f>
        <v>3.5854425579742216E-5</v>
      </c>
      <c r="G361" s="6" t="str">
        <f t="shared" si="39"/>
        <v>1020</v>
      </c>
      <c r="H361">
        <f t="shared" si="40"/>
        <v>3.515139762719825E-8</v>
      </c>
      <c r="M361" t="s">
        <v>635</v>
      </c>
      <c r="N361">
        <f t="shared" si="44"/>
        <v>17.840000000000003</v>
      </c>
    </row>
    <row r="362" spans="1:15" x14ac:dyDescent="0.25">
      <c r="B362" t="s">
        <v>1248</v>
      </c>
      <c r="C362" t="s">
        <v>1479</v>
      </c>
      <c r="D362" s="6">
        <v>0.56377314814814816</v>
      </c>
      <c r="E362" s="6">
        <v>0.57553240740740741</v>
      </c>
      <c r="F362">
        <f>VLOOKUP(B362,evpWeights!A:Z,26,FALSE)</f>
        <v>3.8299045505633679E-5</v>
      </c>
      <c r="G362" s="6" t="str">
        <f t="shared" si="39"/>
        <v>1016</v>
      </c>
      <c r="H362">
        <f t="shared" si="40"/>
        <v>3.7695910930741812E-8</v>
      </c>
      <c r="M362" t="s">
        <v>559</v>
      </c>
      <c r="N362">
        <f t="shared" si="44"/>
        <v>44.879999999999995</v>
      </c>
    </row>
    <row r="363" spans="1:15" x14ac:dyDescent="0.25">
      <c r="B363" t="s">
        <v>1249</v>
      </c>
      <c r="C363" t="s">
        <v>1479</v>
      </c>
      <c r="D363" s="6">
        <v>0.56421296296296297</v>
      </c>
      <c r="E363" s="6">
        <v>0.57586805555555554</v>
      </c>
      <c r="F363">
        <f>VLOOKUP(B363,evpWeights!A:Z,26,FALSE)</f>
        <v>3.4224678962481245E-5</v>
      </c>
      <c r="G363" s="6" t="str">
        <f t="shared" si="39"/>
        <v>1007</v>
      </c>
      <c r="H363">
        <f t="shared" si="40"/>
        <v>3.3986771561550394E-8</v>
      </c>
    </row>
    <row r="364" spans="1:15" x14ac:dyDescent="0.25">
      <c r="A364" s="3">
        <v>42556</v>
      </c>
      <c r="B364" t="s">
        <v>1250</v>
      </c>
      <c r="C364" t="s">
        <v>1478</v>
      </c>
      <c r="D364" s="6">
        <v>0.58041666666666669</v>
      </c>
      <c r="E364" s="6">
        <v>0.59089120370370374</v>
      </c>
      <c r="F364">
        <f>VLOOKUP(B364,evpWeights!A:Z,26,FALSE)</f>
        <v>1.8742086098501631E-5</v>
      </c>
      <c r="G364" s="6" t="str">
        <f t="shared" si="39"/>
        <v>905</v>
      </c>
      <c r="H364">
        <f t="shared" si="40"/>
        <v>2.0709487401659262E-8</v>
      </c>
      <c r="I364">
        <f t="shared" si="42"/>
        <v>2.0372556835708941E-8</v>
      </c>
      <c r="K364" s="8">
        <v>0.58611111111111114</v>
      </c>
      <c r="L364">
        <v>0</v>
      </c>
      <c r="M364" t="s">
        <v>442</v>
      </c>
      <c r="N364">
        <f t="shared" si="44"/>
        <v>89.6</v>
      </c>
      <c r="O364">
        <f>AVERAGE(N364:N367)</f>
        <v>91.16</v>
      </c>
    </row>
    <row r="365" spans="1:15" x14ac:dyDescent="0.25">
      <c r="B365" t="s">
        <v>1251</v>
      </c>
      <c r="C365" t="s">
        <v>1478</v>
      </c>
      <c r="D365" s="6">
        <v>0.58084490740740746</v>
      </c>
      <c r="E365" s="6">
        <v>0.59134259259259259</v>
      </c>
      <c r="F365">
        <f>VLOOKUP(B365,evpWeights!A:Z,26,FALSE)</f>
        <v>1.7112339481240585E-5</v>
      </c>
      <c r="G365" s="6" t="str">
        <f t="shared" ref="G365:G373" si="45">IFERROR(TEXT(E365-D365,"[ss]"),"na")</f>
        <v>907</v>
      </c>
      <c r="H365">
        <f t="shared" ref="H365:H373" si="46">IFERROR(F365/G365,"na")</f>
        <v>1.8866967454510017E-8</v>
      </c>
      <c r="M365" t="s">
        <v>502</v>
      </c>
      <c r="N365">
        <f t="shared" si="44"/>
        <v>96.88</v>
      </c>
    </row>
    <row r="366" spans="1:15" x14ac:dyDescent="0.25">
      <c r="B366" t="s">
        <v>1252</v>
      </c>
      <c r="C366" t="s">
        <v>1478</v>
      </c>
      <c r="D366" s="6">
        <v>0.58134259259259258</v>
      </c>
      <c r="E366" s="6">
        <v>0.59189814814814812</v>
      </c>
      <c r="F366">
        <f>VLOOKUP(B366,evpWeights!A:Z,26,FALSE)</f>
        <v>1.9556959407132119E-5</v>
      </c>
      <c r="G366" s="6" t="str">
        <f t="shared" si="45"/>
        <v>912</v>
      </c>
      <c r="H366">
        <f t="shared" si="46"/>
        <v>2.1444034437644868E-8</v>
      </c>
      <c r="M366" t="s">
        <v>451</v>
      </c>
      <c r="N366">
        <f t="shared" si="44"/>
        <v>91.68</v>
      </c>
    </row>
    <row r="367" spans="1:15" x14ac:dyDescent="0.25">
      <c r="B367" t="s">
        <v>1253</v>
      </c>
      <c r="C367" t="s">
        <v>1478</v>
      </c>
      <c r="D367" s="6">
        <v>0.58182870370370365</v>
      </c>
      <c r="E367" s="6">
        <v>0.59229166666666666</v>
      </c>
      <c r="F367">
        <f>VLOOKUP(B367,evpWeights!A:Z,26,FALSE)</f>
        <v>1.7927212789871071E-5</v>
      </c>
      <c r="G367" s="6" t="str">
        <f t="shared" si="45"/>
        <v>904</v>
      </c>
      <c r="H367">
        <f t="shared" si="46"/>
        <v>1.9830987599414902E-8</v>
      </c>
      <c r="M367" t="s">
        <v>440</v>
      </c>
      <c r="N367">
        <f t="shared" si="44"/>
        <v>86.48</v>
      </c>
    </row>
    <row r="368" spans="1:15" x14ac:dyDescent="0.25">
      <c r="B368" t="s">
        <v>1254</v>
      </c>
      <c r="C368" t="s">
        <v>1478</v>
      </c>
      <c r="D368" s="6">
        <v>0.58232638888888888</v>
      </c>
      <c r="E368" s="6">
        <v>0.59265046296296298</v>
      </c>
      <c r="F368">
        <f>VLOOKUP(B368,evpWeights!A:Z,26,FALSE)</f>
        <v>1.8742086098501559E-5</v>
      </c>
      <c r="G368" s="6" t="str">
        <f t="shared" si="45"/>
        <v>892</v>
      </c>
      <c r="H368">
        <f t="shared" si="46"/>
        <v>2.1011307285315651E-8</v>
      </c>
    </row>
    <row r="369" spans="1:15" x14ac:dyDescent="0.25">
      <c r="A369" s="3">
        <v>42556</v>
      </c>
      <c r="B369" t="s">
        <v>1255</v>
      </c>
      <c r="C369" t="s">
        <v>396</v>
      </c>
      <c r="D369" s="6">
        <v>0.59516203703703707</v>
      </c>
      <c r="E369" s="6">
        <v>0.60607638888888882</v>
      </c>
      <c r="F369">
        <f>VLOOKUP(B369,evpWeights!A:Z,26,FALSE)</f>
        <v>2.6075945876176158E-5</v>
      </c>
      <c r="G369" s="6" t="str">
        <f t="shared" si="45"/>
        <v>943</v>
      </c>
      <c r="H369">
        <f t="shared" si="46"/>
        <v>2.7652116517684156E-8</v>
      </c>
      <c r="I369">
        <f t="shared" si="42"/>
        <v>2.8088985424660335E-8</v>
      </c>
      <c r="K369" t="s">
        <v>698</v>
      </c>
      <c r="L369" t="s">
        <v>698</v>
      </c>
      <c r="M369" t="s">
        <v>698</v>
      </c>
      <c r="N369" t="s">
        <v>698</v>
      </c>
    </row>
    <row r="370" spans="1:15" x14ac:dyDescent="0.25">
      <c r="B370" t="s">
        <v>1256</v>
      </c>
      <c r="C370" t="s">
        <v>396</v>
      </c>
      <c r="D370" s="6">
        <v>0.59557870370370369</v>
      </c>
      <c r="E370" s="6">
        <v>0.60641203703703705</v>
      </c>
      <c r="F370">
        <f>VLOOKUP(B370,evpWeights!A:Z,26,FALSE)</f>
        <v>2.5261072567545669E-5</v>
      </c>
      <c r="G370" s="6" t="str">
        <f t="shared" si="45"/>
        <v>936</v>
      </c>
      <c r="H370">
        <f t="shared" si="46"/>
        <v>2.6988325392676998E-8</v>
      </c>
    </row>
    <row r="371" spans="1:15" x14ac:dyDescent="0.25">
      <c r="B371" t="s">
        <v>1257</v>
      </c>
      <c r="C371" t="s">
        <v>396</v>
      </c>
      <c r="D371" s="6">
        <v>0.59606481481481477</v>
      </c>
      <c r="E371" s="6">
        <v>0.60682870370370368</v>
      </c>
      <c r="F371">
        <f>VLOOKUP(B371,evpWeights!A:Z,26,FALSE)</f>
        <v>2.6890819184806643E-5</v>
      </c>
      <c r="G371" s="6" t="str">
        <f t="shared" si="45"/>
        <v>930</v>
      </c>
      <c r="H371">
        <f t="shared" si="46"/>
        <v>2.8914859338501768E-8</v>
      </c>
    </row>
    <row r="372" spans="1:15" x14ac:dyDescent="0.25">
      <c r="B372" t="s">
        <v>1258</v>
      </c>
      <c r="C372" t="s">
        <v>396</v>
      </c>
      <c r="D372" s="6">
        <v>0.59651620370370373</v>
      </c>
      <c r="E372" s="6">
        <v>0.60733796296296294</v>
      </c>
      <c r="F372">
        <f>VLOOKUP(B372,evpWeights!A:Z,26,FALSE)</f>
        <v>2.6890819184806643E-5</v>
      </c>
      <c r="G372" s="6" t="str">
        <f t="shared" si="45"/>
        <v>935</v>
      </c>
      <c r="H372">
        <f t="shared" si="46"/>
        <v>2.8760234422253093E-8</v>
      </c>
    </row>
    <row r="373" spans="1:15" x14ac:dyDescent="0.25">
      <c r="B373" t="s">
        <v>1259</v>
      </c>
      <c r="C373" t="s">
        <v>396</v>
      </c>
      <c r="D373" s="6">
        <v>0.59696759259259258</v>
      </c>
      <c r="E373" s="6">
        <v>0.60769675925925926</v>
      </c>
      <c r="F373">
        <f>VLOOKUP(B373,evpWeights!A:Z,26,FALSE)</f>
        <v>2.6075945876176083E-5</v>
      </c>
      <c r="G373" s="6" t="str">
        <f t="shared" si="45"/>
        <v>927</v>
      </c>
      <c r="H373">
        <f t="shared" si="46"/>
        <v>2.8129391452185636E-8</v>
      </c>
    </row>
    <row r="374" spans="1:15" x14ac:dyDescent="0.25">
      <c r="A374" s="3">
        <v>42557</v>
      </c>
      <c r="B374" t="s">
        <v>1387</v>
      </c>
      <c r="C374" t="s">
        <v>396</v>
      </c>
      <c r="D374" s="6">
        <v>0.28273148148148147</v>
      </c>
      <c r="E374" s="6">
        <v>0.29454861111111114</v>
      </c>
      <c r="F374">
        <f>VLOOKUP(B374,evpWeights!A:Z,26,FALSE)</f>
        <v>7.3338597776745257E-6</v>
      </c>
      <c r="G374" s="6" t="str">
        <f t="shared" ref="G374:G437" si="47">IFERROR(TEXT(E374-D374,"[ss]"),"na")</f>
        <v>1021</v>
      </c>
      <c r="H374">
        <f t="shared" ref="H374:H437" si="48">IFERROR(F374/G374,"na")</f>
        <v>7.1830164325901328E-9</v>
      </c>
      <c r="I374">
        <f t="shared" ref="I374" si="49">AVERAGE(H374:H378)</f>
        <v>7.320684728445394E-9</v>
      </c>
      <c r="K374" t="s">
        <v>698</v>
      </c>
      <c r="L374" t="s">
        <v>698</v>
      </c>
      <c r="M374" t="s">
        <v>698</v>
      </c>
      <c r="N374" t="s">
        <v>698</v>
      </c>
    </row>
    <row r="375" spans="1:15" x14ac:dyDescent="0.25">
      <c r="B375" t="s">
        <v>1388</v>
      </c>
      <c r="C375" t="s">
        <v>396</v>
      </c>
      <c r="D375" s="6">
        <v>0.28324074074074074</v>
      </c>
      <c r="E375" s="6">
        <v>0.29520833333333335</v>
      </c>
      <c r="F375">
        <f>VLOOKUP(B375,evpWeights!A:Z,26,FALSE)</f>
        <v>6.5189864690440395E-6</v>
      </c>
      <c r="G375" s="6" t="str">
        <f t="shared" si="47"/>
        <v>1034</v>
      </c>
      <c r="H375">
        <f t="shared" si="48"/>
        <v>6.3046290803133844E-9</v>
      </c>
    </row>
    <row r="376" spans="1:15" x14ac:dyDescent="0.25">
      <c r="B376" t="s">
        <v>1389</v>
      </c>
      <c r="C376" t="s">
        <v>396</v>
      </c>
      <c r="D376" s="6">
        <v>0.28373842592592591</v>
      </c>
      <c r="E376" s="6">
        <v>0.29561342592592593</v>
      </c>
      <c r="F376">
        <f>VLOOKUP(B376,evpWeights!A:Z,26,FALSE)</f>
        <v>7.3338597776745257E-6</v>
      </c>
      <c r="G376" s="6" t="str">
        <f t="shared" si="47"/>
        <v>1026</v>
      </c>
      <c r="H376">
        <f t="shared" si="48"/>
        <v>7.1480114792149373E-9</v>
      </c>
    </row>
    <row r="377" spans="1:15" x14ac:dyDescent="0.25">
      <c r="B377" t="s">
        <v>1390</v>
      </c>
      <c r="C377" t="s">
        <v>396</v>
      </c>
      <c r="D377" s="6">
        <v>0.28423611111111108</v>
      </c>
      <c r="E377" s="6">
        <v>0.29606481481481478</v>
      </c>
      <c r="F377">
        <f>VLOOKUP(B377,evpWeights!A:Z,26,FALSE)</f>
        <v>8.9636063949355726E-6</v>
      </c>
      <c r="G377" s="6" t="str">
        <f t="shared" si="47"/>
        <v>1022</v>
      </c>
      <c r="H377">
        <f t="shared" si="48"/>
        <v>8.7706520498391121E-9</v>
      </c>
    </row>
    <row r="378" spans="1:15" x14ac:dyDescent="0.25">
      <c r="B378" t="s">
        <v>1391</v>
      </c>
      <c r="C378" t="s">
        <v>396</v>
      </c>
      <c r="D378" s="6">
        <v>0.28469907407407408</v>
      </c>
      <c r="E378" s="6">
        <v>0.29649305555555555</v>
      </c>
      <c r="F378">
        <f>VLOOKUP(B378,evpWeights!A:Z,26,FALSE)</f>
        <v>7.3338597776745257E-6</v>
      </c>
      <c r="G378" s="6" t="str">
        <f t="shared" si="47"/>
        <v>1019</v>
      </c>
      <c r="H378">
        <f t="shared" si="48"/>
        <v>7.1971146002694069E-9</v>
      </c>
    </row>
    <row r="379" spans="1:15" x14ac:dyDescent="0.25">
      <c r="A379" s="3">
        <v>42557</v>
      </c>
      <c r="B379" t="s">
        <v>1392</v>
      </c>
      <c r="C379" t="s">
        <v>1478</v>
      </c>
      <c r="D379" s="6">
        <v>0.30091435185185184</v>
      </c>
      <c r="E379" s="6">
        <v>0.31203703703703706</v>
      </c>
      <c r="F379">
        <f>VLOOKUP(B379,evpWeights!A:Z,26,FALSE)</f>
        <v>1.8742086098501559E-5</v>
      </c>
      <c r="G379" s="6" t="str">
        <f t="shared" si="47"/>
        <v>961</v>
      </c>
      <c r="H379">
        <f t="shared" si="48"/>
        <v>1.9502691049429303E-8</v>
      </c>
      <c r="I379">
        <f t="shared" ref="I379" si="50">AVERAGE(H379:H383)</f>
        <v>1.867421328209097E-8</v>
      </c>
      <c r="K379" s="8">
        <v>0.30694444444444441</v>
      </c>
      <c r="L379">
        <v>0</v>
      </c>
      <c r="M379" t="s">
        <v>440</v>
      </c>
      <c r="N379">
        <f t="shared" ref="N379:N382" si="51">100-(IF(RIGHT(M379,1)="w",_xlfn.NUMBERVALUE(LEFT(M379,(LEN(M379)-2))),94-_xlfn.NUMBERVALUE(LEFT(M379,(LEN(M379)-2))))*1.04)</f>
        <v>86.48</v>
      </c>
      <c r="O379">
        <f>AVERAGE(N379:N382)</f>
        <v>90.9</v>
      </c>
    </row>
    <row r="380" spans="1:15" x14ac:dyDescent="0.25">
      <c r="B380" t="s">
        <v>1393</v>
      </c>
      <c r="C380" t="s">
        <v>1478</v>
      </c>
      <c r="D380" s="6">
        <v>0.30143518518518519</v>
      </c>
      <c r="E380" s="6">
        <v>0.31239583333333332</v>
      </c>
      <c r="F380">
        <f>VLOOKUP(B380,evpWeights!A:Z,26,FALSE)</f>
        <v>1.6297466172610097E-5</v>
      </c>
      <c r="G380" s="6" t="str">
        <f t="shared" si="47"/>
        <v>947</v>
      </c>
      <c r="H380">
        <f t="shared" si="48"/>
        <v>1.7209573571921959E-8</v>
      </c>
      <c r="M380" t="s">
        <v>443</v>
      </c>
      <c r="N380">
        <f t="shared" si="51"/>
        <v>97.92</v>
      </c>
    </row>
    <row r="381" spans="1:15" x14ac:dyDescent="0.25">
      <c r="B381" t="s">
        <v>1394</v>
      </c>
      <c r="C381" t="s">
        <v>1478</v>
      </c>
      <c r="D381" s="6">
        <v>0.30201388888888886</v>
      </c>
      <c r="E381" s="6">
        <v>0.31276620370370373</v>
      </c>
      <c r="F381">
        <f>VLOOKUP(B381,evpWeights!A:Z,26,FALSE)</f>
        <v>1.7112339481240656E-5</v>
      </c>
      <c r="G381" s="6" t="str">
        <f t="shared" si="47"/>
        <v>929</v>
      </c>
      <c r="H381">
        <f t="shared" si="48"/>
        <v>1.8420171669796187E-8</v>
      </c>
      <c r="M381" t="s">
        <v>451</v>
      </c>
      <c r="N381">
        <f t="shared" si="51"/>
        <v>91.68</v>
      </c>
    </row>
    <row r="382" spans="1:15" x14ac:dyDescent="0.25">
      <c r="B382" t="s">
        <v>1395</v>
      </c>
      <c r="C382" t="s">
        <v>1478</v>
      </c>
      <c r="D382" s="6">
        <v>0.30252314814814812</v>
      </c>
      <c r="E382" s="6">
        <v>0.31319444444444444</v>
      </c>
      <c r="F382">
        <f>VLOOKUP(B382,evpWeights!A:Z,26,FALSE)</f>
        <v>1.7112339481240585E-5</v>
      </c>
      <c r="G382" s="6" t="str">
        <f t="shared" si="47"/>
        <v>922</v>
      </c>
      <c r="H382">
        <f t="shared" si="48"/>
        <v>1.8560021129328182E-8</v>
      </c>
      <c r="M382" t="s">
        <v>484</v>
      </c>
      <c r="N382">
        <f t="shared" si="51"/>
        <v>87.52</v>
      </c>
    </row>
    <row r="383" spans="1:15" x14ac:dyDescent="0.25">
      <c r="B383" t="s">
        <v>1396</v>
      </c>
      <c r="C383" t="s">
        <v>1478</v>
      </c>
      <c r="D383" s="6">
        <v>0.30302083333333335</v>
      </c>
      <c r="E383" s="6">
        <v>0.31356481481481485</v>
      </c>
      <c r="F383">
        <f>VLOOKUP(B383,evpWeights!A:Z,26,FALSE)</f>
        <v>1.7927212789871071E-5</v>
      </c>
      <c r="G383" s="6" t="str">
        <f t="shared" si="47"/>
        <v>911</v>
      </c>
      <c r="H383">
        <f t="shared" si="48"/>
        <v>1.9678608989979221E-8</v>
      </c>
    </row>
    <row r="384" spans="1:15" x14ac:dyDescent="0.25">
      <c r="A384" s="3">
        <v>42557</v>
      </c>
      <c r="B384" t="s">
        <v>1397</v>
      </c>
      <c r="C384" t="s">
        <v>1479</v>
      </c>
      <c r="D384" s="6">
        <v>0.31745370370370368</v>
      </c>
      <c r="E384" s="6">
        <v>0.32803240740740741</v>
      </c>
      <c r="F384">
        <f>VLOOKUP(B384,evpWeights!A:Z,26,FALSE)</f>
        <v>1.3037972938088079E-5</v>
      </c>
      <c r="G384" s="6" t="str">
        <f t="shared" si="47"/>
        <v>914</v>
      </c>
      <c r="H384">
        <f t="shared" si="48"/>
        <v>1.4264740632481487E-8</v>
      </c>
      <c r="I384">
        <f t="shared" ref="I384" si="52">AVERAGE(H384:H388)</f>
        <v>1.3678176912068254E-8</v>
      </c>
      <c r="K384" s="8">
        <v>0.32430555555555557</v>
      </c>
      <c r="L384">
        <v>0</v>
      </c>
      <c r="M384" t="s">
        <v>559</v>
      </c>
      <c r="N384">
        <f t="shared" ref="N384:N392" si="53">100-(IF(RIGHT(M384,1)="w",_xlfn.NUMBERVALUE(LEFT(M384,(LEN(M384)-2))),94-_xlfn.NUMBERVALUE(LEFT(M384,(LEN(M384)-2))))*1.04)</f>
        <v>44.879999999999995</v>
      </c>
      <c r="O384">
        <f>AVERAGE(N384:N387)</f>
        <v>33.18</v>
      </c>
    </row>
    <row r="385" spans="1:15" x14ac:dyDescent="0.25">
      <c r="B385" t="s">
        <v>1398</v>
      </c>
      <c r="C385" t="s">
        <v>1479</v>
      </c>
      <c r="D385" s="6">
        <v>0.31818287037037035</v>
      </c>
      <c r="E385" s="6">
        <v>0.32848379629629632</v>
      </c>
      <c r="F385">
        <f>VLOOKUP(B385,evpWeights!A:Z,26,FALSE)</f>
        <v>9.7784797035660596E-6</v>
      </c>
      <c r="G385" s="6" t="str">
        <f t="shared" si="47"/>
        <v>890</v>
      </c>
      <c r="H385">
        <f t="shared" si="48"/>
        <v>1.0987055846703439E-8</v>
      </c>
      <c r="M385" t="s">
        <v>1488</v>
      </c>
      <c r="N385">
        <f t="shared" si="53"/>
        <v>12.64</v>
      </c>
    </row>
    <row r="386" spans="1:15" x14ac:dyDescent="0.25">
      <c r="B386" t="s">
        <v>1399</v>
      </c>
      <c r="C386" t="s">
        <v>1479</v>
      </c>
      <c r="D386" s="6">
        <v>0.31864583333333335</v>
      </c>
      <c r="E386" s="6">
        <v>0.3288888888888889</v>
      </c>
      <c r="F386">
        <f>VLOOKUP(B386,evpWeights!A:Z,26,FALSE)</f>
        <v>1.3852846246718566E-5</v>
      </c>
      <c r="G386" s="6" t="str">
        <f t="shared" si="47"/>
        <v>885</v>
      </c>
      <c r="H386">
        <f t="shared" si="48"/>
        <v>1.5652933612111373E-8</v>
      </c>
      <c r="M386" t="s">
        <v>536</v>
      </c>
      <c r="N386">
        <f t="shared" si="53"/>
        <v>18.879999999999995</v>
      </c>
    </row>
    <row r="387" spans="1:15" x14ac:dyDescent="0.25">
      <c r="B387" t="s">
        <v>1400</v>
      </c>
      <c r="C387" t="s">
        <v>1479</v>
      </c>
      <c r="D387" s="6">
        <v>0.31914351851851852</v>
      </c>
      <c r="E387" s="6">
        <v>0.3291782407407407</v>
      </c>
      <c r="F387">
        <f>VLOOKUP(B387,evpWeights!A:Z,26,FALSE)</f>
        <v>1.3037972938088079E-5</v>
      </c>
      <c r="G387" s="6" t="str">
        <f t="shared" si="47"/>
        <v>867</v>
      </c>
      <c r="H387">
        <f t="shared" si="48"/>
        <v>1.5038031070459144E-8</v>
      </c>
      <c r="M387" t="s">
        <v>1501</v>
      </c>
      <c r="N387">
        <f t="shared" si="53"/>
        <v>56.32</v>
      </c>
    </row>
    <row r="388" spans="1:15" x14ac:dyDescent="0.25">
      <c r="B388" t="s">
        <v>1401</v>
      </c>
      <c r="C388" t="s">
        <v>1479</v>
      </c>
      <c r="D388" s="6">
        <v>0.31976851851851851</v>
      </c>
      <c r="E388" s="6">
        <v>0.32961805555555557</v>
      </c>
      <c r="F388">
        <f>VLOOKUP(B388,evpWeights!A:Z,26,FALSE)</f>
        <v>1.0593353012196545E-5</v>
      </c>
      <c r="G388" s="6" t="str">
        <f t="shared" si="47"/>
        <v>851</v>
      </c>
      <c r="H388">
        <f t="shared" si="48"/>
        <v>1.2448123398585833E-8</v>
      </c>
    </row>
    <row r="389" spans="1:15" x14ac:dyDescent="0.25">
      <c r="A389" s="3">
        <v>42557</v>
      </c>
      <c r="B389" t="s">
        <v>1402</v>
      </c>
      <c r="C389" t="s">
        <v>1479</v>
      </c>
      <c r="D389" s="6">
        <v>0.59885416666666669</v>
      </c>
      <c r="E389" s="6">
        <v>0.60929398148148151</v>
      </c>
      <c r="F389">
        <f>VLOOKUP(B389,evpWeights!A:Z,26,FALSE)</f>
        <v>1.0593353012196545E-5</v>
      </c>
      <c r="G389" s="6" t="str">
        <f t="shared" si="47"/>
        <v>902</v>
      </c>
      <c r="H389">
        <f t="shared" si="48"/>
        <v>1.1744293805095947E-8</v>
      </c>
      <c r="I389">
        <f t="shared" ref="I389" si="54">AVERAGE(H389:H393)</f>
        <v>1.1287229844633203E-8</v>
      </c>
      <c r="K389" s="8">
        <v>0.60347222222222219</v>
      </c>
      <c r="L389">
        <v>0</v>
      </c>
      <c r="M389" t="s">
        <v>1382</v>
      </c>
      <c r="N389">
        <f t="shared" si="53"/>
        <v>53.199999999999996</v>
      </c>
      <c r="O389">
        <f>AVERAGE(N389:N392)</f>
        <v>32.659999999999997</v>
      </c>
    </row>
    <row r="390" spans="1:15" x14ac:dyDescent="0.25">
      <c r="B390" t="s">
        <v>1403</v>
      </c>
      <c r="C390" t="s">
        <v>1479</v>
      </c>
      <c r="D390" s="6">
        <v>0.59934027777777776</v>
      </c>
      <c r="E390" s="6">
        <v>0.60964120370370367</v>
      </c>
      <c r="F390">
        <f>VLOOKUP(B390,evpWeights!A:Z,26,FALSE)</f>
        <v>8.9636063949355726E-6</v>
      </c>
      <c r="G390" s="6" t="str">
        <f t="shared" si="47"/>
        <v>890</v>
      </c>
      <c r="H390">
        <f t="shared" si="48"/>
        <v>1.0071467859478172E-8</v>
      </c>
      <c r="M390" t="s">
        <v>1488</v>
      </c>
      <c r="N390">
        <f t="shared" si="53"/>
        <v>12.64</v>
      </c>
    </row>
    <row r="391" spans="1:15" x14ac:dyDescent="0.25">
      <c r="B391" t="s">
        <v>1404</v>
      </c>
      <c r="C391" t="s">
        <v>1479</v>
      </c>
      <c r="D391" s="6">
        <v>0.59982638888888895</v>
      </c>
      <c r="E391" s="6">
        <v>0.61009259259259252</v>
      </c>
      <c r="F391">
        <f>VLOOKUP(B391,evpWeights!A:Z,26,FALSE)</f>
        <v>1.0593353012196545E-5</v>
      </c>
      <c r="G391" s="6" t="str">
        <f t="shared" si="47"/>
        <v>887</v>
      </c>
      <c r="H391">
        <f t="shared" si="48"/>
        <v>1.1942900802927334E-8</v>
      </c>
      <c r="M391" t="s">
        <v>1492</v>
      </c>
      <c r="N391">
        <f t="shared" si="53"/>
        <v>15.759999999999991</v>
      </c>
    </row>
    <row r="392" spans="1:15" x14ac:dyDescent="0.25">
      <c r="B392" t="s">
        <v>1405</v>
      </c>
      <c r="C392" t="s">
        <v>1479</v>
      </c>
      <c r="D392" s="6">
        <v>0.60035879629629629</v>
      </c>
      <c r="E392" s="6">
        <v>0.61045138888888884</v>
      </c>
      <c r="F392">
        <f>VLOOKUP(B392,evpWeights!A:Z,26,FALSE)</f>
        <v>9.7784797035659868E-6</v>
      </c>
      <c r="G392" s="6" t="str">
        <f t="shared" si="47"/>
        <v>872</v>
      </c>
      <c r="H392">
        <f t="shared" si="48"/>
        <v>1.1213852871061912E-8</v>
      </c>
      <c r="M392" t="s">
        <v>521</v>
      </c>
      <c r="N392">
        <f t="shared" si="53"/>
        <v>49.04</v>
      </c>
    </row>
    <row r="393" spans="1:15" x14ac:dyDescent="0.25">
      <c r="B393" t="s">
        <v>1406</v>
      </c>
      <c r="C393" t="s">
        <v>1479</v>
      </c>
      <c r="D393" s="6">
        <v>0.60091435185185182</v>
      </c>
      <c r="E393" s="6">
        <v>0.61078703703703707</v>
      </c>
      <c r="F393">
        <f>VLOOKUP(B393,evpWeights!A:Z,26,FALSE)</f>
        <v>9.7784797035660596E-6</v>
      </c>
      <c r="G393" s="6" t="str">
        <f t="shared" si="47"/>
        <v>853</v>
      </c>
      <c r="H393">
        <f t="shared" si="48"/>
        <v>1.1463633884602648E-8</v>
      </c>
    </row>
    <row r="394" spans="1:15" x14ac:dyDescent="0.25">
      <c r="A394" s="3">
        <v>42557</v>
      </c>
      <c r="B394" t="s">
        <v>1407</v>
      </c>
      <c r="C394" t="s">
        <v>1478</v>
      </c>
      <c r="D394" s="6">
        <v>0.61634259259259261</v>
      </c>
      <c r="E394" s="6">
        <v>0.62672453703703701</v>
      </c>
      <c r="F394">
        <f>VLOOKUP(B394,evpWeights!A:Z,26,FALSE)</f>
        <v>5.7041131604134804E-6</v>
      </c>
      <c r="G394" s="6" t="str">
        <f t="shared" si="47"/>
        <v>897</v>
      </c>
      <c r="H394">
        <f t="shared" si="48"/>
        <v>6.3591005132814723E-9</v>
      </c>
      <c r="I394">
        <f t="shared" ref="I394" si="55">AVERAGE(H394:H398)</f>
        <v>6.1976306946541369E-9</v>
      </c>
      <c r="K394" s="8">
        <v>0.62152777777777779</v>
      </c>
      <c r="L394">
        <v>0</v>
      </c>
      <c r="M394" t="s">
        <v>424</v>
      </c>
      <c r="N394">
        <f t="shared" ref="N394:N397" si="56">100-(IF(RIGHT(M394,1)="w",_xlfn.NUMBERVALUE(LEFT(M394,(LEN(M394)-2))),94-_xlfn.NUMBERVALUE(LEFT(M394,(LEN(M394)-2))))*1.04)</f>
        <v>84.4</v>
      </c>
      <c r="O394">
        <f>AVERAGE(N394:N397)</f>
        <v>91.419999999999987</v>
      </c>
    </row>
    <row r="395" spans="1:15" x14ac:dyDescent="0.25">
      <c r="B395" t="s">
        <v>1408</v>
      </c>
      <c r="C395" t="s">
        <v>1478</v>
      </c>
      <c r="D395" s="6">
        <v>0.61710648148148151</v>
      </c>
      <c r="E395" s="6">
        <v>0.62718750000000001</v>
      </c>
      <c r="F395">
        <f>VLOOKUP(B395,evpWeights!A:Z,26,FALSE)</f>
        <v>5.7041131604135524E-6</v>
      </c>
      <c r="G395" s="6" t="str">
        <f t="shared" si="47"/>
        <v>871</v>
      </c>
      <c r="H395">
        <f t="shared" si="48"/>
        <v>6.5489244092004044E-9</v>
      </c>
      <c r="M395" t="s">
        <v>443</v>
      </c>
      <c r="N395">
        <f t="shared" si="56"/>
        <v>97.92</v>
      </c>
    </row>
    <row r="396" spans="1:15" x14ac:dyDescent="0.25">
      <c r="B396" t="s">
        <v>1409</v>
      </c>
      <c r="C396" t="s">
        <v>1478</v>
      </c>
      <c r="D396" s="6">
        <v>0.61760416666666662</v>
      </c>
      <c r="E396" s="6">
        <v>0.62759259259259259</v>
      </c>
      <c r="F396">
        <f>VLOOKUP(B396,evpWeights!A:Z,26,FALSE)</f>
        <v>5.7041131604135524E-6</v>
      </c>
      <c r="G396" s="6" t="str">
        <f t="shared" si="47"/>
        <v>863</v>
      </c>
      <c r="H396">
        <f t="shared" si="48"/>
        <v>6.6096328625881253E-9</v>
      </c>
      <c r="M396" t="s">
        <v>454</v>
      </c>
      <c r="N396">
        <f t="shared" si="56"/>
        <v>90.64</v>
      </c>
    </row>
    <row r="397" spans="1:15" x14ac:dyDescent="0.25">
      <c r="B397" t="s">
        <v>1410</v>
      </c>
      <c r="C397" t="s">
        <v>1478</v>
      </c>
      <c r="D397" s="6">
        <v>0.61810185185185185</v>
      </c>
      <c r="E397" s="6">
        <v>0.62799768518518517</v>
      </c>
      <c r="F397">
        <f>VLOOKUP(B397,evpWeights!A:Z,26,FALSE)</f>
        <v>5.7041131604134804E-6</v>
      </c>
      <c r="G397" s="6" t="str">
        <f t="shared" si="47"/>
        <v>855</v>
      </c>
      <c r="H397">
        <f t="shared" si="48"/>
        <v>6.6714773806005622E-9</v>
      </c>
      <c r="M397" t="s">
        <v>491</v>
      </c>
      <c r="N397">
        <f t="shared" si="56"/>
        <v>92.72</v>
      </c>
    </row>
    <row r="398" spans="1:15" x14ac:dyDescent="0.25">
      <c r="B398" t="s">
        <v>1411</v>
      </c>
      <c r="C398" t="s">
        <v>1478</v>
      </c>
      <c r="D398" s="6">
        <v>0.61859953703703707</v>
      </c>
      <c r="E398" s="6">
        <v>0.62842592592592594</v>
      </c>
      <c r="F398">
        <f>VLOOKUP(B398,evpWeights!A:Z,26,FALSE)</f>
        <v>4.0743665431525064E-6</v>
      </c>
      <c r="G398" s="6" t="str">
        <f t="shared" si="47"/>
        <v>849</v>
      </c>
      <c r="H398">
        <f t="shared" si="48"/>
        <v>4.7990183076001252E-9</v>
      </c>
    </row>
    <row r="399" spans="1:15" x14ac:dyDescent="0.25">
      <c r="A399" s="3">
        <v>42557</v>
      </c>
      <c r="B399" t="s">
        <v>1412</v>
      </c>
      <c r="C399" t="s">
        <v>396</v>
      </c>
      <c r="D399" s="6">
        <v>0.63118055555555552</v>
      </c>
      <c r="E399" s="6">
        <v>0.64128472222222221</v>
      </c>
      <c r="F399">
        <f>VLOOKUP(B399,evpWeights!A:Z,26,FALSE)</f>
        <v>1.0593353012196545E-5</v>
      </c>
      <c r="G399" s="6" t="str">
        <f t="shared" si="47"/>
        <v>873</v>
      </c>
      <c r="H399">
        <f t="shared" si="48"/>
        <v>1.2134424985333958E-8</v>
      </c>
      <c r="I399">
        <f t="shared" ref="I399" si="57">AVERAGE(H399:H403)</f>
        <v>1.2316058421814574E-8</v>
      </c>
    </row>
    <row r="400" spans="1:15" x14ac:dyDescent="0.25">
      <c r="B400" t="s">
        <v>1413</v>
      </c>
      <c r="C400" t="s">
        <v>396</v>
      </c>
      <c r="D400" s="6">
        <v>0.63163194444444448</v>
      </c>
      <c r="E400" s="6">
        <v>0.64173611111111117</v>
      </c>
      <c r="F400">
        <f>VLOOKUP(B400,evpWeights!A:Z,26,FALSE)</f>
        <v>1.3037972938088079E-5</v>
      </c>
      <c r="G400" s="6" t="str">
        <f t="shared" si="47"/>
        <v>873</v>
      </c>
      <c r="H400">
        <f t="shared" si="48"/>
        <v>1.4934676905026435E-8</v>
      </c>
    </row>
    <row r="401" spans="1:15" x14ac:dyDescent="0.25">
      <c r="B401" t="s">
        <v>1414</v>
      </c>
      <c r="C401" t="s">
        <v>396</v>
      </c>
      <c r="D401" s="6">
        <v>0.63207175925925929</v>
      </c>
      <c r="E401" s="6">
        <v>0.64214120370370364</v>
      </c>
      <c r="F401">
        <f>VLOOKUP(B401,evpWeights!A:Z,26,FALSE)</f>
        <v>1.0593353012196545E-5</v>
      </c>
      <c r="G401" s="6" t="str">
        <f t="shared" si="47"/>
        <v>870</v>
      </c>
      <c r="H401">
        <f t="shared" si="48"/>
        <v>1.2176267830110971E-8</v>
      </c>
    </row>
    <row r="402" spans="1:15" x14ac:dyDescent="0.25">
      <c r="B402" t="s">
        <v>1415</v>
      </c>
      <c r="C402" t="s">
        <v>396</v>
      </c>
      <c r="D402" s="6">
        <v>0.63246527777777783</v>
      </c>
      <c r="E402" s="6">
        <v>0.64261574074074079</v>
      </c>
      <c r="F402">
        <f>VLOOKUP(B402,evpWeights!A:Z,26,FALSE)</f>
        <v>1.0593353012196545E-5</v>
      </c>
      <c r="G402" s="6" t="str">
        <f t="shared" si="47"/>
        <v>877</v>
      </c>
      <c r="H402">
        <f t="shared" si="48"/>
        <v>1.2079079831466984E-8</v>
      </c>
    </row>
    <row r="403" spans="1:15" x14ac:dyDescent="0.25">
      <c r="B403" t="s">
        <v>1416</v>
      </c>
      <c r="C403" t="s">
        <v>396</v>
      </c>
      <c r="D403" s="6">
        <v>0.63290509259259264</v>
      </c>
      <c r="E403" s="6">
        <v>0.64302083333333326</v>
      </c>
      <c r="F403">
        <f>VLOOKUP(B403,evpWeights!A:Z,26,FALSE)</f>
        <v>8.9636063949355726E-6</v>
      </c>
      <c r="G403" s="6" t="str">
        <f t="shared" si="47"/>
        <v>874</v>
      </c>
      <c r="H403">
        <f t="shared" si="48"/>
        <v>1.0255842557134522E-8</v>
      </c>
    </row>
    <row r="404" spans="1:15" x14ac:dyDescent="0.25">
      <c r="A404" s="3">
        <v>42558</v>
      </c>
      <c r="B404" t="s">
        <v>1505</v>
      </c>
      <c r="C404" t="s">
        <v>396</v>
      </c>
      <c r="D404" s="6">
        <v>0.27300925925925928</v>
      </c>
      <c r="E404" s="6">
        <v>0.28403935185185186</v>
      </c>
      <c r="F404">
        <f>VLOOKUP(B404,evpWeights!A:Z,26,FALSE)</f>
        <v>4.0743665431525064E-6</v>
      </c>
      <c r="G404" s="6" t="str">
        <f t="shared" si="47"/>
        <v>953</v>
      </c>
      <c r="H404">
        <f t="shared" si="48"/>
        <v>4.2753059214611821E-9</v>
      </c>
      <c r="I404">
        <f t="shared" ref="I404" si="58">AVERAGE(H404:H408)</f>
        <v>5.2180745100042877E-9</v>
      </c>
    </row>
    <row r="405" spans="1:15" x14ac:dyDescent="0.25">
      <c r="B405" t="s">
        <v>1506</v>
      </c>
      <c r="C405" t="s">
        <v>396</v>
      </c>
      <c r="D405" s="6">
        <v>0.27349537037037036</v>
      </c>
      <c r="E405" s="6">
        <v>0.28445601851851854</v>
      </c>
      <c r="F405">
        <f>VLOOKUP(B405,evpWeights!A:Z,26,FALSE)</f>
        <v>4.0743665431525064E-6</v>
      </c>
      <c r="G405" s="6" t="str">
        <f t="shared" si="47"/>
        <v>947</v>
      </c>
      <c r="H405">
        <f t="shared" si="48"/>
        <v>4.3023933929804716E-9</v>
      </c>
    </row>
    <row r="406" spans="1:15" x14ac:dyDescent="0.25">
      <c r="B406" t="s">
        <v>1507</v>
      </c>
      <c r="C406" t="s">
        <v>396</v>
      </c>
      <c r="D406" s="6">
        <v>0.27403935185185185</v>
      </c>
      <c r="E406" s="6">
        <v>0.28489583333333335</v>
      </c>
      <c r="F406">
        <f>VLOOKUP(B406,evpWeights!A:Z,26,FALSE)</f>
        <v>4.8892398517829934E-6</v>
      </c>
      <c r="G406" s="6" t="str">
        <f t="shared" si="47"/>
        <v>938</v>
      </c>
      <c r="H406">
        <f t="shared" si="48"/>
        <v>5.2124092236492471E-9</v>
      </c>
    </row>
    <row r="407" spans="1:15" x14ac:dyDescent="0.25">
      <c r="B407" t="s">
        <v>1508</v>
      </c>
      <c r="C407" t="s">
        <v>396</v>
      </c>
      <c r="D407" s="6">
        <v>0.2744907407407407</v>
      </c>
      <c r="E407" s="6">
        <v>0.2852777777777778</v>
      </c>
      <c r="F407">
        <f>VLOOKUP(B407,evpWeights!A:Z,26,FALSE)</f>
        <v>5.7041131604134804E-6</v>
      </c>
      <c r="G407" s="6" t="str">
        <f t="shared" si="47"/>
        <v>932</v>
      </c>
      <c r="H407">
        <f t="shared" si="48"/>
        <v>6.1202930905724037E-9</v>
      </c>
    </row>
    <row r="408" spans="1:15" x14ac:dyDescent="0.25">
      <c r="B408" t="s">
        <v>1509</v>
      </c>
      <c r="C408" t="s">
        <v>396</v>
      </c>
      <c r="D408" s="6">
        <v>0.27502314814814816</v>
      </c>
      <c r="E408" s="6">
        <v>0.28570601851851851</v>
      </c>
      <c r="F408">
        <f>VLOOKUP(B408,evpWeights!A:Z,26,FALSE)</f>
        <v>5.7041131604135524E-6</v>
      </c>
      <c r="G408" s="6" t="str">
        <f t="shared" si="47"/>
        <v>923</v>
      </c>
      <c r="H408">
        <f t="shared" si="48"/>
        <v>6.1799709213581281E-9</v>
      </c>
    </row>
    <row r="409" spans="1:15" x14ac:dyDescent="0.25">
      <c r="A409" s="3">
        <v>42558</v>
      </c>
      <c r="B409" t="s">
        <v>1510</v>
      </c>
      <c r="C409" t="s">
        <v>1478</v>
      </c>
      <c r="D409" s="6">
        <v>0.30049768518518521</v>
      </c>
      <c r="E409" s="6">
        <v>0.3112847222222222</v>
      </c>
      <c r="F409">
        <f>VLOOKUP(B409,evpWeights!A:Z,26,FALSE)</f>
        <v>1.1408226320827032E-5</v>
      </c>
      <c r="G409" s="6" t="str">
        <f t="shared" si="47"/>
        <v>932</v>
      </c>
      <c r="H409">
        <f t="shared" si="48"/>
        <v>1.2240586181144883E-8</v>
      </c>
      <c r="I409">
        <f t="shared" ref="I409" si="59">AVERAGE(H409:H413)</f>
        <v>1.389268978389435E-8</v>
      </c>
      <c r="K409" s="8">
        <v>0.30694444444444441</v>
      </c>
      <c r="L409">
        <v>0</v>
      </c>
    </row>
    <row r="410" spans="1:15" x14ac:dyDescent="0.25">
      <c r="B410" t="s">
        <v>1511</v>
      </c>
      <c r="C410" t="s">
        <v>1478</v>
      </c>
      <c r="D410" s="6">
        <v>0.30114583333333333</v>
      </c>
      <c r="E410" s="6">
        <v>0.3117476851851852</v>
      </c>
      <c r="F410">
        <f>VLOOKUP(B410,evpWeights!A:Z,26,FALSE)</f>
        <v>1.2223099629457592E-5</v>
      </c>
      <c r="G410" s="6" t="str">
        <f t="shared" si="47"/>
        <v>916</v>
      </c>
      <c r="H410">
        <f t="shared" si="48"/>
        <v>1.3343995228665493E-8</v>
      </c>
    </row>
    <row r="411" spans="1:15" x14ac:dyDescent="0.25">
      <c r="B411" t="s">
        <v>1512</v>
      </c>
      <c r="C411" t="s">
        <v>1478</v>
      </c>
      <c r="D411" s="6">
        <v>0.30197916666666663</v>
      </c>
      <c r="E411" s="6">
        <v>0.31223379629629627</v>
      </c>
      <c r="F411">
        <f>VLOOKUP(B411,evpWeights!A:Z,26,FALSE)</f>
        <v>1.3037972938088079E-5</v>
      </c>
      <c r="G411" s="6" t="str">
        <f t="shared" si="47"/>
        <v>886</v>
      </c>
      <c r="H411">
        <f t="shared" si="48"/>
        <v>1.4715545076848847E-8</v>
      </c>
    </row>
    <row r="412" spans="1:15" x14ac:dyDescent="0.25">
      <c r="B412" t="s">
        <v>1513</v>
      </c>
      <c r="C412" t="s">
        <v>1478</v>
      </c>
      <c r="D412" s="6">
        <v>0.30258101851851854</v>
      </c>
      <c r="E412" s="6">
        <v>0.31269675925925927</v>
      </c>
      <c r="F412">
        <f>VLOOKUP(B412,evpWeights!A:Z,26,FALSE)</f>
        <v>1.2223099629457519E-5</v>
      </c>
      <c r="G412" s="6" t="str">
        <f t="shared" si="47"/>
        <v>874</v>
      </c>
      <c r="H412">
        <f t="shared" si="48"/>
        <v>1.3985239850637894E-8</v>
      </c>
    </row>
    <row r="413" spans="1:15" x14ac:dyDescent="0.25">
      <c r="B413" t="s">
        <v>1514</v>
      </c>
      <c r="C413" t="s">
        <v>1478</v>
      </c>
      <c r="D413" s="6">
        <v>0.30318287037037034</v>
      </c>
      <c r="E413" s="6">
        <v>0.31312499999999999</v>
      </c>
      <c r="F413">
        <f>VLOOKUP(B413,evpWeights!A:Z,26,FALSE)</f>
        <v>1.3037972938088006E-5</v>
      </c>
      <c r="G413" s="6" t="str">
        <f t="shared" si="47"/>
        <v>859</v>
      </c>
      <c r="H413">
        <f t="shared" si="48"/>
        <v>1.517808258217463E-8</v>
      </c>
    </row>
    <row r="414" spans="1:15" x14ac:dyDescent="0.25">
      <c r="A414" s="3">
        <v>42558</v>
      </c>
      <c r="B414" t="s">
        <v>1515</v>
      </c>
      <c r="C414" t="s">
        <v>1479</v>
      </c>
      <c r="D414" s="6">
        <v>0.31943287037037038</v>
      </c>
      <c r="E414" s="6">
        <v>0.33071759259259259</v>
      </c>
      <c r="F414">
        <f>VLOOKUP(B414,evpWeights!A:Z,26,FALSE)</f>
        <v>1.7112339481240585E-5</v>
      </c>
      <c r="G414" s="6" t="str">
        <f t="shared" si="47"/>
        <v>975</v>
      </c>
      <c r="H414">
        <f t="shared" si="48"/>
        <v>1.7551117416657009E-8</v>
      </c>
      <c r="I414">
        <f t="shared" ref="I414" si="60">AVERAGE(H414:H418)</f>
        <v>1.4944950223120221E-8</v>
      </c>
      <c r="K414" s="8">
        <v>0.32708333333333334</v>
      </c>
      <c r="L414">
        <v>0</v>
      </c>
      <c r="M414" t="s">
        <v>2259</v>
      </c>
      <c r="N414">
        <f t="shared" ref="N414:N417" si="61">100-(IF(RIGHT(M414,1)="w",_xlfn.NUMBERVALUE(LEFT(M414,(LEN(M414)-2))),94-_xlfn.NUMBERVALUE(LEFT(M414,(LEN(M414)-2))))*1.04)</f>
        <v>41.76</v>
      </c>
      <c r="O414">
        <f>AVERAGE(N414:N417)</f>
        <v>32.4</v>
      </c>
    </row>
    <row r="415" spans="1:15" x14ac:dyDescent="0.25">
      <c r="B415" t="s">
        <v>1516</v>
      </c>
      <c r="C415" t="s">
        <v>1479</v>
      </c>
      <c r="D415" s="6">
        <v>0.32011574074074073</v>
      </c>
      <c r="E415" s="6">
        <v>0.33119212962962963</v>
      </c>
      <c r="F415">
        <f>VLOOKUP(B415,evpWeights!A:Z,26,FALSE)</f>
        <v>1.4667719555349051E-5</v>
      </c>
      <c r="G415" s="6" t="str">
        <f t="shared" si="47"/>
        <v>957</v>
      </c>
      <c r="H415">
        <f t="shared" si="48"/>
        <v>1.5326770695244569E-8</v>
      </c>
      <c r="M415" t="s">
        <v>648</v>
      </c>
      <c r="N415">
        <f t="shared" si="61"/>
        <v>19.920000000000002</v>
      </c>
    </row>
    <row r="416" spans="1:15" x14ac:dyDescent="0.25">
      <c r="B416" t="s">
        <v>1517</v>
      </c>
      <c r="C416" t="s">
        <v>1479</v>
      </c>
      <c r="D416" s="6">
        <v>0.32083333333333336</v>
      </c>
      <c r="E416" s="6">
        <v>0.33171296296296299</v>
      </c>
      <c r="F416">
        <f>VLOOKUP(B416,evpWeights!A:Z,26,FALSE)</f>
        <v>1.2223099629457519E-5</v>
      </c>
      <c r="G416" s="6" t="str">
        <f t="shared" si="47"/>
        <v>940</v>
      </c>
      <c r="H416">
        <f t="shared" si="48"/>
        <v>1.3003297478146296E-8</v>
      </c>
      <c r="M416" t="s">
        <v>1492</v>
      </c>
      <c r="N416">
        <f t="shared" si="61"/>
        <v>15.759999999999991</v>
      </c>
    </row>
    <row r="417" spans="1:14" x14ac:dyDescent="0.25">
      <c r="B417" t="s">
        <v>1518</v>
      </c>
      <c r="C417" t="s">
        <v>1479</v>
      </c>
      <c r="D417" s="6">
        <v>0.32159722222222226</v>
      </c>
      <c r="E417" s="6">
        <v>0.3321412037037037</v>
      </c>
      <c r="F417">
        <f>VLOOKUP(B417,evpWeights!A:Z,26,FALSE)</f>
        <v>1.2223099629457592E-5</v>
      </c>
      <c r="G417" s="6" t="str">
        <f t="shared" si="47"/>
        <v>911</v>
      </c>
      <c r="H417">
        <f t="shared" si="48"/>
        <v>1.3417233402258609E-8</v>
      </c>
      <c r="M417" t="s">
        <v>579</v>
      </c>
      <c r="N417">
        <f t="shared" si="61"/>
        <v>52.16</v>
      </c>
    </row>
    <row r="418" spans="1:14" x14ac:dyDescent="0.25">
      <c r="B418" t="s">
        <v>1519</v>
      </c>
      <c r="C418" t="s">
        <v>1479</v>
      </c>
      <c r="D418" s="6">
        <v>0.32217592592592592</v>
      </c>
      <c r="E418" s="6">
        <v>0.33256944444444442</v>
      </c>
      <c r="F418">
        <f>VLOOKUP(B418,evpWeights!A:Z,26,FALSE)</f>
        <v>1.3852846246718566E-5</v>
      </c>
      <c r="G418" s="6" t="str">
        <f t="shared" si="47"/>
        <v>898</v>
      </c>
      <c r="H418">
        <f t="shared" si="48"/>
        <v>1.5426332123294617E-8</v>
      </c>
    </row>
    <row r="419" spans="1:14" x14ac:dyDescent="0.25">
      <c r="A419" s="3">
        <v>42558</v>
      </c>
      <c r="B419" t="s">
        <v>1520</v>
      </c>
      <c r="C419" t="s">
        <v>1479</v>
      </c>
      <c r="D419" s="6">
        <v>0.60398148148148145</v>
      </c>
      <c r="E419" s="6">
        <v>0.61453703703703699</v>
      </c>
      <c r="F419">
        <f>VLOOKUP(B419,evpWeights!A:Z,26,FALSE)</f>
        <v>1.6297466172610097E-5</v>
      </c>
      <c r="G419" s="6" t="str">
        <f t="shared" si="47"/>
        <v>912</v>
      </c>
      <c r="H419">
        <f t="shared" si="48"/>
        <v>1.7870028698037386E-8</v>
      </c>
      <c r="I419">
        <f t="shared" ref="I419" si="62">AVERAGE(H419:H423)</f>
        <v>1.8714143953988612E-8</v>
      </c>
      <c r="K419" s="8">
        <v>0.60902777777777783</v>
      </c>
      <c r="L419">
        <v>0.4</v>
      </c>
    </row>
    <row r="420" spans="1:14" x14ac:dyDescent="0.25">
      <c r="B420" t="s">
        <v>1521</v>
      </c>
      <c r="C420" t="s">
        <v>1479</v>
      </c>
      <c r="D420" s="6">
        <v>0.60462962962962963</v>
      </c>
      <c r="E420" s="6">
        <v>0.6149189814814815</v>
      </c>
      <c r="F420">
        <f>VLOOKUP(B420,evpWeights!A:Z,26,FALSE)</f>
        <v>1.5482592863979611E-5</v>
      </c>
      <c r="G420" s="6" t="str">
        <f t="shared" si="47"/>
        <v>889</v>
      </c>
      <c r="H420">
        <f t="shared" si="48"/>
        <v>1.7415740004476505E-8</v>
      </c>
    </row>
    <row r="421" spans="1:14" x14ac:dyDescent="0.25">
      <c r="B421" t="s">
        <v>1522</v>
      </c>
      <c r="C421" t="s">
        <v>1479</v>
      </c>
      <c r="D421" s="6">
        <v>0.60512731481481474</v>
      </c>
      <c r="E421" s="6">
        <v>0.61527777777777781</v>
      </c>
      <c r="F421">
        <f>VLOOKUP(B421,evpWeights!A:Z,26,FALSE)</f>
        <v>1.9556959407132119E-5</v>
      </c>
      <c r="G421" s="6" t="str">
        <f t="shared" si="47"/>
        <v>877</v>
      </c>
      <c r="H421">
        <f t="shared" si="48"/>
        <v>2.2299839688862167E-8</v>
      </c>
    </row>
    <row r="422" spans="1:14" x14ac:dyDescent="0.25">
      <c r="B422" t="s">
        <v>1523</v>
      </c>
      <c r="C422" t="s">
        <v>1479</v>
      </c>
      <c r="D422" s="6">
        <v>0.6056597222222222</v>
      </c>
      <c r="E422" s="6">
        <v>0.61574074074074081</v>
      </c>
      <c r="F422">
        <f>VLOOKUP(B422,evpWeights!A:Z,26,FALSE)</f>
        <v>1.548259286397954E-5</v>
      </c>
      <c r="G422" s="6" t="str">
        <f t="shared" si="47"/>
        <v>871</v>
      </c>
      <c r="H422">
        <f t="shared" si="48"/>
        <v>1.7775651967829551E-8</v>
      </c>
    </row>
    <row r="423" spans="1:14" x14ac:dyDescent="0.25">
      <c r="B423" t="s">
        <v>1524</v>
      </c>
      <c r="C423" t="s">
        <v>1479</v>
      </c>
      <c r="D423" s="6">
        <v>0.60615740740740742</v>
      </c>
      <c r="E423" s="6">
        <v>0.61651620370370364</v>
      </c>
      <c r="F423">
        <f>VLOOKUP(B423,evpWeights!A:Z,26,FALSE)</f>
        <v>1.6297466172610025E-5</v>
      </c>
      <c r="G423" s="6" t="str">
        <f t="shared" si="47"/>
        <v>895</v>
      </c>
      <c r="H423">
        <f t="shared" si="48"/>
        <v>1.8209459410737458E-8</v>
      </c>
    </row>
    <row r="424" spans="1:14" x14ac:dyDescent="0.25">
      <c r="A424" s="3">
        <v>42558</v>
      </c>
      <c r="B424" t="s">
        <v>1525</v>
      </c>
      <c r="C424" t="s">
        <v>396</v>
      </c>
      <c r="D424" s="6">
        <v>0.61894675925925924</v>
      </c>
      <c r="E424" s="6">
        <v>0.63160879629629629</v>
      </c>
      <c r="F424">
        <f>VLOOKUP(B424,evpWeights!A:Z,26,FALSE)</f>
        <v>2.6075945876176083E-5</v>
      </c>
      <c r="G424" s="6" t="str">
        <f t="shared" si="47"/>
        <v>1094</v>
      </c>
      <c r="H424">
        <f t="shared" si="48"/>
        <v>2.3835416705828229E-8</v>
      </c>
      <c r="I424">
        <f t="shared" ref="I424" si="63">AVERAGE(H424:H428)</f>
        <v>2.3396947369881693E-8</v>
      </c>
    </row>
    <row r="425" spans="1:14" x14ac:dyDescent="0.25">
      <c r="B425" t="s">
        <v>1526</v>
      </c>
      <c r="C425" t="s">
        <v>396</v>
      </c>
      <c r="D425" s="6">
        <v>0.61946759259259265</v>
      </c>
      <c r="E425" s="6">
        <v>0.6320486111111111</v>
      </c>
      <c r="F425">
        <f>VLOOKUP(B425,evpWeights!A:Z,26,FALSE)</f>
        <v>2.6890819184806643E-5</v>
      </c>
      <c r="G425" s="6" t="str">
        <f t="shared" si="47"/>
        <v>1087</v>
      </c>
      <c r="H425">
        <f t="shared" si="48"/>
        <v>2.4738564107457813E-8</v>
      </c>
    </row>
    <row r="426" spans="1:14" x14ac:dyDescent="0.25">
      <c r="B426" t="s">
        <v>1527</v>
      </c>
      <c r="C426" t="s">
        <v>396</v>
      </c>
      <c r="D426" s="6">
        <v>0.61997685185185192</v>
      </c>
      <c r="E426" s="6">
        <v>0.63238425925925923</v>
      </c>
      <c r="F426">
        <f>VLOOKUP(B426,evpWeights!A:Z,26,FALSE)</f>
        <v>2.6075945876176083E-5</v>
      </c>
      <c r="G426" s="6" t="str">
        <f t="shared" si="47"/>
        <v>1072</v>
      </c>
      <c r="H426">
        <f t="shared" si="48"/>
        <v>2.4324576377029927E-8</v>
      </c>
    </row>
    <row r="427" spans="1:14" x14ac:dyDescent="0.25">
      <c r="B427" t="s">
        <v>1528</v>
      </c>
      <c r="C427" t="s">
        <v>396</v>
      </c>
      <c r="D427" s="6">
        <v>0.62054398148148149</v>
      </c>
      <c r="E427" s="6">
        <v>0.63280092592592596</v>
      </c>
      <c r="F427">
        <f>VLOOKUP(B427,evpWeights!A:Z,26,FALSE)</f>
        <v>2.3631325950284624E-5</v>
      </c>
      <c r="G427" s="6" t="str">
        <f t="shared" si="47"/>
        <v>1059</v>
      </c>
      <c r="H427">
        <f t="shared" si="48"/>
        <v>2.2314755382705026E-8</v>
      </c>
    </row>
    <row r="428" spans="1:14" x14ac:dyDescent="0.25">
      <c r="B428" t="s">
        <v>1529</v>
      </c>
      <c r="C428" t="s">
        <v>396</v>
      </c>
      <c r="D428" s="6">
        <v>0.62103009259259256</v>
      </c>
      <c r="E428" s="6">
        <v>0.63315972222222217</v>
      </c>
      <c r="F428">
        <f>VLOOKUP(B428,evpWeights!A:Z,26,FALSE)</f>
        <v>2.2816452641654064E-5</v>
      </c>
      <c r="G428" s="6" t="str">
        <f t="shared" si="47"/>
        <v>1048</v>
      </c>
      <c r="H428">
        <f t="shared" si="48"/>
        <v>2.1771424276387466E-8</v>
      </c>
    </row>
    <row r="429" spans="1:14" x14ac:dyDescent="0.25">
      <c r="A429" s="3">
        <v>42558</v>
      </c>
      <c r="B429" t="s">
        <v>1530</v>
      </c>
      <c r="C429" t="s">
        <v>1478</v>
      </c>
      <c r="D429" s="6">
        <v>0.62333333333333341</v>
      </c>
      <c r="E429" s="6">
        <v>0.63466435185185188</v>
      </c>
      <c r="F429">
        <f>VLOOKUP(B429,evpWeights!A:Z,26,FALSE)</f>
        <v>1.3037972938088079E-5</v>
      </c>
      <c r="G429" s="6" t="str">
        <f t="shared" si="47"/>
        <v>979</v>
      </c>
      <c r="H429">
        <f t="shared" si="48"/>
        <v>1.331764345054962E-8</v>
      </c>
      <c r="I429">
        <f t="shared" ref="I429" si="64">AVERAGE(H429:H433)</f>
        <v>1.1746039129134824E-8</v>
      </c>
      <c r="K429" s="8">
        <v>0.62777777777777777</v>
      </c>
      <c r="L429">
        <v>0</v>
      </c>
    </row>
    <row r="430" spans="1:14" x14ac:dyDescent="0.25">
      <c r="B430" t="s">
        <v>1531</v>
      </c>
      <c r="C430" t="s">
        <v>1478</v>
      </c>
      <c r="D430" s="6">
        <v>0.62402777777777774</v>
      </c>
      <c r="E430" s="6">
        <v>0.63504629629629628</v>
      </c>
      <c r="F430">
        <f>VLOOKUP(B430,evpWeights!A:Z,26,FALSE)</f>
        <v>8.9636063949354998E-6</v>
      </c>
      <c r="G430" s="6" t="str">
        <f t="shared" si="47"/>
        <v>952</v>
      </c>
      <c r="H430">
        <f t="shared" si="48"/>
        <v>9.4155529358566181E-9</v>
      </c>
    </row>
    <row r="431" spans="1:14" x14ac:dyDescent="0.25">
      <c r="B431" t="s">
        <v>1532</v>
      </c>
      <c r="C431" t="s">
        <v>1478</v>
      </c>
      <c r="D431" s="6">
        <v>0.6248379629629629</v>
      </c>
      <c r="E431" s="6">
        <v>0.63540509259259259</v>
      </c>
      <c r="F431">
        <f>VLOOKUP(B431,evpWeights!A:Z,26,FALSE)</f>
        <v>1.1408226320827105E-5</v>
      </c>
      <c r="G431" s="6" t="str">
        <f t="shared" si="47"/>
        <v>913</v>
      </c>
      <c r="H431">
        <f t="shared" si="48"/>
        <v>1.2495319080862109E-8</v>
      </c>
    </row>
    <row r="432" spans="1:14" x14ac:dyDescent="0.25">
      <c r="B432" t="s">
        <v>1533</v>
      </c>
      <c r="C432" t="s">
        <v>1478</v>
      </c>
      <c r="D432" s="6">
        <v>0.62532407407407409</v>
      </c>
      <c r="E432" s="6">
        <v>0.63577546296296295</v>
      </c>
      <c r="F432">
        <f>VLOOKUP(B432,evpWeights!A:Z,26,FALSE)</f>
        <v>1.0593353012196545E-5</v>
      </c>
      <c r="G432" s="6" t="str">
        <f t="shared" si="47"/>
        <v>903</v>
      </c>
      <c r="H432">
        <f t="shared" si="48"/>
        <v>1.1731287942631833E-8</v>
      </c>
    </row>
    <row r="433" spans="1:12" x14ac:dyDescent="0.25">
      <c r="B433" t="s">
        <v>1534</v>
      </c>
      <c r="C433" t="s">
        <v>1478</v>
      </c>
      <c r="D433" s="6">
        <v>0.6257638888888889</v>
      </c>
      <c r="E433" s="6">
        <v>0.63618055555555553</v>
      </c>
      <c r="F433">
        <f>VLOOKUP(B433,evpWeights!A:Z,26,FALSE)</f>
        <v>1.0593353012196545E-5</v>
      </c>
      <c r="G433" s="6" t="str">
        <f t="shared" si="47"/>
        <v>900</v>
      </c>
      <c r="H433">
        <f t="shared" si="48"/>
        <v>1.1770392235773938E-8</v>
      </c>
    </row>
    <row r="434" spans="1:12" x14ac:dyDescent="0.25">
      <c r="A434" s="3">
        <v>42560</v>
      </c>
      <c r="B434" t="s">
        <v>1539</v>
      </c>
      <c r="C434" t="s">
        <v>396</v>
      </c>
      <c r="D434" s="6">
        <v>0.30803240740740739</v>
      </c>
      <c r="E434" s="6">
        <v>0.31903935185185184</v>
      </c>
      <c r="F434">
        <f>VLOOKUP(B434,evpWeights!A:Z,26,FALSE)</f>
        <v>1.2223099629457519E-5</v>
      </c>
      <c r="G434" s="6" t="str">
        <f t="shared" si="47"/>
        <v>951</v>
      </c>
      <c r="H434">
        <f t="shared" si="48"/>
        <v>1.285289130332021E-8</v>
      </c>
      <c r="I434">
        <f t="shared" ref="I434" si="65">AVERAGE(H434:H438)</f>
        <v>1.2952048259860119E-8</v>
      </c>
    </row>
    <row r="435" spans="1:12" x14ac:dyDescent="0.25">
      <c r="B435" t="s">
        <v>1540</v>
      </c>
      <c r="C435" t="s">
        <v>396</v>
      </c>
      <c r="D435" s="6">
        <v>0.30853009259259262</v>
      </c>
      <c r="E435" s="6">
        <v>0.31951388888888888</v>
      </c>
      <c r="F435">
        <f>VLOOKUP(B435,evpWeights!A:Z,26,FALSE)</f>
        <v>1.2223099629457592E-5</v>
      </c>
      <c r="G435" s="6" t="str">
        <f t="shared" si="47"/>
        <v>949</v>
      </c>
      <c r="H435">
        <f t="shared" si="48"/>
        <v>1.2879978534728759E-8</v>
      </c>
    </row>
    <row r="436" spans="1:12" x14ac:dyDescent="0.25">
      <c r="B436" t="s">
        <v>1541</v>
      </c>
      <c r="C436" t="s">
        <v>396</v>
      </c>
      <c r="D436" s="6">
        <v>0.30917824074074074</v>
      </c>
      <c r="E436" s="6">
        <v>0.31996527777777778</v>
      </c>
      <c r="F436">
        <f>VLOOKUP(B436,evpWeights!A:Z,26,FALSE)</f>
        <v>1.3037972938088079E-5</v>
      </c>
      <c r="G436" s="6" t="str">
        <f t="shared" si="47"/>
        <v>932</v>
      </c>
      <c r="H436">
        <f t="shared" si="48"/>
        <v>1.3989241349879914E-8</v>
      </c>
    </row>
    <row r="437" spans="1:12" x14ac:dyDescent="0.25">
      <c r="B437" t="s">
        <v>1542</v>
      </c>
      <c r="C437" t="s">
        <v>396</v>
      </c>
      <c r="D437" s="6">
        <v>0.30982638888888886</v>
      </c>
      <c r="E437" s="6">
        <v>0.32041666666666663</v>
      </c>
      <c r="F437">
        <f>VLOOKUP(B437,evpWeights!A:Z,26,FALSE)</f>
        <v>1.2223099629457592E-5</v>
      </c>
      <c r="G437" s="6" t="str">
        <f t="shared" si="47"/>
        <v>915</v>
      </c>
      <c r="H437">
        <f t="shared" si="48"/>
        <v>1.3358578830008297E-8</v>
      </c>
    </row>
    <row r="438" spans="1:12" x14ac:dyDescent="0.25">
      <c r="B438" t="s">
        <v>1543</v>
      </c>
      <c r="C438" t="s">
        <v>396</v>
      </c>
      <c r="D438" s="6">
        <v>0.31033564814814812</v>
      </c>
      <c r="E438" s="6">
        <v>0.32083333333333336</v>
      </c>
      <c r="F438">
        <f>VLOOKUP(B438,evpWeights!A:Z,26,FALSE)</f>
        <v>1.0593353012196618E-5</v>
      </c>
      <c r="G438" s="6" t="str">
        <f t="shared" ref="G438:G501" si="66">IFERROR(TEXT(E438-D438,"[ss]"),"na")</f>
        <v>907</v>
      </c>
      <c r="H438">
        <f t="shared" ref="H438:H501" si="67">IFERROR(F438/G438,"na")</f>
        <v>1.1679551281363416E-8</v>
      </c>
    </row>
    <row r="439" spans="1:12" x14ac:dyDescent="0.25">
      <c r="A439" s="3">
        <v>42560</v>
      </c>
      <c r="B439" t="s">
        <v>1544</v>
      </c>
      <c r="C439" t="s">
        <v>1478</v>
      </c>
      <c r="D439" s="6">
        <v>0.32528935185185187</v>
      </c>
      <c r="E439" s="6">
        <v>0.3359375</v>
      </c>
      <c r="F439">
        <f>VLOOKUP(B439,evpWeights!A:Z,26,FALSE)</f>
        <v>2.0371832715762605E-5</v>
      </c>
      <c r="G439" s="6" t="str">
        <f t="shared" si="66"/>
        <v>920</v>
      </c>
      <c r="H439">
        <f t="shared" si="67"/>
        <v>2.2143296430176744E-8</v>
      </c>
      <c r="I439">
        <f t="shared" ref="I439" si="68">AVERAGE(H439:H443)</f>
        <v>2.1300697965880874E-8</v>
      </c>
      <c r="K439" s="8">
        <v>0.3298611111111111</v>
      </c>
      <c r="L439">
        <v>0</v>
      </c>
    </row>
    <row r="440" spans="1:12" x14ac:dyDescent="0.25">
      <c r="B440" t="s">
        <v>1545</v>
      </c>
      <c r="C440" t="s">
        <v>1478</v>
      </c>
      <c r="D440" s="6">
        <v>0.3258449074074074</v>
      </c>
      <c r="E440" s="6">
        <v>0.3364583333333333</v>
      </c>
      <c r="F440">
        <f>VLOOKUP(B440,evpWeights!A:Z,26,FALSE)</f>
        <v>1.9556959407132119E-5</v>
      </c>
      <c r="G440" s="6" t="str">
        <f t="shared" si="66"/>
        <v>917</v>
      </c>
      <c r="H440">
        <f t="shared" si="67"/>
        <v>2.1327109495236773E-8</v>
      </c>
    </row>
    <row r="441" spans="1:12" x14ac:dyDescent="0.25">
      <c r="B441" t="s">
        <v>1546</v>
      </c>
      <c r="C441" t="s">
        <v>1478</v>
      </c>
      <c r="D441" s="6">
        <v>0.32640046296296293</v>
      </c>
      <c r="E441" s="6">
        <v>0.33689814814814811</v>
      </c>
      <c r="F441">
        <f>VLOOKUP(B441,evpWeights!A:Z,26,FALSE)</f>
        <v>2.0371832715762605E-5</v>
      </c>
      <c r="G441" s="6" t="str">
        <f t="shared" si="66"/>
        <v>907</v>
      </c>
      <c r="H441">
        <f t="shared" si="67"/>
        <v>2.2460675541083357E-8</v>
      </c>
    </row>
    <row r="442" spans="1:12" x14ac:dyDescent="0.25">
      <c r="B442" t="s">
        <v>1547</v>
      </c>
      <c r="C442" t="s">
        <v>1478</v>
      </c>
      <c r="D442" s="6">
        <v>0.32640046296296293</v>
      </c>
      <c r="E442" s="6">
        <v>0.33738425925925924</v>
      </c>
      <c r="F442">
        <f>VLOOKUP(B442,evpWeights!A:Z,26,FALSE)</f>
        <v>1.7927212789871071E-5</v>
      </c>
      <c r="G442" s="6" t="str">
        <f t="shared" si="66"/>
        <v>949</v>
      </c>
      <c r="H442">
        <f t="shared" si="67"/>
        <v>1.8890635184268778E-8</v>
      </c>
    </row>
    <row r="443" spans="1:12" x14ac:dyDescent="0.25">
      <c r="B443" t="s">
        <v>1548</v>
      </c>
      <c r="C443" t="s">
        <v>1478</v>
      </c>
      <c r="D443" s="6">
        <v>0.32740740740740742</v>
      </c>
      <c r="E443" s="6">
        <v>0.33784722222222219</v>
      </c>
      <c r="F443">
        <f>VLOOKUP(B443,evpWeights!A:Z,26,FALSE)</f>
        <v>1.9556959407132119E-5</v>
      </c>
      <c r="G443" s="6" t="str">
        <f t="shared" si="66"/>
        <v>902</v>
      </c>
      <c r="H443">
        <f t="shared" si="67"/>
        <v>2.1681773178638712E-8</v>
      </c>
    </row>
    <row r="444" spans="1:12" x14ac:dyDescent="0.25">
      <c r="A444" s="3">
        <v>42560</v>
      </c>
      <c r="B444" t="s">
        <v>1549</v>
      </c>
      <c r="C444" t="s">
        <v>1479</v>
      </c>
      <c r="D444" s="6">
        <v>0.34192129629629631</v>
      </c>
      <c r="E444" s="6">
        <v>0.35292824074074075</v>
      </c>
      <c r="F444">
        <f>VLOOKUP(B444,evpWeights!A:Z,26,FALSE)</f>
        <v>2.1186706024393165E-5</v>
      </c>
      <c r="G444" s="6" t="str">
        <f t="shared" si="66"/>
        <v>951</v>
      </c>
      <c r="H444">
        <f t="shared" si="67"/>
        <v>2.2278344925755167E-8</v>
      </c>
      <c r="I444">
        <f t="shared" ref="I444" si="69">AVERAGE(H444:H448)</f>
        <v>2.0436549029049489E-8</v>
      </c>
      <c r="K444" s="8">
        <v>0.37013888888888885</v>
      </c>
      <c r="L444">
        <v>0.6</v>
      </c>
    </row>
    <row r="445" spans="1:12" x14ac:dyDescent="0.25">
      <c r="B445" t="s">
        <v>1550</v>
      </c>
      <c r="C445" t="s">
        <v>1479</v>
      </c>
      <c r="D445" s="6">
        <v>0.34240740740740744</v>
      </c>
      <c r="E445" s="6">
        <v>0.35334490740740737</v>
      </c>
      <c r="F445">
        <f>VLOOKUP(B445,evpWeights!A:Z,26,FALSE)</f>
        <v>2.0371832715762605E-5</v>
      </c>
      <c r="G445" s="6" t="str">
        <f t="shared" si="66"/>
        <v>945</v>
      </c>
      <c r="H445">
        <f t="shared" si="67"/>
        <v>2.1557494937314924E-8</v>
      </c>
    </row>
    <row r="446" spans="1:12" x14ac:dyDescent="0.25">
      <c r="B446" t="s">
        <v>1551</v>
      </c>
      <c r="C446" t="s">
        <v>1479</v>
      </c>
      <c r="D446" s="6">
        <v>0.34297453703703701</v>
      </c>
      <c r="E446" s="6">
        <v>0.35375000000000001</v>
      </c>
      <c r="F446">
        <f>VLOOKUP(B446,evpWeights!A:Z,26,FALSE)</f>
        <v>2.0371832715762605E-5</v>
      </c>
      <c r="G446" s="6" t="str">
        <f t="shared" si="66"/>
        <v>931</v>
      </c>
      <c r="H446">
        <f t="shared" si="67"/>
        <v>2.1881667793515149E-8</v>
      </c>
    </row>
    <row r="447" spans="1:12" x14ac:dyDescent="0.25">
      <c r="B447" t="s">
        <v>1552</v>
      </c>
      <c r="C447" t="s">
        <v>1479</v>
      </c>
      <c r="D447" s="6">
        <v>0.34358796296296296</v>
      </c>
      <c r="E447" s="6">
        <v>0.35422453703703699</v>
      </c>
      <c r="F447">
        <f>VLOOKUP(B447,evpWeights!A:Z,26,FALSE)</f>
        <v>1.7927212789871145E-5</v>
      </c>
      <c r="G447" s="6" t="str">
        <f t="shared" si="66"/>
        <v>919</v>
      </c>
      <c r="H447">
        <f t="shared" si="67"/>
        <v>1.950730445034945E-8</v>
      </c>
    </row>
    <row r="448" spans="1:12" x14ac:dyDescent="0.25">
      <c r="B448" t="s">
        <v>1553</v>
      </c>
      <c r="C448" t="s">
        <v>1479</v>
      </c>
      <c r="D448" s="6">
        <v>0.34417824074074077</v>
      </c>
      <c r="E448" s="6">
        <v>0.35474537037037041</v>
      </c>
      <c r="F448">
        <f>VLOOKUP(B448,evpWeights!A:Z,26,FALSE)</f>
        <v>1.548259286397954E-5</v>
      </c>
      <c r="G448" s="6" t="str">
        <f t="shared" si="66"/>
        <v>913</v>
      </c>
      <c r="H448">
        <f t="shared" si="67"/>
        <v>1.695793303831275E-8</v>
      </c>
    </row>
    <row r="449" spans="1:12" x14ac:dyDescent="0.25">
      <c r="A449" s="3">
        <v>42560</v>
      </c>
      <c r="B449" t="s">
        <v>1574</v>
      </c>
      <c r="C449" t="s">
        <v>1479</v>
      </c>
      <c r="D449" s="6">
        <v>0.53162037037037035</v>
      </c>
      <c r="E449" s="6">
        <v>0.54225694444444439</v>
      </c>
      <c r="F449">
        <f>VLOOKUP(B449,evpWeights!A:Z,26,FALSE)</f>
        <v>1.0593353012196545E-5</v>
      </c>
      <c r="G449" s="6" t="str">
        <f t="shared" si="66"/>
        <v>919</v>
      </c>
      <c r="H449">
        <f t="shared" si="67"/>
        <v>1.1527043538842814E-8</v>
      </c>
      <c r="I449">
        <f t="shared" ref="I449" si="70">AVERAGE(H449:H453)</f>
        <v>1.4051338434912531E-8</v>
      </c>
      <c r="J449" t="s">
        <v>2271</v>
      </c>
      <c r="K449" s="8">
        <v>0.53680555555555554</v>
      </c>
      <c r="L449">
        <v>0</v>
      </c>
    </row>
    <row r="450" spans="1:12" x14ac:dyDescent="0.25">
      <c r="B450" t="s">
        <v>1575</v>
      </c>
      <c r="D450" s="6">
        <v>0.53221064814814811</v>
      </c>
      <c r="E450" s="6">
        <v>0.54265046296296293</v>
      </c>
      <c r="F450">
        <f>VLOOKUP(B450,evpWeights!A:Z,26,FALSE)</f>
        <v>1.3037972938088079E-5</v>
      </c>
      <c r="G450" s="6" t="str">
        <f t="shared" si="66"/>
        <v>902</v>
      </c>
      <c r="H450">
        <f t="shared" si="67"/>
        <v>1.4454515452425808E-8</v>
      </c>
    </row>
    <row r="451" spans="1:12" x14ac:dyDescent="0.25">
      <c r="B451" t="s">
        <v>1576</v>
      </c>
      <c r="D451" s="6">
        <v>0.53289351851851852</v>
      </c>
      <c r="E451" s="6">
        <v>0.54341435185185183</v>
      </c>
      <c r="F451">
        <f>VLOOKUP(B451,evpWeights!A:Z,26,FALSE)</f>
        <v>1.548259286397954E-5</v>
      </c>
      <c r="G451" s="6" t="str">
        <f t="shared" si="66"/>
        <v>909</v>
      </c>
      <c r="H451">
        <f t="shared" si="67"/>
        <v>1.7032555405918085E-8</v>
      </c>
    </row>
    <row r="452" spans="1:12" x14ac:dyDescent="0.25">
      <c r="B452" t="s">
        <v>1577</v>
      </c>
      <c r="D452" s="6">
        <v>0.53355324074074073</v>
      </c>
      <c r="E452" s="6">
        <v>0.54380787037037037</v>
      </c>
      <c r="F452">
        <f>VLOOKUP(B452,evpWeights!A:Z,26,FALSE)</f>
        <v>1.2223099629457592E-5</v>
      </c>
      <c r="G452" s="6" t="str">
        <f t="shared" si="66"/>
        <v>886</v>
      </c>
      <c r="H452">
        <f t="shared" si="67"/>
        <v>1.3795823509545815E-8</v>
      </c>
    </row>
    <row r="453" spans="1:12" x14ac:dyDescent="0.25">
      <c r="B453" t="s">
        <v>1578</v>
      </c>
      <c r="D453" s="6">
        <v>0.53417824074074072</v>
      </c>
      <c r="E453" s="6">
        <v>0.54469907407407414</v>
      </c>
      <c r="F453">
        <f>VLOOKUP(B453,evpWeights!A:Z,26,FALSE)</f>
        <v>1.2223099629457592E-5</v>
      </c>
      <c r="G453" s="6" t="str">
        <f t="shared" si="66"/>
        <v>909</v>
      </c>
      <c r="H453">
        <f t="shared" si="67"/>
        <v>1.3446754267830134E-8</v>
      </c>
    </row>
    <row r="454" spans="1:12" x14ac:dyDescent="0.25">
      <c r="A454" s="3">
        <v>42560</v>
      </c>
      <c r="B454" t="s">
        <v>1579</v>
      </c>
      <c r="C454" t="s">
        <v>396</v>
      </c>
      <c r="D454" s="6">
        <v>0.54814814814814816</v>
      </c>
      <c r="E454" s="6">
        <v>0.56118055555555557</v>
      </c>
      <c r="F454">
        <f>VLOOKUP(B454,evpWeights!A:Z,26,FALSE)</f>
        <v>1.9556959407132119E-5</v>
      </c>
      <c r="G454" s="6" t="str">
        <f t="shared" si="66"/>
        <v>1126</v>
      </c>
      <c r="H454">
        <f t="shared" si="67"/>
        <v>1.7368525228358897E-8</v>
      </c>
      <c r="I454">
        <f t="shared" ref="I454" si="71">AVERAGE(H454:H458)</f>
        <v>1.4591579539531593E-8</v>
      </c>
    </row>
    <row r="455" spans="1:12" x14ac:dyDescent="0.25">
      <c r="B455" t="s">
        <v>1580</v>
      </c>
      <c r="D455" s="6">
        <v>0.54863425925925924</v>
      </c>
      <c r="E455" s="6">
        <v>0.56158564814814815</v>
      </c>
      <c r="F455">
        <f>VLOOKUP(B455,evpWeights!A:Z,26,FALSE)</f>
        <v>1.4667719555349124E-5</v>
      </c>
      <c r="G455" s="6" t="str">
        <f t="shared" si="66"/>
        <v>1119</v>
      </c>
      <c r="H455">
        <f t="shared" si="67"/>
        <v>1.3107881640169011E-8</v>
      </c>
    </row>
    <row r="456" spans="1:12" x14ac:dyDescent="0.25">
      <c r="B456" t="s">
        <v>1581</v>
      </c>
      <c r="D456" s="6">
        <v>0.54920138888888892</v>
      </c>
      <c r="E456" s="6">
        <v>0.56206018518518519</v>
      </c>
      <c r="F456">
        <f>VLOOKUP(B456,evpWeights!A:Z,26,FALSE)</f>
        <v>1.6297466172610025E-5</v>
      </c>
      <c r="G456" s="6" t="str">
        <f t="shared" si="66"/>
        <v>1111</v>
      </c>
      <c r="H456">
        <f t="shared" si="67"/>
        <v>1.4669186473996423E-8</v>
      </c>
    </row>
    <row r="457" spans="1:12" x14ac:dyDescent="0.25">
      <c r="B457" t="s">
        <v>1582</v>
      </c>
      <c r="D457" s="6">
        <v>0.54965277777777777</v>
      </c>
      <c r="E457" s="6">
        <v>0.56256944444444446</v>
      </c>
      <c r="F457">
        <f>VLOOKUP(B457,evpWeights!A:Z,26,FALSE)</f>
        <v>1.4667719555349051E-5</v>
      </c>
      <c r="G457" s="6" t="str">
        <f t="shared" si="66"/>
        <v>1116</v>
      </c>
      <c r="H457">
        <f t="shared" si="67"/>
        <v>1.3143117881137142E-8</v>
      </c>
    </row>
    <row r="458" spans="1:12" x14ac:dyDescent="0.25">
      <c r="B458" t="s">
        <v>1583</v>
      </c>
      <c r="D458" s="6">
        <v>0.55010416666666673</v>
      </c>
      <c r="E458" s="6">
        <v>0.562962962962963</v>
      </c>
      <c r="F458">
        <f>VLOOKUP(B458,evpWeights!A:Z,26,FALSE)</f>
        <v>1.6297466172610097E-5</v>
      </c>
      <c r="G458" s="6" t="str">
        <f t="shared" si="66"/>
        <v>1111</v>
      </c>
      <c r="H458">
        <f t="shared" si="67"/>
        <v>1.4669186473996486E-8</v>
      </c>
    </row>
    <row r="459" spans="1:12" x14ac:dyDescent="0.25">
      <c r="A459" s="3">
        <v>42560</v>
      </c>
      <c r="B459" t="s">
        <v>1584</v>
      </c>
      <c r="C459" t="s">
        <v>1478</v>
      </c>
      <c r="D459" s="6">
        <v>0.55268518518518517</v>
      </c>
      <c r="E459" s="6">
        <v>0.56481481481481477</v>
      </c>
      <c r="F459">
        <f>VLOOKUP(B459,evpWeights!A:Z,26,FALSE)</f>
        <v>8.9636063949355726E-6</v>
      </c>
      <c r="G459" s="6" t="str">
        <f t="shared" si="66"/>
        <v>1048</v>
      </c>
      <c r="H459">
        <f t="shared" si="67"/>
        <v>8.5530595371522643E-9</v>
      </c>
      <c r="I459">
        <f t="shared" ref="I459" si="72">AVERAGE(H459:H463)</f>
        <v>8.2878254208270828E-9</v>
      </c>
      <c r="K459" s="8">
        <v>0.55694444444444446</v>
      </c>
      <c r="L459">
        <v>0.3</v>
      </c>
    </row>
    <row r="460" spans="1:12" x14ac:dyDescent="0.25">
      <c r="B460" t="s">
        <v>1585</v>
      </c>
      <c r="D460" s="6">
        <v>0.55328703703703697</v>
      </c>
      <c r="E460" s="6">
        <v>0.56519675925925927</v>
      </c>
      <c r="F460">
        <f>VLOOKUP(B460,evpWeights!A:Z,26,FALSE)</f>
        <v>7.3338597776745257E-6</v>
      </c>
      <c r="G460" s="6" t="str">
        <f t="shared" si="66"/>
        <v>1029</v>
      </c>
      <c r="H460">
        <f t="shared" si="67"/>
        <v>7.127171795602066E-9</v>
      </c>
    </row>
    <row r="461" spans="1:12" x14ac:dyDescent="0.25">
      <c r="B461" t="s">
        <v>1586</v>
      </c>
      <c r="D461" s="6">
        <v>0.55384259259259261</v>
      </c>
      <c r="E461" s="6">
        <v>0.56568287037037035</v>
      </c>
      <c r="F461">
        <f>VLOOKUP(B461,evpWeights!A:Z,26,FALSE)</f>
        <v>9.7784797035660596E-6</v>
      </c>
      <c r="G461" s="6" t="str">
        <f t="shared" si="66"/>
        <v>1023</v>
      </c>
      <c r="H461">
        <f t="shared" si="67"/>
        <v>9.5586311862815831E-9</v>
      </c>
    </row>
    <row r="462" spans="1:12" x14ac:dyDescent="0.25">
      <c r="B462" t="s">
        <v>1587</v>
      </c>
      <c r="D462" s="6">
        <v>0.55443287037037037</v>
      </c>
      <c r="E462" s="6">
        <v>0.56607638888888889</v>
      </c>
      <c r="F462">
        <f>VLOOKUP(B462,evpWeights!A:Z,26,FALSE)</f>
        <v>9.7784797035660596E-6</v>
      </c>
      <c r="G462" s="6" t="str">
        <f t="shared" si="66"/>
        <v>1006</v>
      </c>
      <c r="H462">
        <f t="shared" si="67"/>
        <v>9.7201587510597016E-9</v>
      </c>
    </row>
    <row r="463" spans="1:12" x14ac:dyDescent="0.25">
      <c r="B463" t="s">
        <v>1588</v>
      </c>
      <c r="D463" s="6">
        <v>0.55497685185185186</v>
      </c>
      <c r="E463" s="6">
        <v>0.56662037037037039</v>
      </c>
      <c r="F463">
        <f>VLOOKUP(B463,evpWeights!A:Z,26,FALSE)</f>
        <v>6.5189864690440395E-6</v>
      </c>
      <c r="G463" s="6" t="str">
        <f t="shared" si="66"/>
        <v>1006</v>
      </c>
      <c r="H463">
        <f t="shared" si="67"/>
        <v>6.4801058340398005E-9</v>
      </c>
    </row>
    <row r="464" spans="1:12" x14ac:dyDescent="0.25">
      <c r="A464" s="3">
        <v>42562</v>
      </c>
      <c r="B464" t="s">
        <v>1589</v>
      </c>
      <c r="C464" s="6" t="s">
        <v>396</v>
      </c>
      <c r="D464" s="6">
        <v>0.27254629629629629</v>
      </c>
      <c r="E464" s="6">
        <v>0.28334490740740742</v>
      </c>
      <c r="F464">
        <f>VLOOKUP(B464,evpWeights!A:Z,26,FALSE)</f>
        <v>1.3037972938088079E-5</v>
      </c>
      <c r="G464" s="6" t="str">
        <f t="shared" si="66"/>
        <v>933</v>
      </c>
      <c r="H464">
        <f t="shared" si="67"/>
        <v>1.3974247522066536E-8</v>
      </c>
      <c r="I464">
        <f t="shared" ref="I464" si="73">AVERAGE(H464:H468)</f>
        <v>1.220189213626053E-8</v>
      </c>
    </row>
    <row r="465" spans="1:12" x14ac:dyDescent="0.25">
      <c r="B465" t="s">
        <v>1590</v>
      </c>
      <c r="D465" s="6">
        <v>0.27302083333333332</v>
      </c>
      <c r="E465" s="6">
        <v>0.28370370370370374</v>
      </c>
      <c r="F465">
        <f>VLOOKUP(B465,evpWeights!A:Z,26,FALSE)</f>
        <v>1.0593353012196618E-5</v>
      </c>
      <c r="G465" s="6" t="str">
        <f t="shared" si="66"/>
        <v>923</v>
      </c>
      <c r="H465">
        <f t="shared" si="67"/>
        <v>1.1477088853950831E-8</v>
      </c>
    </row>
    <row r="466" spans="1:12" x14ac:dyDescent="0.25">
      <c r="B466" t="s">
        <v>1591</v>
      </c>
      <c r="D466" s="6">
        <v>0.27350694444444446</v>
      </c>
      <c r="E466" s="6">
        <v>0.28415509259259258</v>
      </c>
      <c r="F466">
        <f>VLOOKUP(B466,evpWeights!A:Z,26,FALSE)</f>
        <v>1.0593353012196545E-5</v>
      </c>
      <c r="G466" s="6" t="str">
        <f t="shared" si="66"/>
        <v>920</v>
      </c>
      <c r="H466">
        <f t="shared" si="67"/>
        <v>1.1514514143691897E-8</v>
      </c>
    </row>
    <row r="467" spans="1:12" x14ac:dyDescent="0.25">
      <c r="B467" t="s">
        <v>1592</v>
      </c>
      <c r="D467" s="6">
        <v>0.27400462962962963</v>
      </c>
      <c r="E467" s="6">
        <v>0.28461805555555558</v>
      </c>
      <c r="F467">
        <f>VLOOKUP(B467,evpWeights!A:Z,26,FALSE)</f>
        <v>1.1408226320827105E-5</v>
      </c>
      <c r="G467" s="6" t="str">
        <f t="shared" si="66"/>
        <v>917</v>
      </c>
      <c r="H467">
        <f t="shared" si="67"/>
        <v>1.2440813872221489E-8</v>
      </c>
    </row>
    <row r="468" spans="1:12" x14ac:dyDescent="0.25">
      <c r="B468" t="s">
        <v>1593</v>
      </c>
      <c r="D468" s="6">
        <v>0.27450231481481485</v>
      </c>
      <c r="E468" s="6">
        <v>0.28506944444444443</v>
      </c>
      <c r="F468">
        <f>VLOOKUP(B468,evpWeights!A:Z,26,FALSE)</f>
        <v>1.0593353012196545E-5</v>
      </c>
      <c r="G468" s="6" t="str">
        <f t="shared" si="66"/>
        <v>913</v>
      </c>
      <c r="H468">
        <f t="shared" si="67"/>
        <v>1.16027962893719E-8</v>
      </c>
    </row>
    <row r="469" spans="1:12" x14ac:dyDescent="0.25">
      <c r="A469" s="3">
        <v>42562</v>
      </c>
      <c r="B469" t="s">
        <v>1594</v>
      </c>
      <c r="C469" t="s">
        <v>1478</v>
      </c>
      <c r="D469" s="6">
        <v>0.30989583333333331</v>
      </c>
      <c r="E469" s="6">
        <v>0.32086805555555559</v>
      </c>
      <c r="F469">
        <f>VLOOKUP(B469,evpWeights!A:Z,26,FALSE)</f>
        <v>2.3631325950284624E-5</v>
      </c>
      <c r="G469" s="6" t="str">
        <f t="shared" si="66"/>
        <v>948</v>
      </c>
      <c r="H469">
        <f t="shared" si="67"/>
        <v>2.4927559019287577E-8</v>
      </c>
      <c r="I469">
        <f t="shared" ref="I469" si="74">AVERAGE(H469:H473)</f>
        <v>2.5925156359877256E-8</v>
      </c>
      <c r="K469" s="8">
        <v>0.31597222222222221</v>
      </c>
      <c r="L469">
        <v>0</v>
      </c>
    </row>
    <row r="470" spans="1:12" x14ac:dyDescent="0.25">
      <c r="B470" t="s">
        <v>1595</v>
      </c>
      <c r="D470" s="6">
        <v>0.31033564814814812</v>
      </c>
      <c r="E470" s="6">
        <v>0.32127314814814817</v>
      </c>
      <c r="F470">
        <f>VLOOKUP(B470,evpWeights!A:Z,26,FALSE)</f>
        <v>2.200157933302365E-5</v>
      </c>
      <c r="G470" s="6" t="str">
        <f t="shared" si="66"/>
        <v>945</v>
      </c>
      <c r="H470">
        <f t="shared" si="67"/>
        <v>2.3282094532300157E-8</v>
      </c>
    </row>
    <row r="471" spans="1:12" x14ac:dyDescent="0.25">
      <c r="B471" t="s">
        <v>1596</v>
      </c>
      <c r="D471" s="6">
        <v>0.31091435185185184</v>
      </c>
      <c r="E471" s="6">
        <v>0.32170138888888888</v>
      </c>
      <c r="F471">
        <f>VLOOKUP(B471,evpWeights!A:Z,26,FALSE)</f>
        <v>2.7705692493437132E-5</v>
      </c>
      <c r="G471" s="6" t="str">
        <f t="shared" si="66"/>
        <v>932</v>
      </c>
      <c r="H471">
        <f t="shared" si="67"/>
        <v>2.9727137868494776E-8</v>
      </c>
    </row>
    <row r="472" spans="1:12" x14ac:dyDescent="0.25">
      <c r="B472" t="s">
        <v>1597</v>
      </c>
      <c r="D472" s="6">
        <v>0.31144675925925924</v>
      </c>
      <c r="E472" s="6">
        <v>0.32207175925925924</v>
      </c>
      <c r="F472">
        <f>VLOOKUP(B472,evpWeights!A:Z,26,FALSE)</f>
        <v>2.2816452641654139E-5</v>
      </c>
      <c r="G472" s="6" t="str">
        <f t="shared" si="66"/>
        <v>918</v>
      </c>
      <c r="H472">
        <f t="shared" si="67"/>
        <v>2.4854523574786642E-8</v>
      </c>
    </row>
    <row r="473" spans="1:12" x14ac:dyDescent="0.25">
      <c r="B473" t="s">
        <v>1598</v>
      </c>
      <c r="D473" s="6">
        <v>0.31194444444444441</v>
      </c>
      <c r="E473" s="6">
        <v>0.32248842592592591</v>
      </c>
      <c r="F473">
        <f>VLOOKUP(B473,evpWeights!A:Z,26,FALSE)</f>
        <v>2.4446199258915109E-5</v>
      </c>
      <c r="G473" s="6" t="str">
        <f t="shared" si="66"/>
        <v>911</v>
      </c>
      <c r="H473">
        <f t="shared" si="67"/>
        <v>2.6834466804517135E-8</v>
      </c>
    </row>
    <row r="474" spans="1:12" x14ac:dyDescent="0.25">
      <c r="A474" s="3">
        <v>42562</v>
      </c>
      <c r="B474" t="s">
        <v>1687</v>
      </c>
      <c r="C474" t="s">
        <v>1479</v>
      </c>
      <c r="D474" s="6">
        <v>0.3263888888888889</v>
      </c>
      <c r="E474" s="6">
        <v>0.33721064814814811</v>
      </c>
      <c r="F474">
        <f>VLOOKUP(B474,evpWeights!A:Z,26,FALSE)</f>
        <v>3.7484172197003187E-5</v>
      </c>
      <c r="G474" s="6" t="str">
        <f t="shared" si="66"/>
        <v>935</v>
      </c>
      <c r="H474">
        <f t="shared" si="67"/>
        <v>4.0090023740110358E-8</v>
      </c>
      <c r="I474">
        <f t="shared" ref="I474" si="75">AVERAGE(H474:H478)</f>
        <v>3.3666157514961078E-8</v>
      </c>
      <c r="K474" s="8">
        <v>0.33055555555555555</v>
      </c>
      <c r="L474">
        <v>0</v>
      </c>
    </row>
    <row r="475" spans="1:12" x14ac:dyDescent="0.25">
      <c r="B475" t="s">
        <v>1688</v>
      </c>
      <c r="D475" s="6">
        <v>0.32686342592592593</v>
      </c>
      <c r="E475" s="6">
        <v>0.33763888888888888</v>
      </c>
      <c r="F475">
        <f>VLOOKUP(B475,evpWeights!A:Z,26,FALSE)</f>
        <v>3.3409805653850685E-5</v>
      </c>
      <c r="G475" s="6" t="str">
        <f t="shared" si="66"/>
        <v>931</v>
      </c>
      <c r="H475">
        <f t="shared" si="67"/>
        <v>3.5885935181364859E-8</v>
      </c>
    </row>
    <row r="476" spans="1:12" x14ac:dyDescent="0.25">
      <c r="B476" t="s">
        <v>1689</v>
      </c>
      <c r="D476" s="6">
        <v>0.32733796296296297</v>
      </c>
      <c r="E476" s="6">
        <v>0.33797453703703706</v>
      </c>
      <c r="F476">
        <f>VLOOKUP(B476,evpWeights!A:Z,26,FALSE)</f>
        <v>2.9335439110698177E-5</v>
      </c>
      <c r="G476" s="6" t="str">
        <f t="shared" si="66"/>
        <v>919</v>
      </c>
      <c r="H476">
        <f t="shared" si="67"/>
        <v>3.1921043646026307E-8</v>
      </c>
    </row>
    <row r="477" spans="1:12" x14ac:dyDescent="0.25">
      <c r="B477" t="s">
        <v>1690</v>
      </c>
      <c r="D477" s="6">
        <v>0.32778935185185182</v>
      </c>
      <c r="E477" s="6">
        <v>0.33829861111111109</v>
      </c>
      <c r="F477">
        <f>VLOOKUP(B477,evpWeights!A:Z,26,FALSE)</f>
        <v>2.6890819184806643E-5</v>
      </c>
      <c r="G477" s="6" t="str">
        <f t="shared" si="66"/>
        <v>908</v>
      </c>
      <c r="H477">
        <f t="shared" si="67"/>
        <v>2.961543963084432E-8</v>
      </c>
    </row>
    <row r="478" spans="1:12" x14ac:dyDescent="0.25">
      <c r="B478" t="s">
        <v>1691</v>
      </c>
      <c r="D478" s="6">
        <v>0.32822916666666663</v>
      </c>
      <c r="E478" s="6">
        <v>0.33863425925925927</v>
      </c>
      <c r="F478">
        <f>VLOOKUP(B478,evpWeights!A:Z,26,FALSE)</f>
        <v>2.7705692493437132E-5</v>
      </c>
      <c r="G478" s="6" t="str">
        <f t="shared" si="66"/>
        <v>899</v>
      </c>
      <c r="H478">
        <f t="shared" si="67"/>
        <v>3.0818345376459544E-8</v>
      </c>
    </row>
    <row r="479" spans="1:12" x14ac:dyDescent="0.25">
      <c r="A479" s="3">
        <v>42562</v>
      </c>
      <c r="B479" t="s">
        <v>1717</v>
      </c>
      <c r="C479" t="s">
        <v>1479</v>
      </c>
      <c r="D479" s="6">
        <v>0.51168981481481479</v>
      </c>
      <c r="E479" s="6">
        <v>0.52236111111111116</v>
      </c>
      <c r="F479">
        <f>VLOOKUP(B479,evpWeights!A:Z,26,FALSE)</f>
        <v>4.318828535741674E-5</v>
      </c>
      <c r="G479" s="6" t="str">
        <f t="shared" si="66"/>
        <v>922</v>
      </c>
      <c r="H479">
        <f t="shared" si="67"/>
        <v>4.6841958088304492E-8</v>
      </c>
      <c r="I479">
        <f t="shared" ref="I479" si="76">AVERAGE(H479:H483)</f>
        <v>4.574689816632108E-8</v>
      </c>
      <c r="K479" s="8">
        <v>0.51527777777777783</v>
      </c>
      <c r="L479">
        <v>0.6</v>
      </c>
    </row>
    <row r="480" spans="1:12" x14ac:dyDescent="0.25">
      <c r="B480" t="s">
        <v>1718</v>
      </c>
      <c r="D480" s="6">
        <v>0.51214120370370375</v>
      </c>
      <c r="E480" s="6">
        <v>0.52270833333333333</v>
      </c>
      <c r="F480">
        <f>VLOOKUP(B480,evpWeights!A:Z,26,FALSE)</f>
        <v>3.9113918814264239E-5</v>
      </c>
      <c r="G480" s="6" t="str">
        <f t="shared" si="66"/>
        <v>913</v>
      </c>
      <c r="H480">
        <f t="shared" si="67"/>
        <v>4.2841093991527093E-8</v>
      </c>
    </row>
    <row r="481" spans="1:12" x14ac:dyDescent="0.25">
      <c r="B481" t="s">
        <v>1719</v>
      </c>
      <c r="D481" s="6">
        <v>0.51260416666666664</v>
      </c>
      <c r="E481" s="6">
        <v>0.52304398148148146</v>
      </c>
      <c r="F481">
        <f>VLOOKUP(B481,evpWeights!A:Z,26,FALSE)</f>
        <v>4.237341204878618E-5</v>
      </c>
      <c r="G481" s="6" t="str">
        <f t="shared" si="66"/>
        <v>902</v>
      </c>
      <c r="H481">
        <f t="shared" si="67"/>
        <v>4.6977175220383789E-8</v>
      </c>
    </row>
    <row r="482" spans="1:12" x14ac:dyDescent="0.25">
      <c r="B482" t="s">
        <v>1720</v>
      </c>
      <c r="D482" s="6">
        <v>0.51296296296296295</v>
      </c>
      <c r="E482" s="6">
        <v>0.52334490740740736</v>
      </c>
      <c r="F482">
        <f>VLOOKUP(B482,evpWeights!A:Z,26,FALSE)</f>
        <v>4.5632905283308203E-5</v>
      </c>
      <c r="G482" s="6" t="str">
        <f t="shared" si="66"/>
        <v>897</v>
      </c>
      <c r="H482">
        <f t="shared" si="67"/>
        <v>5.0872804106252176E-8</v>
      </c>
    </row>
    <row r="483" spans="1:12" x14ac:dyDescent="0.25">
      <c r="B483" t="s">
        <v>1721</v>
      </c>
      <c r="D483" s="6">
        <v>0.5133564814814815</v>
      </c>
      <c r="E483" s="6">
        <v>0.5236574074074074</v>
      </c>
      <c r="F483">
        <f>VLOOKUP(B483,evpWeights!A:Z,26,FALSE)</f>
        <v>3.6669298888372701E-5</v>
      </c>
      <c r="G483" s="6" t="str">
        <f t="shared" si="66"/>
        <v>890</v>
      </c>
      <c r="H483">
        <f t="shared" si="67"/>
        <v>4.1201459425137864E-8</v>
      </c>
    </row>
    <row r="484" spans="1:12" x14ac:dyDescent="0.25">
      <c r="A484" s="3">
        <v>42562</v>
      </c>
      <c r="B484" t="s">
        <v>1722</v>
      </c>
      <c r="C484" t="s">
        <v>1478</v>
      </c>
      <c r="D484" s="6">
        <v>0.52709490740740739</v>
      </c>
      <c r="E484" s="6">
        <v>0.53778935185185184</v>
      </c>
      <c r="F484">
        <f>VLOOKUP(B484,evpWeights!A:Z,26,FALSE)</f>
        <v>1.7112339481240585E-5</v>
      </c>
      <c r="G484" s="6" t="str">
        <f t="shared" si="66"/>
        <v>924</v>
      </c>
      <c r="H484">
        <f t="shared" si="67"/>
        <v>1.8519847923420546E-8</v>
      </c>
      <c r="I484">
        <f t="shared" ref="I484" si="77">AVERAGE(H484:H488)</f>
        <v>1.9208188315546771E-8</v>
      </c>
      <c r="K484" s="8">
        <v>0.53125</v>
      </c>
      <c r="L484">
        <v>0</v>
      </c>
    </row>
    <row r="485" spans="1:12" x14ac:dyDescent="0.25">
      <c r="B485" t="s">
        <v>1723</v>
      </c>
      <c r="D485" s="6">
        <v>0.52755787037037039</v>
      </c>
      <c r="E485" s="6">
        <v>0.53821759259259261</v>
      </c>
      <c r="F485">
        <f>VLOOKUP(B485,evpWeights!A:Z,26,FALSE)</f>
        <v>1.7112339481240585E-5</v>
      </c>
      <c r="G485" s="6" t="str">
        <f t="shared" si="66"/>
        <v>921</v>
      </c>
      <c r="H485">
        <f t="shared" si="67"/>
        <v>1.8580173160956119E-8</v>
      </c>
    </row>
    <row r="486" spans="1:12" x14ac:dyDescent="0.25">
      <c r="B486" t="s">
        <v>1724</v>
      </c>
      <c r="D486" s="6">
        <v>0.52793981481481478</v>
      </c>
      <c r="E486" s="6">
        <v>0.53856481481481489</v>
      </c>
      <c r="F486">
        <f>VLOOKUP(B486,evpWeights!A:Z,26,FALSE)</f>
        <v>1.8742086098501631E-5</v>
      </c>
      <c r="G486" s="6" t="str">
        <f t="shared" si="66"/>
        <v>918</v>
      </c>
      <c r="H486">
        <f t="shared" si="67"/>
        <v>2.041621579357476E-8</v>
      </c>
    </row>
    <row r="487" spans="1:12" x14ac:dyDescent="0.25">
      <c r="B487" t="s">
        <v>1725</v>
      </c>
      <c r="D487" s="6">
        <v>0.52834490740740747</v>
      </c>
      <c r="E487" s="6">
        <v>0.53887731481481482</v>
      </c>
      <c r="F487">
        <f>VLOOKUP(B487,evpWeights!A:Z,26,FALSE)</f>
        <v>1.8742086098501559E-5</v>
      </c>
      <c r="G487" s="6" t="str">
        <f t="shared" si="66"/>
        <v>910</v>
      </c>
      <c r="H487">
        <f t="shared" si="67"/>
        <v>2.0595699009342374E-8</v>
      </c>
    </row>
    <row r="488" spans="1:12" x14ac:dyDescent="0.25">
      <c r="B488" t="s">
        <v>1726</v>
      </c>
      <c r="D488" s="6">
        <v>0.52871527777777783</v>
      </c>
      <c r="E488" s="6">
        <v>0.53923611111111114</v>
      </c>
      <c r="F488">
        <f>VLOOKUP(B488,evpWeights!A:Z,26,FALSE)</f>
        <v>1.6297466172610025E-5</v>
      </c>
      <c r="G488" s="6" t="str">
        <f t="shared" si="66"/>
        <v>909</v>
      </c>
      <c r="H488">
        <f t="shared" si="67"/>
        <v>1.7929005690440073E-8</v>
      </c>
    </row>
    <row r="489" spans="1:12" x14ac:dyDescent="0.25">
      <c r="A489" s="3">
        <v>42562</v>
      </c>
      <c r="B489" t="s">
        <v>1727</v>
      </c>
      <c r="C489" t="s">
        <v>396</v>
      </c>
      <c r="D489" s="6">
        <v>0.54152777777777772</v>
      </c>
      <c r="E489" s="6">
        <v>0.55226851851851855</v>
      </c>
      <c r="F489">
        <f>VLOOKUP(B489,evpWeights!A:Z,26,FALSE)</f>
        <v>1.8742086098501631E-5</v>
      </c>
      <c r="G489" s="6" t="str">
        <f t="shared" si="66"/>
        <v>928</v>
      </c>
      <c r="H489">
        <f t="shared" si="67"/>
        <v>2.0196213468212962E-8</v>
      </c>
      <c r="I489">
        <f t="shared" ref="I489" si="78">AVERAGE(H489:H493)</f>
        <v>2.1488299391047364E-8</v>
      </c>
    </row>
    <row r="490" spans="1:12" x14ac:dyDescent="0.25">
      <c r="B490" t="s">
        <v>1728</v>
      </c>
      <c r="D490" s="6">
        <v>0.54189814814814818</v>
      </c>
      <c r="E490" s="6">
        <v>0.552800925925926</v>
      </c>
      <c r="F490">
        <f>VLOOKUP(B490,evpWeights!A:Z,26,FALSE)</f>
        <v>2.1186706024393165E-5</v>
      </c>
      <c r="G490" s="6" t="str">
        <f t="shared" si="66"/>
        <v>942</v>
      </c>
      <c r="H490">
        <f t="shared" si="67"/>
        <v>2.2491195354982127E-8</v>
      </c>
    </row>
    <row r="491" spans="1:12" x14ac:dyDescent="0.25">
      <c r="B491" t="s">
        <v>1729</v>
      </c>
      <c r="D491" s="6">
        <v>0.54228009259259258</v>
      </c>
      <c r="E491" s="6">
        <v>0.55312499999999998</v>
      </c>
      <c r="F491">
        <f>VLOOKUP(B491,evpWeights!A:Z,26,FALSE)</f>
        <v>1.9556959407132045E-5</v>
      </c>
      <c r="G491" s="6" t="str">
        <f t="shared" si="66"/>
        <v>937</v>
      </c>
      <c r="H491">
        <f t="shared" si="67"/>
        <v>2.0871888374740711E-8</v>
      </c>
    </row>
    <row r="492" spans="1:12" x14ac:dyDescent="0.25">
      <c r="B492" t="s">
        <v>1730</v>
      </c>
      <c r="D492" s="6">
        <v>0.54263888888888889</v>
      </c>
      <c r="E492" s="6">
        <v>0.55343750000000003</v>
      </c>
      <c r="F492">
        <f>VLOOKUP(B492,evpWeights!A:Z,26,FALSE)</f>
        <v>2.0371832715762605E-5</v>
      </c>
      <c r="G492" s="6" t="str">
        <f t="shared" si="66"/>
        <v>933</v>
      </c>
      <c r="H492">
        <f t="shared" si="67"/>
        <v>2.1834761753228945E-8</v>
      </c>
    </row>
    <row r="493" spans="1:12" x14ac:dyDescent="0.25">
      <c r="B493" t="s">
        <v>1731</v>
      </c>
      <c r="D493" s="6">
        <v>0.5430787037037037</v>
      </c>
      <c r="E493" s="6">
        <v>0.55377314814814815</v>
      </c>
      <c r="F493">
        <f>VLOOKUP(B493,evpWeights!A:Z,26,FALSE)</f>
        <v>2.0371832715762605E-5</v>
      </c>
      <c r="G493" s="6" t="str">
        <f t="shared" si="66"/>
        <v>924</v>
      </c>
      <c r="H493">
        <f t="shared" si="67"/>
        <v>2.2047438004072084E-8</v>
      </c>
    </row>
    <row r="494" spans="1:12" x14ac:dyDescent="0.25">
      <c r="A494" s="3">
        <v>42563</v>
      </c>
      <c r="B494" t="s">
        <v>1732</v>
      </c>
      <c r="C494" t="s">
        <v>396</v>
      </c>
      <c r="D494" s="6">
        <v>0.27356481481481482</v>
      </c>
      <c r="E494" s="6">
        <v>0.28415509259259258</v>
      </c>
      <c r="F494">
        <f>VLOOKUP(B494,evpWeights!A:Z,26,FALSE)</f>
        <v>7.3338597776745257E-6</v>
      </c>
      <c r="G494" s="6" t="str">
        <f t="shared" si="66"/>
        <v>915</v>
      </c>
      <c r="H494">
        <f t="shared" si="67"/>
        <v>8.0151472980049462E-9</v>
      </c>
      <c r="I494">
        <f t="shared" ref="I494" si="79">AVERAGE(H494:H498)</f>
        <v>8.5105200265494107E-9</v>
      </c>
    </row>
    <row r="495" spans="1:12" x14ac:dyDescent="0.25">
      <c r="B495" t="s">
        <v>1733</v>
      </c>
      <c r="D495" s="6">
        <v>0.27402777777777776</v>
      </c>
      <c r="E495" s="6">
        <v>0.28480324074074076</v>
      </c>
      <c r="F495">
        <f>VLOOKUP(B495,evpWeights!A:Z,26,FALSE)</f>
        <v>9.7784797035660596E-6</v>
      </c>
      <c r="G495" s="6" t="str">
        <f t="shared" si="66"/>
        <v>931</v>
      </c>
      <c r="H495">
        <f t="shared" si="67"/>
        <v>1.0503200540887282E-8</v>
      </c>
    </row>
    <row r="496" spans="1:12" x14ac:dyDescent="0.25">
      <c r="B496" t="s">
        <v>1734</v>
      </c>
      <c r="D496" s="6">
        <v>0.2744907407407407</v>
      </c>
      <c r="E496" s="6">
        <v>0.28516203703703707</v>
      </c>
      <c r="F496">
        <f>VLOOKUP(B496,evpWeights!A:Z,26,FALSE)</f>
        <v>8.9636063949355726E-6</v>
      </c>
      <c r="G496" s="6" t="str">
        <f t="shared" si="66"/>
        <v>922</v>
      </c>
      <c r="H496">
        <f t="shared" si="67"/>
        <v>9.7219158296481257E-9</v>
      </c>
    </row>
    <row r="497" spans="1:12" x14ac:dyDescent="0.25">
      <c r="B497" t="s">
        <v>1735</v>
      </c>
      <c r="D497" s="6">
        <v>0.27494212962962966</v>
      </c>
      <c r="E497" s="6">
        <v>0.28555555555555556</v>
      </c>
      <c r="F497">
        <f>VLOOKUP(B497,evpWeights!A:Z,26,FALSE)</f>
        <v>6.5189864690439666E-6</v>
      </c>
      <c r="G497" s="6" t="str">
        <f t="shared" si="66"/>
        <v>917</v>
      </c>
      <c r="H497">
        <f t="shared" si="67"/>
        <v>7.1090364984121774E-9</v>
      </c>
    </row>
    <row r="498" spans="1:12" x14ac:dyDescent="0.25">
      <c r="B498" t="s">
        <v>1736</v>
      </c>
      <c r="D498" s="6">
        <v>0.27538194444444447</v>
      </c>
      <c r="E498" s="6">
        <v>0.28585648148148146</v>
      </c>
      <c r="F498">
        <f>VLOOKUP(B498,evpWeights!A:Z,26,FALSE)</f>
        <v>6.5189864690440395E-6</v>
      </c>
      <c r="G498" s="6" t="str">
        <f t="shared" si="66"/>
        <v>905</v>
      </c>
      <c r="H498">
        <f t="shared" si="67"/>
        <v>7.2032999657945189E-9</v>
      </c>
    </row>
    <row r="499" spans="1:12" x14ac:dyDescent="0.25">
      <c r="A499" s="3">
        <v>42563</v>
      </c>
      <c r="B499" t="s">
        <v>1743</v>
      </c>
      <c r="C499" t="s">
        <v>1478</v>
      </c>
      <c r="D499" s="6">
        <v>0.2949074074074074</v>
      </c>
      <c r="E499" s="6">
        <v>0.30554398148148149</v>
      </c>
      <c r="F499">
        <f>VLOOKUP(B499,evpWeights!A:Z,26,FALSE)</f>
        <v>1.4667719555349051E-5</v>
      </c>
      <c r="G499" s="6" t="str">
        <f t="shared" si="66"/>
        <v>919</v>
      </c>
      <c r="H499">
        <f t="shared" si="67"/>
        <v>1.5960521823013114E-8</v>
      </c>
      <c r="I499">
        <f t="shared" ref="I499" si="80">AVERAGE(H499:H503)</f>
        <v>1.5975124203442983E-8</v>
      </c>
      <c r="K499" s="8">
        <v>0.29930555555555555</v>
      </c>
      <c r="L499">
        <v>0.4</v>
      </c>
    </row>
    <row r="500" spans="1:12" x14ac:dyDescent="0.25">
      <c r="B500" t="s">
        <v>1744</v>
      </c>
      <c r="D500" s="6">
        <v>0.29540509259259257</v>
      </c>
      <c r="E500" s="6">
        <v>0.30607638888888888</v>
      </c>
      <c r="F500">
        <f>VLOOKUP(B500,evpWeights!A:Z,26,FALSE)</f>
        <v>1.5482592863979611E-5</v>
      </c>
      <c r="G500" s="6" t="str">
        <f t="shared" si="66"/>
        <v>922</v>
      </c>
      <c r="H500">
        <f t="shared" si="67"/>
        <v>1.6792400069392202E-8</v>
      </c>
    </row>
    <row r="501" spans="1:12" x14ac:dyDescent="0.25">
      <c r="B501" t="s">
        <v>1745</v>
      </c>
      <c r="D501" s="6">
        <v>0.29593750000000002</v>
      </c>
      <c r="E501" s="6">
        <v>0.30653935185185183</v>
      </c>
      <c r="F501">
        <f>VLOOKUP(B501,evpWeights!A:Z,26,FALSE)</f>
        <v>1.5482592863979611E-5</v>
      </c>
      <c r="G501" s="6" t="str">
        <f t="shared" si="66"/>
        <v>916</v>
      </c>
      <c r="H501">
        <f t="shared" si="67"/>
        <v>1.6902393956309618E-8</v>
      </c>
    </row>
    <row r="502" spans="1:12" x14ac:dyDescent="0.25">
      <c r="B502" t="s">
        <v>1746</v>
      </c>
      <c r="D502" s="6">
        <v>0.29644675925925928</v>
      </c>
      <c r="E502" s="6">
        <v>0.30699074074074073</v>
      </c>
      <c r="F502">
        <f>VLOOKUP(B502,evpWeights!A:Z,26,FALSE)</f>
        <v>1.3037972938088079E-5</v>
      </c>
      <c r="G502" s="6" t="str">
        <f t="shared" ref="G502:G565" si="81">IFERROR(TEXT(E502-D502,"[ss]"),"na")</f>
        <v>911</v>
      </c>
      <c r="H502">
        <f t="shared" ref="H502:H565" si="82">IFERROR(F502/G502,"na")</f>
        <v>1.4311715629075828E-8</v>
      </c>
    </row>
    <row r="503" spans="1:12" x14ac:dyDescent="0.25">
      <c r="B503" t="s">
        <v>1747</v>
      </c>
      <c r="D503" s="6">
        <v>0.29689814814814813</v>
      </c>
      <c r="E503" s="6">
        <v>0.30756944444444445</v>
      </c>
      <c r="F503">
        <f>VLOOKUP(B503,evpWeights!A:Z,26,FALSE)</f>
        <v>1.4667719555349051E-5</v>
      </c>
      <c r="G503" s="6" t="str">
        <f t="shared" si="81"/>
        <v>922</v>
      </c>
      <c r="H503">
        <f t="shared" si="82"/>
        <v>1.5908589539424133E-8</v>
      </c>
    </row>
    <row r="504" spans="1:12" x14ac:dyDescent="0.25">
      <c r="A504" s="3">
        <v>42563</v>
      </c>
      <c r="B504" t="s">
        <v>1748</v>
      </c>
      <c r="C504" t="s">
        <v>1479</v>
      </c>
      <c r="D504" s="6">
        <v>0.32307870370370367</v>
      </c>
      <c r="E504" s="6">
        <v>0.33457175925925925</v>
      </c>
      <c r="F504">
        <f>VLOOKUP(B504,evpWeights!A:Z,26,FALSE)</f>
        <v>9.7784797035660596E-6</v>
      </c>
      <c r="G504" s="6" t="str">
        <f t="shared" si="81"/>
        <v>993</v>
      </c>
      <c r="H504">
        <f t="shared" si="82"/>
        <v>9.8474115846586709E-9</v>
      </c>
      <c r="I504">
        <f t="shared" ref="I504" si="83">AVERAGE(H504:H508)</f>
        <v>8.6868718538442193E-9</v>
      </c>
      <c r="K504" s="8">
        <v>0.32916666666666666</v>
      </c>
      <c r="L504">
        <v>0</v>
      </c>
    </row>
    <row r="505" spans="1:12" x14ac:dyDescent="0.25">
      <c r="B505" t="s">
        <v>1749</v>
      </c>
      <c r="D505" s="6">
        <v>0.32365740740740739</v>
      </c>
      <c r="E505" s="6">
        <v>0.33504629629629629</v>
      </c>
      <c r="F505">
        <f>VLOOKUP(B505,evpWeights!A:Z,26,FALSE)</f>
        <v>8.1487330863050127E-6</v>
      </c>
      <c r="G505" s="6" t="str">
        <f t="shared" si="81"/>
        <v>984</v>
      </c>
      <c r="H505">
        <f t="shared" si="82"/>
        <v>8.281232811285582E-9</v>
      </c>
    </row>
    <row r="506" spans="1:12" x14ac:dyDescent="0.25">
      <c r="B506" t="s">
        <v>1750</v>
      </c>
      <c r="D506" s="6">
        <v>0.32425925925925925</v>
      </c>
      <c r="E506" s="6">
        <v>0.33556712962962965</v>
      </c>
      <c r="F506">
        <f>VLOOKUP(B506,evpWeights!A:Z,26,FALSE)</f>
        <v>8.9636063949354998E-6</v>
      </c>
      <c r="G506" s="6" t="str">
        <f t="shared" si="81"/>
        <v>977</v>
      </c>
      <c r="H506">
        <f t="shared" si="82"/>
        <v>9.1746227174365404E-9</v>
      </c>
    </row>
    <row r="507" spans="1:12" x14ac:dyDescent="0.25">
      <c r="B507" t="s">
        <v>1751</v>
      </c>
      <c r="D507" s="6">
        <v>0.3248611111111111</v>
      </c>
      <c r="E507" s="6">
        <v>0.33604166666666663</v>
      </c>
      <c r="F507">
        <f>VLOOKUP(B507,evpWeights!A:Z,26,FALSE)</f>
        <v>8.1487330863050127E-6</v>
      </c>
      <c r="G507" s="6" t="str">
        <f t="shared" si="81"/>
        <v>966</v>
      </c>
      <c r="H507">
        <f t="shared" si="82"/>
        <v>8.4355414972101577E-9</v>
      </c>
    </row>
    <row r="508" spans="1:12" x14ac:dyDescent="0.25">
      <c r="B508" t="s">
        <v>1752</v>
      </c>
      <c r="D508" s="6">
        <v>0.32550925925925928</v>
      </c>
      <c r="E508" s="6">
        <v>0.33653935185185185</v>
      </c>
      <c r="F508">
        <f>VLOOKUP(B508,evpWeights!A:Z,26,FALSE)</f>
        <v>7.3338597776745257E-6</v>
      </c>
      <c r="G508" s="6" t="str">
        <f t="shared" si="81"/>
        <v>953</v>
      </c>
      <c r="H508">
        <f t="shared" si="82"/>
        <v>7.6955506586301422E-9</v>
      </c>
    </row>
    <row r="509" spans="1:12" x14ac:dyDescent="0.25">
      <c r="A509" s="3">
        <v>42563</v>
      </c>
      <c r="B509" t="s">
        <v>1783</v>
      </c>
      <c r="C509" t="s">
        <v>1479</v>
      </c>
      <c r="D509" s="6">
        <v>0.52077546296296295</v>
      </c>
      <c r="E509" s="6">
        <v>0.53185185185185191</v>
      </c>
      <c r="F509">
        <f>VLOOKUP(B509,evpWeights!A:Z,26,FALSE)</f>
        <v>1.2223099629457592E-5</v>
      </c>
      <c r="G509" s="6" t="str">
        <f t="shared" si="81"/>
        <v>957</v>
      </c>
      <c r="H509">
        <f t="shared" si="82"/>
        <v>1.2772308912703857E-8</v>
      </c>
      <c r="I509">
        <f t="shared" ref="I509" si="84">AVERAGE(H509:H513)</f>
        <v>1.2611565180322167E-8</v>
      </c>
      <c r="K509" s="8">
        <v>0.52500000000000002</v>
      </c>
      <c r="L509">
        <v>0.4</v>
      </c>
    </row>
    <row r="510" spans="1:12" x14ac:dyDescent="0.25">
      <c r="B510" t="s">
        <v>1784</v>
      </c>
      <c r="D510" s="6">
        <v>0.52124999999999999</v>
      </c>
      <c r="E510" s="6">
        <v>0.53232638888888884</v>
      </c>
      <c r="F510">
        <f>VLOOKUP(B510,evpWeights!A:Z,26,FALSE)</f>
        <v>1.1408226320827032E-5</v>
      </c>
      <c r="G510" s="6" t="str">
        <f t="shared" si="81"/>
        <v>957</v>
      </c>
      <c r="H510">
        <f t="shared" si="82"/>
        <v>1.1920821651856878E-8</v>
      </c>
    </row>
    <row r="511" spans="1:12" x14ac:dyDescent="0.25">
      <c r="B511" t="s">
        <v>1785</v>
      </c>
      <c r="D511" s="6">
        <v>0.52184027777777775</v>
      </c>
      <c r="E511" s="6">
        <v>0.53274305555555557</v>
      </c>
      <c r="F511">
        <f>VLOOKUP(B511,evpWeights!A:Z,26,FALSE)</f>
        <v>9.7784797035660596E-6</v>
      </c>
      <c r="G511" s="6" t="str">
        <f t="shared" si="81"/>
        <v>942</v>
      </c>
      <c r="H511">
        <f t="shared" si="82"/>
        <v>1.0380551702299426E-8</v>
      </c>
    </row>
    <row r="512" spans="1:12" x14ac:dyDescent="0.25">
      <c r="B512" t="s">
        <v>1786</v>
      </c>
      <c r="D512" s="6">
        <v>0.52238425925925924</v>
      </c>
      <c r="E512" s="6">
        <v>0.53315972222222219</v>
      </c>
      <c r="F512">
        <f>VLOOKUP(B512,evpWeights!A:Z,26,FALSE)</f>
        <v>1.5482592863979611E-5</v>
      </c>
      <c r="G512" s="6" t="str">
        <f t="shared" si="81"/>
        <v>931</v>
      </c>
      <c r="H512">
        <f t="shared" si="82"/>
        <v>1.6630067523071547E-8</v>
      </c>
    </row>
    <row r="513" spans="1:12" x14ac:dyDescent="0.25">
      <c r="B513" t="s">
        <v>1787</v>
      </c>
      <c r="D513" s="6">
        <v>0.52287037037037043</v>
      </c>
      <c r="E513" s="6">
        <v>0.53366898148148145</v>
      </c>
      <c r="F513">
        <f>VLOOKUP(B513,evpWeights!A:Z,26,FALSE)</f>
        <v>1.0593353012196618E-5</v>
      </c>
      <c r="G513" s="6" t="str">
        <f t="shared" si="81"/>
        <v>933</v>
      </c>
      <c r="H513">
        <f t="shared" si="82"/>
        <v>1.1354076111679118E-8</v>
      </c>
    </row>
    <row r="514" spans="1:12" x14ac:dyDescent="0.25">
      <c r="A514" s="3">
        <v>42563</v>
      </c>
      <c r="B514" t="s">
        <v>1788</v>
      </c>
      <c r="C514" t="s">
        <v>1478</v>
      </c>
      <c r="D514" s="6">
        <v>0.5377777777777778</v>
      </c>
      <c r="E514" s="6">
        <v>0.54859953703703701</v>
      </c>
      <c r="F514">
        <f>VLOOKUP(B514,evpWeights!A:Z,26,FALSE)</f>
        <v>8.1487330863050127E-6</v>
      </c>
      <c r="G514" s="6" t="str">
        <f t="shared" si="81"/>
        <v>935</v>
      </c>
      <c r="H514">
        <f t="shared" si="82"/>
        <v>8.7152225521978747E-9</v>
      </c>
      <c r="I514">
        <f t="shared" ref="I514" si="85">AVERAGE(H514:H518)</f>
        <v>8.5139221557391381E-9</v>
      </c>
      <c r="K514" s="8">
        <v>0.54236111111111118</v>
      </c>
      <c r="L514">
        <v>0</v>
      </c>
    </row>
    <row r="515" spans="1:12" x14ac:dyDescent="0.25">
      <c r="B515" t="s">
        <v>1789</v>
      </c>
      <c r="D515" s="6">
        <v>0.53825231481481484</v>
      </c>
      <c r="E515" s="6">
        <v>0.54895833333333333</v>
      </c>
      <c r="F515">
        <f>VLOOKUP(B515,evpWeights!A:Z,26,FALSE)</f>
        <v>5.7041131604135524E-6</v>
      </c>
      <c r="G515" s="6" t="str">
        <f t="shared" si="81"/>
        <v>925</v>
      </c>
      <c r="H515">
        <f t="shared" si="82"/>
        <v>6.1666088220687057E-9</v>
      </c>
    </row>
    <row r="516" spans="1:12" x14ac:dyDescent="0.25">
      <c r="B516" t="s">
        <v>1790</v>
      </c>
      <c r="D516" s="6">
        <v>0.53880787037037037</v>
      </c>
      <c r="E516" s="6">
        <v>0.54936342592592591</v>
      </c>
      <c r="F516">
        <f>VLOOKUP(B516,evpWeights!A:Z,26,FALSE)</f>
        <v>8.1487330863050856E-6</v>
      </c>
      <c r="G516" s="6" t="str">
        <f t="shared" si="81"/>
        <v>912</v>
      </c>
      <c r="H516">
        <f t="shared" si="82"/>
        <v>8.9350143490187345E-9</v>
      </c>
    </row>
    <row r="517" spans="1:12" x14ac:dyDescent="0.25">
      <c r="B517" t="s">
        <v>1791</v>
      </c>
      <c r="D517" s="6">
        <v>0.5392824074074074</v>
      </c>
      <c r="E517" s="6">
        <v>0.54983796296296295</v>
      </c>
      <c r="F517">
        <f>VLOOKUP(B517,evpWeights!A:Z,26,FALSE)</f>
        <v>8.1487330863050856E-6</v>
      </c>
      <c r="G517" s="6" t="str">
        <f t="shared" si="81"/>
        <v>912</v>
      </c>
      <c r="H517">
        <f t="shared" si="82"/>
        <v>8.9350143490187345E-9</v>
      </c>
    </row>
    <row r="518" spans="1:12" x14ac:dyDescent="0.25">
      <c r="B518" t="s">
        <v>1792</v>
      </c>
      <c r="D518" s="6">
        <v>0.53975694444444444</v>
      </c>
      <c r="E518" s="6">
        <v>0.55032407407407413</v>
      </c>
      <c r="F518">
        <f>VLOOKUP(B518,evpWeights!A:Z,26,FALSE)</f>
        <v>8.9636063949355726E-6</v>
      </c>
      <c r="G518" s="6" t="str">
        <f t="shared" si="81"/>
        <v>913</v>
      </c>
      <c r="H518">
        <f t="shared" si="82"/>
        <v>9.817750706391645E-9</v>
      </c>
    </row>
    <row r="519" spans="1:12" x14ac:dyDescent="0.25">
      <c r="A519" s="3">
        <v>42563</v>
      </c>
      <c r="B519" t="s">
        <v>1793</v>
      </c>
      <c r="C519" t="s">
        <v>396</v>
      </c>
      <c r="D519" s="6">
        <v>0.55317129629629636</v>
      </c>
      <c r="E519" s="6">
        <v>0.56432870370370369</v>
      </c>
      <c r="F519">
        <f>VLOOKUP(B519,evpWeights!A:Z,26,FALSE)</f>
        <v>1.548259286397954E-5</v>
      </c>
      <c r="G519" s="6" t="str">
        <f t="shared" si="81"/>
        <v>964</v>
      </c>
      <c r="H519">
        <f t="shared" si="82"/>
        <v>1.6060780979231887E-8</v>
      </c>
      <c r="I519">
        <f>AVERAGE(H519:H522)</f>
        <v>1.533450084521277E-8</v>
      </c>
    </row>
    <row r="520" spans="1:12" x14ac:dyDescent="0.25">
      <c r="B520" t="s">
        <v>1794</v>
      </c>
      <c r="D520" s="6">
        <v>0.55366898148148147</v>
      </c>
      <c r="E520" s="6">
        <v>0.56478009259259265</v>
      </c>
      <c r="F520">
        <f>VLOOKUP(B520,evpWeights!A:Z,26,FALSE)</f>
        <v>1.5482592863979611E-5</v>
      </c>
      <c r="G520" s="6" t="str">
        <f t="shared" si="81"/>
        <v>960</v>
      </c>
      <c r="H520">
        <f t="shared" si="82"/>
        <v>1.6127700899978761E-8</v>
      </c>
    </row>
    <row r="521" spans="1:12" x14ac:dyDescent="0.25">
      <c r="B521" t="s">
        <v>1795</v>
      </c>
      <c r="D521" s="6">
        <v>0.55409722222222224</v>
      </c>
      <c r="E521" s="6">
        <v>0.56516203703703705</v>
      </c>
      <c r="F521">
        <f>VLOOKUP(B521,evpWeights!A:Z,26,FALSE)</f>
        <v>1.3852846246718566E-5</v>
      </c>
      <c r="G521" s="6" t="str">
        <f t="shared" si="81"/>
        <v>956</v>
      </c>
      <c r="H521">
        <f t="shared" si="82"/>
        <v>1.4490424944266282E-8</v>
      </c>
    </row>
    <row r="522" spans="1:12" x14ac:dyDescent="0.25">
      <c r="B522" t="s">
        <v>1796</v>
      </c>
      <c r="D522" s="6">
        <v>0.55462962962962969</v>
      </c>
      <c r="E522" s="6">
        <v>0.56556712962962963</v>
      </c>
      <c r="F522">
        <f>VLOOKUP(B522,evpWeights!A:Z,26,FALSE)</f>
        <v>1.3852846246718566E-5</v>
      </c>
      <c r="G522" s="6" t="str">
        <f t="shared" si="81"/>
        <v>945</v>
      </c>
      <c r="H522">
        <f t="shared" si="82"/>
        <v>1.4659096557374144E-8</v>
      </c>
    </row>
    <row r="523" spans="1:12" x14ac:dyDescent="0.25">
      <c r="A523" s="3">
        <v>42564</v>
      </c>
      <c r="B523" t="s">
        <v>1737</v>
      </c>
      <c r="C523" t="s">
        <v>396</v>
      </c>
      <c r="D523" s="6">
        <v>0.27273148148148146</v>
      </c>
      <c r="E523" s="6">
        <v>0.2832175925925926</v>
      </c>
      <c r="F523">
        <f>VLOOKUP(B523,evpWeights!A:Z,26,FALSE)</f>
        <v>2.2816452641654139E-5</v>
      </c>
      <c r="G523" s="6" t="str">
        <f t="shared" si="81"/>
        <v>906</v>
      </c>
      <c r="H523">
        <f t="shared" si="82"/>
        <v>2.5183722562532163E-8</v>
      </c>
      <c r="I523">
        <f t="shared" ref="I523" si="86">AVERAGE(H523:H527)</f>
        <v>2.6298454308956843E-8</v>
      </c>
    </row>
    <row r="524" spans="1:12" x14ac:dyDescent="0.25">
      <c r="B524" t="s">
        <v>1738</v>
      </c>
      <c r="D524" s="6">
        <v>0.27327546296296296</v>
      </c>
      <c r="E524" s="6">
        <v>0.2835300925925926</v>
      </c>
      <c r="F524">
        <f>VLOOKUP(B524,evpWeights!A:Z,26,FALSE)</f>
        <v>2.1186706024393165E-5</v>
      </c>
      <c r="G524" s="6" t="str">
        <f t="shared" si="81"/>
        <v>886</v>
      </c>
      <c r="H524">
        <f t="shared" si="82"/>
        <v>2.391276074987942E-8</v>
      </c>
    </row>
    <row r="525" spans="1:12" x14ac:dyDescent="0.25">
      <c r="B525" t="s">
        <v>1739</v>
      </c>
      <c r="D525" s="6">
        <v>0.27379629629629632</v>
      </c>
      <c r="E525" s="6">
        <v>0.2840509259259259</v>
      </c>
      <c r="F525">
        <f>VLOOKUP(B525,evpWeights!A:Z,26,FALSE)</f>
        <v>2.3631325950284624E-5</v>
      </c>
      <c r="G525" s="6" t="str">
        <f t="shared" si="81"/>
        <v>886</v>
      </c>
      <c r="H525">
        <f t="shared" si="82"/>
        <v>2.6671925451788516E-8</v>
      </c>
    </row>
    <row r="526" spans="1:12" x14ac:dyDescent="0.25">
      <c r="B526" t="s">
        <v>1740</v>
      </c>
      <c r="D526" s="6">
        <v>0.27439814814814817</v>
      </c>
      <c r="E526" s="6">
        <v>0.28445601851851854</v>
      </c>
      <c r="F526">
        <f>VLOOKUP(B526,evpWeights!A:Z,26,FALSE)</f>
        <v>2.5261072567545598E-5</v>
      </c>
      <c r="G526" s="6" t="str">
        <f t="shared" si="81"/>
        <v>869</v>
      </c>
      <c r="H526">
        <f t="shared" si="82"/>
        <v>2.9069128386128421E-8</v>
      </c>
    </row>
    <row r="527" spans="1:12" x14ac:dyDescent="0.25">
      <c r="B527" t="s">
        <v>1741</v>
      </c>
      <c r="D527" s="6">
        <v>0.27490740740740743</v>
      </c>
      <c r="E527" s="6">
        <v>0.2848148148148148</v>
      </c>
      <c r="F527">
        <f>VLOOKUP(B527,evpWeights!A:Z,26,FALSE)</f>
        <v>2.2816452641654064E-5</v>
      </c>
      <c r="G527" s="6" t="str">
        <f t="shared" si="81"/>
        <v>856</v>
      </c>
      <c r="H527">
        <f t="shared" si="82"/>
        <v>2.6654734394455684E-8</v>
      </c>
    </row>
    <row r="528" spans="1:12" x14ac:dyDescent="0.25">
      <c r="A528" s="3">
        <v>42564</v>
      </c>
      <c r="B528" t="s">
        <v>1742</v>
      </c>
      <c r="C528" t="s">
        <v>1478</v>
      </c>
      <c r="D528" s="6">
        <v>0.31074074074074071</v>
      </c>
      <c r="E528" s="6">
        <v>0.3216087962962963</v>
      </c>
      <c r="F528">
        <f>VLOOKUP(B528,evpWeights!A:Z,26,FALSE)</f>
        <v>1.8742086098501631E-5</v>
      </c>
      <c r="G528" s="6" t="str">
        <f t="shared" si="81"/>
        <v>939</v>
      </c>
      <c r="H528">
        <f t="shared" si="82"/>
        <v>1.9959623108095453E-8</v>
      </c>
      <c r="I528">
        <f t="shared" ref="I528" si="87">AVERAGE(H528:H532)</f>
        <v>1.6688583428989929E-8</v>
      </c>
      <c r="K528" s="8">
        <v>0.31805555555555554</v>
      </c>
      <c r="L528">
        <v>0</v>
      </c>
    </row>
    <row r="529" spans="1:12" x14ac:dyDescent="0.25">
      <c r="B529" t="s">
        <v>1743</v>
      </c>
      <c r="D529" s="6">
        <v>0.31130787037037039</v>
      </c>
      <c r="E529" s="6">
        <v>0.3220601851851852</v>
      </c>
      <c r="F529">
        <f>VLOOKUP(B529,evpWeights!A:Z,26,FALSE)</f>
        <v>1.4667719555349051E-5</v>
      </c>
      <c r="G529" s="6" t="str">
        <f t="shared" si="81"/>
        <v>929</v>
      </c>
      <c r="H529">
        <f t="shared" si="82"/>
        <v>1.5788718574110927E-8</v>
      </c>
    </row>
    <row r="530" spans="1:12" x14ac:dyDescent="0.25">
      <c r="B530" t="s">
        <v>1744</v>
      </c>
      <c r="D530" s="6">
        <v>0.31188657407407411</v>
      </c>
      <c r="E530" s="6">
        <v>0.32263888888888886</v>
      </c>
      <c r="F530">
        <f>VLOOKUP(B530,evpWeights!A:Z,26,FALSE)</f>
        <v>1.5482592863979611E-5</v>
      </c>
      <c r="G530" s="6" t="str">
        <f t="shared" si="81"/>
        <v>929</v>
      </c>
      <c r="H530">
        <f t="shared" si="82"/>
        <v>1.6665869606006039E-8</v>
      </c>
    </row>
    <row r="531" spans="1:12" x14ac:dyDescent="0.25">
      <c r="B531" t="s">
        <v>1745</v>
      </c>
      <c r="D531" s="6">
        <v>0.31245370370370368</v>
      </c>
      <c r="E531" s="6">
        <v>0.3231134259259259</v>
      </c>
      <c r="F531">
        <f>VLOOKUP(B531,evpWeights!A:Z,26,FALSE)</f>
        <v>1.5482592863979611E-5</v>
      </c>
      <c r="G531" s="6" t="str">
        <f t="shared" si="81"/>
        <v>921</v>
      </c>
      <c r="H531">
        <f t="shared" si="82"/>
        <v>1.6810632859912714E-8</v>
      </c>
    </row>
    <row r="532" spans="1:12" x14ac:dyDescent="0.25">
      <c r="B532" t="s">
        <v>1746</v>
      </c>
      <c r="D532" s="6">
        <v>0.31292824074074072</v>
      </c>
      <c r="E532" s="6">
        <v>0.32354166666666667</v>
      </c>
      <c r="F532">
        <f>VLOOKUP(B532,evpWeights!A:Z,26,FALSE)</f>
        <v>1.3037972938088079E-5</v>
      </c>
      <c r="G532" s="6" t="str">
        <f t="shared" si="81"/>
        <v>917</v>
      </c>
      <c r="H532">
        <f t="shared" si="82"/>
        <v>1.4218072996824514E-8</v>
      </c>
    </row>
    <row r="533" spans="1:12" x14ac:dyDescent="0.25">
      <c r="A533" s="3">
        <v>42564</v>
      </c>
      <c r="B533" t="s">
        <v>1807</v>
      </c>
      <c r="C533" t="s">
        <v>1479</v>
      </c>
      <c r="D533" s="6">
        <v>0.32966435185185183</v>
      </c>
      <c r="E533" s="6">
        <v>0.34075231481481483</v>
      </c>
      <c r="F533">
        <f>VLOOKUP(B533,evpWeights!A:Z,26,FALSE)</f>
        <v>1.7112339481240585E-5</v>
      </c>
      <c r="G533" s="6" t="str">
        <f t="shared" si="81"/>
        <v>958</v>
      </c>
      <c r="H533">
        <f t="shared" si="82"/>
        <v>1.7862567308184325E-8</v>
      </c>
      <c r="I533">
        <f>AVERAGE(H533:H536)</f>
        <v>1.7981619862046913E-8</v>
      </c>
      <c r="K533" s="8">
        <v>0.33333333333333331</v>
      </c>
      <c r="L533">
        <v>0</v>
      </c>
    </row>
    <row r="534" spans="1:12" x14ac:dyDescent="0.25">
      <c r="B534" t="s">
        <v>1808</v>
      </c>
      <c r="D534" s="6">
        <v>0.33028935185185188</v>
      </c>
      <c r="E534" s="6">
        <v>0.34133101851851855</v>
      </c>
      <c r="F534">
        <f>VLOOKUP(B534,evpWeights!A:Z,26,FALSE)</f>
        <v>1.6297466172610025E-5</v>
      </c>
      <c r="G534" s="6" t="str">
        <f t="shared" si="81"/>
        <v>954</v>
      </c>
      <c r="H534">
        <f t="shared" si="82"/>
        <v>1.7083297874853275E-8</v>
      </c>
    </row>
    <row r="535" spans="1:12" x14ac:dyDescent="0.25">
      <c r="B535" t="s">
        <v>1809</v>
      </c>
      <c r="D535" s="6">
        <v>0.33081018518518518</v>
      </c>
      <c r="E535" s="6">
        <v>0.3417824074074074</v>
      </c>
      <c r="F535">
        <f>VLOOKUP(B535,evpWeights!A:Z,26,FALSE)</f>
        <v>1.7927212789871145E-5</v>
      </c>
      <c r="G535" s="6" t="str">
        <f t="shared" si="81"/>
        <v>948</v>
      </c>
      <c r="H535">
        <f t="shared" si="82"/>
        <v>1.891056201463201E-8</v>
      </c>
    </row>
    <row r="536" spans="1:12" x14ac:dyDescent="0.25">
      <c r="B536" t="s">
        <v>1810</v>
      </c>
      <c r="D536" s="6">
        <v>0.33133101851851854</v>
      </c>
      <c r="E536" s="6">
        <v>0.34229166666666666</v>
      </c>
      <c r="F536">
        <f>VLOOKUP(B536,evpWeights!A:Z,26,FALSE)</f>
        <v>1.7112339481240585E-5</v>
      </c>
      <c r="G536" s="6" t="str">
        <f t="shared" si="81"/>
        <v>947</v>
      </c>
      <c r="H536">
        <f t="shared" si="82"/>
        <v>1.807005225051804E-8</v>
      </c>
    </row>
    <row r="537" spans="1:12" x14ac:dyDescent="0.25">
      <c r="A537" s="3">
        <v>42564</v>
      </c>
      <c r="B537" t="s">
        <v>1836</v>
      </c>
      <c r="C537" t="s">
        <v>396</v>
      </c>
      <c r="D537" s="6">
        <v>0.5619791666666667</v>
      </c>
      <c r="E537" s="6">
        <v>0.5741087962962963</v>
      </c>
      <c r="F537">
        <f>VLOOKUP(B537,evpWeights!A:Z,26,FALSE)</f>
        <v>2.0371832715762605E-5</v>
      </c>
      <c r="G537" s="6" t="str">
        <f t="shared" si="81"/>
        <v>1048</v>
      </c>
      <c r="H537">
        <f t="shared" si="82"/>
        <v>1.9438771675345996E-8</v>
      </c>
      <c r="I537">
        <f t="shared" ref="I537:I572" si="88">AVERAGE(H537:H541)</f>
        <v>2.0842453346848985E-8</v>
      </c>
      <c r="J537" t="s">
        <v>2330</v>
      </c>
    </row>
    <row r="538" spans="1:12" x14ac:dyDescent="0.25">
      <c r="B538" t="s">
        <v>1837</v>
      </c>
      <c r="D538" s="6">
        <v>0.56251157407407404</v>
      </c>
      <c r="E538" s="6">
        <v>0.57452546296296292</v>
      </c>
      <c r="F538">
        <f>VLOOKUP(B538,evpWeights!A:Z,26,FALSE)</f>
        <v>2.118670602439309E-5</v>
      </c>
      <c r="G538" s="6" t="str">
        <f t="shared" si="81"/>
        <v>1038</v>
      </c>
      <c r="H538">
        <f t="shared" si="82"/>
        <v>2.0411084801920125E-8</v>
      </c>
    </row>
    <row r="539" spans="1:12" x14ac:dyDescent="0.25">
      <c r="B539" t="s">
        <v>1838</v>
      </c>
      <c r="D539" s="6">
        <v>0.56303240740740745</v>
      </c>
      <c r="E539" s="6">
        <v>0.57498842592592592</v>
      </c>
      <c r="F539">
        <f>VLOOKUP(B539,evpWeights!A:Z,26,FALSE)</f>
        <v>2.2816452641654139E-5</v>
      </c>
      <c r="G539" s="6" t="str">
        <f t="shared" si="81"/>
        <v>1033</v>
      </c>
      <c r="H539">
        <f t="shared" si="82"/>
        <v>2.2087563060652603E-8</v>
      </c>
    </row>
    <row r="540" spans="1:12" x14ac:dyDescent="0.25">
      <c r="B540" t="s">
        <v>1839</v>
      </c>
      <c r="D540" s="6">
        <v>0.56358796296296299</v>
      </c>
      <c r="E540" s="6">
        <v>0.57546296296296295</v>
      </c>
      <c r="F540">
        <f>VLOOKUP(B540,evpWeights!A:Z,26,FALSE)</f>
        <v>1.9556959407132045E-5</v>
      </c>
      <c r="G540" s="6" t="str">
        <f t="shared" si="81"/>
        <v>1026</v>
      </c>
      <c r="H540">
        <f t="shared" si="82"/>
        <v>1.9061363944573143E-8</v>
      </c>
    </row>
    <row r="541" spans="1:12" x14ac:dyDescent="0.25">
      <c r="B541" t="s">
        <v>1840</v>
      </c>
      <c r="D541" s="6">
        <v>0.56410879629629629</v>
      </c>
      <c r="E541" s="6">
        <v>0.57589120370370372</v>
      </c>
      <c r="F541">
        <f>VLOOKUP(B541,evpWeights!A:Z,26,FALSE)</f>
        <v>2.3631325950284624E-5</v>
      </c>
      <c r="G541" s="6" t="str">
        <f t="shared" si="81"/>
        <v>1018</v>
      </c>
      <c r="H541">
        <f t="shared" si="82"/>
        <v>2.3213483251753067E-8</v>
      </c>
    </row>
    <row r="542" spans="1:12" x14ac:dyDescent="0.25">
      <c r="A542" s="3">
        <v>42565</v>
      </c>
      <c r="B542" t="s">
        <v>1841</v>
      </c>
      <c r="C542" t="s">
        <v>396</v>
      </c>
      <c r="D542" s="6">
        <v>0.27379629629629632</v>
      </c>
      <c r="E542" s="6">
        <v>0.28496527777777775</v>
      </c>
      <c r="F542">
        <f>VLOOKUP(B542,evpWeights!A:Z,26,FALSE)</f>
        <v>1.3037972938088079E-5</v>
      </c>
      <c r="G542" s="6" t="str">
        <f t="shared" si="81"/>
        <v>965</v>
      </c>
      <c r="H542">
        <f t="shared" si="82"/>
        <v>1.3510852785583501E-8</v>
      </c>
      <c r="I542">
        <f t="shared" si="88"/>
        <v>1.3474569760306655E-8</v>
      </c>
    </row>
    <row r="543" spans="1:12" x14ac:dyDescent="0.25">
      <c r="B543" t="s">
        <v>1842</v>
      </c>
      <c r="D543" s="6">
        <v>0.27430555555555552</v>
      </c>
      <c r="E543" s="6">
        <v>0.28561342592592592</v>
      </c>
      <c r="F543">
        <f>VLOOKUP(B543,evpWeights!A:Z,26,FALSE)</f>
        <v>1.3037972938088079E-5</v>
      </c>
      <c r="G543" s="6" t="str">
        <f t="shared" si="81"/>
        <v>977</v>
      </c>
      <c r="H543">
        <f t="shared" si="82"/>
        <v>1.3344905770816867E-8</v>
      </c>
    </row>
    <row r="544" spans="1:12" x14ac:dyDescent="0.25">
      <c r="B544" t="s">
        <v>1843</v>
      </c>
      <c r="D544" s="6">
        <v>0.27487268518518521</v>
      </c>
      <c r="E544" s="6">
        <v>0.28605324074074073</v>
      </c>
      <c r="F544">
        <f>VLOOKUP(B544,evpWeights!A:Z,26,FALSE)</f>
        <v>1.2223099629457592E-5</v>
      </c>
      <c r="G544" s="6" t="str">
        <f t="shared" si="81"/>
        <v>966</v>
      </c>
      <c r="H544">
        <f t="shared" si="82"/>
        <v>1.2653312245815312E-8</v>
      </c>
    </row>
    <row r="545" spans="1:12" x14ac:dyDescent="0.25">
      <c r="B545" t="s">
        <v>1844</v>
      </c>
      <c r="D545" s="6">
        <v>0.27534722222222224</v>
      </c>
      <c r="E545" s="6">
        <v>0.28655092592592596</v>
      </c>
      <c r="F545">
        <f>VLOOKUP(B545,evpWeights!A:Z,26,FALSE)</f>
        <v>1.3852846246718566E-5</v>
      </c>
      <c r="G545" s="6" t="str">
        <f t="shared" si="81"/>
        <v>968</v>
      </c>
      <c r="H545">
        <f t="shared" si="82"/>
        <v>1.4310791577188602E-8</v>
      </c>
    </row>
    <row r="546" spans="1:12" x14ac:dyDescent="0.25">
      <c r="B546" t="s">
        <v>1845</v>
      </c>
      <c r="D546" s="6">
        <v>0.27582175925925928</v>
      </c>
      <c r="E546" s="6">
        <v>0.28695601851851854</v>
      </c>
      <c r="F546">
        <f>VLOOKUP(B546,evpWeights!A:Z,26,FALSE)</f>
        <v>1.3037972938088079E-5</v>
      </c>
      <c r="G546" s="6" t="str">
        <f t="shared" si="81"/>
        <v>962</v>
      </c>
      <c r="H546">
        <f t="shared" si="82"/>
        <v>1.355298642212898E-8</v>
      </c>
    </row>
    <row r="547" spans="1:12" x14ac:dyDescent="0.25">
      <c r="A547" s="3">
        <v>42565</v>
      </c>
      <c r="B547" t="s">
        <v>1846</v>
      </c>
      <c r="C547" t="s">
        <v>1478</v>
      </c>
      <c r="D547" s="6">
        <v>0.30413194444444441</v>
      </c>
      <c r="E547" s="6">
        <v>0.31537037037037036</v>
      </c>
      <c r="F547">
        <f>VLOOKUP(B547,evpWeights!A:Z,26,FALSE)</f>
        <v>2.8520565802067617E-5</v>
      </c>
      <c r="G547" s="6" t="str">
        <f t="shared" si="81"/>
        <v>971</v>
      </c>
      <c r="H547">
        <f t="shared" si="82"/>
        <v>2.9372364368761706E-8</v>
      </c>
      <c r="I547">
        <f t="shared" si="88"/>
        <v>2.9306713795765858E-8</v>
      </c>
      <c r="K547" s="8">
        <v>0.30902777777777779</v>
      </c>
      <c r="L547">
        <v>0</v>
      </c>
    </row>
    <row r="548" spans="1:12" x14ac:dyDescent="0.25">
      <c r="B548" t="s">
        <v>1847</v>
      </c>
      <c r="D548" s="6">
        <v>0.30469907407407409</v>
      </c>
      <c r="E548" s="6">
        <v>0.31583333333333335</v>
      </c>
      <c r="F548">
        <f>VLOOKUP(B548,evpWeights!A:Z,26,FALSE)</f>
        <v>2.7705692493437132E-5</v>
      </c>
      <c r="G548" s="6" t="str">
        <f t="shared" si="81"/>
        <v>962</v>
      </c>
      <c r="H548">
        <f t="shared" si="82"/>
        <v>2.8800096147024046E-8</v>
      </c>
    </row>
    <row r="549" spans="1:12" x14ac:dyDescent="0.25">
      <c r="B549" t="s">
        <v>1848</v>
      </c>
      <c r="D549" s="6">
        <v>0.30518518518518517</v>
      </c>
      <c r="E549" s="6">
        <v>0.31623842592592594</v>
      </c>
      <c r="F549">
        <f>VLOOKUP(B549,evpWeights!A:Z,26,FALSE)</f>
        <v>2.9335439110698177E-5</v>
      </c>
      <c r="G549" s="6" t="str">
        <f t="shared" si="81"/>
        <v>955</v>
      </c>
      <c r="H549">
        <f t="shared" si="82"/>
        <v>3.0717737288689193E-8</v>
      </c>
    </row>
    <row r="550" spans="1:12" x14ac:dyDescent="0.25">
      <c r="B550" t="s">
        <v>1849</v>
      </c>
      <c r="D550" s="6">
        <v>0.30569444444444444</v>
      </c>
      <c r="E550" s="6">
        <v>0.31671296296296297</v>
      </c>
      <c r="F550">
        <f>VLOOKUP(B550,evpWeights!A:Z,26,FALSE)</f>
        <v>2.5261072567545598E-5</v>
      </c>
      <c r="G550" s="6" t="str">
        <f t="shared" si="81"/>
        <v>952</v>
      </c>
      <c r="H550">
        <f t="shared" si="82"/>
        <v>2.6534740091959663E-8</v>
      </c>
    </row>
    <row r="551" spans="1:12" x14ac:dyDescent="0.25">
      <c r="B551" t="s">
        <v>1850</v>
      </c>
      <c r="D551" s="6">
        <v>0.3062037037037037</v>
      </c>
      <c r="E551" s="6">
        <v>0.31711805555555556</v>
      </c>
      <c r="F551">
        <f>VLOOKUP(B551,evpWeights!A:Z,26,FALSE)</f>
        <v>2.9335439110698177E-5</v>
      </c>
      <c r="G551" s="6" t="str">
        <f t="shared" si="81"/>
        <v>943</v>
      </c>
      <c r="H551">
        <f t="shared" si="82"/>
        <v>3.1108631082394676E-8</v>
      </c>
    </row>
    <row r="552" spans="1:12" x14ac:dyDescent="0.25">
      <c r="A552" s="3">
        <v>42565</v>
      </c>
      <c r="B552" t="s">
        <v>1851</v>
      </c>
      <c r="C552" t="s">
        <v>1479</v>
      </c>
      <c r="D552" s="6">
        <v>0.32775462962962965</v>
      </c>
      <c r="E552" s="6">
        <v>0.33796296296296297</v>
      </c>
      <c r="F552">
        <f>VLOOKUP(B552,evpWeights!A:Z,26,FALSE)</f>
        <v>2.5261072567545598E-5</v>
      </c>
      <c r="G552" s="6" t="str">
        <f t="shared" si="81"/>
        <v>882</v>
      </c>
      <c r="H552">
        <f t="shared" si="82"/>
        <v>2.8640671845289792E-8</v>
      </c>
      <c r="I552">
        <f t="shared" si="88"/>
        <v>2.3304944870935368E-8</v>
      </c>
      <c r="K552" s="8">
        <v>0.33194444444444443</v>
      </c>
      <c r="L552">
        <v>0</v>
      </c>
    </row>
    <row r="553" spans="1:12" x14ac:dyDescent="0.25">
      <c r="B553" t="s">
        <v>1852</v>
      </c>
      <c r="D553" s="6">
        <v>0.32827546296296295</v>
      </c>
      <c r="E553" s="6">
        <v>0.33854166666666669</v>
      </c>
      <c r="F553">
        <f>VLOOKUP(B553,evpWeights!A:Z,26,FALSE)</f>
        <v>1.8742086098501559E-5</v>
      </c>
      <c r="G553" s="6" t="str">
        <f t="shared" si="81"/>
        <v>887</v>
      </c>
      <c r="H553">
        <f t="shared" si="82"/>
        <v>2.1129747574409874E-8</v>
      </c>
    </row>
    <row r="554" spans="1:12" x14ac:dyDescent="0.25">
      <c r="B554" t="s">
        <v>1853</v>
      </c>
      <c r="D554" s="6">
        <v>0.32877314814814812</v>
      </c>
      <c r="E554" s="6">
        <v>0.33899305555555559</v>
      </c>
      <c r="F554">
        <f>VLOOKUP(B554,evpWeights!A:Z,26,FALSE)</f>
        <v>1.8742086098501559E-5</v>
      </c>
      <c r="G554" s="6" t="str">
        <f t="shared" si="81"/>
        <v>883</v>
      </c>
      <c r="H554">
        <f t="shared" si="82"/>
        <v>2.1225465570216941E-8</v>
      </c>
    </row>
    <row r="555" spans="1:12" x14ac:dyDescent="0.25">
      <c r="B555" t="s">
        <v>1854</v>
      </c>
      <c r="D555" s="6">
        <v>0.32928240740740738</v>
      </c>
      <c r="E555" s="6">
        <v>0.3394328703703704</v>
      </c>
      <c r="F555">
        <f>VLOOKUP(B555,evpWeights!A:Z,26,FALSE)</f>
        <v>1.9556959407132119E-5</v>
      </c>
      <c r="G555" s="6" t="str">
        <f t="shared" si="81"/>
        <v>877</v>
      </c>
      <c r="H555">
        <f t="shared" si="82"/>
        <v>2.2299839688862167E-8</v>
      </c>
    </row>
    <row r="556" spans="1:12" x14ac:dyDescent="0.25">
      <c r="B556" t="s">
        <v>1855</v>
      </c>
      <c r="D556" s="6">
        <v>0.32979166666666665</v>
      </c>
      <c r="E556" s="6">
        <v>0.33994212962962966</v>
      </c>
      <c r="F556">
        <f>VLOOKUP(B556,evpWeights!A:Z,26,FALSE)</f>
        <v>2.0371832715762605E-5</v>
      </c>
      <c r="G556" s="6" t="str">
        <f t="shared" si="81"/>
        <v>877</v>
      </c>
      <c r="H556">
        <f t="shared" si="82"/>
        <v>2.3228999675898065E-8</v>
      </c>
    </row>
    <row r="557" spans="1:12" x14ac:dyDescent="0.25">
      <c r="A557" s="3">
        <v>42565</v>
      </c>
      <c r="B557" t="s">
        <v>1886</v>
      </c>
      <c r="C557" t="s">
        <v>1479</v>
      </c>
      <c r="D557" s="6">
        <v>0.51959490740740744</v>
      </c>
      <c r="E557" s="6">
        <v>0.53068287037037043</v>
      </c>
      <c r="F557">
        <f>VLOOKUP(B557,evpWeights!A:Z,26,FALSE)</f>
        <v>3.5039552271111656E-5</v>
      </c>
      <c r="G557" s="6" t="str">
        <f t="shared" si="81"/>
        <v>958</v>
      </c>
      <c r="H557">
        <f t="shared" si="82"/>
        <v>3.6575733059615509E-8</v>
      </c>
      <c r="I557">
        <f t="shared" si="88"/>
        <v>3.8050942027847865E-8</v>
      </c>
      <c r="K557" s="8">
        <v>0.52430555555555558</v>
      </c>
      <c r="L557">
        <v>0.5</v>
      </c>
    </row>
    <row r="558" spans="1:12" x14ac:dyDescent="0.25">
      <c r="B558" t="s">
        <v>1887</v>
      </c>
      <c r="D558" s="6">
        <v>0.52018518518518519</v>
      </c>
      <c r="E558" s="6">
        <v>0.53116898148148151</v>
      </c>
      <c r="F558">
        <f>VLOOKUP(B558,evpWeights!A:Z,26,FALSE)</f>
        <v>3.6669298888372701E-5</v>
      </c>
      <c r="G558" s="6" t="str">
        <f t="shared" si="81"/>
        <v>949</v>
      </c>
      <c r="H558">
        <f t="shared" si="82"/>
        <v>3.8639935604186196E-8</v>
      </c>
    </row>
    <row r="559" spans="1:12" x14ac:dyDescent="0.25">
      <c r="B559" t="s">
        <v>1888</v>
      </c>
      <c r="D559" s="6">
        <v>0.52072916666666669</v>
      </c>
      <c r="E559" s="6">
        <v>0.5316319444444445</v>
      </c>
      <c r="F559">
        <f>VLOOKUP(B559,evpWeights!A:Z,26,FALSE)</f>
        <v>3.9113918814264164E-5</v>
      </c>
      <c r="G559" s="6" t="str">
        <f t="shared" si="81"/>
        <v>942</v>
      </c>
      <c r="H559">
        <f t="shared" si="82"/>
        <v>4.1522206809197626E-8</v>
      </c>
    </row>
    <row r="560" spans="1:12" x14ac:dyDescent="0.25">
      <c r="B560" t="s">
        <v>1889</v>
      </c>
      <c r="D560" s="6">
        <v>0.52128472222222222</v>
      </c>
      <c r="E560" s="6">
        <v>0.53209490740740739</v>
      </c>
      <c r="F560">
        <f>VLOOKUP(B560,evpWeights!A:Z,26,FALSE)</f>
        <v>3.9928792122894649E-5</v>
      </c>
      <c r="G560" s="6" t="str">
        <f t="shared" si="81"/>
        <v>934</v>
      </c>
      <c r="H560">
        <f t="shared" si="82"/>
        <v>4.2750312765411829E-8</v>
      </c>
    </row>
    <row r="561" spans="1:12" x14ac:dyDescent="0.25">
      <c r="B561" t="s">
        <v>1890</v>
      </c>
      <c r="D561" s="6">
        <v>0.52184027777777775</v>
      </c>
      <c r="E561" s="6">
        <v>0.53256944444444443</v>
      </c>
      <c r="F561">
        <f>VLOOKUP(B561,evpWeights!A:Z,26,FALSE)</f>
        <v>2.8520565802067688E-5</v>
      </c>
      <c r="G561" s="6" t="str">
        <f t="shared" si="81"/>
        <v>927</v>
      </c>
      <c r="H561">
        <f t="shared" si="82"/>
        <v>3.0766521900828145E-8</v>
      </c>
    </row>
    <row r="562" spans="1:12" x14ac:dyDescent="0.25">
      <c r="A562" s="3">
        <v>42565</v>
      </c>
      <c r="B562" t="s">
        <v>1891</v>
      </c>
      <c r="C562" t="s">
        <v>1478</v>
      </c>
      <c r="D562" s="6">
        <v>0.53626157407407404</v>
      </c>
      <c r="E562" s="6">
        <v>0.54777777777777781</v>
      </c>
      <c r="F562">
        <f>VLOOKUP(B562,evpWeights!A:Z,26,FALSE)</f>
        <v>3.7484172197003187E-5</v>
      </c>
      <c r="G562" s="6" t="str">
        <f t="shared" si="81"/>
        <v>995</v>
      </c>
      <c r="H562">
        <f t="shared" si="82"/>
        <v>3.7672534871359985E-8</v>
      </c>
      <c r="I562">
        <f t="shared" si="88"/>
        <v>3.2314653719573607E-8</v>
      </c>
      <c r="K562" s="8">
        <v>0.54097222222222219</v>
      </c>
      <c r="L562">
        <v>0.3</v>
      </c>
    </row>
    <row r="563" spans="1:12" x14ac:dyDescent="0.25">
      <c r="B563" t="s">
        <v>1892</v>
      </c>
      <c r="D563" s="6">
        <v>0.53677083333333331</v>
      </c>
      <c r="E563" s="6">
        <v>0.54829861111111111</v>
      </c>
      <c r="F563">
        <f>VLOOKUP(B563,evpWeights!A:Z,26,FALSE)</f>
        <v>3.1780059036589708E-5</v>
      </c>
      <c r="G563" s="6" t="str">
        <f t="shared" si="81"/>
        <v>996</v>
      </c>
      <c r="H563">
        <f t="shared" si="82"/>
        <v>3.1907689795772797E-8</v>
      </c>
    </row>
    <row r="564" spans="1:12" x14ac:dyDescent="0.25">
      <c r="B564" t="s">
        <v>1893</v>
      </c>
      <c r="D564" s="6">
        <v>0.53741898148148148</v>
      </c>
      <c r="E564" s="6">
        <v>0.54871527777777784</v>
      </c>
      <c r="F564">
        <f>VLOOKUP(B564,evpWeights!A:Z,26,FALSE)</f>
        <v>3.2594932345220193E-5</v>
      </c>
      <c r="G564" s="6" t="str">
        <f t="shared" si="81"/>
        <v>976</v>
      </c>
      <c r="H564">
        <f t="shared" si="82"/>
        <v>3.3396447075020693E-8</v>
      </c>
    </row>
    <row r="565" spans="1:12" x14ac:dyDescent="0.25">
      <c r="B565" t="s">
        <v>1894</v>
      </c>
      <c r="D565" s="6">
        <v>0.5379976851851852</v>
      </c>
      <c r="E565" s="6">
        <v>0.54916666666666669</v>
      </c>
      <c r="F565">
        <f>VLOOKUP(B565,evpWeights!A:Z,26,FALSE)</f>
        <v>2.8520565802067688E-5</v>
      </c>
      <c r="G565" s="6" t="str">
        <f t="shared" si="81"/>
        <v>965</v>
      </c>
      <c r="H565">
        <f t="shared" si="82"/>
        <v>2.9554990468463925E-8</v>
      </c>
    </row>
    <row r="566" spans="1:12" x14ac:dyDescent="0.25">
      <c r="B566" t="s">
        <v>1895</v>
      </c>
      <c r="D566" s="6">
        <v>0.53858796296296296</v>
      </c>
      <c r="E566" s="6">
        <v>0.54962962962962958</v>
      </c>
      <c r="F566">
        <f>VLOOKUP(B566,evpWeights!A:Z,26,FALSE)</f>
        <v>2.7705692493437132E-5</v>
      </c>
      <c r="G566" s="6" t="str">
        <f t="shared" ref="G566:G629" si="89">IFERROR(TEXT(E566-D566,"[ss]"),"na")</f>
        <v>954</v>
      </c>
      <c r="H566">
        <f t="shared" ref="H566:H629" si="90">IFERROR(F566/G566,"na")</f>
        <v>2.9041606387250662E-8</v>
      </c>
    </row>
    <row r="567" spans="1:12" x14ac:dyDescent="0.25">
      <c r="A567" s="3">
        <v>42565</v>
      </c>
      <c r="B567" t="s">
        <v>1896</v>
      </c>
      <c r="C567" t="s">
        <v>396</v>
      </c>
      <c r="D567" s="6">
        <v>0.55329861111111112</v>
      </c>
      <c r="E567" s="6">
        <v>0.56277777777777771</v>
      </c>
      <c r="F567">
        <f>VLOOKUP(B567,evpWeights!A:Z,26,FALSE)</f>
        <v>3.9113918814264239E-5</v>
      </c>
      <c r="G567" s="6" t="str">
        <f t="shared" si="89"/>
        <v>819</v>
      </c>
      <c r="H567">
        <f t="shared" si="90"/>
        <v>4.7758142630359268E-8</v>
      </c>
      <c r="I567">
        <f t="shared" si="88"/>
        <v>4.6898432993771168E-8</v>
      </c>
    </row>
    <row r="568" spans="1:12" x14ac:dyDescent="0.25">
      <c r="B568" t="s">
        <v>1897</v>
      </c>
      <c r="D568" s="6">
        <v>0.55387731481481484</v>
      </c>
      <c r="E568" s="6">
        <v>0.56319444444444444</v>
      </c>
      <c r="F568">
        <f>VLOOKUP(B568,evpWeights!A:Z,26,FALSE)</f>
        <v>3.7484172197003187E-5</v>
      </c>
      <c r="G568" s="6" t="str">
        <f t="shared" si="89"/>
        <v>805</v>
      </c>
      <c r="H568">
        <f t="shared" si="90"/>
        <v>4.6564189064600235E-8</v>
      </c>
    </row>
    <row r="569" spans="1:12" x14ac:dyDescent="0.25">
      <c r="B569" t="s">
        <v>1898</v>
      </c>
      <c r="D569" s="6">
        <v>0.55442129629629633</v>
      </c>
      <c r="E569" s="6">
        <v>0.56365740740740744</v>
      </c>
      <c r="F569">
        <f>VLOOKUP(B569,evpWeights!A:Z,26,FALSE)</f>
        <v>3.7484172197003187E-5</v>
      </c>
      <c r="G569" s="6" t="str">
        <f t="shared" si="89"/>
        <v>798</v>
      </c>
      <c r="H569">
        <f t="shared" si="90"/>
        <v>4.6972646863412513E-8</v>
      </c>
    </row>
    <row r="570" spans="1:12" x14ac:dyDescent="0.25">
      <c r="B570" t="s">
        <v>1899</v>
      </c>
      <c r="D570" s="6">
        <v>0.55491898148148155</v>
      </c>
      <c r="E570" s="6">
        <v>0.56401620370370364</v>
      </c>
      <c r="F570">
        <f>VLOOKUP(B570,evpWeights!A:Z,26,FALSE)</f>
        <v>3.5039552271111731E-5</v>
      </c>
      <c r="G570" s="6" t="str">
        <f t="shared" si="89"/>
        <v>786</v>
      </c>
      <c r="H570">
        <f t="shared" si="90"/>
        <v>4.4579583042126881E-8</v>
      </c>
    </row>
    <row r="571" spans="1:12" x14ac:dyDescent="0.25">
      <c r="B571" t="s">
        <v>1900</v>
      </c>
      <c r="D571" s="6">
        <v>0.55547453703703698</v>
      </c>
      <c r="E571" s="6">
        <v>0.56439814814814815</v>
      </c>
      <c r="F571">
        <f>VLOOKUP(B571,evpWeights!A:Z,26,FALSE)</f>
        <v>3.7484172197003187E-5</v>
      </c>
      <c r="G571" s="6" t="str">
        <f t="shared" si="89"/>
        <v>771</v>
      </c>
      <c r="H571">
        <f t="shared" si="90"/>
        <v>4.8617603368356922E-8</v>
      </c>
    </row>
    <row r="572" spans="1:12" x14ac:dyDescent="0.25">
      <c r="A572" s="3">
        <v>42566</v>
      </c>
      <c r="B572" t="s">
        <v>1901</v>
      </c>
      <c r="C572" t="s">
        <v>396</v>
      </c>
      <c r="D572" s="6">
        <v>0.27567129629629633</v>
      </c>
      <c r="E572" s="6">
        <v>0.28699074074074077</v>
      </c>
      <c r="F572">
        <f>VLOOKUP(B572,evpWeights!A:Z,26,FALSE)</f>
        <v>1.7927212789871145E-5</v>
      </c>
      <c r="G572" s="6" t="str">
        <f t="shared" si="89"/>
        <v>978</v>
      </c>
      <c r="H572">
        <f t="shared" si="90"/>
        <v>1.8330483425226121E-8</v>
      </c>
      <c r="I572">
        <f t="shared" si="88"/>
        <v>1.8746032482454189E-8</v>
      </c>
    </row>
    <row r="573" spans="1:12" x14ac:dyDescent="0.25">
      <c r="B573" t="s">
        <v>1902</v>
      </c>
      <c r="D573" s="6">
        <v>0.27643518518518517</v>
      </c>
      <c r="E573" s="6">
        <v>0.28758101851851853</v>
      </c>
      <c r="F573">
        <f>VLOOKUP(B573,evpWeights!A:Z,26,FALSE)</f>
        <v>1.7927212789871071E-5</v>
      </c>
      <c r="G573" s="6" t="str">
        <f t="shared" si="89"/>
        <v>963</v>
      </c>
      <c r="H573">
        <f t="shared" si="90"/>
        <v>1.8616004973905576E-8</v>
      </c>
    </row>
    <row r="574" spans="1:12" x14ac:dyDescent="0.25">
      <c r="B574" t="s">
        <v>1903</v>
      </c>
      <c r="D574" s="6">
        <v>0.27699074074074076</v>
      </c>
      <c r="E574" s="6">
        <v>0.2880671296296296</v>
      </c>
      <c r="F574">
        <f>VLOOKUP(B574,evpWeights!A:Z,26,FALSE)</f>
        <v>1.7927212789871145E-5</v>
      </c>
      <c r="G574" s="6" t="str">
        <f t="shared" si="89"/>
        <v>957</v>
      </c>
      <c r="H574">
        <f t="shared" si="90"/>
        <v>1.8732719738632337E-8</v>
      </c>
    </row>
    <row r="575" spans="1:12" x14ac:dyDescent="0.25">
      <c r="B575" t="s">
        <v>1904</v>
      </c>
      <c r="D575" s="6">
        <v>0.27753472222222225</v>
      </c>
      <c r="E575" s="6">
        <v>0.28849537037037037</v>
      </c>
      <c r="F575">
        <f>VLOOKUP(B575,evpWeights!A:Z,26,FALSE)</f>
        <v>1.7112339481240585E-5</v>
      </c>
      <c r="G575" s="6" t="str">
        <f t="shared" si="89"/>
        <v>947</v>
      </c>
      <c r="H575">
        <f t="shared" si="90"/>
        <v>1.807005225051804E-8</v>
      </c>
    </row>
    <row r="576" spans="1:12" x14ac:dyDescent="0.25">
      <c r="B576" t="s">
        <v>1905</v>
      </c>
      <c r="D576" s="6">
        <v>0.27805555555555556</v>
      </c>
      <c r="E576" s="6">
        <v>0.28891203703703705</v>
      </c>
      <c r="F576">
        <f>VLOOKUP(B576,evpWeights!A:Z,26,FALSE)</f>
        <v>1.8742086098501559E-5</v>
      </c>
      <c r="G576" s="6" t="str">
        <f t="shared" si="89"/>
        <v>938</v>
      </c>
      <c r="H576">
        <f t="shared" si="90"/>
        <v>1.998090202398887E-8</v>
      </c>
    </row>
    <row r="577" spans="1:12" x14ac:dyDescent="0.25">
      <c r="A577" s="3">
        <v>42566</v>
      </c>
      <c r="B577" t="s">
        <v>1906</v>
      </c>
      <c r="C577" t="s">
        <v>1478</v>
      </c>
      <c r="D577" s="6">
        <v>0.29886574074074074</v>
      </c>
      <c r="E577" s="6">
        <v>0.30996527777777777</v>
      </c>
      <c r="F577">
        <f>VLOOKUP(B577,evpWeights!A:Z,26,FALSE)</f>
        <v>1.7112339481240585E-5</v>
      </c>
      <c r="G577" s="6" t="str">
        <f t="shared" si="89"/>
        <v>959</v>
      </c>
      <c r="H577">
        <f t="shared" si="90"/>
        <v>1.7843941064901549E-8</v>
      </c>
      <c r="I577">
        <f t="shared" ref="I577:I637" si="91">AVERAGE(H577:H581)</f>
        <v>1.9341715228634515E-8</v>
      </c>
      <c r="K577" s="8">
        <v>0.30555555555555552</v>
      </c>
      <c r="L577">
        <v>0</v>
      </c>
    </row>
    <row r="578" spans="1:12" x14ac:dyDescent="0.25">
      <c r="B578" t="s">
        <v>1907</v>
      </c>
      <c r="D578" s="6">
        <v>0.29934027777777777</v>
      </c>
      <c r="E578" s="6">
        <v>0.31042824074074077</v>
      </c>
      <c r="F578">
        <f>VLOOKUP(B578,evpWeights!A:Z,26,FALSE)</f>
        <v>1.3852846246718566E-5</v>
      </c>
      <c r="G578" s="6" t="str">
        <f t="shared" si="89"/>
        <v>958</v>
      </c>
      <c r="H578">
        <f t="shared" si="90"/>
        <v>1.4460173535196834E-8</v>
      </c>
    </row>
    <row r="579" spans="1:12" x14ac:dyDescent="0.25">
      <c r="B579" t="s">
        <v>1908</v>
      </c>
      <c r="D579" s="6">
        <v>0.29989583333333331</v>
      </c>
      <c r="E579" s="6">
        <v>0.31087962962962962</v>
      </c>
      <c r="F579">
        <f>VLOOKUP(B579,evpWeights!A:Z,26,FALSE)</f>
        <v>2.2816452641654064E-5</v>
      </c>
      <c r="G579" s="6" t="str">
        <f t="shared" si="89"/>
        <v>949</v>
      </c>
      <c r="H579">
        <f t="shared" si="90"/>
        <v>2.4042626598160237E-8</v>
      </c>
    </row>
    <row r="580" spans="1:12" x14ac:dyDescent="0.25">
      <c r="B580" t="s">
        <v>1909</v>
      </c>
      <c r="D580" s="6">
        <v>0.30039351851851853</v>
      </c>
      <c r="E580" s="6">
        <v>0.31138888888888888</v>
      </c>
      <c r="F580">
        <f>VLOOKUP(B580,evpWeights!A:Z,26,FALSE)</f>
        <v>1.7112339481240585E-5</v>
      </c>
      <c r="G580" s="6" t="str">
        <f t="shared" si="89"/>
        <v>950</v>
      </c>
      <c r="H580">
        <f t="shared" si="90"/>
        <v>1.801298892762167E-8</v>
      </c>
    </row>
    <row r="581" spans="1:12" x14ac:dyDescent="0.25">
      <c r="B581" t="s">
        <v>1910</v>
      </c>
      <c r="D581" s="6">
        <v>0.30092592592592593</v>
      </c>
      <c r="E581" s="6">
        <v>0.31189814814814815</v>
      </c>
      <c r="F581">
        <f>VLOOKUP(B581,evpWeights!A:Z,26,FALSE)</f>
        <v>2.118670602439309E-5</v>
      </c>
      <c r="G581" s="6" t="str">
        <f t="shared" si="89"/>
        <v>948</v>
      </c>
      <c r="H581">
        <f t="shared" si="90"/>
        <v>2.2348846017292288E-8</v>
      </c>
    </row>
    <row r="582" spans="1:12" x14ac:dyDescent="0.25">
      <c r="A582" s="3">
        <v>42566</v>
      </c>
      <c r="B582" t="s">
        <v>1911</v>
      </c>
      <c r="C582" t="s">
        <v>1479</v>
      </c>
      <c r="D582" s="6">
        <v>0.31646990740740738</v>
      </c>
      <c r="E582" s="6">
        <v>0.32785879629629627</v>
      </c>
      <c r="F582">
        <f>VLOOKUP(B582,evpWeights!A:Z,26,FALSE)</f>
        <v>9.7784797035660596E-6</v>
      </c>
      <c r="G582" s="6" t="str">
        <f t="shared" si="89"/>
        <v>984</v>
      </c>
      <c r="H582">
        <f t="shared" si="90"/>
        <v>9.9374793735427428E-9</v>
      </c>
      <c r="I582">
        <f t="shared" si="91"/>
        <v>1.0309418638681994E-8</v>
      </c>
      <c r="K582" s="8">
        <v>0.3215277777777778</v>
      </c>
      <c r="L582">
        <v>0.3</v>
      </c>
    </row>
    <row r="583" spans="1:12" x14ac:dyDescent="0.25">
      <c r="B583" t="s">
        <v>1912</v>
      </c>
      <c r="D583" s="6">
        <v>0.31707175925925929</v>
      </c>
      <c r="E583" s="6">
        <v>0.32855324074074072</v>
      </c>
      <c r="F583">
        <f>VLOOKUP(B583,evpWeights!A:Z,26,FALSE)</f>
        <v>1.1408226320827032E-5</v>
      </c>
      <c r="G583" s="6" t="str">
        <f t="shared" si="89"/>
        <v>992</v>
      </c>
      <c r="H583">
        <f t="shared" si="90"/>
        <v>1.1500228145994991E-8</v>
      </c>
    </row>
    <row r="584" spans="1:12" x14ac:dyDescent="0.25">
      <c r="B584" t="s">
        <v>1913</v>
      </c>
      <c r="D584" s="6">
        <v>0.31775462962962964</v>
      </c>
      <c r="E584" s="6">
        <v>0.32903935185185185</v>
      </c>
      <c r="F584">
        <f>VLOOKUP(B584,evpWeights!A:Z,26,FALSE)</f>
        <v>1.2223099629457592E-5</v>
      </c>
      <c r="G584" s="6" t="str">
        <f t="shared" si="89"/>
        <v>975</v>
      </c>
      <c r="H584">
        <f t="shared" si="90"/>
        <v>1.2536512440469325E-8</v>
      </c>
    </row>
    <row r="585" spans="1:12" x14ac:dyDescent="0.25">
      <c r="B585" t="s">
        <v>1914</v>
      </c>
      <c r="D585" s="6">
        <v>0.31832175925925926</v>
      </c>
      <c r="E585" s="6">
        <v>0.32969907407407406</v>
      </c>
      <c r="F585">
        <f>VLOOKUP(B585,evpWeights!A:Z,26,FALSE)</f>
        <v>7.3338597776745257E-6</v>
      </c>
      <c r="G585" s="6" t="str">
        <f t="shared" si="89"/>
        <v>983</v>
      </c>
      <c r="H585">
        <f t="shared" si="90"/>
        <v>7.4606915337482451E-9</v>
      </c>
    </row>
    <row r="586" spans="1:12" x14ac:dyDescent="0.25">
      <c r="B586" t="s">
        <v>1915</v>
      </c>
      <c r="D586" s="6">
        <v>0.31893518518518521</v>
      </c>
      <c r="E586" s="6">
        <v>0.33012731481481478</v>
      </c>
      <c r="F586">
        <f>VLOOKUP(B586,evpWeights!A:Z,26,FALSE)</f>
        <v>9.7784797035660596E-6</v>
      </c>
      <c r="G586" s="6" t="str">
        <f t="shared" si="89"/>
        <v>967</v>
      </c>
      <c r="H586">
        <f t="shared" si="90"/>
        <v>1.0112181699654664E-8</v>
      </c>
    </row>
    <row r="587" spans="1:12" x14ac:dyDescent="0.25">
      <c r="A587" s="3">
        <v>42566</v>
      </c>
      <c r="B587" t="s">
        <v>1937</v>
      </c>
      <c r="C587" t="s">
        <v>1479</v>
      </c>
      <c r="D587" s="6">
        <v>0.48290509259259262</v>
      </c>
      <c r="E587" s="6">
        <v>0.49410879629629628</v>
      </c>
      <c r="F587">
        <f>VLOOKUP(B587,evpWeights!A:Z,26,FALSE)</f>
        <v>4.3188285357416672E-5</v>
      </c>
      <c r="G587" s="6" t="str">
        <f t="shared" si="89"/>
        <v>968</v>
      </c>
      <c r="H587">
        <f t="shared" si="90"/>
        <v>4.4615997270058545E-8</v>
      </c>
      <c r="I587">
        <f t="shared" si="91"/>
        <v>4.5831046620691983E-8</v>
      </c>
      <c r="K587" s="8">
        <v>0.48749999999999999</v>
      </c>
      <c r="L587">
        <v>0.5</v>
      </c>
    </row>
    <row r="588" spans="1:12" x14ac:dyDescent="0.25">
      <c r="B588" t="s">
        <v>1938</v>
      </c>
      <c r="D588" s="6">
        <v>0.48339120370370375</v>
      </c>
      <c r="E588" s="6">
        <v>0.49451388888888892</v>
      </c>
      <c r="F588">
        <f>VLOOKUP(B588,evpWeights!A:Z,26,FALSE)</f>
        <v>4.0743665431525209E-5</v>
      </c>
      <c r="G588" s="6" t="str">
        <f t="shared" si="89"/>
        <v>961</v>
      </c>
      <c r="H588">
        <f t="shared" si="90"/>
        <v>4.2397154455281177E-8</v>
      </c>
    </row>
    <row r="589" spans="1:12" x14ac:dyDescent="0.25">
      <c r="B589" t="s">
        <v>1939</v>
      </c>
      <c r="D589" s="6">
        <v>0.48393518518518519</v>
      </c>
      <c r="E589" s="6">
        <v>0.49488425925925927</v>
      </c>
      <c r="F589">
        <f>VLOOKUP(B589,evpWeights!A:Z,26,FALSE)</f>
        <v>4.6447778591938763E-5</v>
      </c>
      <c r="G589" s="6" t="str">
        <f t="shared" si="89"/>
        <v>946</v>
      </c>
      <c r="H589">
        <f t="shared" si="90"/>
        <v>4.9099131703952182E-8</v>
      </c>
    </row>
    <row r="590" spans="1:12" x14ac:dyDescent="0.25">
      <c r="B590" t="s">
        <v>1940</v>
      </c>
      <c r="D590" s="6">
        <v>0.48439814814814813</v>
      </c>
      <c r="E590" s="6">
        <v>0.4952893518518518</v>
      </c>
      <c r="F590">
        <f>VLOOKUP(B590,evpWeights!A:Z,26,FALSE)</f>
        <v>4.9707271826460778E-5</v>
      </c>
      <c r="G590" s="6" t="str">
        <f t="shared" si="89"/>
        <v>941</v>
      </c>
      <c r="H590">
        <f t="shared" si="90"/>
        <v>5.2823880793263314E-8</v>
      </c>
    </row>
    <row r="591" spans="1:12" x14ac:dyDescent="0.25">
      <c r="B591" t="s">
        <v>1941</v>
      </c>
      <c r="D591" s="6">
        <v>0.48487268518518517</v>
      </c>
      <c r="E591" s="6">
        <v>0.49565972222222227</v>
      </c>
      <c r="F591">
        <f>VLOOKUP(B591,evpWeights!A:Z,26,FALSE)</f>
        <v>3.7484172197003187E-5</v>
      </c>
      <c r="G591" s="6" t="str">
        <f t="shared" si="89"/>
        <v>932</v>
      </c>
      <c r="H591">
        <f t="shared" si="90"/>
        <v>4.0219068880904709E-8</v>
      </c>
    </row>
    <row r="592" spans="1:12" x14ac:dyDescent="0.25">
      <c r="A592" s="3">
        <v>42566</v>
      </c>
      <c r="B592" t="s">
        <v>1942</v>
      </c>
      <c r="C592" t="s">
        <v>1478</v>
      </c>
      <c r="D592" s="6">
        <v>0.49956018518518519</v>
      </c>
      <c r="E592" s="6">
        <v>0.51196759259259261</v>
      </c>
      <c r="F592">
        <f>VLOOKUP(B592,evpWeights!A:Z,26,FALSE)</f>
        <v>3.6669298888372701E-5</v>
      </c>
      <c r="G592" s="6" t="str">
        <f t="shared" si="89"/>
        <v>1072</v>
      </c>
      <c r="H592">
        <f t="shared" si="90"/>
        <v>3.4206435530198412E-8</v>
      </c>
      <c r="I592">
        <f t="shared" si="91"/>
        <v>2.7468473768284089E-8</v>
      </c>
      <c r="K592" s="8">
        <v>0.50347222222222221</v>
      </c>
      <c r="L592">
        <v>0.3</v>
      </c>
    </row>
    <row r="593" spans="1:12" x14ac:dyDescent="0.25">
      <c r="B593" t="s">
        <v>1943</v>
      </c>
      <c r="D593" s="6">
        <v>0.49998842592592596</v>
      </c>
      <c r="E593" s="6">
        <v>0.51244212962962965</v>
      </c>
      <c r="F593">
        <f>VLOOKUP(B593,evpWeights!A:Z,26,FALSE)</f>
        <v>2.8520565802067617E-5</v>
      </c>
      <c r="G593" s="6" t="str">
        <f t="shared" si="89"/>
        <v>1076</v>
      </c>
      <c r="H593">
        <f t="shared" si="90"/>
        <v>2.6506102046531244E-8</v>
      </c>
    </row>
    <row r="594" spans="1:12" x14ac:dyDescent="0.25">
      <c r="B594" t="s">
        <v>1944</v>
      </c>
      <c r="D594" s="6">
        <v>0.50049768518518511</v>
      </c>
      <c r="E594" s="6">
        <v>0.51285879629629627</v>
      </c>
      <c r="F594">
        <f>VLOOKUP(B594,evpWeights!A:Z,26,FALSE)</f>
        <v>2.7705692493437132E-5</v>
      </c>
      <c r="G594" s="6" t="str">
        <f t="shared" si="89"/>
        <v>1068</v>
      </c>
      <c r="H594">
        <f t="shared" si="90"/>
        <v>2.5941659638049748E-8</v>
      </c>
    </row>
    <row r="595" spans="1:12" x14ac:dyDescent="0.25">
      <c r="B595" t="s">
        <v>1945</v>
      </c>
      <c r="D595" s="6">
        <v>0.50096064814814811</v>
      </c>
      <c r="E595" s="6">
        <v>0.51325231481481481</v>
      </c>
      <c r="F595">
        <f>VLOOKUP(B595,evpWeights!A:Z,26,FALSE)</f>
        <v>2.7705692493437132E-5</v>
      </c>
      <c r="G595" s="6" t="str">
        <f t="shared" si="89"/>
        <v>1062</v>
      </c>
      <c r="H595">
        <f t="shared" si="90"/>
        <v>2.608822268685229E-8</v>
      </c>
    </row>
    <row r="596" spans="1:12" x14ac:dyDescent="0.25">
      <c r="B596" t="s">
        <v>1946</v>
      </c>
      <c r="D596" s="6">
        <v>0.50138888888888888</v>
      </c>
      <c r="E596" s="6">
        <v>0.5136574074074074</v>
      </c>
      <c r="F596">
        <f>VLOOKUP(B596,evpWeights!A:Z,26,FALSE)</f>
        <v>2.6075945876176083E-5</v>
      </c>
      <c r="G596" s="6" t="str">
        <f t="shared" si="89"/>
        <v>1060</v>
      </c>
      <c r="H596">
        <f t="shared" si="90"/>
        <v>2.4599948939788758E-8</v>
      </c>
    </row>
    <row r="597" spans="1:12" x14ac:dyDescent="0.25">
      <c r="A597" s="3">
        <v>42566</v>
      </c>
      <c r="B597" t="s">
        <v>1947</v>
      </c>
      <c r="C597" t="s">
        <v>396</v>
      </c>
      <c r="D597" s="6">
        <v>0.51839120370370373</v>
      </c>
      <c r="E597" s="6">
        <v>0.53172453703703704</v>
      </c>
      <c r="F597">
        <f>VLOOKUP(B597,evpWeights!A:Z,26,FALSE)</f>
        <v>3.9113918814264164E-5</v>
      </c>
      <c r="G597" s="6" t="str">
        <f t="shared" si="89"/>
        <v>1152</v>
      </c>
      <c r="H597">
        <f t="shared" si="90"/>
        <v>3.3953054526270977E-8</v>
      </c>
      <c r="I597">
        <f t="shared" si="91"/>
        <v>3.503791208474796E-8</v>
      </c>
    </row>
    <row r="598" spans="1:12" x14ac:dyDescent="0.25">
      <c r="B598" t="s">
        <v>1948</v>
      </c>
      <c r="D598" s="6">
        <v>0.51887731481481481</v>
      </c>
      <c r="E598" s="6">
        <v>0.53217592592592589</v>
      </c>
      <c r="F598">
        <f>VLOOKUP(B598,evpWeights!A:Z,26,FALSE)</f>
        <v>4.1558538740155695E-5</v>
      </c>
      <c r="G598" s="6" t="str">
        <f t="shared" si="89"/>
        <v>1149</v>
      </c>
      <c r="H598">
        <f t="shared" si="90"/>
        <v>3.6169311349134634E-8</v>
      </c>
    </row>
    <row r="599" spans="1:12" x14ac:dyDescent="0.25">
      <c r="B599" t="s">
        <v>1949</v>
      </c>
      <c r="D599" s="6">
        <v>0.51931712962962961</v>
      </c>
      <c r="E599" s="6">
        <v>0.53271990740740738</v>
      </c>
      <c r="F599">
        <f>VLOOKUP(B599,evpWeights!A:Z,26,FALSE)</f>
        <v>3.9113918814264239E-5</v>
      </c>
      <c r="G599" s="6" t="str">
        <f t="shared" si="89"/>
        <v>1158</v>
      </c>
      <c r="H599">
        <f t="shared" si="90"/>
        <v>3.3777131963958756E-8</v>
      </c>
    </row>
    <row r="600" spans="1:12" x14ac:dyDescent="0.25">
      <c r="B600" t="s">
        <v>1950</v>
      </c>
      <c r="D600" s="6">
        <v>0.51983796296296292</v>
      </c>
      <c r="E600" s="6">
        <v>0.5330555555555555</v>
      </c>
      <c r="F600">
        <f>VLOOKUP(B600,evpWeights!A:Z,26,FALSE)</f>
        <v>3.9113918814264239E-5</v>
      </c>
      <c r="G600" s="6" t="str">
        <f t="shared" si="89"/>
        <v>1142</v>
      </c>
      <c r="H600">
        <f t="shared" si="90"/>
        <v>3.4250366737534361E-8</v>
      </c>
    </row>
    <row r="601" spans="1:12" x14ac:dyDescent="0.25">
      <c r="B601" t="s">
        <v>1951</v>
      </c>
      <c r="D601" s="6">
        <v>0.52028935185185188</v>
      </c>
      <c r="E601" s="6">
        <v>0.53353009259259265</v>
      </c>
      <c r="F601">
        <f>VLOOKUP(B601,evpWeights!A:Z,26,FALSE)</f>
        <v>4.237341204878618E-5</v>
      </c>
      <c r="G601" s="6" t="str">
        <f t="shared" si="89"/>
        <v>1144</v>
      </c>
      <c r="H601">
        <f t="shared" si="90"/>
        <v>3.7039695846841066E-8</v>
      </c>
    </row>
    <row r="602" spans="1:12" x14ac:dyDescent="0.25">
      <c r="A602" s="3">
        <v>42569</v>
      </c>
      <c r="B602" t="s">
        <v>1952</v>
      </c>
      <c r="C602" t="s">
        <v>396</v>
      </c>
      <c r="D602" s="6">
        <v>0.2767013888888889</v>
      </c>
      <c r="E602" s="6">
        <v>0.29046296296296298</v>
      </c>
      <c r="F602">
        <f>VLOOKUP(B602,evpWeights!A:Z,26,FALSE)</f>
        <v>1.1408226320827032E-5</v>
      </c>
      <c r="G602" s="6" t="str">
        <f t="shared" si="89"/>
        <v>1189</v>
      </c>
      <c r="H602">
        <f t="shared" si="90"/>
        <v>9.5948076710067545E-9</v>
      </c>
      <c r="I602">
        <f t="shared" si="91"/>
        <v>8.2407786342756793E-9</v>
      </c>
    </row>
    <row r="603" spans="1:12" x14ac:dyDescent="0.25">
      <c r="B603" t="s">
        <v>1953</v>
      </c>
      <c r="D603" s="6">
        <v>0.27726851851851853</v>
      </c>
      <c r="E603" s="6">
        <v>0.29091435185185183</v>
      </c>
      <c r="F603">
        <f>VLOOKUP(B603,evpWeights!A:Z,26,FALSE)</f>
        <v>8.9636063949354998E-6</v>
      </c>
      <c r="G603" s="6" t="str">
        <f t="shared" si="89"/>
        <v>1179</v>
      </c>
      <c r="H603">
        <f t="shared" si="90"/>
        <v>7.602719588579728E-9</v>
      </c>
    </row>
    <row r="604" spans="1:12" x14ac:dyDescent="0.25">
      <c r="B604" t="s">
        <v>1954</v>
      </c>
      <c r="D604" s="6">
        <v>0.27791666666666665</v>
      </c>
      <c r="E604" s="6">
        <v>0.29144675925925928</v>
      </c>
      <c r="F604">
        <f>VLOOKUP(B604,evpWeights!A:Z,26,FALSE)</f>
        <v>8.1487330863050856E-6</v>
      </c>
      <c r="G604" s="6" t="str">
        <f t="shared" si="89"/>
        <v>1169</v>
      </c>
      <c r="H604">
        <f t="shared" si="90"/>
        <v>6.9706869857186361E-9</v>
      </c>
    </row>
    <row r="605" spans="1:12" x14ac:dyDescent="0.25">
      <c r="B605" t="s">
        <v>1955</v>
      </c>
      <c r="D605" s="6">
        <v>0.27848379629629633</v>
      </c>
      <c r="E605" s="6">
        <v>0.29177083333333337</v>
      </c>
      <c r="F605">
        <f>VLOOKUP(B605,evpWeights!A:Z,26,FALSE)</f>
        <v>9.7784797035660596E-6</v>
      </c>
      <c r="G605" s="6" t="str">
        <f t="shared" si="89"/>
        <v>1148</v>
      </c>
      <c r="H605">
        <f t="shared" si="90"/>
        <v>8.5178394630366376E-9</v>
      </c>
    </row>
    <row r="606" spans="1:12" x14ac:dyDescent="0.25">
      <c r="B606" t="s">
        <v>1956</v>
      </c>
      <c r="D606" s="6">
        <v>0.27895833333333336</v>
      </c>
      <c r="E606" s="6">
        <v>0.29224537037037041</v>
      </c>
      <c r="F606">
        <f>VLOOKUP(B606,evpWeights!A:Z,26,FALSE)</f>
        <v>9.7784797035660596E-6</v>
      </c>
      <c r="G606" s="6" t="str">
        <f t="shared" si="89"/>
        <v>1148</v>
      </c>
      <c r="H606">
        <f t="shared" si="90"/>
        <v>8.5178394630366376E-9</v>
      </c>
    </row>
    <row r="607" spans="1:12" x14ac:dyDescent="0.25">
      <c r="A607" s="3">
        <v>42569</v>
      </c>
      <c r="B607" t="s">
        <v>1957</v>
      </c>
      <c r="C607" t="s">
        <v>1478</v>
      </c>
      <c r="D607" s="6">
        <v>0.28168981481481481</v>
      </c>
      <c r="E607" s="6">
        <v>0.29438657407407409</v>
      </c>
      <c r="F607">
        <f>VLOOKUP(B607,evpWeights!A:Z,26,FALSE)</f>
        <v>3.0150312419328663E-5</v>
      </c>
      <c r="G607" s="6" t="str">
        <f t="shared" si="89"/>
        <v>1097</v>
      </c>
      <c r="H607">
        <f t="shared" si="90"/>
        <v>2.7484332196288662E-8</v>
      </c>
      <c r="I607">
        <f t="shared" si="91"/>
        <v>2.5570879185324733E-8</v>
      </c>
      <c r="K607" s="8">
        <v>0.28611111111111115</v>
      </c>
      <c r="L607">
        <v>0.3</v>
      </c>
    </row>
    <row r="608" spans="1:12" x14ac:dyDescent="0.25">
      <c r="B608" t="s">
        <v>1958</v>
      </c>
      <c r="D608" s="6">
        <v>0.2822337962962963</v>
      </c>
      <c r="E608" s="6">
        <v>0.29488425925925926</v>
      </c>
      <c r="F608">
        <f>VLOOKUP(B608,evpWeights!A:Z,26,FALSE)</f>
        <v>2.5261072567545598E-5</v>
      </c>
      <c r="G608" s="6" t="str">
        <f t="shared" si="89"/>
        <v>1093</v>
      </c>
      <c r="H608">
        <f t="shared" si="90"/>
        <v>2.3111685789154254E-8</v>
      </c>
    </row>
    <row r="609" spans="1:12" x14ac:dyDescent="0.25">
      <c r="B609" t="s">
        <v>1959</v>
      </c>
      <c r="D609" s="6">
        <v>0.28278935185185183</v>
      </c>
      <c r="E609" s="6">
        <v>0.29532407407407407</v>
      </c>
      <c r="F609">
        <f>VLOOKUP(B609,evpWeights!A:Z,26,FALSE)</f>
        <v>2.8520565802067617E-5</v>
      </c>
      <c r="G609" s="6" t="str">
        <f t="shared" si="89"/>
        <v>1083</v>
      </c>
      <c r="H609">
        <f t="shared" si="90"/>
        <v>2.6334779133949787E-8</v>
      </c>
    </row>
    <row r="610" spans="1:12" x14ac:dyDescent="0.25">
      <c r="B610" t="s">
        <v>1960</v>
      </c>
      <c r="D610" s="6">
        <v>0.28336805555555555</v>
      </c>
      <c r="E610" s="6">
        <v>0.29581018518518515</v>
      </c>
      <c r="F610">
        <f>VLOOKUP(B610,evpWeights!A:Z,26,FALSE)</f>
        <v>2.8520565802067688E-5</v>
      </c>
      <c r="G610" s="6" t="str">
        <f t="shared" si="89"/>
        <v>1075</v>
      </c>
      <c r="H610">
        <f t="shared" si="90"/>
        <v>2.6530758885644362E-8</v>
      </c>
    </row>
    <row r="611" spans="1:12" x14ac:dyDescent="0.25">
      <c r="B611" t="s">
        <v>1975</v>
      </c>
      <c r="D611" s="6">
        <v>0.28385416666666669</v>
      </c>
      <c r="E611" s="6">
        <v>0.29622685185185188</v>
      </c>
      <c r="F611">
        <f>VLOOKUP(B611,evpWeights!A:Z,26,FALSE)</f>
        <v>2.6075945876176083E-5</v>
      </c>
      <c r="G611" s="6" t="str">
        <f t="shared" si="89"/>
        <v>1069</v>
      </c>
      <c r="H611">
        <f t="shared" si="90"/>
        <v>2.4392839921586607E-8</v>
      </c>
    </row>
    <row r="612" spans="1:12" x14ac:dyDescent="0.25">
      <c r="A612" s="3">
        <v>42569</v>
      </c>
      <c r="B612" t="s">
        <v>1976</v>
      </c>
      <c r="C612" s="6" t="s">
        <v>1479</v>
      </c>
      <c r="D612" s="6">
        <v>0.32421296296296293</v>
      </c>
      <c r="E612" s="6">
        <v>0.33484953703703701</v>
      </c>
      <c r="F612">
        <f>VLOOKUP(B612,evpWeights!A:Z,26,FALSE)</f>
        <v>2.6890819184806643E-5</v>
      </c>
      <c r="G612" s="6" t="str">
        <f t="shared" si="89"/>
        <v>919</v>
      </c>
      <c r="H612">
        <f t="shared" si="90"/>
        <v>2.9260956675524094E-8</v>
      </c>
      <c r="I612">
        <f t="shared" si="91"/>
        <v>2.4056919633955558E-8</v>
      </c>
      <c r="K612" s="8">
        <v>0.32916666666666666</v>
      </c>
      <c r="L612">
        <v>0</v>
      </c>
    </row>
    <row r="613" spans="1:12" x14ac:dyDescent="0.25">
      <c r="B613" t="s">
        <v>1977</v>
      </c>
      <c r="D613" s="6">
        <v>0.32480324074074074</v>
      </c>
      <c r="E613" s="6">
        <v>0.33538194444444441</v>
      </c>
      <c r="F613">
        <f>VLOOKUP(B613,evpWeights!A:Z,26,FALSE)</f>
        <v>2.3631325950284624E-5</v>
      </c>
      <c r="G613" s="6" t="str">
        <f t="shared" si="89"/>
        <v>914</v>
      </c>
      <c r="H613">
        <f t="shared" si="90"/>
        <v>2.5854842396372672E-8</v>
      </c>
    </row>
    <row r="614" spans="1:12" x14ac:dyDescent="0.25">
      <c r="B614" t="s">
        <v>1978</v>
      </c>
      <c r="D614" s="6">
        <v>0.32545138888888886</v>
      </c>
      <c r="E614" s="6">
        <v>0.33598379629629632</v>
      </c>
      <c r="F614">
        <f>VLOOKUP(B614,evpWeights!A:Z,26,FALSE)</f>
        <v>1.5482592863979611E-5</v>
      </c>
      <c r="G614" s="6" t="str">
        <f t="shared" si="89"/>
        <v>910</v>
      </c>
      <c r="H614">
        <f t="shared" si="90"/>
        <v>1.7013838312065507E-8</v>
      </c>
    </row>
    <row r="615" spans="1:12" x14ac:dyDescent="0.25">
      <c r="B615" t="s">
        <v>1979</v>
      </c>
      <c r="D615" s="6">
        <v>0.32627314814814817</v>
      </c>
      <c r="E615" s="6">
        <v>0.33658564814814818</v>
      </c>
      <c r="F615">
        <f>VLOOKUP(B615,evpWeights!A:Z,26,FALSE)</f>
        <v>1.7927212789871071E-5</v>
      </c>
      <c r="G615" s="6" t="str">
        <f t="shared" si="89"/>
        <v>891</v>
      </c>
      <c r="H615">
        <f t="shared" si="90"/>
        <v>2.0120328608160573E-8</v>
      </c>
    </row>
    <row r="616" spans="1:12" x14ac:dyDescent="0.25">
      <c r="B616" t="s">
        <v>1980</v>
      </c>
      <c r="D616" s="6">
        <v>0.32709490740740738</v>
      </c>
      <c r="E616" s="6">
        <v>0.33718749999999997</v>
      </c>
      <c r="F616">
        <f>VLOOKUP(B616,evpWeights!A:Z,26,FALSE)</f>
        <v>2.4446199258915109E-5</v>
      </c>
      <c r="G616" s="6" t="str">
        <f t="shared" si="89"/>
        <v>872</v>
      </c>
      <c r="H616">
        <f t="shared" si="90"/>
        <v>2.8034632177654941E-8</v>
      </c>
    </row>
    <row r="617" spans="1:12" x14ac:dyDescent="0.25">
      <c r="A617" s="3">
        <v>42569</v>
      </c>
      <c r="B617" t="s">
        <v>2011</v>
      </c>
      <c r="C617" t="s">
        <v>1479</v>
      </c>
      <c r="D617" s="6">
        <v>0.51013888888888892</v>
      </c>
      <c r="E617" s="6">
        <v>0.5207060185185185</v>
      </c>
      <c r="F617">
        <f>VLOOKUP(B617,evpWeights!A:Z,26,FALSE)</f>
        <v>3.8299045505633746E-5</v>
      </c>
      <c r="G617" s="6" t="str">
        <f t="shared" si="89"/>
        <v>913</v>
      </c>
      <c r="H617">
        <f t="shared" si="90"/>
        <v>4.1948571200036961E-8</v>
      </c>
      <c r="I617">
        <f t="shared" si="91"/>
        <v>4.6042255227354385E-8</v>
      </c>
      <c r="K617" s="8">
        <v>0.51388888888888895</v>
      </c>
      <c r="L617">
        <v>0.3</v>
      </c>
    </row>
    <row r="618" spans="1:12" x14ac:dyDescent="0.25">
      <c r="B618" t="s">
        <v>2012</v>
      </c>
      <c r="D618" s="6">
        <v>0.51057870370370373</v>
      </c>
      <c r="E618" s="6">
        <v>0.52112268518518523</v>
      </c>
      <c r="F618">
        <f>VLOOKUP(B618,evpWeights!A:Z,26,FALSE)</f>
        <v>3.7484172197003187E-5</v>
      </c>
      <c r="G618" s="6" t="str">
        <f t="shared" si="89"/>
        <v>911</v>
      </c>
      <c r="H618">
        <f t="shared" si="90"/>
        <v>4.1146182433592958E-8</v>
      </c>
    </row>
    <row r="619" spans="1:12" x14ac:dyDescent="0.25">
      <c r="B619" t="s">
        <v>2013</v>
      </c>
      <c r="D619" s="6">
        <v>0.51103009259259258</v>
      </c>
      <c r="E619" s="6">
        <v>0.52150462962962962</v>
      </c>
      <c r="F619">
        <f>VLOOKUP(B619,evpWeights!A:Z,26,FALSE)</f>
        <v>4.318828535741674E-5</v>
      </c>
      <c r="G619" s="6" t="str">
        <f t="shared" si="89"/>
        <v>905</v>
      </c>
      <c r="H619">
        <f t="shared" si="90"/>
        <v>4.7721862273388663E-8</v>
      </c>
    </row>
    <row r="620" spans="1:12" x14ac:dyDescent="0.25">
      <c r="B620" t="s">
        <v>2014</v>
      </c>
      <c r="D620" s="6">
        <v>0.51150462962962961</v>
      </c>
      <c r="E620" s="6">
        <v>0.52186342592592594</v>
      </c>
      <c r="F620">
        <f>VLOOKUP(B620,evpWeights!A:Z,26,FALSE)</f>
        <v>4.8077525209199808E-5</v>
      </c>
      <c r="G620" s="6" t="str">
        <f t="shared" si="89"/>
        <v>895</v>
      </c>
      <c r="H620">
        <f t="shared" si="90"/>
        <v>5.3717905261675766E-8</v>
      </c>
    </row>
    <row r="621" spans="1:12" x14ac:dyDescent="0.25">
      <c r="B621" t="s">
        <v>2015</v>
      </c>
      <c r="D621" s="6">
        <v>0.51200231481481484</v>
      </c>
      <c r="E621" s="6">
        <v>0.52232638888888883</v>
      </c>
      <c r="F621">
        <f>VLOOKUP(B621,evpWeights!A:Z,26,FALSE)</f>
        <v>4.0743665431525209E-5</v>
      </c>
      <c r="G621" s="6" t="str">
        <f t="shared" si="89"/>
        <v>892</v>
      </c>
      <c r="H621">
        <f t="shared" si="90"/>
        <v>4.5676754968077589E-8</v>
      </c>
    </row>
    <row r="622" spans="1:12" x14ac:dyDescent="0.25">
      <c r="A622" s="3">
        <v>42569</v>
      </c>
      <c r="B622" t="s">
        <v>2016</v>
      </c>
      <c r="C622" t="s">
        <v>1478</v>
      </c>
      <c r="D622" s="6">
        <v>0.52605324074074067</v>
      </c>
      <c r="E622" s="6">
        <v>0.53723379629629631</v>
      </c>
      <c r="F622">
        <f>VLOOKUP(B622,evpWeights!A:Z,26,FALSE)</f>
        <v>3.7484172197003187E-5</v>
      </c>
      <c r="G622" s="6" t="str">
        <f t="shared" si="89"/>
        <v>966</v>
      </c>
      <c r="H622">
        <f t="shared" si="90"/>
        <v>3.8803490887166861E-8</v>
      </c>
      <c r="I622">
        <f t="shared" si="91"/>
        <v>3.8828938105827128E-8</v>
      </c>
      <c r="K622" s="8">
        <v>0.52986111111111112</v>
      </c>
      <c r="L622">
        <v>0.3</v>
      </c>
    </row>
    <row r="623" spans="1:12" x14ac:dyDescent="0.25">
      <c r="B623" t="s">
        <v>2017</v>
      </c>
      <c r="D623" s="6">
        <v>0.52651620370370367</v>
      </c>
      <c r="E623" s="6">
        <v>0.53766203703703697</v>
      </c>
      <c r="F623">
        <f>VLOOKUP(B623,evpWeights!A:Z,26,FALSE)</f>
        <v>3.9113918814264239E-5</v>
      </c>
      <c r="G623" s="6" t="str">
        <f t="shared" si="89"/>
        <v>963</v>
      </c>
      <c r="H623">
        <f t="shared" si="90"/>
        <v>4.0616738124884984E-8</v>
      </c>
    </row>
    <row r="624" spans="1:12" x14ac:dyDescent="0.25">
      <c r="B624" t="s">
        <v>2018</v>
      </c>
      <c r="D624" s="6">
        <v>0.5269907407407407</v>
      </c>
      <c r="E624" s="6">
        <v>0.53804398148148147</v>
      </c>
      <c r="F624">
        <f>VLOOKUP(B624,evpWeights!A:Z,26,FALSE)</f>
        <v>3.9113918814264164E-5</v>
      </c>
      <c r="G624" s="6" t="str">
        <f t="shared" si="89"/>
        <v>955</v>
      </c>
      <c r="H624">
        <f t="shared" si="90"/>
        <v>4.0956983051585509E-8</v>
      </c>
    </row>
    <row r="625" spans="1:12" x14ac:dyDescent="0.25">
      <c r="B625" t="s">
        <v>2019</v>
      </c>
      <c r="D625" s="6">
        <v>0.52743055555555551</v>
      </c>
      <c r="E625" s="6">
        <v>0.53842592592592597</v>
      </c>
      <c r="F625">
        <f>VLOOKUP(B625,evpWeights!A:Z,26,FALSE)</f>
        <v>3.3409805653850685E-5</v>
      </c>
      <c r="G625" s="6" t="str">
        <f t="shared" si="89"/>
        <v>950</v>
      </c>
      <c r="H625">
        <f t="shared" si="90"/>
        <v>3.5168216477737564E-8</v>
      </c>
    </row>
    <row r="626" spans="1:12" x14ac:dyDescent="0.25">
      <c r="B626" t="s">
        <v>2020</v>
      </c>
      <c r="D626" s="6">
        <v>0.52785879629629628</v>
      </c>
      <c r="E626" s="6">
        <v>0.53885416666666663</v>
      </c>
      <c r="F626">
        <f>VLOOKUP(B626,evpWeights!A:Z,26,FALSE)</f>
        <v>3.6669298888372701E-5</v>
      </c>
      <c r="G626" s="6" t="str">
        <f t="shared" si="89"/>
        <v>950</v>
      </c>
      <c r="H626">
        <f t="shared" si="90"/>
        <v>3.8599261987760736E-8</v>
      </c>
    </row>
    <row r="627" spans="1:12" x14ac:dyDescent="0.25">
      <c r="A627" s="3">
        <v>42569</v>
      </c>
      <c r="B627" t="s">
        <v>2021</v>
      </c>
      <c r="C627" t="s">
        <v>396</v>
      </c>
      <c r="D627" s="6">
        <v>0.54295138888888894</v>
      </c>
      <c r="E627" s="6">
        <v>0.55276620370370366</v>
      </c>
      <c r="F627">
        <f>VLOOKUP(B627,evpWeights!A:Z,26,FALSE)</f>
        <v>4.237341204878618E-5</v>
      </c>
      <c r="G627" s="6" t="str">
        <f t="shared" si="89"/>
        <v>848</v>
      </c>
      <c r="H627">
        <f t="shared" si="90"/>
        <v>4.9968646283945967E-8</v>
      </c>
      <c r="I627">
        <f t="shared" si="91"/>
        <v>4.8281526138296204E-8</v>
      </c>
    </row>
    <row r="628" spans="1:12" x14ac:dyDescent="0.25">
      <c r="B628" t="s">
        <v>2022</v>
      </c>
      <c r="D628" s="6">
        <v>0.5433217592592593</v>
      </c>
      <c r="E628" s="6">
        <v>0.55313657407407402</v>
      </c>
      <c r="F628">
        <f>VLOOKUP(B628,evpWeights!A:Z,26,FALSE)</f>
        <v>4.1558538740155695E-5</v>
      </c>
      <c r="G628" s="6" t="str">
        <f t="shared" si="89"/>
        <v>848</v>
      </c>
      <c r="H628">
        <f t="shared" si="90"/>
        <v>4.9007710778485487E-8</v>
      </c>
    </row>
    <row r="629" spans="1:12" x14ac:dyDescent="0.25">
      <c r="B629" t="s">
        <v>2023</v>
      </c>
      <c r="D629" s="6">
        <v>0.54387731481481483</v>
      </c>
      <c r="E629" s="6">
        <v>0.55350694444444448</v>
      </c>
      <c r="F629">
        <f>VLOOKUP(B629,evpWeights!A:Z,26,FALSE)</f>
        <v>3.7484172197003187E-5</v>
      </c>
      <c r="G629" s="6" t="str">
        <f t="shared" si="89"/>
        <v>832</v>
      </c>
      <c r="H629">
        <f t="shared" si="90"/>
        <v>4.5053091582936524E-8</v>
      </c>
    </row>
    <row r="630" spans="1:12" x14ac:dyDescent="0.25">
      <c r="B630" t="s">
        <v>2024</v>
      </c>
      <c r="D630" s="6">
        <v>0.54435185185185186</v>
      </c>
      <c r="E630" s="6">
        <v>0.55386574074074069</v>
      </c>
      <c r="F630">
        <f>VLOOKUP(B630,evpWeights!A:Z,26,FALSE)</f>
        <v>4.1558538740155695E-5</v>
      </c>
      <c r="G630" s="6" t="str">
        <f t="shared" ref="G630:G691" si="92">IFERROR(TEXT(E630-D630,"[ss]"),"na")</f>
        <v>822</v>
      </c>
      <c r="H630">
        <f t="shared" ref="H630:H691" si="93">IFERROR(F630/G630,"na")</f>
        <v>5.0557833017221038E-8</v>
      </c>
    </row>
    <row r="631" spans="1:12" x14ac:dyDescent="0.25">
      <c r="B631" t="s">
        <v>2025</v>
      </c>
      <c r="D631" s="6">
        <v>0.54478009259259264</v>
      </c>
      <c r="E631" s="6">
        <v>0.55424768518518519</v>
      </c>
      <c r="F631">
        <f>VLOOKUP(B631,evpWeights!A:Z,26,FALSE)</f>
        <v>3.8299045505633679E-5</v>
      </c>
      <c r="G631" s="6" t="str">
        <f t="shared" si="92"/>
        <v>818</v>
      </c>
      <c r="H631">
        <f t="shared" si="93"/>
        <v>4.682034902889203E-8</v>
      </c>
    </row>
    <row r="632" spans="1:12" x14ac:dyDescent="0.25">
      <c r="A632" s="3">
        <v>42570</v>
      </c>
      <c r="B632" t="s">
        <v>2026</v>
      </c>
      <c r="C632" t="s">
        <v>396</v>
      </c>
      <c r="D632" s="6">
        <v>0.27429398148148149</v>
      </c>
      <c r="E632" s="6">
        <v>0.28478009259259257</v>
      </c>
      <c r="F632">
        <f>VLOOKUP(B632,evpWeights!A:Z,26,FALSE)</f>
        <v>8.9636063949355726E-6</v>
      </c>
      <c r="G632" s="6" t="str">
        <f t="shared" si="92"/>
        <v>906</v>
      </c>
      <c r="H632">
        <f t="shared" si="93"/>
        <v>9.8936052924233687E-9</v>
      </c>
      <c r="I632">
        <f t="shared" si="91"/>
        <v>1.1955091645500629E-8</v>
      </c>
    </row>
    <row r="633" spans="1:12" x14ac:dyDescent="0.25">
      <c r="B633" t="s">
        <v>2027</v>
      </c>
      <c r="D633" s="6">
        <v>0.27480324074074075</v>
      </c>
      <c r="E633" s="6">
        <v>0.28523148148148147</v>
      </c>
      <c r="F633">
        <f>VLOOKUP(B633,evpWeights!A:Z,26,FALSE)</f>
        <v>9.7784797035660596E-6</v>
      </c>
      <c r="G633" s="6" t="str">
        <f t="shared" si="92"/>
        <v>901</v>
      </c>
      <c r="H633">
        <f t="shared" si="93"/>
        <v>1.0852918649906836E-8</v>
      </c>
    </row>
    <row r="634" spans="1:12" x14ac:dyDescent="0.25">
      <c r="B634" t="s">
        <v>2028</v>
      </c>
      <c r="D634" s="6">
        <v>0.27530092592592592</v>
      </c>
      <c r="E634" s="6">
        <v>0.28572916666666665</v>
      </c>
      <c r="F634">
        <f>VLOOKUP(B634,evpWeights!A:Z,26,FALSE)</f>
        <v>1.0593353012196545E-5</v>
      </c>
      <c r="G634" s="6" t="str">
        <f t="shared" si="92"/>
        <v>901</v>
      </c>
      <c r="H634">
        <f t="shared" si="93"/>
        <v>1.1757328537399052E-8</v>
      </c>
    </row>
    <row r="635" spans="1:12" x14ac:dyDescent="0.25">
      <c r="B635" t="s">
        <v>2029</v>
      </c>
      <c r="D635" s="6">
        <v>0.27575231481481483</v>
      </c>
      <c r="E635" s="6">
        <v>0.28614583333333332</v>
      </c>
      <c r="F635">
        <f>VLOOKUP(B635,evpWeights!A:Z,26,FALSE)</f>
        <v>1.1408226320827105E-5</v>
      </c>
      <c r="G635" s="6" t="str">
        <f t="shared" si="92"/>
        <v>898</v>
      </c>
      <c r="H635">
        <f t="shared" si="93"/>
        <v>1.2704038219183858E-8</v>
      </c>
    </row>
    <row r="636" spans="1:12" x14ac:dyDescent="0.25">
      <c r="B636" t="s">
        <v>2030</v>
      </c>
      <c r="D636" s="6">
        <v>0.27625</v>
      </c>
      <c r="E636" s="6">
        <v>0.28660879629629626</v>
      </c>
      <c r="F636">
        <f>VLOOKUP(B636,evpWeights!A:Z,26,FALSE)</f>
        <v>1.3037972938088079E-5</v>
      </c>
      <c r="G636" s="6" t="str">
        <f t="shared" si="92"/>
        <v>895</v>
      </c>
      <c r="H636">
        <f t="shared" si="93"/>
        <v>1.4567567528590032E-8</v>
      </c>
    </row>
    <row r="637" spans="1:12" x14ac:dyDescent="0.25">
      <c r="A637" s="3">
        <v>42570</v>
      </c>
      <c r="B637" t="s">
        <v>2031</v>
      </c>
      <c r="C637" t="s">
        <v>1478</v>
      </c>
      <c r="D637" s="6">
        <v>0.31502314814814814</v>
      </c>
      <c r="E637" s="6">
        <v>0.32645833333333335</v>
      </c>
      <c r="F637">
        <f>VLOOKUP(B637,evpWeights!A:Z,26,FALSE)</f>
        <v>1.2223099629457592E-5</v>
      </c>
      <c r="G637" s="6" t="str">
        <f t="shared" si="92"/>
        <v>988</v>
      </c>
      <c r="H637">
        <f t="shared" si="93"/>
        <v>1.2371558329410519E-8</v>
      </c>
      <c r="I637">
        <f t="shared" si="91"/>
        <v>1.3283021783426747E-8</v>
      </c>
      <c r="K637" s="8">
        <v>0.32083333333333336</v>
      </c>
      <c r="L637">
        <v>0</v>
      </c>
    </row>
    <row r="638" spans="1:12" x14ac:dyDescent="0.25">
      <c r="B638" t="s">
        <v>2032</v>
      </c>
      <c r="D638" s="6">
        <v>0.31554398148148149</v>
      </c>
      <c r="E638" s="6">
        <v>0.32693287037037039</v>
      </c>
      <c r="F638">
        <f>VLOOKUP(B638,evpWeights!A:Z,26,FALSE)</f>
        <v>9.7784797035660596E-6</v>
      </c>
      <c r="G638" s="6" t="str">
        <f t="shared" si="92"/>
        <v>984</v>
      </c>
      <c r="H638">
        <f t="shared" si="93"/>
        <v>9.9374793735427428E-9</v>
      </c>
    </row>
    <row r="639" spans="1:12" x14ac:dyDescent="0.25">
      <c r="B639" t="s">
        <v>2033</v>
      </c>
      <c r="D639" s="6">
        <v>0.31603009259259257</v>
      </c>
      <c r="E639" s="6">
        <v>0.32740740740740742</v>
      </c>
      <c r="F639">
        <f>VLOOKUP(B639,evpWeights!A:Z,26,FALSE)</f>
        <v>1.5482592863979611E-5</v>
      </c>
      <c r="G639" s="6" t="str">
        <f t="shared" si="92"/>
        <v>983</v>
      </c>
      <c r="H639">
        <f t="shared" si="93"/>
        <v>1.5750348793468576E-8</v>
      </c>
    </row>
    <row r="640" spans="1:12" x14ac:dyDescent="0.25">
      <c r="B640" t="s">
        <v>2034</v>
      </c>
      <c r="D640" s="6">
        <v>0.31655092592592593</v>
      </c>
      <c r="E640" s="6">
        <v>0.3279050925925926</v>
      </c>
      <c r="F640">
        <f>VLOOKUP(B640,evpWeights!A:Z,26,FALSE)</f>
        <v>1.2223099629457592E-5</v>
      </c>
      <c r="G640" s="6" t="str">
        <f t="shared" si="92"/>
        <v>981</v>
      </c>
      <c r="H640">
        <f t="shared" si="93"/>
        <v>1.2459836523402234E-8</v>
      </c>
    </row>
    <row r="641" spans="1:12" x14ac:dyDescent="0.25">
      <c r="B641" t="s">
        <v>2048</v>
      </c>
      <c r="D641" s="6">
        <v>0.31701388888888887</v>
      </c>
      <c r="E641" s="6">
        <v>0.32828703703703704</v>
      </c>
      <c r="F641">
        <f>VLOOKUP(B641,evpWeights!A:Z,26,FALSE)</f>
        <v>1.5482592863979611E-5</v>
      </c>
      <c r="G641" s="6" t="str">
        <f t="shared" si="92"/>
        <v>974</v>
      </c>
      <c r="H641">
        <f t="shared" si="93"/>
        <v>1.5895885897309662E-8</v>
      </c>
    </row>
    <row r="642" spans="1:12" x14ac:dyDescent="0.25">
      <c r="A642" s="3">
        <v>42570</v>
      </c>
      <c r="B642" t="s">
        <v>2049</v>
      </c>
      <c r="C642" t="s">
        <v>1479</v>
      </c>
      <c r="D642" s="6">
        <v>0.33253472222222219</v>
      </c>
      <c r="E642" s="6">
        <v>0.34388888888888891</v>
      </c>
      <c r="F642">
        <f>VLOOKUP(B642,evpWeights!A:Z,26,FALSE)</f>
        <v>1.9556959407132119E-5</v>
      </c>
      <c r="G642" s="6" t="str">
        <f t="shared" si="92"/>
        <v>981</v>
      </c>
      <c r="H642">
        <f t="shared" si="93"/>
        <v>1.9935738437443548E-8</v>
      </c>
      <c r="I642">
        <f t="shared" ref="I642:I662" si="94">AVERAGE(H642:H646)</f>
        <v>1.8625292550358155E-8</v>
      </c>
      <c r="K642" s="8">
        <v>0.33680555555555558</v>
      </c>
      <c r="L642">
        <v>0.3</v>
      </c>
    </row>
    <row r="643" spans="1:12" x14ac:dyDescent="0.25">
      <c r="B643" t="s">
        <v>2050</v>
      </c>
      <c r="D643" s="6">
        <v>0.33305555555555555</v>
      </c>
      <c r="E643" s="6">
        <v>0.34430555555555559</v>
      </c>
      <c r="F643">
        <f>VLOOKUP(B643,evpWeights!A:Z,26,FALSE)</f>
        <v>1.7112339481240585E-5</v>
      </c>
      <c r="G643" s="6" t="str">
        <f t="shared" si="92"/>
        <v>972</v>
      </c>
      <c r="H643">
        <f t="shared" si="93"/>
        <v>1.7605287532140521E-8</v>
      </c>
    </row>
    <row r="644" spans="1:12" x14ac:dyDescent="0.25">
      <c r="B644" t="s">
        <v>2051</v>
      </c>
      <c r="D644" s="6">
        <v>0.33354166666666668</v>
      </c>
      <c r="E644" s="6">
        <v>0.34476851851851853</v>
      </c>
      <c r="F644">
        <f>VLOOKUP(B644,evpWeights!A:Z,26,FALSE)</f>
        <v>1.7927212789871071E-5</v>
      </c>
      <c r="G644" s="6" t="str">
        <f t="shared" si="92"/>
        <v>970</v>
      </c>
      <c r="H644">
        <f t="shared" si="93"/>
        <v>1.8481662669970177E-8</v>
      </c>
    </row>
    <row r="645" spans="1:12" x14ac:dyDescent="0.25">
      <c r="B645" t="s">
        <v>2052</v>
      </c>
      <c r="D645" s="6">
        <v>0.33400462962962968</v>
      </c>
      <c r="E645" s="6">
        <v>0.34523148148148147</v>
      </c>
      <c r="F645">
        <f>VLOOKUP(B645,evpWeights!A:Z,26,FALSE)</f>
        <v>1.7112339481240585E-5</v>
      </c>
      <c r="G645" s="6" t="str">
        <f t="shared" si="92"/>
        <v>970</v>
      </c>
      <c r="H645">
        <f t="shared" si="93"/>
        <v>1.764158709406246E-8</v>
      </c>
    </row>
    <row r="646" spans="1:12" x14ac:dyDescent="0.25">
      <c r="B646" t="s">
        <v>2053</v>
      </c>
      <c r="D646" s="6">
        <v>0.33453703703703702</v>
      </c>
      <c r="E646" s="6">
        <v>0.34568287037037032</v>
      </c>
      <c r="F646">
        <f>VLOOKUP(B646,evpWeights!A:Z,26,FALSE)</f>
        <v>1.8742086098501631E-5</v>
      </c>
      <c r="G646" s="6" t="str">
        <f t="shared" si="92"/>
        <v>963</v>
      </c>
      <c r="H646">
        <f t="shared" si="93"/>
        <v>1.946218701817407E-8</v>
      </c>
    </row>
    <row r="647" spans="1:12" x14ac:dyDescent="0.25">
      <c r="A647" s="3">
        <v>42570</v>
      </c>
      <c r="B647" t="s">
        <v>2079</v>
      </c>
      <c r="C647" t="s">
        <v>1479</v>
      </c>
      <c r="D647" s="6">
        <v>0.51093749999999993</v>
      </c>
      <c r="E647" s="6">
        <v>0.52162037037037035</v>
      </c>
      <c r="F647">
        <f>VLOOKUP(B647,evpWeights!A:Z,26,FALSE)</f>
        <v>1.9556959407132119E-5</v>
      </c>
      <c r="G647" s="6" t="str">
        <f t="shared" si="92"/>
        <v>923</v>
      </c>
      <c r="H647">
        <f t="shared" si="93"/>
        <v>2.1188471730370661E-8</v>
      </c>
      <c r="I647">
        <f t="shared" si="94"/>
        <v>1.9923371802136487E-8</v>
      </c>
      <c r="K647" s="8">
        <v>0.51527777777777783</v>
      </c>
      <c r="L647">
        <v>0.6</v>
      </c>
    </row>
    <row r="648" spans="1:12" x14ac:dyDescent="0.25">
      <c r="B648" t="s">
        <v>2080</v>
      </c>
      <c r="D648" s="6">
        <v>0.51148148148148154</v>
      </c>
      <c r="E648" s="6">
        <v>0.52203703703703697</v>
      </c>
      <c r="F648">
        <f>VLOOKUP(B648,evpWeights!A:Z,26,FALSE)</f>
        <v>1.8742086098501559E-5</v>
      </c>
      <c r="G648" s="6" t="str">
        <f t="shared" si="92"/>
        <v>912</v>
      </c>
      <c r="H648">
        <f t="shared" si="93"/>
        <v>2.0550533002742937E-8</v>
      </c>
    </row>
    <row r="649" spans="1:12" x14ac:dyDescent="0.25">
      <c r="B649" t="s">
        <v>2081</v>
      </c>
      <c r="D649" s="6">
        <v>0.51192129629629635</v>
      </c>
      <c r="E649" s="6">
        <v>0.52241898148148147</v>
      </c>
      <c r="F649">
        <f>VLOOKUP(B649,evpWeights!A:Z,26,FALSE)</f>
        <v>1.7112339481240585E-5</v>
      </c>
      <c r="G649" s="6" t="str">
        <f t="shared" si="92"/>
        <v>907</v>
      </c>
      <c r="H649">
        <f t="shared" si="93"/>
        <v>1.8866967454510017E-8</v>
      </c>
    </row>
    <row r="650" spans="1:12" x14ac:dyDescent="0.25">
      <c r="B650" t="s">
        <v>2082</v>
      </c>
      <c r="D650" s="6">
        <v>0.51238425925925923</v>
      </c>
      <c r="E650" s="6">
        <v>0.52281250000000001</v>
      </c>
      <c r="F650">
        <f>VLOOKUP(B650,evpWeights!A:Z,26,FALSE)</f>
        <v>1.8742086098501559E-5</v>
      </c>
      <c r="G650" s="6" t="str">
        <f t="shared" si="92"/>
        <v>901</v>
      </c>
      <c r="H650">
        <f t="shared" si="93"/>
        <v>2.0801427412321374E-8</v>
      </c>
    </row>
    <row r="651" spans="1:12" x14ac:dyDescent="0.25">
      <c r="B651" t="s">
        <v>2083</v>
      </c>
      <c r="D651" s="6">
        <v>0.5128125</v>
      </c>
      <c r="E651" s="6">
        <v>0.52317129629629633</v>
      </c>
      <c r="F651">
        <f>VLOOKUP(B651,evpWeights!A:Z,26,FALSE)</f>
        <v>1.6297466172610025E-5</v>
      </c>
      <c r="G651" s="6" t="str">
        <f t="shared" si="92"/>
        <v>895</v>
      </c>
      <c r="H651">
        <f t="shared" si="93"/>
        <v>1.8209459410737458E-8</v>
      </c>
    </row>
    <row r="652" spans="1:12" x14ac:dyDescent="0.25">
      <c r="A652" s="3">
        <v>42570</v>
      </c>
      <c r="B652" t="s">
        <v>2084</v>
      </c>
      <c r="C652" t="s">
        <v>1478</v>
      </c>
      <c r="D652" s="6">
        <v>0.52673611111111118</v>
      </c>
      <c r="E652" s="6">
        <v>0.53754629629629636</v>
      </c>
      <c r="F652">
        <f>VLOOKUP(B652,evpWeights!A:Z,26,FALSE)</f>
        <v>8.9636063949355726E-6</v>
      </c>
      <c r="G652" s="6" t="str">
        <f t="shared" si="92"/>
        <v>934</v>
      </c>
      <c r="H652">
        <f t="shared" si="93"/>
        <v>9.5970089881537175E-9</v>
      </c>
      <c r="I652">
        <f t="shared" si="94"/>
        <v>1.0954478406191178E-8</v>
      </c>
      <c r="K652" s="8">
        <v>0.53125</v>
      </c>
      <c r="L652">
        <v>0.3</v>
      </c>
    </row>
    <row r="653" spans="1:12" x14ac:dyDescent="0.25">
      <c r="B653" t="s">
        <v>2085</v>
      </c>
      <c r="D653" s="6">
        <v>0.52752314814814816</v>
      </c>
      <c r="E653" s="6">
        <v>0.53791666666666671</v>
      </c>
      <c r="F653">
        <f>VLOOKUP(B653,evpWeights!A:Z,26,FALSE)</f>
        <v>9.7784797035660596E-6</v>
      </c>
      <c r="G653" s="6" t="str">
        <f t="shared" si="92"/>
        <v>898</v>
      </c>
      <c r="H653">
        <f t="shared" si="93"/>
        <v>1.0889175616443274E-8</v>
      </c>
    </row>
    <row r="654" spans="1:12" x14ac:dyDescent="0.25">
      <c r="B654" t="s">
        <v>2086</v>
      </c>
      <c r="D654" s="6">
        <v>0.52796296296296297</v>
      </c>
      <c r="E654" s="6">
        <v>0.53831018518518514</v>
      </c>
      <c r="F654">
        <f>VLOOKUP(B654,evpWeights!A:Z,26,FALSE)</f>
        <v>1.0593353012196545E-5</v>
      </c>
      <c r="G654" s="6" t="str">
        <f t="shared" si="92"/>
        <v>894</v>
      </c>
      <c r="H654">
        <f t="shared" si="93"/>
        <v>1.1849388156819402E-8</v>
      </c>
    </row>
    <row r="655" spans="1:12" x14ac:dyDescent="0.25">
      <c r="B655" t="s">
        <v>2087</v>
      </c>
      <c r="D655" s="6">
        <v>0.52839120370370374</v>
      </c>
      <c r="E655" s="6">
        <v>0.53865740740740742</v>
      </c>
      <c r="F655">
        <f>VLOOKUP(B655,evpWeights!A:Z,26,FALSE)</f>
        <v>8.1487330863050127E-6</v>
      </c>
      <c r="G655" s="6" t="str">
        <f t="shared" si="92"/>
        <v>887</v>
      </c>
      <c r="H655">
        <f t="shared" si="93"/>
        <v>9.1868467714825404E-9</v>
      </c>
    </row>
    <row r="656" spans="1:12" x14ac:dyDescent="0.25">
      <c r="B656" t="s">
        <v>2088</v>
      </c>
      <c r="D656" s="6">
        <v>0.52907407407407414</v>
      </c>
      <c r="E656" s="6">
        <v>0.53903935185185181</v>
      </c>
      <c r="F656">
        <f>VLOOKUP(B656,evpWeights!A:Z,26,FALSE)</f>
        <v>1.1408226320827032E-5</v>
      </c>
      <c r="G656" s="6" t="str">
        <f t="shared" si="92"/>
        <v>861</v>
      </c>
      <c r="H656">
        <f t="shared" si="93"/>
        <v>1.3249972498056948E-8</v>
      </c>
    </row>
    <row r="657" spans="1:12" x14ac:dyDescent="0.25">
      <c r="A657" s="3">
        <v>42570</v>
      </c>
      <c r="B657" t="s">
        <v>2089</v>
      </c>
      <c r="C657" t="s">
        <v>396</v>
      </c>
      <c r="D657" s="6">
        <v>0.54152777777777772</v>
      </c>
      <c r="E657" s="6">
        <v>0.55254629629629626</v>
      </c>
      <c r="F657">
        <f>VLOOKUP(B657,evpWeights!A:Z,26,FALSE)</f>
        <v>1.7927212789871071E-5</v>
      </c>
      <c r="G657" s="6" t="str">
        <f t="shared" si="92"/>
        <v>952</v>
      </c>
      <c r="H657">
        <f t="shared" si="93"/>
        <v>1.8831105871713309E-8</v>
      </c>
      <c r="I657">
        <f t="shared" si="94"/>
        <v>2.0360708747886363E-8</v>
      </c>
    </row>
    <row r="658" spans="1:12" x14ac:dyDescent="0.25">
      <c r="B658" t="s">
        <v>2090</v>
      </c>
      <c r="D658" s="6">
        <v>0.54210648148148144</v>
      </c>
      <c r="E658" s="6">
        <v>0.55289351851851853</v>
      </c>
      <c r="F658">
        <f>VLOOKUP(B658,evpWeights!A:Z,26,FALSE)</f>
        <v>1.9556959407132045E-5</v>
      </c>
      <c r="G658" s="6" t="str">
        <f t="shared" si="92"/>
        <v>932</v>
      </c>
      <c r="H658">
        <f t="shared" si="93"/>
        <v>2.0983862024819789E-8</v>
      </c>
    </row>
    <row r="659" spans="1:12" x14ac:dyDescent="0.25">
      <c r="B659" t="s">
        <v>2091</v>
      </c>
      <c r="D659" s="6">
        <v>0.54252314814814817</v>
      </c>
      <c r="E659" s="6">
        <v>0.55322916666666666</v>
      </c>
      <c r="F659">
        <f>VLOOKUP(B659,evpWeights!A:Z,26,FALSE)</f>
        <v>1.7927212789871071E-5</v>
      </c>
      <c r="G659" s="6" t="str">
        <f t="shared" si="92"/>
        <v>925</v>
      </c>
      <c r="H659">
        <f t="shared" si="93"/>
        <v>1.9380770583644402E-8</v>
      </c>
    </row>
    <row r="660" spans="1:12" x14ac:dyDescent="0.25">
      <c r="B660" t="s">
        <v>2092</v>
      </c>
      <c r="D660" s="6">
        <v>0.54292824074074075</v>
      </c>
      <c r="E660" s="6">
        <v>0.55356481481481479</v>
      </c>
      <c r="F660">
        <f>VLOOKUP(B660,evpWeights!A:Z,26,FALSE)</f>
        <v>1.9556959407132119E-5</v>
      </c>
      <c r="G660" s="6" t="str">
        <f t="shared" si="92"/>
        <v>919</v>
      </c>
      <c r="H660">
        <f t="shared" si="93"/>
        <v>2.128069576401754E-8</v>
      </c>
    </row>
    <row r="661" spans="1:12" x14ac:dyDescent="0.25">
      <c r="B661" t="s">
        <v>2093</v>
      </c>
      <c r="D661" s="6">
        <v>0.5433217592592593</v>
      </c>
      <c r="E661" s="6">
        <v>0.55393518518518514</v>
      </c>
      <c r="F661">
        <f>VLOOKUP(B661,evpWeights!A:Z,26,FALSE)</f>
        <v>1.9556959407132119E-5</v>
      </c>
      <c r="G661" s="6" t="str">
        <f t="shared" si="92"/>
        <v>917</v>
      </c>
      <c r="H661">
        <f t="shared" si="93"/>
        <v>2.1327109495236773E-8</v>
      </c>
    </row>
    <row r="662" spans="1:12" x14ac:dyDescent="0.25">
      <c r="A662" s="3">
        <v>42571</v>
      </c>
      <c r="B662" t="s">
        <v>2094</v>
      </c>
      <c r="C662" t="s">
        <v>396</v>
      </c>
      <c r="D662" s="6">
        <v>0.27141203703703703</v>
      </c>
      <c r="E662" s="6">
        <v>0.28236111111111112</v>
      </c>
      <c r="F662">
        <f>VLOOKUP(B662,evpWeights!A:Z,26,FALSE)</f>
        <v>6.5189864690440395E-6</v>
      </c>
      <c r="G662" s="6" t="str">
        <f t="shared" si="92"/>
        <v>946</v>
      </c>
      <c r="H662">
        <f t="shared" si="93"/>
        <v>6.8911062040634671E-9</v>
      </c>
      <c r="I662">
        <f t="shared" si="94"/>
        <v>7.3184881125921265E-9</v>
      </c>
    </row>
    <row r="663" spans="1:12" x14ac:dyDescent="0.25">
      <c r="B663" t="s">
        <v>2095</v>
      </c>
      <c r="D663" s="6">
        <v>0.27189814814814817</v>
      </c>
      <c r="E663" s="6">
        <v>0.28278935185185183</v>
      </c>
      <c r="F663">
        <f>VLOOKUP(B663,evpWeights!A:Z,26,FALSE)</f>
        <v>8.9636063949355726E-6</v>
      </c>
      <c r="G663" s="6" t="str">
        <f t="shared" si="92"/>
        <v>941</v>
      </c>
      <c r="H663">
        <f t="shared" si="93"/>
        <v>9.5256178479655395E-9</v>
      </c>
    </row>
    <row r="664" spans="1:12" x14ac:dyDescent="0.25">
      <c r="B664" t="s">
        <v>2096</v>
      </c>
      <c r="D664" s="6">
        <v>0.27234953703703701</v>
      </c>
      <c r="E664" s="6">
        <v>0.28320601851851851</v>
      </c>
      <c r="F664">
        <f>VLOOKUP(B664,evpWeights!A:Z,26,FALSE)</f>
        <v>6.5189864690440395E-6</v>
      </c>
      <c r="G664" s="6" t="str">
        <f t="shared" si="92"/>
        <v>938</v>
      </c>
      <c r="H664">
        <f t="shared" si="93"/>
        <v>6.9498789648657141E-9</v>
      </c>
    </row>
    <row r="665" spans="1:12" x14ac:dyDescent="0.25">
      <c r="B665" t="s">
        <v>2097</v>
      </c>
      <c r="D665" s="6">
        <v>0.27297453703703706</v>
      </c>
      <c r="E665" s="6">
        <v>0.28363425925925928</v>
      </c>
      <c r="F665">
        <f>VLOOKUP(B665,evpWeights!A:Z,26,FALSE)</f>
        <v>7.3338597776745985E-6</v>
      </c>
      <c r="G665" s="6" t="str">
        <f t="shared" si="92"/>
        <v>921</v>
      </c>
      <c r="H665">
        <f t="shared" si="93"/>
        <v>7.9629313546955473E-9</v>
      </c>
    </row>
    <row r="666" spans="1:12" x14ac:dyDescent="0.25">
      <c r="B666" t="s">
        <v>2098</v>
      </c>
      <c r="D666" s="6">
        <v>0.27333333333333337</v>
      </c>
      <c r="E666" s="6">
        <v>0.28408564814814813</v>
      </c>
      <c r="F666">
        <f>VLOOKUP(B666,evpWeights!A:Z,26,FALSE)</f>
        <v>4.8892398517830654E-6</v>
      </c>
      <c r="G666" s="6" t="str">
        <f t="shared" si="92"/>
        <v>929</v>
      </c>
      <c r="H666">
        <f t="shared" si="93"/>
        <v>5.2629061913703609E-9</v>
      </c>
    </row>
    <row r="667" spans="1:12" x14ac:dyDescent="0.25">
      <c r="A667" s="3">
        <v>42571</v>
      </c>
      <c r="B667" t="s">
        <v>2099</v>
      </c>
      <c r="C667" t="s">
        <v>1478</v>
      </c>
      <c r="D667" s="6">
        <v>0.31278935185185186</v>
      </c>
      <c r="E667" s="6">
        <v>0.32363425925925926</v>
      </c>
      <c r="F667">
        <f>VLOOKUP(B667,evpWeights!A:Z,26,FALSE)</f>
        <v>5.7041131604135524E-6</v>
      </c>
      <c r="G667" s="6" t="str">
        <f t="shared" si="92"/>
        <v>937</v>
      </c>
      <c r="H667">
        <f t="shared" si="93"/>
        <v>6.0876341092994156E-9</v>
      </c>
      <c r="I667">
        <f t="shared" ref="I667:I687" si="95">AVERAGE(H667:H671)</f>
        <v>5.6362159663299053E-9</v>
      </c>
      <c r="K667" s="8">
        <v>0.31736111111111115</v>
      </c>
      <c r="L667">
        <v>0</v>
      </c>
    </row>
    <row r="668" spans="1:12" x14ac:dyDescent="0.25">
      <c r="B668" t="s">
        <v>2100</v>
      </c>
      <c r="D668" s="6">
        <v>0.3132523148148148</v>
      </c>
      <c r="E668" s="6">
        <v>0.32405092592592594</v>
      </c>
      <c r="F668">
        <f>VLOOKUP(B668,evpWeights!A:Z,26,FALSE)</f>
        <v>4.0743665431525792E-6</v>
      </c>
      <c r="G668" s="6" t="str">
        <f t="shared" si="92"/>
        <v>933</v>
      </c>
      <c r="H668">
        <f t="shared" si="93"/>
        <v>4.3669523506458511E-9</v>
      </c>
    </row>
    <row r="669" spans="1:12" x14ac:dyDescent="0.25">
      <c r="B669" t="s">
        <v>2101</v>
      </c>
      <c r="D669" s="6">
        <v>0.31375000000000003</v>
      </c>
      <c r="E669" s="6">
        <v>0.32445601851851852</v>
      </c>
      <c r="F669">
        <f>VLOOKUP(B669,evpWeights!A:Z,26,FALSE)</f>
        <v>4.8892398517830654E-6</v>
      </c>
      <c r="G669" s="6" t="str">
        <f t="shared" si="92"/>
        <v>925</v>
      </c>
      <c r="H669">
        <f t="shared" si="93"/>
        <v>5.2856647046303411E-9</v>
      </c>
    </row>
    <row r="670" spans="1:12" x14ac:dyDescent="0.25">
      <c r="B670" t="s">
        <v>2102</v>
      </c>
      <c r="D670" s="6">
        <v>0.31422453703703707</v>
      </c>
      <c r="E670" s="6">
        <v>0.32484953703703706</v>
      </c>
      <c r="F670">
        <f>VLOOKUP(B670,evpWeights!A:Z,26,FALSE)</f>
        <v>5.7041131604135524E-6</v>
      </c>
      <c r="G670" s="6" t="str">
        <f t="shared" si="92"/>
        <v>918</v>
      </c>
      <c r="H670">
        <f t="shared" si="93"/>
        <v>6.2136308936966803E-9</v>
      </c>
    </row>
    <row r="671" spans="1:12" x14ac:dyDescent="0.25">
      <c r="B671" t="s">
        <v>2103</v>
      </c>
      <c r="D671" s="6">
        <v>0.31468750000000001</v>
      </c>
      <c r="E671" s="6">
        <v>0.32528935185185187</v>
      </c>
      <c r="F671">
        <f>VLOOKUP(B671,evpWeights!A:Z,26,FALSE)</f>
        <v>5.7041131604135524E-6</v>
      </c>
      <c r="G671" s="6" t="str">
        <f t="shared" si="92"/>
        <v>916</v>
      </c>
      <c r="H671">
        <f t="shared" si="93"/>
        <v>6.2271977733772403E-9</v>
      </c>
    </row>
    <row r="672" spans="1:12" x14ac:dyDescent="0.25">
      <c r="A672" s="3">
        <v>42571</v>
      </c>
      <c r="B672" t="s">
        <v>2104</v>
      </c>
      <c r="C672" t="s">
        <v>1479</v>
      </c>
      <c r="D672" s="6">
        <v>0.33126157407407408</v>
      </c>
      <c r="E672" s="6">
        <v>0.34247685185185189</v>
      </c>
      <c r="F672">
        <f>VLOOKUP(B672,evpWeights!A:Z,26,FALSE)</f>
        <v>7.3338597776745257E-6</v>
      </c>
      <c r="G672" s="6" t="str">
        <f t="shared" si="92"/>
        <v>969</v>
      </c>
      <c r="H672">
        <f t="shared" si="93"/>
        <v>7.5684827426981686E-9</v>
      </c>
      <c r="I672">
        <f t="shared" si="95"/>
        <v>8.1649162493109565E-9</v>
      </c>
      <c r="K672" s="8">
        <v>0.33680555555555558</v>
      </c>
      <c r="L672">
        <v>0</v>
      </c>
    </row>
    <row r="673" spans="1:12" x14ac:dyDescent="0.25">
      <c r="B673" t="s">
        <v>2105</v>
      </c>
      <c r="D673" s="6">
        <v>0.33195601851851853</v>
      </c>
      <c r="E673" s="6">
        <v>0.34285879629629629</v>
      </c>
      <c r="F673">
        <f>VLOOKUP(B673,evpWeights!A:Z,26,FALSE)</f>
        <v>7.3338597776745257E-6</v>
      </c>
      <c r="G673" s="6" t="str">
        <f t="shared" si="92"/>
        <v>942</v>
      </c>
      <c r="H673">
        <f t="shared" si="93"/>
        <v>7.7854137767245498E-9</v>
      </c>
    </row>
    <row r="674" spans="1:12" x14ac:dyDescent="0.25">
      <c r="B674" t="s">
        <v>2106</v>
      </c>
      <c r="D674" s="6">
        <v>0.3326736111111111</v>
      </c>
      <c r="E674" s="6">
        <v>0.34324074074074074</v>
      </c>
      <c r="F674">
        <f>VLOOKUP(B674,evpWeights!A:Z,26,FALSE)</f>
        <v>7.3338597776745257E-6</v>
      </c>
      <c r="G674" s="6" t="str">
        <f t="shared" si="92"/>
        <v>913</v>
      </c>
      <c r="H674">
        <f t="shared" si="93"/>
        <v>8.0327051234113092E-9</v>
      </c>
    </row>
    <row r="675" spans="1:12" x14ac:dyDescent="0.25">
      <c r="B675" t="s">
        <v>2107</v>
      </c>
      <c r="D675" s="6">
        <v>0.33325231481481482</v>
      </c>
      <c r="E675" s="6">
        <v>0.34365740740740741</v>
      </c>
      <c r="F675">
        <f>VLOOKUP(B675,evpWeights!A:Z,26,FALSE)</f>
        <v>8.9636063949355726E-6</v>
      </c>
      <c r="G675" s="6" t="str">
        <f t="shared" si="92"/>
        <v>899</v>
      </c>
      <c r="H675">
        <f t="shared" si="93"/>
        <v>9.9706411512075341E-9</v>
      </c>
    </row>
    <row r="676" spans="1:12" x14ac:dyDescent="0.25">
      <c r="B676" t="s">
        <v>2108</v>
      </c>
      <c r="D676" s="6">
        <v>0.3339699074074074</v>
      </c>
      <c r="E676" s="6">
        <v>0.34407407407407403</v>
      </c>
      <c r="F676">
        <f>VLOOKUP(B676,evpWeights!A:Z,26,FALSE)</f>
        <v>6.5189864690440395E-6</v>
      </c>
      <c r="G676" s="6" t="str">
        <f t="shared" si="92"/>
        <v>873</v>
      </c>
      <c r="H676">
        <f t="shared" si="93"/>
        <v>7.4673384525132174E-9</v>
      </c>
    </row>
    <row r="677" spans="1:12" x14ac:dyDescent="0.25">
      <c r="A677" s="3">
        <v>42571</v>
      </c>
      <c r="B677" t="s">
        <v>2139</v>
      </c>
      <c r="C677" t="s">
        <v>1479</v>
      </c>
      <c r="D677" s="6">
        <v>0.50969907407407411</v>
      </c>
      <c r="E677" s="6">
        <v>0.52135416666666667</v>
      </c>
      <c r="F677">
        <f>VLOOKUP(B677,evpWeights!A:Z,26,FALSE)</f>
        <v>1.9556959407132119E-5</v>
      </c>
      <c r="G677" s="6" t="str">
        <f t="shared" si="92"/>
        <v>1007</v>
      </c>
      <c r="H677">
        <f t="shared" si="93"/>
        <v>1.9421012320885918E-8</v>
      </c>
      <c r="I677">
        <f t="shared" si="95"/>
        <v>1.8997780032244313E-8</v>
      </c>
      <c r="K677" s="8">
        <v>0.51388888888888895</v>
      </c>
      <c r="L677">
        <v>0.6</v>
      </c>
    </row>
    <row r="678" spans="1:12" x14ac:dyDescent="0.25">
      <c r="B678" t="s">
        <v>2140</v>
      </c>
      <c r="D678" s="6">
        <v>0.51027777777777772</v>
      </c>
      <c r="E678" s="6">
        <v>0.52184027777777775</v>
      </c>
      <c r="F678">
        <f>VLOOKUP(B678,evpWeights!A:Z,26,FALSE)</f>
        <v>1.8742086098501559E-5</v>
      </c>
      <c r="G678" s="6" t="str">
        <f t="shared" si="92"/>
        <v>999</v>
      </c>
      <c r="H678">
        <f t="shared" si="93"/>
        <v>1.8760846945447008E-8</v>
      </c>
    </row>
    <row r="679" spans="1:12" x14ac:dyDescent="0.25">
      <c r="B679" t="s">
        <v>2141</v>
      </c>
      <c r="D679" s="6">
        <v>0.51075231481481487</v>
      </c>
      <c r="E679" s="6">
        <v>0.52228009259259256</v>
      </c>
      <c r="F679">
        <f>VLOOKUP(B679,evpWeights!A:Z,26,FALSE)</f>
        <v>1.8742086098501559E-5</v>
      </c>
      <c r="G679" s="6" t="str">
        <f t="shared" si="92"/>
        <v>996</v>
      </c>
      <c r="H679">
        <f t="shared" si="93"/>
        <v>1.8817355520583895E-8</v>
      </c>
    </row>
    <row r="680" spans="1:12" x14ac:dyDescent="0.25">
      <c r="B680" t="s">
        <v>2142</v>
      </c>
      <c r="D680" s="6">
        <v>0.51124999999999998</v>
      </c>
      <c r="E680" s="6">
        <v>0.52268518518518514</v>
      </c>
      <c r="F680">
        <f>VLOOKUP(B680,evpWeights!A:Z,26,FALSE)</f>
        <v>2.118670602439309E-5</v>
      </c>
      <c r="G680" s="6" t="str">
        <f t="shared" si="92"/>
        <v>988</v>
      </c>
      <c r="H680">
        <f t="shared" si="93"/>
        <v>2.1444034437644829E-8</v>
      </c>
    </row>
    <row r="681" spans="1:12" x14ac:dyDescent="0.25">
      <c r="B681" t="s">
        <v>2143</v>
      </c>
      <c r="D681" s="6">
        <v>0.51168981481481479</v>
      </c>
      <c r="E681" s="6">
        <v>0.52309027777777783</v>
      </c>
      <c r="F681">
        <f>VLOOKUP(B681,evpWeights!A:Z,26,FALSE)</f>
        <v>1.6297466172610025E-5</v>
      </c>
      <c r="G681" s="6" t="str">
        <f t="shared" si="92"/>
        <v>985</v>
      </c>
      <c r="H681">
        <f t="shared" si="93"/>
        <v>1.6545650936659924E-8</v>
      </c>
    </row>
    <row r="682" spans="1:12" x14ac:dyDescent="0.25">
      <c r="A682" s="3">
        <v>42571</v>
      </c>
      <c r="B682" t="s">
        <v>2144</v>
      </c>
      <c r="C682" t="s">
        <v>1478</v>
      </c>
      <c r="D682" s="6">
        <v>0.52680555555555553</v>
      </c>
      <c r="E682" s="6">
        <v>0.54136574074074073</v>
      </c>
      <c r="F682">
        <f>VLOOKUP(B682,evpWeights!A:Z,26,FALSE)</f>
        <v>1.1408226320827032E-5</v>
      </c>
      <c r="G682" s="6" t="str">
        <f t="shared" si="92"/>
        <v>1258</v>
      </c>
      <c r="H682">
        <f t="shared" si="93"/>
        <v>9.068542385395097E-9</v>
      </c>
      <c r="I682">
        <f t="shared" si="95"/>
        <v>8.4826068147515297E-9</v>
      </c>
      <c r="K682" s="8">
        <v>0.53125</v>
      </c>
      <c r="L682">
        <v>0</v>
      </c>
    </row>
    <row r="683" spans="1:12" x14ac:dyDescent="0.25">
      <c r="B683" t="s">
        <v>2145</v>
      </c>
      <c r="D683" s="6">
        <v>0.52385416666666662</v>
      </c>
      <c r="E683" s="6">
        <v>0.54211805555555559</v>
      </c>
      <c r="F683">
        <f>VLOOKUP(B683,evpWeights!A:Z,26,FALSE)</f>
        <v>8.1487330863050127E-6</v>
      </c>
      <c r="G683" s="6" t="str">
        <f t="shared" si="92"/>
        <v>1578</v>
      </c>
      <c r="H683">
        <f t="shared" si="93"/>
        <v>5.1639626655925304E-9</v>
      </c>
    </row>
    <row r="684" spans="1:12" x14ac:dyDescent="0.25">
      <c r="B684" t="s">
        <v>2146</v>
      </c>
      <c r="D684" s="6">
        <v>0.52784722222222225</v>
      </c>
      <c r="E684" s="6">
        <v>0.54253472222222221</v>
      </c>
      <c r="F684">
        <f>VLOOKUP(B684,evpWeights!A:Z,26,FALSE)</f>
        <v>1.1408226320827032E-5</v>
      </c>
      <c r="G684" s="6" t="str">
        <f t="shared" si="92"/>
        <v>1269</v>
      </c>
      <c r="H684">
        <f t="shared" si="93"/>
        <v>8.9899340589653518E-9</v>
      </c>
    </row>
    <row r="685" spans="1:12" x14ac:dyDescent="0.25">
      <c r="B685" t="s">
        <v>2147</v>
      </c>
      <c r="D685" s="6">
        <v>0.52831018518518513</v>
      </c>
      <c r="E685" s="6">
        <v>0.5430787037037037</v>
      </c>
      <c r="F685">
        <f>VLOOKUP(B685,evpWeights!A:Z,26,FALSE)</f>
        <v>1.1408226320827032E-5</v>
      </c>
      <c r="G685" s="6" t="str">
        <f t="shared" si="92"/>
        <v>1276</v>
      </c>
      <c r="H685">
        <f t="shared" si="93"/>
        <v>8.9406162388926582E-9</v>
      </c>
    </row>
    <row r="686" spans="1:12" x14ac:dyDescent="0.25">
      <c r="B686" t="s">
        <v>2148</v>
      </c>
      <c r="D686" s="6">
        <v>0.52876157407407409</v>
      </c>
      <c r="E686" s="6">
        <v>0.54348379629629628</v>
      </c>
      <c r="F686">
        <f>VLOOKUP(B686,evpWeights!A:Z,26,FALSE)</f>
        <v>1.3037972938088079E-5</v>
      </c>
      <c r="G686" s="6" t="str">
        <f t="shared" si="92"/>
        <v>1272</v>
      </c>
      <c r="H686">
        <f t="shared" si="93"/>
        <v>1.0249978724912012E-8</v>
      </c>
    </row>
    <row r="687" spans="1:12" x14ac:dyDescent="0.25">
      <c r="A687" s="3">
        <v>42571</v>
      </c>
      <c r="B687" t="s">
        <v>2149</v>
      </c>
      <c r="C687" t="s">
        <v>396</v>
      </c>
      <c r="D687" s="6">
        <v>0.54752314814814818</v>
      </c>
      <c r="E687" s="6">
        <v>0.55892361111111111</v>
      </c>
      <c r="F687">
        <f>VLOOKUP(B687,evpWeights!A:Z,26,FALSE)</f>
        <v>1.0593353012196545E-5</v>
      </c>
      <c r="G687" s="6" t="str">
        <f t="shared" si="92"/>
        <v>985</v>
      </c>
      <c r="H687">
        <f t="shared" si="93"/>
        <v>1.0754673108828979E-8</v>
      </c>
      <c r="I687">
        <f t="shared" si="95"/>
        <v>1.2324422853141165E-8</v>
      </c>
    </row>
    <row r="688" spans="1:12" x14ac:dyDescent="0.25">
      <c r="B688" t="s">
        <v>2150</v>
      </c>
      <c r="D688" s="6">
        <v>0.54800925925925925</v>
      </c>
      <c r="E688" s="6">
        <v>0.55944444444444441</v>
      </c>
      <c r="F688">
        <f>VLOOKUP(B688,evpWeights!A:Z,26,FALSE)</f>
        <v>1.0593353012196545E-5</v>
      </c>
      <c r="G688" s="6" t="str">
        <f t="shared" si="92"/>
        <v>988</v>
      </c>
      <c r="H688">
        <f t="shared" si="93"/>
        <v>1.0722017218822414E-8</v>
      </c>
    </row>
    <row r="689" spans="2:8" x14ac:dyDescent="0.25">
      <c r="B689" t="s">
        <v>2151</v>
      </c>
      <c r="D689" s="6">
        <v>0.54854166666666659</v>
      </c>
      <c r="E689" s="6">
        <v>0.55989583333333337</v>
      </c>
      <c r="F689">
        <f>VLOOKUP(B689,evpWeights!A:Z,26,FALSE)</f>
        <v>1.3852846246718566E-5</v>
      </c>
      <c r="G689" s="6" t="str">
        <f t="shared" si="92"/>
        <v>981</v>
      </c>
      <c r="H689">
        <f t="shared" si="93"/>
        <v>1.4121148059855827E-8</v>
      </c>
    </row>
    <row r="690" spans="2:8" x14ac:dyDescent="0.25">
      <c r="B690" t="s">
        <v>2152</v>
      </c>
      <c r="D690" s="6">
        <v>0.5490856481481482</v>
      </c>
      <c r="E690" s="6">
        <v>0.56034722222222222</v>
      </c>
      <c r="F690">
        <f>VLOOKUP(B690,evpWeights!A:Z,26,FALSE)</f>
        <v>1.0593353012196618E-5</v>
      </c>
      <c r="G690" s="6" t="str">
        <f t="shared" si="92"/>
        <v>973</v>
      </c>
      <c r="H690">
        <f t="shared" si="93"/>
        <v>1.0887310392802279E-8</v>
      </c>
    </row>
    <row r="691" spans="2:8" x14ac:dyDescent="0.25">
      <c r="B691" t="s">
        <v>2153</v>
      </c>
      <c r="D691" s="6">
        <v>0.54957175925925927</v>
      </c>
      <c r="E691" s="6">
        <v>0.56078703703703703</v>
      </c>
      <c r="F691">
        <f>VLOOKUP(B691,evpWeights!A:Z,26,FALSE)</f>
        <v>1.4667719555349051E-5</v>
      </c>
      <c r="G691" s="6" t="str">
        <f t="shared" si="92"/>
        <v>969</v>
      </c>
      <c r="H691">
        <f t="shared" si="93"/>
        <v>1.5136965485396337E-8</v>
      </c>
    </row>
  </sheetData>
  <autoFilter ref="A1:O691"/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196"/>
  <sheetViews>
    <sheetView topLeftCell="BB1" workbookViewId="0">
      <selection activeCell="BR18" sqref="BR18"/>
    </sheetView>
  </sheetViews>
  <sheetFormatPr defaultColWidth="8.875" defaultRowHeight="15" x14ac:dyDescent="0.25"/>
  <cols>
    <col min="4" max="4" width="8.5" customWidth="1"/>
    <col min="7" max="8" width="8.875" style="15"/>
    <col min="10" max="10" width="10.625" customWidth="1"/>
    <col min="11" max="31" width="8.875" customWidth="1"/>
    <col min="36" max="36" width="4.375" customWidth="1"/>
    <col min="37" max="39" width="5.875" customWidth="1"/>
    <col min="53" max="53" width="12" bestFit="1" customWidth="1"/>
    <col min="55" max="55" width="12" bestFit="1" customWidth="1"/>
    <col min="63" max="63" width="10.125" customWidth="1"/>
    <col min="67" max="67" width="9.5" customWidth="1"/>
    <col min="68" max="68" width="9.375" customWidth="1"/>
    <col min="73" max="73" width="12" bestFit="1" customWidth="1"/>
  </cols>
  <sheetData>
    <row r="1" spans="1:74" x14ac:dyDescent="0.25">
      <c r="AO1" s="21" t="s">
        <v>1238</v>
      </c>
      <c r="BF1" s="21" t="s">
        <v>1237</v>
      </c>
    </row>
    <row r="2" spans="1:74" x14ac:dyDescent="0.25">
      <c r="A2" s="12" t="s">
        <v>716</v>
      </c>
      <c r="B2" s="12" t="s">
        <v>717</v>
      </c>
      <c r="G2" s="33" t="s">
        <v>817</v>
      </c>
      <c r="H2" s="33"/>
      <c r="I2" s="16" t="s">
        <v>813</v>
      </c>
      <c r="K2" s="12" t="s">
        <v>820</v>
      </c>
      <c r="P2" s="33" t="s">
        <v>817</v>
      </c>
      <c r="Q2" s="33"/>
      <c r="R2" s="16" t="s">
        <v>823</v>
      </c>
      <c r="T2" s="33" t="s">
        <v>820</v>
      </c>
      <c r="U2" s="33"/>
      <c r="Y2" s="33" t="s">
        <v>820</v>
      </c>
      <c r="Z2" s="33"/>
      <c r="AA2" s="16" t="s">
        <v>827</v>
      </c>
      <c r="AF2" s="12" t="s">
        <v>804</v>
      </c>
      <c r="AG2" s="12" t="s">
        <v>803</v>
      </c>
      <c r="AH2" s="12" t="s">
        <v>805</v>
      </c>
      <c r="AI2" s="12" t="s">
        <v>806</v>
      </c>
      <c r="AJ2" s="12"/>
      <c r="AK2" s="12" t="s">
        <v>807</v>
      </c>
      <c r="AL2" s="12" t="s">
        <v>808</v>
      </c>
      <c r="AM2" s="12" t="s">
        <v>809</v>
      </c>
      <c r="AO2" s="12" t="s">
        <v>168</v>
      </c>
      <c r="AP2" s="12"/>
      <c r="AQ2" s="12" t="s">
        <v>169</v>
      </c>
      <c r="AR2" s="12"/>
      <c r="AS2" s="12" t="s">
        <v>1221</v>
      </c>
      <c r="AT2" s="12"/>
      <c r="AU2" s="12" t="s">
        <v>712</v>
      </c>
      <c r="AV2" s="12"/>
      <c r="AW2" s="12" t="s">
        <v>170</v>
      </c>
      <c r="AX2" s="12"/>
      <c r="AY2" s="12"/>
      <c r="AZ2" s="12"/>
      <c r="BA2" s="12"/>
      <c r="BB2" s="12"/>
      <c r="BC2" s="12"/>
      <c r="BD2" s="12"/>
      <c r="BF2" s="12" t="s">
        <v>1224</v>
      </c>
      <c r="BG2" s="12"/>
      <c r="BH2" s="12"/>
      <c r="BI2" s="12"/>
      <c r="BJ2" s="12" t="s">
        <v>1225</v>
      </c>
      <c r="BK2" s="16" t="s">
        <v>827</v>
      </c>
      <c r="BQ2" s="12" t="s">
        <v>1235</v>
      </c>
      <c r="BR2" s="12"/>
      <c r="BS2" s="12"/>
      <c r="BT2" s="12" t="s">
        <v>1225</v>
      </c>
      <c r="BU2" s="16" t="s">
        <v>1236</v>
      </c>
      <c r="BV2" s="12"/>
    </row>
    <row r="3" spans="1:74" ht="15" customHeight="1" x14ac:dyDescent="0.25">
      <c r="A3">
        <v>5.2675000000000001</v>
      </c>
      <c r="B3">
        <v>5.3599999999999994</v>
      </c>
      <c r="C3" t="s">
        <v>812</v>
      </c>
      <c r="D3" s="18">
        <f>_xlfn.T.TEST(A3:A19,B3:B12,2,2)</f>
        <v>0.52917135191679587</v>
      </c>
      <c r="E3" s="17"/>
      <c r="F3" s="11"/>
      <c r="G3" s="12" t="s">
        <v>818</v>
      </c>
      <c r="H3" s="12" t="s">
        <v>814</v>
      </c>
      <c r="K3" s="12" t="s">
        <v>818</v>
      </c>
      <c r="L3" s="12" t="s">
        <v>814</v>
      </c>
      <c r="N3" s="19"/>
      <c r="O3" s="19"/>
      <c r="P3" s="12" t="s">
        <v>821</v>
      </c>
      <c r="Q3" s="12" t="s">
        <v>822</v>
      </c>
      <c r="T3" s="12" t="s">
        <v>821</v>
      </c>
      <c r="U3" s="12" t="s">
        <v>822</v>
      </c>
      <c r="Y3" s="12" t="s">
        <v>825</v>
      </c>
      <c r="Z3" s="12" t="s">
        <v>826</v>
      </c>
      <c r="AF3" s="1">
        <v>5.2050000000000001</v>
      </c>
      <c r="AG3" s="1">
        <v>5.4375</v>
      </c>
      <c r="AH3">
        <v>5.07</v>
      </c>
      <c r="AI3">
        <v>5.16</v>
      </c>
      <c r="AJ3" s="12" t="s">
        <v>802</v>
      </c>
      <c r="AK3">
        <f>_xlfn.T.TEST(AF3:AF35,AG3:AG90,2,2)</f>
        <v>0.10487644038402459</v>
      </c>
      <c r="AL3" s="13">
        <f>_xlfn.T.TEST(AF3:AF35,AH3:AH15,2,2)</f>
        <v>9.4409428930627894E-3</v>
      </c>
      <c r="AM3">
        <f>_xlfn.T.TEST(AF3:AF35,AI3:AI7,2,2)</f>
        <v>0.12933324830361187</v>
      </c>
      <c r="AO3" s="12" t="s">
        <v>1222</v>
      </c>
      <c r="AP3" s="12" t="s">
        <v>1226</v>
      </c>
      <c r="AQ3" s="12" t="s">
        <v>1222</v>
      </c>
      <c r="AR3" s="12" t="s">
        <v>1226</v>
      </c>
      <c r="AS3" s="12" t="s">
        <v>1222</v>
      </c>
      <c r="AT3" s="12" t="s">
        <v>1226</v>
      </c>
      <c r="AU3" s="12" t="s">
        <v>1222</v>
      </c>
      <c r="AV3" s="12" t="s">
        <v>1226</v>
      </c>
      <c r="AW3" s="12" t="s">
        <v>1222</v>
      </c>
      <c r="AX3" s="12" t="s">
        <v>1226</v>
      </c>
      <c r="AY3" s="12"/>
      <c r="AZ3" s="12" t="s">
        <v>168</v>
      </c>
      <c r="BA3" s="12" t="s">
        <v>169</v>
      </c>
      <c r="BB3" s="12" t="s">
        <v>1221</v>
      </c>
      <c r="BC3" s="12" t="s">
        <v>712</v>
      </c>
      <c r="BD3" s="12" t="s">
        <v>170</v>
      </c>
      <c r="BF3" s="12" t="s">
        <v>1222</v>
      </c>
      <c r="BG3" s="12" t="s">
        <v>179</v>
      </c>
      <c r="BH3" s="12" t="s">
        <v>1223</v>
      </c>
      <c r="BI3" s="12" t="s">
        <v>1226</v>
      </c>
      <c r="BJ3" s="12" t="s">
        <v>1222</v>
      </c>
      <c r="BK3" s="12" t="s">
        <v>179</v>
      </c>
      <c r="BL3" s="12" t="s">
        <v>1223</v>
      </c>
      <c r="BM3" s="12" t="s">
        <v>1226</v>
      </c>
      <c r="BN3" s="20" t="s">
        <v>1223</v>
      </c>
      <c r="BQ3" s="12" t="s">
        <v>1222</v>
      </c>
      <c r="BR3" s="12" t="s">
        <v>179</v>
      </c>
      <c r="BS3" s="12" t="s">
        <v>1226</v>
      </c>
      <c r="BT3" s="12" t="s">
        <v>1222</v>
      </c>
      <c r="BU3" s="12" t="s">
        <v>179</v>
      </c>
      <c r="BV3" s="12" t="s">
        <v>1226</v>
      </c>
    </row>
    <row r="4" spans="1:74" ht="15" customHeight="1" x14ac:dyDescent="0.25">
      <c r="A4">
        <v>5.3324999999999996</v>
      </c>
      <c r="B4">
        <v>5.1549999999999994</v>
      </c>
      <c r="C4" s="37" t="s">
        <v>718</v>
      </c>
      <c r="D4" s="37"/>
      <c r="E4" s="37"/>
      <c r="F4" s="11"/>
      <c r="G4" s="15">
        <v>6.52</v>
      </c>
      <c r="H4" s="15">
        <v>6.4</v>
      </c>
      <c r="I4" s="14" t="s">
        <v>812</v>
      </c>
      <c r="J4" s="19">
        <f>_xlfn.T.TEST(G4:G71,H4:H47,2,2)</f>
        <v>4.2988846648624936E-5</v>
      </c>
      <c r="K4">
        <v>3.5446988925426899E-5</v>
      </c>
      <c r="L4">
        <v>9.9821980307237166E-6</v>
      </c>
      <c r="M4" s="14" t="s">
        <v>812</v>
      </c>
      <c r="N4" s="13">
        <f>_xlfn.T.TEST(K4:K27,L4:L47,2,2)</f>
        <v>3.801001670827165E-2</v>
      </c>
      <c r="O4" s="13"/>
      <c r="P4">
        <v>5.2050000000000001</v>
      </c>
      <c r="Q4">
        <v>5.2675000000000001</v>
      </c>
      <c r="R4" t="s">
        <v>812</v>
      </c>
      <c r="S4" s="13">
        <f>_xlfn.T.TEST(P4:P60,Q4:Q88,2,2)</f>
        <v>2.6687208743234501E-13</v>
      </c>
      <c r="T4">
        <v>1.0185916357881375E-5</v>
      </c>
      <c r="U4">
        <v>1.2630536283772835E-5</v>
      </c>
      <c r="V4" t="s">
        <v>812</v>
      </c>
      <c r="W4">
        <f>_xlfn.T.TEST(T4:T59,U4:U87,2,2)</f>
        <v>0.29071247936527617</v>
      </c>
      <c r="Y4">
        <v>3.0515658510181495E-5</v>
      </c>
      <c r="Z4">
        <v>1.0185916357881375E-5</v>
      </c>
      <c r="AA4" t="s">
        <v>812</v>
      </c>
      <c r="AB4" s="13">
        <f>_xlfn.T.TEST(Y4:Y55,Z4:Z59,2,2)</f>
        <v>4.668292655753008E-6</v>
      </c>
      <c r="AF4" s="1">
        <v>5.1125000000000007</v>
      </c>
      <c r="AG4" s="1">
        <v>5.4749999999999996</v>
      </c>
      <c r="AH4">
        <v>5.3125</v>
      </c>
      <c r="AI4">
        <v>5.1325000000000003</v>
      </c>
      <c r="AJ4" s="12" t="s">
        <v>807</v>
      </c>
      <c r="AK4" t="s">
        <v>705</v>
      </c>
      <c r="AL4" s="13">
        <f>_xlfn.T.TEST(AG3:AG90,AH3:AH15,2,2)</f>
        <v>1.7487176699100673E-2</v>
      </c>
      <c r="AM4">
        <f>_xlfn.T.TEST(AG3:AG90,AI3:AI7,2,2)</f>
        <v>0.18595943700992565</v>
      </c>
      <c r="AO4" t="s">
        <v>208</v>
      </c>
      <c r="AP4">
        <v>1.2630536283772835E-5</v>
      </c>
      <c r="AQ4" t="s">
        <v>180</v>
      </c>
      <c r="AR4">
        <v>1.3241691265245736E-5</v>
      </c>
      <c r="AS4" t="s">
        <v>225</v>
      </c>
      <c r="AT4">
        <v>3.5446988925426899E-5</v>
      </c>
      <c r="AU4" t="s">
        <v>364</v>
      </c>
      <c r="AV4">
        <v>9.9821980307237166E-6</v>
      </c>
      <c r="AW4" t="s">
        <v>1161</v>
      </c>
      <c r="AX4">
        <v>8.9636063949355726E-6</v>
      </c>
      <c r="AY4" s="12" t="s">
        <v>168</v>
      </c>
      <c r="AZ4" t="s">
        <v>705</v>
      </c>
      <c r="BA4" s="13">
        <f>_xlfn.T.TEST(AP4:AP92,AR4:AR196,2,2)</f>
        <v>2.0266265822281346E-6</v>
      </c>
      <c r="BB4">
        <f>_xlfn.T.TEST(AP4:AP92,AT4:AT174,2,2)</f>
        <v>0.45149430428416848</v>
      </c>
      <c r="BC4">
        <f>_xlfn.T.TEST(AP4:AP92,AV4:AV137,2,2)</f>
        <v>0.56211419512029714</v>
      </c>
      <c r="BD4" s="13">
        <f>_xlfn.T.TEST(AP4:AP92,AX4:AX42,2,2)</f>
        <v>1.730481568813437E-3</v>
      </c>
      <c r="BF4" t="s">
        <v>4</v>
      </c>
      <c r="BG4" s="3">
        <v>42522</v>
      </c>
      <c r="BH4">
        <v>5.1875</v>
      </c>
      <c r="BI4">
        <v>3.0515658510181495E-5</v>
      </c>
      <c r="BJ4" s="3" t="s">
        <v>384</v>
      </c>
      <c r="BK4" s="3">
        <v>42521</v>
      </c>
      <c r="BL4">
        <v>5.3250000000000002</v>
      </c>
      <c r="BM4">
        <v>4.1558538740155695E-5</v>
      </c>
      <c r="BN4" t="s">
        <v>812</v>
      </c>
      <c r="BO4" s="13">
        <f>_xlfn.T.TEST(BH4:BH55,BL4:BL54,2,2)</f>
        <v>3.9823230363087804E-9</v>
      </c>
      <c r="BP4" s="34" t="s">
        <v>1229</v>
      </c>
      <c r="BQ4" t="s">
        <v>123</v>
      </c>
      <c r="BR4" s="3">
        <v>42527</v>
      </c>
      <c r="BS4">
        <v>1.7625423449846119E-5</v>
      </c>
      <c r="BT4" t="s">
        <v>120</v>
      </c>
      <c r="BU4" s="3">
        <v>42527</v>
      </c>
      <c r="BV4">
        <v>1.0185916357881375E-5</v>
      </c>
    </row>
    <row r="5" spans="1:74" ht="15" customHeight="1" x14ac:dyDescent="0.25">
      <c r="A5">
        <v>5.1850000000000005</v>
      </c>
      <c r="B5">
        <v>5.17</v>
      </c>
      <c r="C5" s="37"/>
      <c r="D5" s="37"/>
      <c r="E5" s="37"/>
      <c r="F5" s="11"/>
      <c r="G5" s="15">
        <v>6.432500000000001</v>
      </c>
      <c r="H5" s="15">
        <v>6.3299999999999992</v>
      </c>
      <c r="I5" s="14" t="s">
        <v>815</v>
      </c>
      <c r="J5">
        <f>AVERAGE(G4:G27)</f>
        <v>6.5042708333333357</v>
      </c>
      <c r="K5">
        <v>2.587222754901857E-5</v>
      </c>
      <c r="L5">
        <v>7.945014759147283E-6</v>
      </c>
      <c r="M5" s="14" t="s">
        <v>815</v>
      </c>
      <c r="N5">
        <f>AVERAGE(K4:K27)</f>
        <v>1.375947534677132E-5</v>
      </c>
      <c r="P5">
        <v>5.1125000000000007</v>
      </c>
      <c r="Q5">
        <v>5.2450000000000001</v>
      </c>
      <c r="R5" t="s">
        <v>815</v>
      </c>
      <c r="S5">
        <f>AVERAGE(P4:P60)</f>
        <v>5.3477678571428582</v>
      </c>
      <c r="T5">
        <v>9.7784797035661308E-6</v>
      </c>
      <c r="U5">
        <v>1.7927212789871071E-5</v>
      </c>
      <c r="Y5">
        <v>4.7036204669141967E-5</v>
      </c>
      <c r="Z5">
        <v>9.7784797035661308E-6</v>
      </c>
      <c r="AA5" t="s">
        <v>815</v>
      </c>
      <c r="AB5">
        <f>AVERAGE(Y4:Y55)</f>
        <v>3.3865197220326016E-5</v>
      </c>
      <c r="AF5" s="1">
        <v>5.1175000000000006</v>
      </c>
      <c r="AG5" s="1">
        <v>5.5200000000000005</v>
      </c>
      <c r="AH5">
        <v>5.2299999999999995</v>
      </c>
      <c r="AI5">
        <v>5.1775000000000002</v>
      </c>
      <c r="AJ5" s="12" t="s">
        <v>808</v>
      </c>
      <c r="AK5" t="s">
        <v>705</v>
      </c>
      <c r="AL5" t="s">
        <v>705</v>
      </c>
      <c r="AM5">
        <f>_xlfn.T.TEST(AH3:AH15,AI3:AI7,2,2)</f>
        <v>0.72417751920220774</v>
      </c>
      <c r="AO5" t="s">
        <v>209</v>
      </c>
      <c r="AP5">
        <v>1.7927212789871071E-5</v>
      </c>
      <c r="AQ5" t="s">
        <v>181</v>
      </c>
      <c r="AR5">
        <v>9.9821980307236437E-6</v>
      </c>
      <c r="AS5" t="s">
        <v>226</v>
      </c>
      <c r="AT5">
        <v>2.587222754901857E-5</v>
      </c>
      <c r="AU5" t="s">
        <v>365</v>
      </c>
      <c r="AV5">
        <v>1.0797071339354204E-5</v>
      </c>
      <c r="AW5" t="s">
        <v>1162</v>
      </c>
      <c r="AX5">
        <v>1.0593353012196618E-5</v>
      </c>
      <c r="AY5" s="12" t="s">
        <v>169</v>
      </c>
      <c r="BA5" t="s">
        <v>705</v>
      </c>
      <c r="BB5">
        <f>_xlfn.T.TEST(AR4:AR196,AT4:AT174,2,2)</f>
        <v>0.30857416535496207</v>
      </c>
      <c r="BC5" s="13">
        <f>_xlfn.T.TEST(AR4:AR196,AV4:AV137,2,2)</f>
        <v>1.5831197205231001E-9</v>
      </c>
      <c r="BD5">
        <f>_xlfn.T.TEST(AR4:AR196,AX4:AX42,2,2)</f>
        <v>0.86804252419986971</v>
      </c>
      <c r="BF5" t="s">
        <v>5</v>
      </c>
      <c r="BG5" s="3">
        <v>42522</v>
      </c>
      <c r="BH5">
        <v>5.2295000000000007</v>
      </c>
      <c r="BI5">
        <v>4.7036204669141967E-5</v>
      </c>
      <c r="BJ5" t="s">
        <v>385</v>
      </c>
      <c r="BK5" s="3">
        <v>42521</v>
      </c>
      <c r="BL5">
        <v>5.2100000000000009</v>
      </c>
      <c r="BM5">
        <v>4.40031586660473E-5</v>
      </c>
      <c r="BN5" t="s">
        <v>1227</v>
      </c>
      <c r="BO5">
        <f>AVERAGE(BH4:BH55)</f>
        <v>4.9052451923076923</v>
      </c>
      <c r="BP5" s="34"/>
      <c r="BQ5" t="s">
        <v>125</v>
      </c>
      <c r="BR5" s="3">
        <v>42527</v>
      </c>
      <c r="BS5">
        <v>1.9466885601322788E-5</v>
      </c>
      <c r="BT5" t="s">
        <v>121</v>
      </c>
      <c r="BU5" s="3">
        <v>42527</v>
      </c>
      <c r="BV5">
        <v>1.0185916357881229E-5</v>
      </c>
    </row>
    <row r="6" spans="1:74" x14ac:dyDescent="0.25">
      <c r="A6">
        <v>5.27</v>
      </c>
      <c r="B6">
        <v>5.3025000000000002</v>
      </c>
      <c r="C6" s="37"/>
      <c r="D6" s="37"/>
      <c r="E6" s="37"/>
      <c r="F6" s="11"/>
      <c r="G6" s="15">
        <v>6.5374999999999996</v>
      </c>
      <c r="H6" s="15">
        <v>6.3824999999999994</v>
      </c>
      <c r="I6" s="14" t="s">
        <v>816</v>
      </c>
      <c r="J6" s="10">
        <f>AVERAGE(H4:H47)</f>
        <v>6.4026136363636388</v>
      </c>
      <c r="K6">
        <v>2.3020170968811652E-5</v>
      </c>
      <c r="L6">
        <v>1.0797071339354131E-5</v>
      </c>
      <c r="M6" s="14" t="s">
        <v>816</v>
      </c>
      <c r="N6" s="10">
        <f>AVERAGE(L4:L47)</f>
        <v>1.8288349824377807E-5</v>
      </c>
      <c r="P6">
        <v>5.1175000000000006</v>
      </c>
      <c r="Q6">
        <v>5.28</v>
      </c>
      <c r="R6" t="s">
        <v>816</v>
      </c>
      <c r="S6">
        <f>AVERAGE(Q4:Q88)</f>
        <v>5.1901647058823546</v>
      </c>
      <c r="T6">
        <v>1.3241691265245736E-5</v>
      </c>
      <c r="U6">
        <v>7.74129643198977E-6</v>
      </c>
      <c r="Y6">
        <v>3.3409384748216032E-5</v>
      </c>
      <c r="Z6">
        <v>1.3241691265245736E-5</v>
      </c>
      <c r="AA6" t="s">
        <v>816</v>
      </c>
      <c r="AB6">
        <f>AVERAGE(Z4:Z59)</f>
        <v>2.2295879559220968E-5</v>
      </c>
      <c r="AF6">
        <v>5.3250000000000002</v>
      </c>
      <c r="AG6" s="1">
        <v>5.3424999999999994</v>
      </c>
      <c r="AH6">
        <v>5.2050000000000001</v>
      </c>
      <c r="AI6">
        <v>5.2625000000000002</v>
      </c>
      <c r="AO6" t="s">
        <v>210</v>
      </c>
      <c r="AP6">
        <v>7.74129643198977E-6</v>
      </c>
      <c r="AQ6" t="s">
        <v>182</v>
      </c>
      <c r="AR6">
        <v>1.3241691265245736E-5</v>
      </c>
      <c r="AS6" t="s">
        <v>227</v>
      </c>
      <c r="AT6">
        <v>2.3020170968811652E-5</v>
      </c>
      <c r="AU6" t="s">
        <v>366</v>
      </c>
      <c r="AV6">
        <v>1.3445409592403322E-5</v>
      </c>
      <c r="AW6" t="s">
        <v>1163</v>
      </c>
      <c r="AX6">
        <v>8.9636063949355726E-6</v>
      </c>
      <c r="AY6" s="12" t="s">
        <v>1221</v>
      </c>
      <c r="BB6" t="s">
        <v>705</v>
      </c>
      <c r="BC6">
        <f>_xlfn.T.TEST(AT4:AT174,AV4:AV137,2,2)</f>
        <v>0.35094793721285966</v>
      </c>
      <c r="BD6">
        <f>_xlfn.T.TEST(AT4:AT174,AX4:AX42,2,2)</f>
        <v>0.64631675426688839</v>
      </c>
      <c r="BF6" t="s">
        <v>6</v>
      </c>
      <c r="BG6" s="3">
        <v>42522</v>
      </c>
      <c r="BH6">
        <v>5.085</v>
      </c>
      <c r="BI6">
        <v>3.3409384748216032E-5</v>
      </c>
      <c r="BJ6" t="s">
        <v>386</v>
      </c>
      <c r="BK6" s="3">
        <v>42521</v>
      </c>
      <c r="BL6">
        <v>5.2650000000000006</v>
      </c>
      <c r="BM6">
        <v>4.705893357341166E-5</v>
      </c>
      <c r="BN6" t="s">
        <v>1228</v>
      </c>
      <c r="BO6">
        <f>AVERAGE(BL4:BL56)</f>
        <v>5.3641666666666676</v>
      </c>
      <c r="BP6" s="34"/>
      <c r="BQ6" t="s">
        <v>126</v>
      </c>
      <c r="BR6" s="3">
        <v>42527</v>
      </c>
      <c r="BS6">
        <v>1.5520895276730284E-5</v>
      </c>
      <c r="BT6" t="s">
        <v>122</v>
      </c>
      <c r="BU6" s="3">
        <v>42527</v>
      </c>
      <c r="BV6">
        <v>1.1611944647984691E-5</v>
      </c>
    </row>
    <row r="7" spans="1:74" x14ac:dyDescent="0.25">
      <c r="A7">
        <v>5.3525000000000009</v>
      </c>
      <c r="B7">
        <v>5.3</v>
      </c>
      <c r="C7" s="37"/>
      <c r="D7" s="37"/>
      <c r="E7" s="37"/>
      <c r="F7" s="11"/>
      <c r="G7" s="15">
        <v>6.5299999999999994</v>
      </c>
      <c r="H7" s="15">
        <v>6.5350000000000001</v>
      </c>
      <c r="I7" s="11"/>
      <c r="J7" s="10"/>
      <c r="K7">
        <v>2.118670602439309E-5</v>
      </c>
      <c r="L7">
        <v>9.7784797035659868E-6</v>
      </c>
      <c r="P7">
        <v>5.3250000000000002</v>
      </c>
      <c r="Q7">
        <v>5.2675000000000001</v>
      </c>
      <c r="T7">
        <v>4.1558538740155695E-5</v>
      </c>
      <c r="U7">
        <v>1.487143788250671E-5</v>
      </c>
      <c r="Y7">
        <v>4.3932025613795948E-5</v>
      </c>
      <c r="Z7">
        <v>4.1558538740155695E-5</v>
      </c>
      <c r="AF7">
        <v>5.2100000000000009</v>
      </c>
      <c r="AG7" s="1">
        <v>5.4124999999999996</v>
      </c>
      <c r="AH7">
        <v>5.1950000000000003</v>
      </c>
      <c r="AI7">
        <v>5.18</v>
      </c>
      <c r="AO7" t="s">
        <v>323</v>
      </c>
      <c r="AP7">
        <v>1.487143788250671E-5</v>
      </c>
      <c r="AQ7" t="s">
        <v>183</v>
      </c>
      <c r="AR7">
        <v>1.0593353012196618E-5</v>
      </c>
      <c r="AS7" t="s">
        <v>228</v>
      </c>
      <c r="AT7">
        <v>2.118670602439309E-5</v>
      </c>
      <c r="AU7" t="s">
        <v>367</v>
      </c>
      <c r="AV7">
        <v>7.3338597776745985E-6</v>
      </c>
      <c r="AW7" t="s">
        <v>1164</v>
      </c>
      <c r="AX7">
        <v>8.9636063949354998E-6</v>
      </c>
      <c r="AY7" s="12" t="s">
        <v>712</v>
      </c>
      <c r="BC7" t="s">
        <v>705</v>
      </c>
      <c r="BD7" s="13">
        <f>_xlfn.T.TEST(AV4:AV137,AX4:AX42,2,2)</f>
        <v>1.8294177277276963E-4</v>
      </c>
      <c r="BF7" t="s">
        <v>7</v>
      </c>
      <c r="BG7" s="3">
        <v>42522</v>
      </c>
      <c r="BH7">
        <v>5.1100000000000003</v>
      </c>
      <c r="BI7">
        <v>4.3932025613795948E-5</v>
      </c>
      <c r="BJ7" t="s">
        <v>387</v>
      </c>
      <c r="BK7" s="3">
        <v>42521</v>
      </c>
      <c r="BL7">
        <v>5.3524999999999991</v>
      </c>
      <c r="BM7">
        <v>4.0947383758682797E-5</v>
      </c>
      <c r="BQ7" t="s">
        <v>127</v>
      </c>
      <c r="BR7" s="3">
        <v>42527</v>
      </c>
      <c r="BS7">
        <v>1.5783961298369917E-5</v>
      </c>
    </row>
    <row r="8" spans="1:74" ht="15" customHeight="1" x14ac:dyDescent="0.25">
      <c r="A8">
        <v>5.2374999999999998</v>
      </c>
      <c r="B8">
        <v>5.22</v>
      </c>
      <c r="C8" s="37"/>
      <c r="D8" s="37"/>
      <c r="E8" s="37"/>
      <c r="F8" s="11"/>
      <c r="G8" s="15">
        <v>6.38</v>
      </c>
      <c r="H8" s="15">
        <v>6.4425000000000008</v>
      </c>
      <c r="I8" s="36" t="s">
        <v>819</v>
      </c>
      <c r="J8" s="36"/>
      <c r="K8">
        <v>1.0797071339354204E-5</v>
      </c>
      <c r="L8">
        <v>9.3710430492508881E-6</v>
      </c>
      <c r="P8">
        <v>5.2100000000000009</v>
      </c>
      <c r="Q8">
        <v>5.3324999999999996</v>
      </c>
      <c r="R8" s="36" t="s">
        <v>824</v>
      </c>
      <c r="S8" s="36"/>
      <c r="T8">
        <v>4.40031586660473E-5</v>
      </c>
      <c r="U8">
        <v>1.7316057808398169E-5</v>
      </c>
      <c r="Y8">
        <v>4.5168435915501502E-5</v>
      </c>
      <c r="Z8">
        <v>4.40031586660473E-5</v>
      </c>
      <c r="AA8" s="36" t="s">
        <v>828</v>
      </c>
      <c r="AB8" s="36"/>
      <c r="AF8">
        <v>5.2650000000000006</v>
      </c>
      <c r="AG8" s="1">
        <v>5.6124999999999998</v>
      </c>
      <c r="AH8">
        <v>5.07</v>
      </c>
      <c r="AO8" t="s">
        <v>324</v>
      </c>
      <c r="AP8">
        <v>1.7316057808398169E-5</v>
      </c>
      <c r="AQ8" t="s">
        <v>184</v>
      </c>
      <c r="AR8">
        <v>2.8520565802067617E-5</v>
      </c>
      <c r="AS8" t="s">
        <v>229</v>
      </c>
      <c r="AT8">
        <v>1.0797071339354204E-5</v>
      </c>
      <c r="AU8" t="s">
        <v>368</v>
      </c>
      <c r="AV8">
        <v>2.0575551042920263E-5</v>
      </c>
      <c r="AW8" t="s">
        <v>1165</v>
      </c>
      <c r="AX8">
        <v>9.7784797035659868E-6</v>
      </c>
      <c r="AY8" s="12" t="s">
        <v>170</v>
      </c>
      <c r="BD8" t="s">
        <v>705</v>
      </c>
      <c r="BF8" t="s">
        <v>8</v>
      </c>
      <c r="BG8" s="3">
        <v>42522</v>
      </c>
      <c r="BH8">
        <v>5.2467499999999996</v>
      </c>
      <c r="BI8">
        <v>4.5168435915501502E-5</v>
      </c>
      <c r="BJ8" t="s">
        <v>388</v>
      </c>
      <c r="BK8" s="3">
        <v>42521</v>
      </c>
      <c r="BL8">
        <v>5.2449999999999992</v>
      </c>
      <c r="BM8">
        <v>2.8724284129225201E-5</v>
      </c>
      <c r="BN8" s="20" t="s">
        <v>1226</v>
      </c>
      <c r="BQ8" t="s">
        <v>128</v>
      </c>
      <c r="BR8" s="3">
        <v>42527</v>
      </c>
      <c r="BS8">
        <v>1.5520895276730379E-5</v>
      </c>
      <c r="BT8" t="s">
        <v>812</v>
      </c>
      <c r="BU8" s="13">
        <f>_xlfn.T.TEST(BS4:BS43,BV4:BV6,2,2)</f>
        <v>4.0383276323962644E-2</v>
      </c>
    </row>
    <row r="9" spans="1:74" x14ac:dyDescent="0.25">
      <c r="A9">
        <v>5.2</v>
      </c>
      <c r="B9">
        <v>5.2225000000000001</v>
      </c>
      <c r="C9" s="37"/>
      <c r="D9" s="37"/>
      <c r="E9" s="37"/>
      <c r="F9" s="11"/>
      <c r="G9" s="15">
        <v>6.6174999999999997</v>
      </c>
      <c r="H9" s="15">
        <v>6.415</v>
      </c>
      <c r="I9" s="36"/>
      <c r="J9" s="36"/>
      <c r="K9">
        <v>1.2630536283772835E-5</v>
      </c>
      <c r="L9">
        <v>1.8538367771343972E-5</v>
      </c>
      <c r="P9">
        <v>5.2650000000000006</v>
      </c>
      <c r="Q9">
        <v>5.1850000000000005</v>
      </c>
      <c r="R9" s="36"/>
      <c r="S9" s="36"/>
      <c r="T9">
        <v>4.705893357341166E-5</v>
      </c>
      <c r="U9">
        <v>1.7112339481240656E-5</v>
      </c>
      <c r="Y9">
        <v>3.0515658510181495E-5</v>
      </c>
      <c r="Z9">
        <v>4.705893357341166E-5</v>
      </c>
      <c r="AA9" s="36"/>
      <c r="AB9" s="36"/>
      <c r="AF9">
        <v>5.3524999999999991</v>
      </c>
      <c r="AG9" s="1">
        <v>5.4975000000000005</v>
      </c>
      <c r="AH9">
        <v>5.1325000000000003</v>
      </c>
      <c r="AO9" t="s">
        <v>325</v>
      </c>
      <c r="AP9">
        <v>1.7112339481240656E-5</v>
      </c>
      <c r="AQ9" t="s">
        <v>185</v>
      </c>
      <c r="AR9">
        <v>2.4853635913230355E-5</v>
      </c>
      <c r="AS9" t="s">
        <v>230</v>
      </c>
      <c r="AT9">
        <v>1.2630536283772835E-5</v>
      </c>
      <c r="AU9" t="s">
        <v>369</v>
      </c>
      <c r="AV9">
        <v>2.0779269370077922E-5</v>
      </c>
      <c r="AW9" t="s">
        <v>1166</v>
      </c>
      <c r="AX9">
        <v>2.8520565802067688E-5</v>
      </c>
      <c r="BF9" t="s">
        <v>9</v>
      </c>
      <c r="BG9" s="3">
        <v>42522</v>
      </c>
      <c r="BH9">
        <v>5.26</v>
      </c>
      <c r="BI9">
        <v>3.0515658510181495E-5</v>
      </c>
      <c r="BJ9" t="s">
        <v>389</v>
      </c>
      <c r="BK9" s="3">
        <v>42521</v>
      </c>
      <c r="BL9">
        <v>5.2725</v>
      </c>
      <c r="BM9">
        <v>2.0779269370077847E-5</v>
      </c>
      <c r="BN9" t="s">
        <v>812</v>
      </c>
      <c r="BO9" s="13">
        <f>_xlfn.T.TEST(BI4:BI55,BM4:BM54,2,2)</f>
        <v>5.3635539635430251E-5</v>
      </c>
      <c r="BQ9" t="s">
        <v>129</v>
      </c>
      <c r="BR9" s="3">
        <v>42527</v>
      </c>
      <c r="BS9">
        <v>1.6047027320009266E-5</v>
      </c>
      <c r="BT9" t="s">
        <v>1227</v>
      </c>
      <c r="BU9">
        <f>AVERAGE(BS4:BS43)</f>
        <v>2.1354384306586123E-5</v>
      </c>
    </row>
    <row r="10" spans="1:74" ht="15" customHeight="1" x14ac:dyDescent="0.25">
      <c r="A10">
        <v>5.1925000000000008</v>
      </c>
      <c r="B10">
        <v>5.2424999999999997</v>
      </c>
      <c r="C10" s="37"/>
      <c r="D10" s="37"/>
      <c r="E10" s="37"/>
      <c r="F10" s="11"/>
      <c r="G10" s="15">
        <v>6.4974999999999996</v>
      </c>
      <c r="H10" s="15">
        <v>6.5350000000000001</v>
      </c>
      <c r="I10" s="36"/>
      <c r="J10" s="36"/>
      <c r="K10">
        <v>1.2630536283772835E-5</v>
      </c>
      <c r="L10">
        <v>2.3427607623126965E-5</v>
      </c>
      <c r="P10">
        <v>5.3524999999999991</v>
      </c>
      <c r="Q10">
        <v>5.27</v>
      </c>
      <c r="R10" s="36"/>
      <c r="S10" s="36"/>
      <c r="T10">
        <v>4.0947383758682797E-5</v>
      </c>
      <c r="U10">
        <v>1.2630536283772763E-5</v>
      </c>
      <c r="Y10">
        <v>4.8404147981667338E-5</v>
      </c>
      <c r="Z10">
        <v>4.0947383758682797E-5</v>
      </c>
      <c r="AA10" s="36"/>
      <c r="AB10" s="36"/>
      <c r="AF10">
        <v>5.2449999999999992</v>
      </c>
      <c r="AG10" s="1">
        <v>5.34</v>
      </c>
      <c r="AH10">
        <v>5.2524999999999995</v>
      </c>
      <c r="AO10" t="s">
        <v>326</v>
      </c>
      <c r="AP10">
        <v>1.2630536283772763E-5</v>
      </c>
      <c r="AQ10" t="s">
        <v>186</v>
      </c>
      <c r="AR10">
        <v>2.7705692493437203E-5</v>
      </c>
      <c r="AS10" t="s">
        <v>231</v>
      </c>
      <c r="AT10">
        <v>1.2630536283772835E-5</v>
      </c>
      <c r="AU10" t="s">
        <v>370</v>
      </c>
      <c r="AV10">
        <v>1.8742086098501559E-5</v>
      </c>
      <c r="AW10" t="s">
        <v>1167</v>
      </c>
      <c r="AX10">
        <v>2.8520565802067617E-5</v>
      </c>
      <c r="AY10" s="35" t="s">
        <v>1239</v>
      </c>
      <c r="AZ10" s="35"/>
      <c r="BA10" s="35"/>
      <c r="BB10" s="35"/>
      <c r="BC10" s="35"/>
      <c r="BD10" s="35"/>
      <c r="BF10" t="s">
        <v>10</v>
      </c>
      <c r="BG10" s="3">
        <v>42522</v>
      </c>
      <c r="BH10">
        <v>5.2350000000000003</v>
      </c>
      <c r="BI10">
        <v>4.8404147981667338E-5</v>
      </c>
      <c r="BJ10" t="s">
        <v>390</v>
      </c>
      <c r="BK10" s="3">
        <v>42521</v>
      </c>
      <c r="BL10">
        <v>5.1825000000000001</v>
      </c>
      <c r="BM10">
        <v>1.3649127919560907E-5</v>
      </c>
      <c r="BN10" t="s">
        <v>1227</v>
      </c>
      <c r="BO10">
        <f>AVERAGE(BI4:BI55)</f>
        <v>3.3865197220326016E-5</v>
      </c>
      <c r="BQ10" s="1" t="s">
        <v>130</v>
      </c>
      <c r="BR10" s="3">
        <v>42527</v>
      </c>
      <c r="BS10">
        <v>2.393900796919427E-5</v>
      </c>
      <c r="BT10" t="s">
        <v>1228</v>
      </c>
      <c r="BU10">
        <f>AVERAGE(BV4:BV6)</f>
        <v>1.0661259121249099E-5</v>
      </c>
    </row>
    <row r="11" spans="1:74" x14ac:dyDescent="0.25">
      <c r="A11">
        <v>5.1949999999999994</v>
      </c>
      <c r="B11">
        <v>5.165</v>
      </c>
      <c r="C11" s="37"/>
      <c r="D11" s="37"/>
      <c r="E11" s="37"/>
      <c r="F11" s="11"/>
      <c r="G11" s="15">
        <v>6.5375000000000005</v>
      </c>
      <c r="H11" s="15">
        <v>6.46</v>
      </c>
      <c r="I11" s="36"/>
      <c r="J11" s="36"/>
      <c r="K11">
        <v>9.3710430492507424E-6</v>
      </c>
      <c r="L11">
        <v>2.261273431449648E-5</v>
      </c>
      <c r="P11">
        <v>5.2449999999999992</v>
      </c>
      <c r="Q11">
        <v>5.3525000000000009</v>
      </c>
      <c r="R11" s="36"/>
      <c r="S11" s="36"/>
      <c r="T11">
        <v>2.8724284129225201E-5</v>
      </c>
      <c r="U11">
        <v>1.4871437882506783E-5</v>
      </c>
      <c r="Y11">
        <v>4.7088817873469925E-5</v>
      </c>
      <c r="Z11">
        <v>2.8724284129225201E-5</v>
      </c>
      <c r="AA11" s="36"/>
      <c r="AB11" s="36"/>
      <c r="AF11">
        <v>5.2725</v>
      </c>
      <c r="AG11" s="1">
        <v>5.5575000000000001</v>
      </c>
      <c r="AH11">
        <v>5.0975000000000001</v>
      </c>
      <c r="AJ11" s="12" t="s">
        <v>810</v>
      </c>
      <c r="AK11" s="12" t="s">
        <v>811</v>
      </c>
      <c r="AO11" t="s">
        <v>327</v>
      </c>
      <c r="AP11">
        <v>1.4871437882506783E-5</v>
      </c>
      <c r="AQ11" t="s">
        <v>187</v>
      </c>
      <c r="AR11">
        <v>2.8724284129225201E-5</v>
      </c>
      <c r="AS11" t="s">
        <v>232</v>
      </c>
      <c r="AT11">
        <v>9.3710430492507424E-6</v>
      </c>
      <c r="AU11" t="s">
        <v>371</v>
      </c>
      <c r="AV11">
        <v>1.3241691265245809E-5</v>
      </c>
      <c r="AW11" t="s">
        <v>1168</v>
      </c>
      <c r="AX11">
        <v>2.8520565802067688E-5</v>
      </c>
      <c r="AY11" s="35"/>
      <c r="AZ11" s="35"/>
      <c r="BA11" s="35"/>
      <c r="BB11" s="35"/>
      <c r="BC11" s="35"/>
      <c r="BD11" s="35"/>
      <c r="BF11" t="s">
        <v>11</v>
      </c>
      <c r="BG11" s="3">
        <v>42522</v>
      </c>
      <c r="BH11">
        <v>5.2675000000000001</v>
      </c>
      <c r="BI11">
        <v>4.7088817873469925E-5</v>
      </c>
      <c r="BJ11" t="s">
        <v>391</v>
      </c>
      <c r="BK11" s="3">
        <v>42521</v>
      </c>
      <c r="BL11">
        <v>5.27</v>
      </c>
      <c r="BM11">
        <v>1.5075156209664296E-5</v>
      </c>
      <c r="BN11" t="s">
        <v>1228</v>
      </c>
      <c r="BO11">
        <f>AVERAGE(BM4:BM56)</f>
        <v>2.3594976209556484E-5</v>
      </c>
      <c r="BQ11" t="s">
        <v>131</v>
      </c>
      <c r="BR11" s="3">
        <v>42527</v>
      </c>
      <c r="BS11">
        <v>1.9466885601322598E-5</v>
      </c>
    </row>
    <row r="12" spans="1:74" x14ac:dyDescent="0.25">
      <c r="A12">
        <v>5.1950000000000003</v>
      </c>
      <c r="B12">
        <v>5.2324999999999999</v>
      </c>
      <c r="C12" s="37"/>
      <c r="D12" s="37"/>
      <c r="E12" s="37"/>
      <c r="F12" s="11"/>
      <c r="G12" s="15">
        <v>6.6775000000000002</v>
      </c>
      <c r="H12" s="15">
        <v>6.44</v>
      </c>
      <c r="I12" s="36"/>
      <c r="J12" s="36"/>
      <c r="K12">
        <v>9.7784797035660596E-6</v>
      </c>
      <c r="L12">
        <v>1.8945804425659218E-5</v>
      </c>
      <c r="P12">
        <v>5.2725</v>
      </c>
      <c r="Q12">
        <v>5.2374999999999998</v>
      </c>
      <c r="R12" s="36"/>
      <c r="S12" s="36"/>
      <c r="T12">
        <v>2.0779269370077847E-5</v>
      </c>
      <c r="U12">
        <v>1.4667719555349124E-5</v>
      </c>
      <c r="Y12">
        <v>4.9982544111504283E-5</v>
      </c>
      <c r="Z12">
        <v>2.0779269370077847E-5</v>
      </c>
      <c r="AA12" s="36"/>
      <c r="AB12" s="36"/>
      <c r="AF12">
        <v>5.1825000000000001</v>
      </c>
      <c r="AG12" s="1">
        <v>5.4849999999999994</v>
      </c>
      <c r="AH12">
        <v>5.2349999999999994</v>
      </c>
      <c r="AJ12">
        <v>0</v>
      </c>
      <c r="AK12">
        <f>AVERAGE(AF3:AF35)</f>
        <v>5.2312121212121214</v>
      </c>
      <c r="AO12" t="s">
        <v>328</v>
      </c>
      <c r="AP12">
        <v>1.4667719555349124E-5</v>
      </c>
      <c r="AQ12" t="s">
        <v>188</v>
      </c>
      <c r="AR12">
        <v>3.0557749073643905E-5</v>
      </c>
      <c r="AS12" t="s">
        <v>233</v>
      </c>
      <c r="AT12">
        <v>9.7784797035660596E-6</v>
      </c>
      <c r="AU12" t="s">
        <v>372</v>
      </c>
      <c r="AV12">
        <v>1.955695940713219E-5</v>
      </c>
      <c r="AW12" t="s">
        <v>1169</v>
      </c>
      <c r="AX12">
        <v>2.8520565802067688E-5</v>
      </c>
      <c r="AY12" s="35"/>
      <c r="AZ12" s="35"/>
      <c r="BA12" s="35"/>
      <c r="BB12" s="35"/>
      <c r="BC12" s="35"/>
      <c r="BD12" s="35"/>
      <c r="BF12" t="s">
        <v>12</v>
      </c>
      <c r="BG12" s="3">
        <v>42522</v>
      </c>
      <c r="BH12">
        <v>5.1174999999999997</v>
      </c>
      <c r="BI12">
        <v>4.9982544111504283E-5</v>
      </c>
      <c r="BJ12" t="s">
        <v>392</v>
      </c>
      <c r="BK12" s="3">
        <v>42521</v>
      </c>
      <c r="BL12">
        <v>5.28</v>
      </c>
      <c r="BM12">
        <v>1.3445409592403322E-5</v>
      </c>
      <c r="BQ12" t="s">
        <v>132</v>
      </c>
      <c r="BR12" s="3">
        <v>42527</v>
      </c>
      <c r="BS12">
        <v>1.920381957968325E-5</v>
      </c>
    </row>
    <row r="13" spans="1:74" x14ac:dyDescent="0.25">
      <c r="A13">
        <v>5.39</v>
      </c>
      <c r="C13" s="37"/>
      <c r="D13" s="37"/>
      <c r="E13" s="37"/>
      <c r="F13" s="11"/>
      <c r="G13" s="15">
        <v>6.4474999999999998</v>
      </c>
      <c r="H13" s="15">
        <v>6.5750000000000002</v>
      </c>
      <c r="I13" s="36"/>
      <c r="J13" s="36"/>
      <c r="K13">
        <v>6.1115498147287231E-6</v>
      </c>
      <c r="L13">
        <v>2.5261072567545669E-5</v>
      </c>
      <c r="P13">
        <v>5.1825000000000001</v>
      </c>
      <c r="Q13">
        <v>5.2</v>
      </c>
      <c r="R13" s="36"/>
      <c r="S13" s="36"/>
      <c r="T13">
        <v>1.3649127919560907E-5</v>
      </c>
      <c r="U13">
        <v>2.200157933302365E-5</v>
      </c>
      <c r="Y13">
        <v>3.2620186683297418E-5</v>
      </c>
      <c r="Z13">
        <v>1.3649127919560907E-5</v>
      </c>
      <c r="AA13" s="36"/>
      <c r="AB13" s="36"/>
      <c r="AF13">
        <v>5.27</v>
      </c>
      <c r="AG13" s="1">
        <v>5.5</v>
      </c>
      <c r="AH13">
        <v>5.1650000000000009</v>
      </c>
      <c r="AJ13">
        <v>1</v>
      </c>
      <c r="AK13">
        <f>AVERAGE(AG3:AG90)</f>
        <v>5.2780852272727294</v>
      </c>
      <c r="AO13" t="s">
        <v>329</v>
      </c>
      <c r="AP13">
        <v>2.200157933302365E-5</v>
      </c>
      <c r="AQ13" t="s">
        <v>189</v>
      </c>
      <c r="AR13">
        <v>5.1744455098036999E-5</v>
      </c>
      <c r="AS13" t="s">
        <v>234</v>
      </c>
      <c r="AT13">
        <v>6.1115498147287231E-6</v>
      </c>
      <c r="AU13" t="s">
        <v>373</v>
      </c>
      <c r="AV13">
        <v>2.4853635913230427E-5</v>
      </c>
      <c r="AW13" t="s">
        <v>1170</v>
      </c>
      <c r="AX13">
        <v>3.0965185727959148E-5</v>
      </c>
      <c r="AY13" s="35"/>
      <c r="AZ13" s="35"/>
      <c r="BA13" s="35"/>
      <c r="BB13" s="35"/>
      <c r="BC13" s="35"/>
      <c r="BD13" s="35"/>
      <c r="BF13" t="s">
        <v>13</v>
      </c>
      <c r="BG13" s="3">
        <v>42522</v>
      </c>
      <c r="BH13">
        <v>5.2249999999999996</v>
      </c>
      <c r="BI13">
        <v>3.2620186683297418E-5</v>
      </c>
      <c r="BJ13" t="s">
        <v>393</v>
      </c>
      <c r="BK13" s="3">
        <v>42521</v>
      </c>
      <c r="BL13">
        <v>5.1749999999999998</v>
      </c>
      <c r="BM13">
        <v>1.749940430284004E-5</v>
      </c>
      <c r="BQ13" t="s">
        <v>133</v>
      </c>
      <c r="BR13" s="3">
        <v>42527</v>
      </c>
      <c r="BS13">
        <v>2.6306602163949548E-5</v>
      </c>
    </row>
    <row r="14" spans="1:74" x14ac:dyDescent="0.25">
      <c r="A14">
        <v>5.2450000000000001</v>
      </c>
      <c r="C14" s="37"/>
      <c r="D14" s="37"/>
      <c r="E14" s="37"/>
      <c r="F14" s="11"/>
      <c r="G14" s="15">
        <v>6.3800000000000008</v>
      </c>
      <c r="H14" s="15">
        <v>6.5225</v>
      </c>
      <c r="I14" s="36"/>
      <c r="J14" s="36"/>
      <c r="K14">
        <v>5.7041131604136244E-6</v>
      </c>
      <c r="L14">
        <v>1.3241691265245736E-5</v>
      </c>
      <c r="P14">
        <v>5.27</v>
      </c>
      <c r="Q14">
        <v>5.1925000000000008</v>
      </c>
      <c r="R14" s="36"/>
      <c r="S14" s="36"/>
      <c r="T14">
        <v>1.5075156209664296E-5</v>
      </c>
      <c r="U14">
        <v>2.281645264165421E-5</v>
      </c>
      <c r="Y14">
        <v>2.7358866250507606E-5</v>
      </c>
      <c r="Z14">
        <v>1.5075156209664296E-5</v>
      </c>
      <c r="AA14" s="36"/>
      <c r="AB14" s="36"/>
      <c r="AF14">
        <v>5.28</v>
      </c>
      <c r="AG14" s="1">
        <v>5.4324999999999992</v>
      </c>
      <c r="AH14">
        <v>5.1024999999999991</v>
      </c>
      <c r="AJ14">
        <v>2</v>
      </c>
      <c r="AK14">
        <f>AVERAGE(AH3:AH15)</f>
        <v>5.1692307692307686</v>
      </c>
      <c r="AO14" t="s">
        <v>330</v>
      </c>
      <c r="AP14">
        <v>2.281645264165421E-5</v>
      </c>
      <c r="AQ14" t="s">
        <v>190</v>
      </c>
      <c r="AR14">
        <v>4.7873806882042078E-5</v>
      </c>
      <c r="AS14" t="s">
        <v>235</v>
      </c>
      <c r="AT14">
        <v>5.7041131604136244E-6</v>
      </c>
      <c r="AU14" t="s">
        <v>374</v>
      </c>
      <c r="AV14">
        <v>2.7501974166279473E-5</v>
      </c>
      <c r="AW14" t="s">
        <v>1171</v>
      </c>
      <c r="AX14">
        <v>2.0371832715762605E-5</v>
      </c>
      <c r="AY14" s="35"/>
      <c r="AZ14" s="35"/>
      <c r="BA14" s="35"/>
      <c r="BB14" s="35"/>
      <c r="BC14" s="35"/>
      <c r="BD14" s="35"/>
      <c r="BF14" t="s">
        <v>14</v>
      </c>
      <c r="BG14" s="3">
        <v>42522</v>
      </c>
      <c r="BH14">
        <v>5.31</v>
      </c>
      <c r="BI14">
        <v>2.7358866250507606E-5</v>
      </c>
      <c r="BJ14" t="s">
        <v>56</v>
      </c>
      <c r="BK14" s="3">
        <v>42523</v>
      </c>
      <c r="BL14">
        <v>5.1150000000000002</v>
      </c>
      <c r="BM14">
        <v>3.0761467400801567E-5</v>
      </c>
      <c r="BN14" t="s">
        <v>812</v>
      </c>
      <c r="BO14">
        <f>_xlfn.T.TEST(BI4:BI30,BM4:BM13,2,2)</f>
        <v>6.3510966448716261E-2</v>
      </c>
      <c r="BQ14" t="s">
        <v>134</v>
      </c>
      <c r="BR14" s="3">
        <v>42527</v>
      </c>
      <c r="BS14">
        <v>2.2360611839357234E-5</v>
      </c>
    </row>
    <row r="15" spans="1:74" x14ac:dyDescent="0.25">
      <c r="A15">
        <v>5.2675000000000001</v>
      </c>
      <c r="C15" s="37"/>
      <c r="D15" s="37"/>
      <c r="E15" s="37"/>
      <c r="F15" s="11"/>
      <c r="G15" s="15">
        <v>6.375</v>
      </c>
      <c r="H15" s="15">
        <v>6.4225000000000003</v>
      </c>
      <c r="I15" s="36"/>
      <c r="J15" s="36"/>
      <c r="K15">
        <v>7.3338597776745257E-6</v>
      </c>
      <c r="L15">
        <v>1.0797071339354204E-5</v>
      </c>
      <c r="P15">
        <v>5.28</v>
      </c>
      <c r="Q15">
        <v>5.1949999999999994</v>
      </c>
      <c r="R15" s="36"/>
      <c r="S15" s="36"/>
      <c r="T15">
        <v>1.3445409592403322E-5</v>
      </c>
      <c r="U15">
        <v>1.9964396061447287E-5</v>
      </c>
      <c r="Y15">
        <v>2.8148064315426122E-5</v>
      </c>
      <c r="Z15">
        <v>1.3445409592403322E-5</v>
      </c>
      <c r="AA15" s="36"/>
      <c r="AB15" s="36"/>
      <c r="AF15">
        <v>5.1749999999999998</v>
      </c>
      <c r="AG15" s="1">
        <v>5.5174999999999992</v>
      </c>
      <c r="AH15">
        <v>5.1325000000000003</v>
      </c>
      <c r="AO15" t="s">
        <v>331</v>
      </c>
      <c r="AP15">
        <v>1.9964396061447287E-5</v>
      </c>
      <c r="AQ15" t="s">
        <v>191</v>
      </c>
      <c r="AR15">
        <v>5.3577920042455699E-5</v>
      </c>
      <c r="AS15" t="s">
        <v>236</v>
      </c>
      <c r="AT15">
        <v>7.3338597776745257E-6</v>
      </c>
      <c r="AU15" t="s">
        <v>375</v>
      </c>
      <c r="AV15">
        <v>2.2409015987338821E-5</v>
      </c>
      <c r="AW15" t="s">
        <v>1172</v>
      </c>
      <c r="AX15">
        <v>2.4446199258915184E-5</v>
      </c>
      <c r="AY15" s="35"/>
      <c r="AZ15" s="35"/>
      <c r="BA15" s="35"/>
      <c r="BB15" s="35"/>
      <c r="BC15" s="35"/>
      <c r="BD15" s="35"/>
      <c r="BF15" t="s">
        <v>15</v>
      </c>
      <c r="BG15" s="3">
        <v>42522</v>
      </c>
      <c r="BH15">
        <v>5.2225000000000001</v>
      </c>
      <c r="BI15">
        <v>2.8148064315426122E-5</v>
      </c>
      <c r="BJ15" t="s">
        <v>57</v>
      </c>
      <c r="BK15" s="3">
        <v>42523</v>
      </c>
      <c r="BL15">
        <v>5.1224999999999996</v>
      </c>
      <c r="BM15">
        <v>2.5057354240388011E-5</v>
      </c>
      <c r="BN15" t="s">
        <v>1232</v>
      </c>
      <c r="BQ15" t="s">
        <v>135</v>
      </c>
      <c r="BR15" s="3">
        <v>42527</v>
      </c>
      <c r="BS15">
        <v>1.9466885601322788E-5</v>
      </c>
    </row>
    <row r="16" spans="1:74" x14ac:dyDescent="0.25">
      <c r="A16">
        <v>5.1850000000000005</v>
      </c>
      <c r="C16" s="37"/>
      <c r="D16" s="37"/>
      <c r="E16" s="37"/>
      <c r="F16" s="11"/>
      <c r="G16" s="15">
        <v>6.4625000000000004</v>
      </c>
      <c r="H16" s="15">
        <v>6.62</v>
      </c>
      <c r="I16" s="36"/>
      <c r="J16" s="36"/>
      <c r="K16">
        <v>1.0797071339354204E-5</v>
      </c>
      <c r="L16">
        <v>9.1673247220932295E-6</v>
      </c>
      <c r="P16">
        <v>5.1749999999999998</v>
      </c>
      <c r="Q16">
        <v>5.1950000000000003</v>
      </c>
      <c r="R16" s="36"/>
      <c r="S16" s="36"/>
      <c r="T16">
        <v>1.749940430284004E-5</v>
      </c>
      <c r="U16">
        <v>2.3427607623126965E-5</v>
      </c>
      <c r="Y16">
        <v>2.7095800228868159E-5</v>
      </c>
      <c r="Z16">
        <v>1.749940430284004E-5</v>
      </c>
      <c r="AA16" s="36"/>
      <c r="AB16" s="36"/>
      <c r="AF16" s="1">
        <v>5.1150000000000002</v>
      </c>
      <c r="AG16" s="1">
        <v>5.5299999999999994</v>
      </c>
      <c r="AO16" t="s">
        <v>332</v>
      </c>
      <c r="AP16">
        <v>2.3427607623126965E-5</v>
      </c>
      <c r="AQ16" t="s">
        <v>192</v>
      </c>
      <c r="AR16">
        <v>5.805972323992345E-5</v>
      </c>
      <c r="AS16" t="s">
        <v>237</v>
      </c>
      <c r="AT16">
        <v>1.0797071339354204E-5</v>
      </c>
      <c r="AU16" t="s">
        <v>376</v>
      </c>
      <c r="AV16">
        <v>2.2205297660181163E-5</v>
      </c>
      <c r="AW16" t="s">
        <v>1173</v>
      </c>
      <c r="AX16">
        <v>2.3631325950284624E-5</v>
      </c>
      <c r="AY16" s="35"/>
      <c r="AZ16" s="35"/>
      <c r="BA16" s="35"/>
      <c r="BB16" s="35"/>
      <c r="BC16" s="35"/>
      <c r="BD16" s="35"/>
      <c r="BF16" t="s">
        <v>16</v>
      </c>
      <c r="BG16" s="3">
        <v>42522</v>
      </c>
      <c r="BH16">
        <v>5.2275</v>
      </c>
      <c r="BI16">
        <v>2.7095800228868159E-5</v>
      </c>
      <c r="BJ16" t="s">
        <v>58</v>
      </c>
      <c r="BK16" s="3">
        <v>42524</v>
      </c>
      <c r="BL16">
        <v>5.2549999999999999</v>
      </c>
      <c r="BM16">
        <v>7.3338597776744537E-6</v>
      </c>
      <c r="BN16" t="s">
        <v>812</v>
      </c>
      <c r="BO16" s="13">
        <f>_xlfn.T.TEST(BM14:BM48,BI31:BI55,2,2)</f>
        <v>4.6911943063851751E-3</v>
      </c>
      <c r="BP16" t="s">
        <v>1234</v>
      </c>
      <c r="BQ16" t="s">
        <v>136</v>
      </c>
      <c r="BR16" s="3">
        <v>42527</v>
      </c>
      <c r="BS16">
        <v>1.9466885601322693E-5</v>
      </c>
    </row>
    <row r="17" spans="1:71" x14ac:dyDescent="0.25">
      <c r="A17">
        <v>5.2374999999999998</v>
      </c>
      <c r="C17" s="37"/>
      <c r="D17" s="37"/>
      <c r="E17" s="37"/>
      <c r="F17" s="11"/>
      <c r="G17" s="15">
        <v>6.54</v>
      </c>
      <c r="H17" s="15">
        <v>6.5624999999999991</v>
      </c>
      <c r="I17" s="36"/>
      <c r="J17" s="36"/>
      <c r="K17">
        <v>7.3338597776745257E-6</v>
      </c>
      <c r="L17">
        <v>1.3241691265245665E-5</v>
      </c>
      <c r="P17">
        <v>5.1150000000000002</v>
      </c>
      <c r="Q17">
        <v>5.39</v>
      </c>
      <c r="R17" s="36"/>
      <c r="S17" s="36"/>
      <c r="T17">
        <v>3.0761467400801567E-5</v>
      </c>
      <c r="U17">
        <v>2.0168114388604946E-5</v>
      </c>
      <c r="Y17">
        <v>2.5780470120670658E-5</v>
      </c>
      <c r="Z17">
        <v>3.0761467400801567E-5</v>
      </c>
      <c r="AA17" s="36"/>
      <c r="AB17" s="36"/>
      <c r="AF17" s="1">
        <v>5.1224999999999996</v>
      </c>
      <c r="AG17" s="1">
        <v>5.5375000000000005</v>
      </c>
      <c r="AI17" s="36" t="s">
        <v>885</v>
      </c>
      <c r="AJ17" s="36"/>
      <c r="AK17" s="36"/>
      <c r="AL17" s="36"/>
      <c r="AM17" s="36"/>
      <c r="AO17" t="s">
        <v>333</v>
      </c>
      <c r="AP17">
        <v>2.0168114388604946E-5</v>
      </c>
      <c r="AQ17" t="s">
        <v>193</v>
      </c>
      <c r="AR17">
        <v>5.1744455098037073E-5</v>
      </c>
      <c r="AS17" t="s">
        <v>238</v>
      </c>
      <c r="AT17">
        <v>7.3338597776745257E-6</v>
      </c>
      <c r="AU17" t="s">
        <v>377</v>
      </c>
      <c r="AV17">
        <v>2.1594142678708407E-5</v>
      </c>
      <c r="AW17" t="s">
        <v>1174</v>
      </c>
      <c r="AX17">
        <v>2.3631325950284624E-5</v>
      </c>
      <c r="AY17" s="35"/>
      <c r="AZ17" s="35"/>
      <c r="BA17" s="35"/>
      <c r="BB17" s="35"/>
      <c r="BC17" s="35"/>
      <c r="BD17" s="35"/>
      <c r="BF17" t="s">
        <v>17</v>
      </c>
      <c r="BG17" s="3">
        <v>42522</v>
      </c>
      <c r="BH17">
        <v>5.3150000000000004</v>
      </c>
      <c r="BI17">
        <v>2.5780470120670658E-5</v>
      </c>
      <c r="BJ17" t="s">
        <v>59</v>
      </c>
      <c r="BK17" s="3">
        <v>42524</v>
      </c>
      <c r="BL17">
        <v>5.2450000000000001</v>
      </c>
      <c r="BM17">
        <v>6.5189864690441115E-6</v>
      </c>
      <c r="BN17" t="s">
        <v>1233</v>
      </c>
      <c r="BQ17" t="s">
        <v>137</v>
      </c>
      <c r="BR17" s="3">
        <v>42527</v>
      </c>
      <c r="BS17">
        <v>1.9466885601322693E-5</v>
      </c>
    </row>
    <row r="18" spans="1:71" x14ac:dyDescent="0.25">
      <c r="A18">
        <v>5.27</v>
      </c>
      <c r="C18" s="37"/>
      <c r="D18" s="37"/>
      <c r="E18" s="37"/>
      <c r="F18" s="11"/>
      <c r="G18" s="15">
        <v>6.4399999999999995</v>
      </c>
      <c r="H18" s="15">
        <v>6.3550000000000004</v>
      </c>
      <c r="I18" s="36"/>
      <c r="J18" s="36"/>
      <c r="K18">
        <v>2.4242480931757454E-5</v>
      </c>
      <c r="L18">
        <v>1.0389634685038961E-5</v>
      </c>
      <c r="P18">
        <v>5.1224999999999996</v>
      </c>
      <c r="Q18">
        <v>5.2450000000000001</v>
      </c>
      <c r="T18">
        <v>2.5057354240388011E-5</v>
      </c>
      <c r="U18">
        <v>2.5668509221860912E-5</v>
      </c>
      <c r="Y18">
        <v>2.4202073990833713E-5</v>
      </c>
      <c r="Z18">
        <v>2.5057354240388011E-5</v>
      </c>
      <c r="AF18" s="1">
        <v>5.2549999999999999</v>
      </c>
      <c r="AG18" s="1">
        <v>5.5975000000000001</v>
      </c>
      <c r="AI18" s="36"/>
      <c r="AJ18" s="36"/>
      <c r="AK18" s="36"/>
      <c r="AL18" s="36"/>
      <c r="AM18" s="36"/>
      <c r="AO18" t="s">
        <v>334</v>
      </c>
      <c r="AP18">
        <v>2.5668509221860912E-5</v>
      </c>
      <c r="AQ18" t="s">
        <v>194</v>
      </c>
      <c r="AR18">
        <v>1.9149522752816948E-5</v>
      </c>
      <c r="AS18" t="s">
        <v>239</v>
      </c>
      <c r="AT18">
        <v>2.4242480931757454E-5</v>
      </c>
      <c r="AU18" t="s">
        <v>378</v>
      </c>
      <c r="AV18">
        <v>3.3206087326693098E-5</v>
      </c>
      <c r="AW18" t="s">
        <v>1175</v>
      </c>
      <c r="AX18">
        <v>1.7927212789871145E-5</v>
      </c>
      <c r="AY18" s="35"/>
      <c r="AZ18" s="35"/>
      <c r="BA18" s="35"/>
      <c r="BB18" s="35"/>
      <c r="BC18" s="35"/>
      <c r="BD18" s="35"/>
      <c r="BF18" t="s">
        <v>18</v>
      </c>
      <c r="BG18" s="3">
        <v>42522</v>
      </c>
      <c r="BH18">
        <v>5.2375000000000007</v>
      </c>
      <c r="BI18">
        <v>2.4202073990833713E-5</v>
      </c>
      <c r="BJ18" t="s">
        <v>60</v>
      </c>
      <c r="BK18" s="3">
        <v>42524</v>
      </c>
      <c r="BL18">
        <v>5.2</v>
      </c>
      <c r="BM18">
        <v>8.9636063949355726E-6</v>
      </c>
      <c r="BQ18" t="s">
        <v>138</v>
      </c>
      <c r="BR18" s="3">
        <v>42527</v>
      </c>
      <c r="BS18">
        <v>4.7351883895109375E-5</v>
      </c>
    </row>
    <row r="19" spans="1:71" x14ac:dyDescent="0.25">
      <c r="A19">
        <v>5.28</v>
      </c>
      <c r="C19" s="17"/>
      <c r="D19" s="17"/>
      <c r="E19" s="17"/>
      <c r="F19" s="11"/>
      <c r="G19" s="15">
        <v>6.57</v>
      </c>
      <c r="H19" s="15">
        <v>6.3849999999999998</v>
      </c>
      <c r="I19" s="36"/>
      <c r="J19" s="36"/>
      <c r="K19">
        <v>1.7519776135555828E-5</v>
      </c>
      <c r="L19">
        <v>9.9821980307237166E-6</v>
      </c>
      <c r="P19">
        <v>5.2549999999999999</v>
      </c>
      <c r="Q19">
        <v>5.2675000000000001</v>
      </c>
      <c r="T19">
        <v>7.3338597776744537E-6</v>
      </c>
      <c r="U19">
        <v>2.2816452641654064E-5</v>
      </c>
      <c r="Y19">
        <v>2.6043536142310196E-5</v>
      </c>
      <c r="Z19">
        <v>7.3338597776744537E-6</v>
      </c>
      <c r="AF19" s="1">
        <v>5.2450000000000001</v>
      </c>
      <c r="AG19" s="1">
        <v>5.45</v>
      </c>
      <c r="AI19" s="36"/>
      <c r="AJ19" s="36"/>
      <c r="AK19" s="36"/>
      <c r="AL19" s="36"/>
      <c r="AM19" s="36"/>
      <c r="AO19" t="s">
        <v>335</v>
      </c>
      <c r="AP19">
        <v>2.2816452641654064E-5</v>
      </c>
      <c r="AQ19" t="s">
        <v>195</v>
      </c>
      <c r="AR19">
        <v>2.5261072567545527E-5</v>
      </c>
      <c r="AS19" t="s">
        <v>240</v>
      </c>
      <c r="AT19">
        <v>1.7519776135555828E-5</v>
      </c>
      <c r="AU19" t="s">
        <v>379</v>
      </c>
      <c r="AV19">
        <v>2.9539157437855761E-5</v>
      </c>
      <c r="AW19" t="s">
        <v>1176</v>
      </c>
      <c r="AX19">
        <v>1.3037972938088079E-5</v>
      </c>
      <c r="AY19" s="35"/>
      <c r="AZ19" s="35"/>
      <c r="BA19" s="35"/>
      <c r="BB19" s="35"/>
      <c r="BC19" s="35"/>
      <c r="BD19" s="35"/>
      <c r="BF19" t="s">
        <v>19</v>
      </c>
      <c r="BG19" s="3">
        <v>42522</v>
      </c>
      <c r="BH19">
        <v>5.2350000000000003</v>
      </c>
      <c r="BI19">
        <v>2.6043536142310196E-5</v>
      </c>
      <c r="BJ19" t="s">
        <v>61</v>
      </c>
      <c r="BK19" s="3">
        <v>42524</v>
      </c>
      <c r="BL19">
        <v>5.1624999999999996</v>
      </c>
      <c r="BM19">
        <v>1.0185916357881229E-5</v>
      </c>
      <c r="BN19" t="s">
        <v>812</v>
      </c>
      <c r="BO19" s="13">
        <f>_xlfn.T.TEST(BH4:BH30,BH31:BH55,2,2)</f>
        <v>1.1164643006079192E-7</v>
      </c>
      <c r="BQ19" t="s">
        <v>139</v>
      </c>
      <c r="BR19" s="3">
        <v>42527</v>
      </c>
      <c r="BS19">
        <v>3.1041790553460568E-5</v>
      </c>
    </row>
    <row r="20" spans="1:71" x14ac:dyDescent="0.25">
      <c r="G20" s="15">
        <v>6.5149999999999988</v>
      </c>
      <c r="H20" s="15">
        <v>6.2799999999999994</v>
      </c>
      <c r="I20" s="36"/>
      <c r="J20" s="36"/>
      <c r="K20">
        <v>1.5686311191137124E-5</v>
      </c>
      <c r="L20">
        <v>6.3152681418863817E-6</v>
      </c>
      <c r="P20">
        <v>5.2450000000000001</v>
      </c>
      <c r="Q20">
        <v>5.1850000000000005</v>
      </c>
      <c r="T20">
        <v>6.5189864690441115E-6</v>
      </c>
      <c r="U20">
        <v>2.0575551042920263E-5</v>
      </c>
      <c r="Y20">
        <v>1.9466885601322788E-5</v>
      </c>
      <c r="Z20">
        <v>6.5189864690441115E-6</v>
      </c>
      <c r="AF20" s="1">
        <v>5.2</v>
      </c>
      <c r="AG20" s="1">
        <v>5.6050000000000004</v>
      </c>
      <c r="AI20" s="36"/>
      <c r="AJ20" s="36"/>
      <c r="AK20" s="36"/>
      <c r="AL20" s="36"/>
      <c r="AM20" s="36"/>
      <c r="AO20" t="s">
        <v>336</v>
      </c>
      <c r="AP20">
        <v>2.0575551042920263E-5</v>
      </c>
      <c r="AQ20" t="s">
        <v>196</v>
      </c>
      <c r="AR20">
        <v>2.0168114388604946E-5</v>
      </c>
      <c r="AS20" t="s">
        <v>241</v>
      </c>
      <c r="AT20">
        <v>1.5686311191137124E-5</v>
      </c>
      <c r="AU20" t="s">
        <v>752</v>
      </c>
      <c r="AV20">
        <v>2.3020170968811794E-5</v>
      </c>
      <c r="AW20" t="s">
        <v>1177</v>
      </c>
      <c r="AX20">
        <v>1.1408226320827032E-5</v>
      </c>
      <c r="AY20" s="35"/>
      <c r="AZ20" s="35"/>
      <c r="BA20" s="35"/>
      <c r="BB20" s="35"/>
      <c r="BC20" s="35"/>
      <c r="BD20" s="35"/>
      <c r="BF20" t="s">
        <v>20</v>
      </c>
      <c r="BG20" s="3">
        <v>42522</v>
      </c>
      <c r="BH20">
        <v>5.2200000000000006</v>
      </c>
      <c r="BI20">
        <v>1.9466885601322788E-5</v>
      </c>
      <c r="BJ20" t="s">
        <v>62</v>
      </c>
      <c r="BK20" s="3">
        <v>42524</v>
      </c>
      <c r="BL20">
        <v>5.1899999999999995</v>
      </c>
      <c r="BM20">
        <v>1.0797071339354131E-5</v>
      </c>
      <c r="BN20" t="s">
        <v>1231</v>
      </c>
      <c r="BQ20" t="s">
        <v>140</v>
      </c>
      <c r="BR20" s="3">
        <v>42527</v>
      </c>
      <c r="BS20">
        <v>1.841462151476473E-5</v>
      </c>
    </row>
    <row r="21" spans="1:71" x14ac:dyDescent="0.25">
      <c r="G21" s="15">
        <v>6.47</v>
      </c>
      <c r="H21" s="15">
        <v>6.5475000000000003</v>
      </c>
      <c r="I21" s="36"/>
      <c r="J21" s="36"/>
      <c r="K21">
        <v>2.1594142678708336E-5</v>
      </c>
      <c r="L21">
        <v>1.5890029518294783E-5</v>
      </c>
      <c r="P21">
        <v>5.2</v>
      </c>
      <c r="Q21">
        <v>5.2374999999999998</v>
      </c>
      <c r="T21">
        <v>8.9636063949355726E-6</v>
      </c>
      <c r="U21">
        <v>2.4038762604599795E-5</v>
      </c>
      <c r="Y21">
        <v>1.683622538492769E-5</v>
      </c>
      <c r="Z21">
        <v>8.9636063949355726E-6</v>
      </c>
      <c r="AF21" s="1">
        <v>5.1624999999999996</v>
      </c>
      <c r="AG21" s="1">
        <v>5.5575000000000001</v>
      </c>
      <c r="AI21" s="36"/>
      <c r="AJ21" s="36"/>
      <c r="AK21" s="36"/>
      <c r="AL21" s="36"/>
      <c r="AM21" s="36"/>
      <c r="AO21" t="s">
        <v>337</v>
      </c>
      <c r="AP21">
        <v>2.4038762604599795E-5</v>
      </c>
      <c r="AQ21" t="s">
        <v>197</v>
      </c>
      <c r="AR21">
        <v>1.8538367771344046E-5</v>
      </c>
      <c r="AS21" t="s">
        <v>242</v>
      </c>
      <c r="AT21">
        <v>2.1594142678708336E-5</v>
      </c>
      <c r="AU21" t="s">
        <v>753</v>
      </c>
      <c r="AV21">
        <v>2.2205297660181237E-5</v>
      </c>
      <c r="AW21" t="s">
        <v>1178</v>
      </c>
      <c r="AX21">
        <v>1.0593353012196545E-5</v>
      </c>
      <c r="AY21" s="35"/>
      <c r="AZ21" s="35"/>
      <c r="BA21" s="35"/>
      <c r="BB21" s="35"/>
      <c r="BC21" s="35"/>
      <c r="BD21" s="35"/>
      <c r="BF21" t="s">
        <v>21</v>
      </c>
      <c r="BG21" s="3">
        <v>42522</v>
      </c>
      <c r="BH21">
        <v>5.1574999999999998</v>
      </c>
      <c r="BI21">
        <v>1.683622538492769E-5</v>
      </c>
      <c r="BJ21" t="s">
        <v>63</v>
      </c>
      <c r="BK21" s="3">
        <v>42524</v>
      </c>
      <c r="BL21">
        <v>5.1899999999999995</v>
      </c>
      <c r="BM21">
        <v>2.648338253049046E-6</v>
      </c>
      <c r="BN21" t="s">
        <v>812</v>
      </c>
      <c r="BO21">
        <f>_xlfn.T.TEST(BM4:BM13,BM16:BM48,2,2)</f>
        <v>0.11781125360150924</v>
      </c>
      <c r="BQ21" t="s">
        <v>141</v>
      </c>
      <c r="BR21" s="3">
        <v>42527</v>
      </c>
      <c r="BS21">
        <v>2.314980990427575E-5</v>
      </c>
    </row>
    <row r="22" spans="1:71" x14ac:dyDescent="0.25">
      <c r="G22" s="15">
        <v>6.5775000000000006</v>
      </c>
      <c r="H22" s="15">
        <v>6.48</v>
      </c>
      <c r="I22" s="36"/>
      <c r="J22" s="36"/>
      <c r="K22">
        <v>1.9149522752816873E-5</v>
      </c>
      <c r="L22">
        <v>7.5375781048322563E-6</v>
      </c>
      <c r="P22">
        <v>5.1624999999999996</v>
      </c>
      <c r="Q22">
        <v>5.27</v>
      </c>
      <c r="T22">
        <v>1.0185916357881229E-5</v>
      </c>
      <c r="U22">
        <v>2.118670602439309E-5</v>
      </c>
      <c r="Y22">
        <v>4.2879761527237985E-5</v>
      </c>
      <c r="Z22">
        <v>1.0185916357881229E-5</v>
      </c>
      <c r="AF22" s="1">
        <v>5.1899999999999995</v>
      </c>
      <c r="AG22" s="1">
        <v>5.4974999999999996</v>
      </c>
      <c r="AI22" s="36"/>
      <c r="AJ22" s="36"/>
      <c r="AK22" s="36"/>
      <c r="AL22" s="36"/>
      <c r="AM22" s="36"/>
      <c r="AO22" t="s">
        <v>338</v>
      </c>
      <c r="AP22">
        <v>2.118670602439309E-5</v>
      </c>
      <c r="AQ22" t="s">
        <v>198</v>
      </c>
      <c r="AR22">
        <v>1.6704902826925343E-5</v>
      </c>
      <c r="AS22" t="s">
        <v>243</v>
      </c>
      <c r="AT22">
        <v>1.9149522752816873E-5</v>
      </c>
      <c r="AU22" t="s">
        <v>754</v>
      </c>
      <c r="AV22">
        <v>2.4649917586072697E-5</v>
      </c>
      <c r="AW22" t="s">
        <v>1179</v>
      </c>
      <c r="AX22">
        <v>1.3852846246718566E-5</v>
      </c>
      <c r="AY22" s="38" t="s">
        <v>1386</v>
      </c>
      <c r="AZ22" s="38"/>
      <c r="BA22" s="38"/>
      <c r="BB22" s="38"/>
      <c r="BC22" s="38"/>
      <c r="BD22" s="38"/>
      <c r="BF22" t="s">
        <v>22</v>
      </c>
      <c r="BG22" s="3">
        <v>42522</v>
      </c>
      <c r="BH22">
        <v>5.1150000000000002</v>
      </c>
      <c r="BI22">
        <v>4.2879761527237985E-5</v>
      </c>
      <c r="BJ22" t="s">
        <v>64</v>
      </c>
      <c r="BK22" s="3">
        <v>42524</v>
      </c>
      <c r="BL22">
        <v>5.1375000000000002</v>
      </c>
      <c r="BM22">
        <v>1.1408226320827105E-5</v>
      </c>
      <c r="BN22" t="s">
        <v>1230</v>
      </c>
      <c r="BQ22" t="s">
        <v>142</v>
      </c>
      <c r="BR22" s="3">
        <v>42527</v>
      </c>
      <c r="BS22">
        <v>2.1045281731159732E-5</v>
      </c>
    </row>
    <row r="23" spans="1:71" x14ac:dyDescent="0.25">
      <c r="G23" s="15">
        <v>6.5225</v>
      </c>
      <c r="H23" s="15">
        <v>6.2949999999999999</v>
      </c>
      <c r="I23" s="36"/>
      <c r="J23" s="36"/>
      <c r="K23">
        <v>5.5003948332558947E-6</v>
      </c>
      <c r="L23">
        <v>6.111549814728796E-6</v>
      </c>
      <c r="P23">
        <v>5.1899999999999995</v>
      </c>
      <c r="Q23">
        <v>5.28</v>
      </c>
      <c r="T23">
        <v>1.0797071339354131E-5</v>
      </c>
      <c r="U23">
        <v>1.9556959407132119E-5</v>
      </c>
      <c r="Y23">
        <v>3.1041790553460663E-5</v>
      </c>
      <c r="Z23">
        <v>1.0797071339354131E-5</v>
      </c>
      <c r="AF23" s="1">
        <v>5.1899999999999995</v>
      </c>
      <c r="AG23" s="1">
        <v>5.37</v>
      </c>
      <c r="AI23" s="36"/>
      <c r="AJ23" s="36"/>
      <c r="AK23" s="36"/>
      <c r="AL23" s="36"/>
      <c r="AM23" s="36"/>
      <c r="AO23" t="s">
        <v>339</v>
      </c>
      <c r="AP23">
        <v>1.9556959407132119E-5</v>
      </c>
      <c r="AQ23" t="s">
        <v>199</v>
      </c>
      <c r="AR23">
        <v>2.5872227549018499E-5</v>
      </c>
      <c r="AS23" t="s">
        <v>244</v>
      </c>
      <c r="AT23">
        <v>5.5003948332558947E-6</v>
      </c>
      <c r="AU23" t="s">
        <v>756</v>
      </c>
      <c r="AV23">
        <v>2.1797861005865991E-5</v>
      </c>
      <c r="AW23" t="s">
        <v>1180</v>
      </c>
      <c r="AX23">
        <v>1.2223099629457592E-5</v>
      </c>
      <c r="AY23" s="38"/>
      <c r="AZ23" s="38"/>
      <c r="BA23" s="38"/>
      <c r="BB23" s="38"/>
      <c r="BC23" s="38"/>
      <c r="BD23" s="38"/>
      <c r="BF23" t="s">
        <v>23</v>
      </c>
      <c r="BG23" s="3">
        <v>42522</v>
      </c>
      <c r="BH23">
        <v>5.2025000000000006</v>
      </c>
      <c r="BI23">
        <v>3.1041790553460663E-5</v>
      </c>
      <c r="BJ23" t="s">
        <v>65</v>
      </c>
      <c r="BK23" s="3">
        <v>42524</v>
      </c>
      <c r="BL23">
        <v>5.3125</v>
      </c>
      <c r="BM23">
        <v>1.8130931117028729E-5</v>
      </c>
      <c r="BQ23" t="s">
        <v>143</v>
      </c>
      <c r="BR23" s="3">
        <v>42527</v>
      </c>
      <c r="BS23">
        <v>1.6047027320009266E-5</v>
      </c>
    </row>
    <row r="24" spans="1:71" x14ac:dyDescent="0.25">
      <c r="G24" s="15">
        <v>6.55</v>
      </c>
      <c r="H24" s="15">
        <v>6.3674999999999997</v>
      </c>
      <c r="K24">
        <v>5.5003948332558947E-6</v>
      </c>
      <c r="L24">
        <v>1.5890029518294854E-5</v>
      </c>
      <c r="P24">
        <v>5.1899999999999995</v>
      </c>
      <c r="Q24">
        <v>5.3599999999999994</v>
      </c>
      <c r="T24">
        <v>2.648338253049046E-6</v>
      </c>
      <c r="U24">
        <v>8.7598880677778412E-6</v>
      </c>
      <c r="Y24">
        <v>3.1041790553460473E-5</v>
      </c>
      <c r="Z24">
        <v>2.648338253049046E-6</v>
      </c>
      <c r="AF24" s="1">
        <v>5.1375000000000002</v>
      </c>
      <c r="AG24" s="1">
        <v>5.41</v>
      </c>
      <c r="AI24" s="36"/>
      <c r="AJ24" s="36"/>
      <c r="AK24" s="36"/>
      <c r="AL24" s="36"/>
      <c r="AM24" s="36"/>
      <c r="AO24" t="s">
        <v>343</v>
      </c>
      <c r="AP24">
        <v>8.7598880677778412E-6</v>
      </c>
      <c r="AQ24" t="s">
        <v>200</v>
      </c>
      <c r="AR24">
        <v>2.4649917586072697E-5</v>
      </c>
      <c r="AS24" t="s">
        <v>245</v>
      </c>
      <c r="AT24">
        <v>5.5003948332558947E-6</v>
      </c>
      <c r="AU24" t="s">
        <v>757</v>
      </c>
      <c r="AV24">
        <v>2.8113129147752446E-5</v>
      </c>
      <c r="AW24" t="s">
        <v>1181</v>
      </c>
      <c r="AX24">
        <v>1.8742086098501631E-5</v>
      </c>
      <c r="AY24" s="38"/>
      <c r="AZ24" s="38"/>
      <c r="BA24" s="38"/>
      <c r="BB24" s="38"/>
      <c r="BC24" s="38"/>
      <c r="BD24" s="38"/>
      <c r="BF24" t="s">
        <v>24</v>
      </c>
      <c r="BG24" s="3">
        <v>42522</v>
      </c>
      <c r="BH24">
        <v>5.2124999999999995</v>
      </c>
      <c r="BI24">
        <v>3.1041790553460473E-5</v>
      </c>
      <c r="BJ24" t="s">
        <v>69</v>
      </c>
      <c r="BK24" s="3">
        <v>42524</v>
      </c>
      <c r="BL24">
        <v>5.4375</v>
      </c>
      <c r="BM24">
        <v>1.7316057808398169E-5</v>
      </c>
      <c r="BQ24" t="s">
        <v>144</v>
      </c>
      <c r="BR24" s="3">
        <v>42527</v>
      </c>
      <c r="BS24">
        <v>1.6310093341648709E-5</v>
      </c>
    </row>
    <row r="25" spans="1:71" x14ac:dyDescent="0.25">
      <c r="G25" s="15">
        <v>6.4725000000000001</v>
      </c>
      <c r="H25" s="15">
        <v>6.46</v>
      </c>
      <c r="K25">
        <v>7.945014759147427E-6</v>
      </c>
      <c r="L25">
        <v>1.7112339481240511E-5</v>
      </c>
      <c r="P25">
        <v>5.1375000000000002</v>
      </c>
      <c r="Q25">
        <v>5.1549999999999994</v>
      </c>
      <c r="T25">
        <v>1.1408226320827105E-5</v>
      </c>
      <c r="U25">
        <v>2.3020170968811652E-5</v>
      </c>
      <c r="Y25">
        <v>5.2087072284620297E-5</v>
      </c>
      <c r="Z25">
        <v>1.1408226320827105E-5</v>
      </c>
      <c r="AF25" s="1">
        <v>5.3125</v>
      </c>
      <c r="AG25" s="1">
        <v>5.4175000000000004</v>
      </c>
      <c r="AI25" s="36"/>
      <c r="AJ25" s="36"/>
      <c r="AK25" s="36"/>
      <c r="AL25" s="36"/>
      <c r="AM25" s="36"/>
      <c r="AO25" t="s">
        <v>344</v>
      </c>
      <c r="AP25">
        <v>2.3020170968811652E-5</v>
      </c>
      <c r="AQ25" t="s">
        <v>201</v>
      </c>
      <c r="AR25">
        <v>2.118670602439309E-5</v>
      </c>
      <c r="AS25" t="s">
        <v>246</v>
      </c>
      <c r="AT25">
        <v>7.945014759147427E-6</v>
      </c>
      <c r="AU25" t="s">
        <v>758</v>
      </c>
      <c r="AV25">
        <v>2.5261072567545598E-5</v>
      </c>
      <c r="AW25" t="s">
        <v>1182</v>
      </c>
      <c r="AX25">
        <v>2.0371832715762605E-5</v>
      </c>
      <c r="AY25" s="38"/>
      <c r="AZ25" s="38"/>
      <c r="BA25" s="38"/>
      <c r="BB25" s="38"/>
      <c r="BC25" s="38"/>
      <c r="BD25" s="38"/>
      <c r="BF25" t="s">
        <v>25</v>
      </c>
      <c r="BG25" s="3">
        <v>42522</v>
      </c>
      <c r="BH25">
        <v>5.26</v>
      </c>
      <c r="BI25">
        <v>5.2087072284620297E-5</v>
      </c>
      <c r="BJ25" t="s">
        <v>70</v>
      </c>
      <c r="BK25" s="3">
        <v>42524</v>
      </c>
      <c r="BL25">
        <v>5.4749999999999996</v>
      </c>
      <c r="BM25">
        <v>3.5650707252584561E-5</v>
      </c>
      <c r="BQ25" t="s">
        <v>145</v>
      </c>
      <c r="BR25" s="3">
        <v>42527</v>
      </c>
      <c r="BS25">
        <v>1.2101036995416763E-5</v>
      </c>
    </row>
    <row r="26" spans="1:71" x14ac:dyDescent="0.25">
      <c r="G26" s="15">
        <v>6.5249999999999995</v>
      </c>
      <c r="H26" s="15">
        <v>6.53</v>
      </c>
      <c r="K26">
        <v>1.1000789666511789E-5</v>
      </c>
      <c r="L26">
        <v>1.6704902826925343E-5</v>
      </c>
      <c r="P26">
        <v>5.3125</v>
      </c>
      <c r="Q26">
        <v>5.17</v>
      </c>
      <c r="T26">
        <v>1.8130931117028729E-5</v>
      </c>
      <c r="U26">
        <v>1.9964396061447287E-5</v>
      </c>
      <c r="Y26">
        <v>4.7351883895109375E-5</v>
      </c>
      <c r="Z26">
        <v>1.8130931117028729E-5</v>
      </c>
      <c r="AF26" s="1">
        <v>5.2575000000000003</v>
      </c>
      <c r="AG26" s="1">
        <v>5.5924999999999994</v>
      </c>
      <c r="AI26" s="36"/>
      <c r="AJ26" s="36"/>
      <c r="AK26" s="36"/>
      <c r="AL26" s="36"/>
      <c r="AM26" s="36"/>
      <c r="AO26" t="s">
        <v>345</v>
      </c>
      <c r="AP26">
        <v>1.9964396061447287E-5</v>
      </c>
      <c r="AQ26" t="s">
        <v>202</v>
      </c>
      <c r="AR26">
        <v>2.4038762604599867E-5</v>
      </c>
      <c r="AS26" t="s">
        <v>247</v>
      </c>
      <c r="AT26">
        <v>1.1000789666511789E-5</v>
      </c>
      <c r="AU26" t="s">
        <v>759</v>
      </c>
      <c r="AV26">
        <v>2.7501974166279545E-5</v>
      </c>
      <c r="AW26" t="s">
        <v>1183</v>
      </c>
      <c r="AX26">
        <v>1.7927212789871145E-5</v>
      </c>
      <c r="BF26" t="s">
        <v>26</v>
      </c>
      <c r="BG26" s="3">
        <v>42522</v>
      </c>
      <c r="BH26">
        <v>5.2675000000000001</v>
      </c>
      <c r="BI26">
        <v>4.7351883895109375E-5</v>
      </c>
      <c r="BJ26" t="s">
        <v>71</v>
      </c>
      <c r="BK26" s="3">
        <v>42524</v>
      </c>
      <c r="BL26">
        <v>5.5200000000000005</v>
      </c>
      <c r="BM26">
        <v>2.3223889295969381E-5</v>
      </c>
      <c r="BQ26" t="s">
        <v>146</v>
      </c>
      <c r="BR26" s="3">
        <v>42527</v>
      </c>
      <c r="BS26">
        <v>1.604702732000936E-5</v>
      </c>
    </row>
    <row r="27" spans="1:71" x14ac:dyDescent="0.25">
      <c r="G27" s="15">
        <v>6.5250000000000004</v>
      </c>
      <c r="H27" s="15">
        <v>6.48</v>
      </c>
      <c r="K27">
        <v>4.0743665431525792E-6</v>
      </c>
      <c r="L27">
        <v>2.2409015987338893E-5</v>
      </c>
      <c r="P27">
        <v>5.4375</v>
      </c>
      <c r="Q27">
        <v>5.3025000000000002</v>
      </c>
      <c r="T27">
        <v>1.7316057808398169E-5</v>
      </c>
      <c r="U27">
        <v>2.3835044277442283E-5</v>
      </c>
      <c r="Y27">
        <v>3.8144573137726961E-5</v>
      </c>
      <c r="Z27">
        <v>1.7316057808398169E-5</v>
      </c>
      <c r="AF27" s="1">
        <v>5.2924999999999995</v>
      </c>
      <c r="AG27" s="1">
        <v>5.5424999999999995</v>
      </c>
      <c r="AI27" s="36"/>
      <c r="AJ27" s="36"/>
      <c r="AK27" s="36"/>
      <c r="AL27" s="36"/>
      <c r="AM27" s="36"/>
      <c r="AO27" t="s">
        <v>346</v>
      </c>
      <c r="AP27">
        <v>2.3835044277442283E-5</v>
      </c>
      <c r="AQ27" t="s">
        <v>203</v>
      </c>
      <c r="AR27">
        <v>2.2816452641654139E-5</v>
      </c>
      <c r="AS27" t="s">
        <v>248</v>
      </c>
      <c r="AT27">
        <v>4.0743665431525792E-6</v>
      </c>
      <c r="AU27" t="s">
        <v>760</v>
      </c>
      <c r="AV27">
        <v>3.0150312419328517E-5</v>
      </c>
      <c r="AW27" t="s">
        <v>1184</v>
      </c>
      <c r="AX27">
        <v>1.7927212789871071E-5</v>
      </c>
      <c r="BF27" t="s">
        <v>27</v>
      </c>
      <c r="BG27" s="3">
        <v>42522</v>
      </c>
      <c r="BH27">
        <v>5.1725000000000003</v>
      </c>
      <c r="BI27">
        <v>3.8144573137726961E-5</v>
      </c>
      <c r="BJ27" t="s">
        <v>72</v>
      </c>
      <c r="BK27" s="3">
        <v>42524</v>
      </c>
      <c r="BL27">
        <v>5.3424999999999994</v>
      </c>
      <c r="BM27">
        <v>1.7316057808398169E-5</v>
      </c>
      <c r="BQ27" t="s">
        <v>147</v>
      </c>
      <c r="BR27" s="3">
        <v>42527</v>
      </c>
      <c r="BS27">
        <v>5.5243864544294467E-6</v>
      </c>
    </row>
    <row r="28" spans="1:71" x14ac:dyDescent="0.25">
      <c r="H28" s="15">
        <v>6.4125000000000005</v>
      </c>
      <c r="L28">
        <v>1.5075156209664369E-5</v>
      </c>
      <c r="P28">
        <v>5.4749999999999996</v>
      </c>
      <c r="Q28">
        <v>5.3</v>
      </c>
      <c r="T28">
        <v>3.5650707252584561E-5</v>
      </c>
      <c r="U28">
        <v>2.1594142678708336E-5</v>
      </c>
      <c r="Y28">
        <v>4.735188389510928E-5</v>
      </c>
      <c r="Z28">
        <v>3.5650707252584561E-5</v>
      </c>
      <c r="AF28" s="1">
        <v>5.29</v>
      </c>
      <c r="AG28" s="1">
        <v>5.4</v>
      </c>
      <c r="AI28" s="36"/>
      <c r="AJ28" s="36"/>
      <c r="AK28" s="36"/>
      <c r="AL28" s="36"/>
      <c r="AM28" s="36"/>
      <c r="AO28" t="s">
        <v>347</v>
      </c>
      <c r="AP28">
        <v>2.1594142678708336E-5</v>
      </c>
      <c r="AQ28" t="s">
        <v>204</v>
      </c>
      <c r="AR28">
        <v>1.4667719555349124E-5</v>
      </c>
      <c r="AS28" t="s">
        <v>249</v>
      </c>
      <c r="AT28">
        <v>9.9821980307237166E-6</v>
      </c>
      <c r="AU28" t="s">
        <v>761</v>
      </c>
      <c r="AV28">
        <v>2.8724284129225347E-5</v>
      </c>
      <c r="AW28" t="s">
        <v>1185</v>
      </c>
      <c r="AX28">
        <v>2.118670602439309E-5</v>
      </c>
      <c r="BF28" t="s">
        <v>28</v>
      </c>
      <c r="BG28" s="3">
        <v>42522</v>
      </c>
      <c r="BH28">
        <v>5.22</v>
      </c>
      <c r="BI28">
        <v>4.735188389510928E-5</v>
      </c>
      <c r="BJ28" t="s">
        <v>73</v>
      </c>
      <c r="BK28" s="3">
        <v>42524</v>
      </c>
      <c r="BL28">
        <v>5.4124999999999996</v>
      </c>
      <c r="BM28">
        <v>5.3170483388140389E-5</v>
      </c>
      <c r="BQ28" t="s">
        <v>148</v>
      </c>
      <c r="BR28" s="3">
        <v>42527</v>
      </c>
      <c r="BS28">
        <v>4.1038299375761502E-5</v>
      </c>
    </row>
    <row r="29" spans="1:71" x14ac:dyDescent="0.25">
      <c r="H29" s="15">
        <v>6.2475000000000005</v>
      </c>
      <c r="L29">
        <v>1.0593353012196618E-5</v>
      </c>
      <c r="P29">
        <v>5.5200000000000005</v>
      </c>
      <c r="Q29">
        <v>5.22</v>
      </c>
      <c r="T29">
        <v>2.3223889295969381E-5</v>
      </c>
      <c r="U29">
        <v>2.2409015987338821E-5</v>
      </c>
      <c r="Y29">
        <v>4.6194393399895578E-5</v>
      </c>
      <c r="Z29">
        <v>2.3223889295969381E-5</v>
      </c>
      <c r="AF29" s="1">
        <v>5.2225000000000001</v>
      </c>
      <c r="AG29" s="1">
        <v>5.2675000000000001</v>
      </c>
      <c r="AO29" t="s">
        <v>348</v>
      </c>
      <c r="AP29">
        <v>2.2409015987338821E-5</v>
      </c>
      <c r="AQ29" t="s">
        <v>205</v>
      </c>
      <c r="AR29">
        <v>1.0185916357881229E-5</v>
      </c>
      <c r="AS29" t="s">
        <v>250</v>
      </c>
      <c r="AT29">
        <v>7.945014759147283E-6</v>
      </c>
      <c r="AU29" t="s">
        <v>762</v>
      </c>
      <c r="AV29">
        <v>2.7705692493437057E-5</v>
      </c>
      <c r="AW29" t="s">
        <v>1186</v>
      </c>
      <c r="AX29">
        <v>4.6447778591938763E-5</v>
      </c>
      <c r="BF29" t="s">
        <v>29</v>
      </c>
      <c r="BG29" s="3">
        <v>42522</v>
      </c>
      <c r="BH29">
        <v>5.1715</v>
      </c>
      <c r="BI29">
        <v>4.6194393399895578E-5</v>
      </c>
      <c r="BJ29" t="s">
        <v>74</v>
      </c>
      <c r="BK29" s="3">
        <v>42524</v>
      </c>
      <c r="BL29">
        <v>5.6124999999999998</v>
      </c>
      <c r="BM29">
        <v>3.5446988925426899E-5</v>
      </c>
      <c r="BQ29" t="s">
        <v>149</v>
      </c>
      <c r="BR29" s="3">
        <v>42527</v>
      </c>
      <c r="BS29">
        <v>2.8674196358705104E-5</v>
      </c>
    </row>
    <row r="30" spans="1:71" x14ac:dyDescent="0.25">
      <c r="H30" s="15">
        <v>6.35</v>
      </c>
      <c r="L30">
        <v>2.0982987697235506E-5</v>
      </c>
      <c r="P30">
        <v>5.3424999999999994</v>
      </c>
      <c r="Q30">
        <v>5.2225000000000001</v>
      </c>
      <c r="T30">
        <v>1.7316057808398169E-5</v>
      </c>
      <c r="U30">
        <v>3.7076735542687944E-5</v>
      </c>
      <c r="Y30">
        <v>4.0249101310843077E-5</v>
      </c>
      <c r="Z30">
        <v>1.7316057808398169E-5</v>
      </c>
      <c r="AF30" s="1">
        <v>5.3650000000000002</v>
      </c>
      <c r="AG30" s="1">
        <v>5.3324999999999996</v>
      </c>
      <c r="AO30" t="s">
        <v>349</v>
      </c>
      <c r="AP30">
        <v>3.7076735542687944E-5</v>
      </c>
      <c r="AQ30" t="s">
        <v>206</v>
      </c>
      <c r="AR30">
        <v>1.1204507993669446E-5</v>
      </c>
      <c r="AS30" t="s">
        <v>251</v>
      </c>
      <c r="AT30">
        <v>1.0797071339354131E-5</v>
      </c>
      <c r="AU30" t="s">
        <v>763</v>
      </c>
      <c r="AV30">
        <v>2.9946594092171079E-5</v>
      </c>
      <c r="AW30" t="s">
        <v>1187</v>
      </c>
      <c r="AX30">
        <v>3.7484172197003261E-5</v>
      </c>
      <c r="BF30" t="s">
        <v>30</v>
      </c>
      <c r="BG30" s="3">
        <v>42522</v>
      </c>
      <c r="BH30">
        <v>5.1925000000000008</v>
      </c>
      <c r="BI30">
        <v>4.0249101310843077E-5</v>
      </c>
      <c r="BJ30" t="s">
        <v>76</v>
      </c>
      <c r="BK30" s="3">
        <v>42524</v>
      </c>
      <c r="BL30">
        <v>5.4975000000000005</v>
      </c>
      <c r="BM30">
        <v>3.4224678962481313E-5</v>
      </c>
      <c r="BQ30" t="s">
        <v>150</v>
      </c>
      <c r="BR30" s="3">
        <v>42527</v>
      </c>
      <c r="BS30">
        <v>3.2357120661658069E-5</v>
      </c>
    </row>
    <row r="31" spans="1:71" x14ac:dyDescent="0.25">
      <c r="H31" s="15">
        <v>6.41</v>
      </c>
      <c r="L31">
        <v>1.8742086098501631E-5</v>
      </c>
      <c r="P31">
        <v>5.4124999999999996</v>
      </c>
      <c r="Q31">
        <v>5.2424999999999997</v>
      </c>
      <c r="T31">
        <v>5.3170483388140389E-5</v>
      </c>
      <c r="U31">
        <v>3.5854425579742141E-5</v>
      </c>
      <c r="Y31">
        <v>2.5254338077391585E-5</v>
      </c>
      <c r="Z31">
        <v>5.3170483388140389E-5</v>
      </c>
      <c r="AF31" s="1">
        <v>5.23</v>
      </c>
      <c r="AG31" s="1">
        <v>5.1850000000000005</v>
      </c>
      <c r="AO31" t="s">
        <v>350</v>
      </c>
      <c r="AP31">
        <v>3.5854425579742141E-5</v>
      </c>
      <c r="AQ31" t="s">
        <v>207</v>
      </c>
      <c r="AR31">
        <v>1.5278874536821881E-5</v>
      </c>
      <c r="AS31" t="s">
        <v>252</v>
      </c>
      <c r="AT31">
        <v>9.7784797035659868E-6</v>
      </c>
      <c r="AU31" t="s">
        <v>764</v>
      </c>
      <c r="AV31">
        <v>3.4020960635323583E-5</v>
      </c>
      <c r="AW31" t="s">
        <v>1188</v>
      </c>
      <c r="AX31">
        <v>3.4224678962481171E-5</v>
      </c>
      <c r="BF31" t="s">
        <v>31</v>
      </c>
      <c r="BG31" s="3">
        <v>42523</v>
      </c>
      <c r="BH31">
        <v>5.1950000000000003</v>
      </c>
      <c r="BI31">
        <v>2.5254338077391585E-5</v>
      </c>
      <c r="BJ31" t="s">
        <v>77</v>
      </c>
      <c r="BK31" s="3">
        <v>42524</v>
      </c>
      <c r="BL31">
        <v>5.34</v>
      </c>
      <c r="BM31">
        <v>2.4649917586072768E-5</v>
      </c>
      <c r="BQ31" t="s">
        <v>151</v>
      </c>
      <c r="BR31" s="3">
        <v>42527</v>
      </c>
      <c r="BS31">
        <v>2.9463394423623623E-5</v>
      </c>
    </row>
    <row r="32" spans="1:71" x14ac:dyDescent="0.25">
      <c r="H32" s="15">
        <v>6.3525000000000009</v>
      </c>
      <c r="L32">
        <v>1.4667719555349197E-5</v>
      </c>
      <c r="P32">
        <v>5.6124999999999998</v>
      </c>
      <c r="Q32">
        <v>5.165</v>
      </c>
      <c r="T32">
        <v>3.5446988925426899E-5</v>
      </c>
      <c r="U32">
        <v>4.8484961863514976E-5</v>
      </c>
      <c r="Y32">
        <v>1.5257829255090841E-5</v>
      </c>
      <c r="Z32">
        <v>3.5446988925426899E-5</v>
      </c>
      <c r="AF32" s="1">
        <v>5.2375000000000007</v>
      </c>
      <c r="AG32" s="1">
        <v>5.27</v>
      </c>
      <c r="AO32" t="s">
        <v>351</v>
      </c>
      <c r="AP32">
        <v>4.8484961863514976E-5</v>
      </c>
      <c r="AQ32" t="s">
        <v>211</v>
      </c>
      <c r="AR32">
        <v>9.7784797035659868E-6</v>
      </c>
      <c r="AS32" t="s">
        <v>253</v>
      </c>
      <c r="AT32">
        <v>9.3710430492508881E-6</v>
      </c>
      <c r="AU32" t="s">
        <v>765</v>
      </c>
      <c r="AV32">
        <v>3.5039552271111731E-5</v>
      </c>
      <c r="AW32" t="s">
        <v>1189</v>
      </c>
      <c r="AX32">
        <v>3.0965185727959148E-5</v>
      </c>
      <c r="BF32" t="s">
        <v>32</v>
      </c>
      <c r="BG32" s="3">
        <v>42523</v>
      </c>
      <c r="BH32">
        <v>5.3175000000000008</v>
      </c>
      <c r="BI32">
        <v>1.5257829255090841E-5</v>
      </c>
      <c r="BJ32" t="s">
        <v>78</v>
      </c>
      <c r="BK32" s="3">
        <v>42524</v>
      </c>
      <c r="BL32">
        <v>5.5575000000000001</v>
      </c>
      <c r="BM32">
        <v>2.6279664203333742E-5</v>
      </c>
      <c r="BQ32" t="s">
        <v>152</v>
      </c>
      <c r="BR32" s="3">
        <v>42527</v>
      </c>
      <c r="BS32">
        <v>2.8674196358705104E-5</v>
      </c>
    </row>
    <row r="33" spans="8:71" x14ac:dyDescent="0.25">
      <c r="H33" s="15">
        <v>6.3500000000000005</v>
      </c>
      <c r="L33">
        <v>1.7927212789871145E-5</v>
      </c>
      <c r="P33" t="s">
        <v>3</v>
      </c>
      <c r="Q33">
        <v>5.2324999999999999</v>
      </c>
      <c r="T33">
        <v>3.4224678962481313E-5</v>
      </c>
      <c r="U33">
        <v>3.6873017215530289E-5</v>
      </c>
      <c r="Y33">
        <v>-7.8919806491842572E-7</v>
      </c>
      <c r="Z33">
        <v>3.4224678962481313E-5</v>
      </c>
      <c r="AF33" s="1">
        <v>5.2675000000000001</v>
      </c>
      <c r="AG33" s="1">
        <v>5.3525000000000009</v>
      </c>
      <c r="AO33" t="s">
        <v>352</v>
      </c>
      <c r="AP33">
        <v>3.6873017215530289E-5</v>
      </c>
      <c r="AQ33" t="s">
        <v>212</v>
      </c>
      <c r="AR33">
        <v>9.3710430492508153E-6</v>
      </c>
      <c r="AS33" t="s">
        <v>254</v>
      </c>
      <c r="AT33">
        <v>1.8538367771343972E-5</v>
      </c>
      <c r="AU33" t="s">
        <v>766</v>
      </c>
      <c r="AV33">
        <v>2.4242480931757454E-5</v>
      </c>
      <c r="AW33" t="s">
        <v>1190</v>
      </c>
      <c r="AX33">
        <v>2.8520565802067617E-5</v>
      </c>
      <c r="BF33" t="s">
        <v>33</v>
      </c>
      <c r="BG33" s="3">
        <v>42523</v>
      </c>
      <c r="BH33">
        <v>5.1025000000000009</v>
      </c>
      <c r="BI33">
        <v>-7.8919806491842572E-7</v>
      </c>
      <c r="BJ33" t="s">
        <v>79</v>
      </c>
      <c r="BK33" s="3">
        <v>42524</v>
      </c>
      <c r="BL33">
        <v>5.4849999999999994</v>
      </c>
      <c r="BM33">
        <v>2.3427607623126965E-5</v>
      </c>
      <c r="BQ33" t="s">
        <v>153</v>
      </c>
      <c r="BR33" s="3">
        <v>42527</v>
      </c>
      <c r="BS33">
        <v>3.0252592488542143E-5</v>
      </c>
    </row>
    <row r="34" spans="8:71" x14ac:dyDescent="0.25">
      <c r="H34" s="15">
        <v>6.2700000000000005</v>
      </c>
      <c r="L34">
        <v>2.3020170968811794E-5</v>
      </c>
      <c r="P34">
        <v>5.4975000000000005</v>
      </c>
      <c r="Q34">
        <v>5.31</v>
      </c>
      <c r="T34">
        <v>2.4649917586072768E-5</v>
      </c>
      <c r="U34">
        <v>2.4038762604599867E-5</v>
      </c>
      <c r="Y34">
        <v>5.2087072284620297E-5</v>
      </c>
      <c r="Z34">
        <v>2.4649917586072768E-5</v>
      </c>
      <c r="AF34" s="1">
        <v>5.2450000000000001</v>
      </c>
      <c r="AG34" s="1">
        <v>5.2374999999999998</v>
      </c>
      <c r="AO34" t="s">
        <v>353</v>
      </c>
      <c r="AP34">
        <v>2.4038762604599867E-5</v>
      </c>
      <c r="AQ34" t="s">
        <v>213</v>
      </c>
      <c r="AR34">
        <v>1.3037972938088006E-5</v>
      </c>
      <c r="AS34" t="s">
        <v>255</v>
      </c>
      <c r="AT34">
        <v>2.3427607623126965E-5</v>
      </c>
      <c r="AU34" t="s">
        <v>767</v>
      </c>
      <c r="AV34">
        <v>3.8706482159948921E-5</v>
      </c>
      <c r="AW34" t="s">
        <v>1191</v>
      </c>
      <c r="AX34">
        <v>3.8299045505633679E-5</v>
      </c>
      <c r="BF34" t="s">
        <v>34</v>
      </c>
      <c r="BG34" s="3">
        <v>42523</v>
      </c>
      <c r="BH34">
        <v>5.1825000000000001</v>
      </c>
      <c r="BI34">
        <v>5.2087072284620297E-5</v>
      </c>
      <c r="BJ34" t="s">
        <v>80</v>
      </c>
      <c r="BK34" s="3">
        <v>42524</v>
      </c>
      <c r="BL34">
        <v>5.5</v>
      </c>
      <c r="BM34">
        <v>4.237341204878618E-5</v>
      </c>
      <c r="BQ34" t="s">
        <v>154</v>
      </c>
      <c r="BR34" s="3">
        <v>42527</v>
      </c>
      <c r="BS34">
        <v>2.7621932272147141E-5</v>
      </c>
    </row>
    <row r="35" spans="8:71" x14ac:dyDescent="0.25">
      <c r="H35" s="15">
        <v>6.3674999999999997</v>
      </c>
      <c r="L35">
        <v>2.3631325950284553E-5</v>
      </c>
      <c r="P35">
        <v>5.34</v>
      </c>
      <c r="Q35">
        <v>5.3049999999999997</v>
      </c>
      <c r="T35">
        <v>2.6279664203333742E-5</v>
      </c>
      <c r="U35">
        <v>2.2205297660181237E-5</v>
      </c>
      <c r="Y35">
        <v>5.2876270349538729E-5</v>
      </c>
      <c r="Z35">
        <v>2.6279664203333742E-5</v>
      </c>
      <c r="AF35" s="1">
        <v>5.28</v>
      </c>
      <c r="AG35" s="1">
        <v>5.2</v>
      </c>
      <c r="AO35" t="s">
        <v>354</v>
      </c>
      <c r="AP35">
        <v>2.2205297660181237E-5</v>
      </c>
      <c r="AQ35" t="s">
        <v>214</v>
      </c>
      <c r="AR35">
        <v>2.2205297660181237E-5</v>
      </c>
      <c r="AS35" t="s">
        <v>256</v>
      </c>
      <c r="AT35">
        <v>2.261273431449648E-5</v>
      </c>
      <c r="AU35" t="s">
        <v>829</v>
      </c>
      <c r="AV35">
        <v>1.364912791956098E-5</v>
      </c>
      <c r="AW35" t="s">
        <v>1192</v>
      </c>
      <c r="AX35">
        <v>3.9113918814264239E-5</v>
      </c>
      <c r="BF35" t="s">
        <v>35</v>
      </c>
      <c r="BG35" s="3">
        <v>42523</v>
      </c>
      <c r="BH35">
        <v>5.1224999999999996</v>
      </c>
      <c r="BI35">
        <v>5.2876270349538729E-5</v>
      </c>
      <c r="BJ35" t="s">
        <v>81</v>
      </c>
      <c r="BK35" s="3">
        <v>42524</v>
      </c>
      <c r="BL35">
        <v>5.4324999999999992</v>
      </c>
      <c r="BM35">
        <v>4.2577130375943767E-5</v>
      </c>
      <c r="BQ35" t="s">
        <v>155</v>
      </c>
      <c r="BR35" s="3">
        <v>42527</v>
      </c>
      <c r="BS35">
        <v>2.6832734207228624E-5</v>
      </c>
    </row>
    <row r="36" spans="8:71" x14ac:dyDescent="0.25">
      <c r="H36" s="15">
        <v>6.4649999999999999</v>
      </c>
      <c r="L36">
        <v>1.3241691265245665E-5</v>
      </c>
      <c r="P36">
        <v>5.5575000000000001</v>
      </c>
      <c r="Q36">
        <v>5.2050000000000001</v>
      </c>
      <c r="T36">
        <v>2.3427607623126965E-5</v>
      </c>
      <c r="U36">
        <v>2.4242480931757454E-5</v>
      </c>
      <c r="Y36">
        <v>2.4202073990833713E-5</v>
      </c>
      <c r="Z36">
        <v>2.3427607623126965E-5</v>
      </c>
      <c r="AG36" s="1">
        <v>5.1925000000000008</v>
      </c>
      <c r="AO36" t="s">
        <v>355</v>
      </c>
      <c r="AP36">
        <v>2.4242480931757454E-5</v>
      </c>
      <c r="AQ36" t="s">
        <v>215</v>
      </c>
      <c r="AR36">
        <v>3.178005903658964E-5</v>
      </c>
      <c r="AS36" t="s">
        <v>257</v>
      </c>
      <c r="AT36">
        <v>1.8945804425659218E-5</v>
      </c>
      <c r="AU36" t="s">
        <v>830</v>
      </c>
      <c r="AV36">
        <v>1.1815662975142348E-5</v>
      </c>
      <c r="AW36" t="s">
        <v>1193</v>
      </c>
      <c r="AX36">
        <v>3.6669298888372701E-5</v>
      </c>
      <c r="BF36" t="s">
        <v>36</v>
      </c>
      <c r="BG36" s="3">
        <v>42523</v>
      </c>
      <c r="BH36">
        <v>5.0650000000000004</v>
      </c>
      <c r="BI36">
        <v>2.4202073990833713E-5</v>
      </c>
      <c r="BJ36" t="s">
        <v>82</v>
      </c>
      <c r="BK36" s="3">
        <v>42524</v>
      </c>
      <c r="BL36">
        <v>5.5174999999999992</v>
      </c>
      <c r="BM36">
        <v>3.4224678962481096E-5</v>
      </c>
      <c r="BQ36" t="s">
        <v>156</v>
      </c>
      <c r="BR36" s="3">
        <v>42527</v>
      </c>
      <c r="BS36">
        <v>3.7092309051168903E-5</v>
      </c>
    </row>
    <row r="37" spans="8:71" x14ac:dyDescent="0.25">
      <c r="H37" s="15">
        <v>6.3574999999999999</v>
      </c>
      <c r="L37">
        <v>1.4464001228191467E-5</v>
      </c>
      <c r="P37">
        <v>5.4849999999999994</v>
      </c>
      <c r="Q37">
        <v>5.1924999999999999</v>
      </c>
      <c r="T37">
        <v>4.237341204878618E-5</v>
      </c>
      <c r="U37">
        <v>2.4038762604599867E-5</v>
      </c>
      <c r="Y37">
        <v>2.3149809904275659E-5</v>
      </c>
      <c r="Z37">
        <v>4.237341204878618E-5</v>
      </c>
      <c r="AG37" s="1">
        <v>5.1949999999999994</v>
      </c>
      <c r="AO37" t="s">
        <v>356</v>
      </c>
      <c r="AP37">
        <v>2.4038762604599867E-5</v>
      </c>
      <c r="AQ37" t="s">
        <v>216</v>
      </c>
      <c r="AR37">
        <v>2.6483382530491401E-5</v>
      </c>
      <c r="AS37" t="s">
        <v>258</v>
      </c>
      <c r="AT37">
        <v>2.5261072567545669E-5</v>
      </c>
      <c r="AU37" t="s">
        <v>831</v>
      </c>
      <c r="AV37">
        <v>1.3241691265245665E-5</v>
      </c>
      <c r="AW37" t="s">
        <v>1194</v>
      </c>
      <c r="AX37">
        <v>3.9113918814264239E-5</v>
      </c>
      <c r="BF37" t="s">
        <v>37</v>
      </c>
      <c r="BG37" s="3">
        <v>42523</v>
      </c>
      <c r="BH37">
        <v>5.0975000000000001</v>
      </c>
      <c r="BI37">
        <v>2.3149809904275659E-5</v>
      </c>
      <c r="BJ37" t="s">
        <v>83</v>
      </c>
      <c r="BK37" s="3">
        <v>42524</v>
      </c>
      <c r="BL37">
        <v>5.5299999999999994</v>
      </c>
      <c r="BM37">
        <v>3.035403074648625E-5</v>
      </c>
      <c r="BQ37" t="s">
        <v>157</v>
      </c>
      <c r="BR37" s="3">
        <v>42527</v>
      </c>
      <c r="BS37">
        <v>9.9965088223008372E-6</v>
      </c>
    </row>
    <row r="38" spans="8:71" x14ac:dyDescent="0.25">
      <c r="H38" s="15">
        <v>6.3374999999999995</v>
      </c>
      <c r="L38">
        <v>1.548259286397954E-5</v>
      </c>
      <c r="P38">
        <v>5.5</v>
      </c>
      <c r="Q38">
        <v>5.1150000000000002</v>
      </c>
      <c r="T38">
        <v>4.2577130375943767E-5</v>
      </c>
      <c r="U38">
        <v>2.3223889295969381E-5</v>
      </c>
      <c r="Y38">
        <v>4.4721223678714373E-5</v>
      </c>
      <c r="Z38">
        <v>4.2577130375943767E-5</v>
      </c>
      <c r="AG38" s="1">
        <v>5.1950000000000003</v>
      </c>
      <c r="AO38" t="s">
        <v>357</v>
      </c>
      <c r="AP38">
        <v>2.3223889295969381E-5</v>
      </c>
      <c r="AQ38" t="s">
        <v>217</v>
      </c>
      <c r="AR38">
        <v>2.9539157437855836E-5</v>
      </c>
      <c r="AS38" t="s">
        <v>259</v>
      </c>
      <c r="AT38">
        <v>1.3241691265245736E-5</v>
      </c>
      <c r="AU38" t="s">
        <v>832</v>
      </c>
      <c r="AV38">
        <v>1.5075156209664296E-5</v>
      </c>
      <c r="AW38" t="s">
        <v>1195</v>
      </c>
      <c r="AX38">
        <v>3.7484172197003187E-5</v>
      </c>
      <c r="BF38" t="s">
        <v>38</v>
      </c>
      <c r="BG38" s="3">
        <v>42523</v>
      </c>
      <c r="BH38">
        <v>5.1124999999999998</v>
      </c>
      <c r="BI38">
        <v>4.4721223678714373E-5</v>
      </c>
      <c r="BJ38" t="s">
        <v>84</v>
      </c>
      <c r="BK38" s="3">
        <v>42524</v>
      </c>
      <c r="BL38">
        <v>5.5375000000000005</v>
      </c>
      <c r="BM38">
        <v>2.8724284129225276E-5</v>
      </c>
      <c r="BQ38" t="s">
        <v>158</v>
      </c>
      <c r="BR38" s="3">
        <v>42527</v>
      </c>
      <c r="BS38">
        <v>1.6573159363288247E-5</v>
      </c>
    </row>
    <row r="39" spans="8:71" x14ac:dyDescent="0.25">
      <c r="H39" s="15">
        <v>6.2625000000000011</v>
      </c>
      <c r="L39">
        <v>3.4428397289638826E-5</v>
      </c>
      <c r="P39">
        <v>5.4324999999999992</v>
      </c>
      <c r="Q39">
        <v>5.1775000000000002</v>
      </c>
      <c r="T39">
        <v>3.4224678962481096E-5</v>
      </c>
      <c r="U39">
        <v>8.9636063949355726E-6</v>
      </c>
      <c r="Y39">
        <v>2.9989526466902605E-5</v>
      </c>
      <c r="Z39">
        <v>3.4224678962481096E-5</v>
      </c>
      <c r="AG39" s="1">
        <v>5.39</v>
      </c>
      <c r="AO39" t="s">
        <v>358</v>
      </c>
      <c r="AP39">
        <v>8.9636063949355726E-6</v>
      </c>
      <c r="AQ39" t="s">
        <v>218</v>
      </c>
      <c r="AR39">
        <v>1.9760677734289703E-5</v>
      </c>
      <c r="AS39" t="s">
        <v>260</v>
      </c>
      <c r="AT39">
        <v>1.0797071339354204E-5</v>
      </c>
      <c r="AU39" t="s">
        <v>833</v>
      </c>
      <c r="AV39">
        <v>1.3241691265245665E-5</v>
      </c>
      <c r="AW39" t="s">
        <v>1196</v>
      </c>
      <c r="AX39">
        <v>4.4818031974677717E-5</v>
      </c>
      <c r="BF39" t="s">
        <v>39</v>
      </c>
      <c r="BG39" s="3">
        <v>42523</v>
      </c>
      <c r="BH39">
        <v>5.1725000000000003</v>
      </c>
      <c r="BI39">
        <v>2.9989526466902605E-5</v>
      </c>
      <c r="BJ39" t="s">
        <v>85</v>
      </c>
      <c r="BK39" s="3">
        <v>42524</v>
      </c>
      <c r="BL39">
        <v>5.5975000000000001</v>
      </c>
      <c r="BM39">
        <v>2.7094537511964302E-5</v>
      </c>
      <c r="BQ39" t="s">
        <v>159</v>
      </c>
      <c r="BR39" s="3">
        <v>42527</v>
      </c>
      <c r="BS39">
        <v>1.2627169038695838E-5</v>
      </c>
    </row>
    <row r="40" spans="8:71" x14ac:dyDescent="0.25">
      <c r="H40" s="15">
        <v>6.205000000000001</v>
      </c>
      <c r="L40">
        <v>3.5039552271111731E-5</v>
      </c>
      <c r="P40">
        <v>5.5174999999999992</v>
      </c>
      <c r="Q40">
        <v>5.125</v>
      </c>
      <c r="T40">
        <v>3.035403074648625E-5</v>
      </c>
      <c r="U40">
        <v>1.0185916357881302E-5</v>
      </c>
      <c r="Y40">
        <v>5.9452920890526228E-5</v>
      </c>
      <c r="Z40">
        <v>3.035403074648625E-5</v>
      </c>
      <c r="AG40" s="1">
        <v>5.2450000000000001</v>
      </c>
      <c r="AO40" t="s">
        <v>359</v>
      </c>
      <c r="AP40">
        <v>1.0185916357881302E-5</v>
      </c>
      <c r="AQ40" t="s">
        <v>219</v>
      </c>
      <c r="AR40">
        <v>2.6075945876176083E-5</v>
      </c>
      <c r="AS40" t="s">
        <v>261</v>
      </c>
      <c r="AT40">
        <v>9.1673247220932295E-6</v>
      </c>
      <c r="AU40" t="s">
        <v>834</v>
      </c>
      <c r="AV40">
        <v>1.0797071339354204E-5</v>
      </c>
      <c r="AW40" t="s">
        <v>1197</v>
      </c>
      <c r="AX40">
        <v>4.237341204878618E-5</v>
      </c>
      <c r="BF40" t="s">
        <v>40</v>
      </c>
      <c r="BG40" s="3">
        <v>42523</v>
      </c>
      <c r="BH40">
        <v>5.1325000000000003</v>
      </c>
      <c r="BI40">
        <v>5.9452920890526228E-5</v>
      </c>
      <c r="BJ40" t="s">
        <v>86</v>
      </c>
      <c r="BK40" s="3">
        <v>42524</v>
      </c>
      <c r="BL40">
        <v>5.45</v>
      </c>
      <c r="BM40">
        <v>1.364912791956098E-5</v>
      </c>
      <c r="BQ40" t="s">
        <v>160</v>
      </c>
      <c r="BR40" s="3">
        <v>42527</v>
      </c>
      <c r="BS40">
        <v>1.3416367103614265E-5</v>
      </c>
    </row>
    <row r="41" spans="8:71" x14ac:dyDescent="0.25">
      <c r="H41" s="15">
        <v>6.18</v>
      </c>
      <c r="L41">
        <v>3.2798650672377781E-5</v>
      </c>
      <c r="P41">
        <v>5.5299999999999994</v>
      </c>
      <c r="Q41">
        <v>5.17</v>
      </c>
      <c r="T41">
        <v>2.8724284129225276E-5</v>
      </c>
      <c r="U41">
        <v>8.5561697406203282E-6</v>
      </c>
      <c r="Y41">
        <v>5.0508676154783264E-5</v>
      </c>
      <c r="Z41">
        <v>2.8724284129225276E-5</v>
      </c>
      <c r="AG41" s="1">
        <v>5.2675000000000001</v>
      </c>
      <c r="AO41" t="s">
        <v>360</v>
      </c>
      <c r="AP41">
        <v>8.5561697406203282E-6</v>
      </c>
      <c r="AQ41" t="s">
        <v>220</v>
      </c>
      <c r="AR41">
        <v>2.2205297660181237E-5</v>
      </c>
      <c r="AS41" t="s">
        <v>262</v>
      </c>
      <c r="AT41">
        <v>1.3241691265245665E-5</v>
      </c>
      <c r="AU41" t="s">
        <v>835</v>
      </c>
      <c r="AV41">
        <v>1.0185916357881302E-5</v>
      </c>
      <c r="AW41" t="s">
        <v>1198</v>
      </c>
      <c r="AX41">
        <v>4.4818031974677717E-5</v>
      </c>
      <c r="BF41" t="s">
        <v>41</v>
      </c>
      <c r="BG41" s="3">
        <v>42523</v>
      </c>
      <c r="BH41">
        <v>5.25</v>
      </c>
      <c r="BI41">
        <v>5.0508676154783264E-5</v>
      </c>
      <c r="BJ41" t="s">
        <v>87</v>
      </c>
      <c r="BK41" s="3">
        <v>42524</v>
      </c>
      <c r="BL41">
        <v>5.6050000000000004</v>
      </c>
      <c r="BM41">
        <v>1.6093747845452513E-5</v>
      </c>
      <c r="BQ41" t="s">
        <v>161</v>
      </c>
      <c r="BR41" s="3">
        <v>42527</v>
      </c>
      <c r="BS41">
        <v>1.4731697211811766E-5</v>
      </c>
    </row>
    <row r="42" spans="8:71" x14ac:dyDescent="0.25">
      <c r="H42" s="15">
        <v>6.3975</v>
      </c>
      <c r="L42">
        <v>3.4224678962481171E-5</v>
      </c>
      <c r="P42">
        <v>5.5375000000000005</v>
      </c>
      <c r="Q42">
        <v>5.1825000000000001</v>
      </c>
      <c r="T42">
        <v>2.7094537511964302E-5</v>
      </c>
      <c r="U42">
        <v>1.1204507993669446E-5</v>
      </c>
      <c r="Y42">
        <v>3.6566177007889969E-5</v>
      </c>
      <c r="Z42">
        <v>2.7094537511964302E-5</v>
      </c>
      <c r="AG42" s="1">
        <v>5.1850000000000005</v>
      </c>
      <c r="AO42" t="s">
        <v>361</v>
      </c>
      <c r="AP42">
        <v>1.1204507993669446E-5</v>
      </c>
      <c r="AQ42" t="s">
        <v>221</v>
      </c>
      <c r="AR42">
        <v>1.7519776135555828E-5</v>
      </c>
      <c r="AS42" t="s">
        <v>263</v>
      </c>
      <c r="AT42">
        <v>1.0389634685038961E-5</v>
      </c>
      <c r="AU42" t="s">
        <v>836</v>
      </c>
      <c r="AV42">
        <v>1.2426817956615105E-5</v>
      </c>
      <c r="AW42" t="s">
        <v>1199</v>
      </c>
      <c r="AX42">
        <v>4.7262651900569173E-5</v>
      </c>
      <c r="BF42" t="s">
        <v>42</v>
      </c>
      <c r="BG42" s="3">
        <v>42523</v>
      </c>
      <c r="BH42">
        <v>4.1124999999999998</v>
      </c>
      <c r="BI42">
        <v>3.6566177007889969E-5</v>
      </c>
      <c r="BJ42" t="s">
        <v>88</v>
      </c>
      <c r="BK42" s="3">
        <v>42524</v>
      </c>
      <c r="BL42">
        <v>5.5575000000000001</v>
      </c>
      <c r="BM42">
        <v>1.487143788250671E-5</v>
      </c>
      <c r="BQ42" t="s">
        <v>162</v>
      </c>
      <c r="BR42" s="3">
        <v>42527</v>
      </c>
      <c r="BS42">
        <v>1.2627169038695838E-5</v>
      </c>
    </row>
    <row r="43" spans="8:71" x14ac:dyDescent="0.25">
      <c r="H43" s="15">
        <v>6.3050000000000006</v>
      </c>
      <c r="L43">
        <v>3.0761467400801567E-5</v>
      </c>
      <c r="P43">
        <v>5.5975000000000001</v>
      </c>
      <c r="Q43">
        <v>5.17</v>
      </c>
      <c r="T43">
        <v>1.364912791956098E-5</v>
      </c>
      <c r="U43">
        <v>9.1673247220931584E-6</v>
      </c>
      <c r="Y43">
        <v>3.1041790553460568E-5</v>
      </c>
      <c r="Z43">
        <v>1.364912791956098E-5</v>
      </c>
      <c r="AG43" s="1">
        <v>5.2374999999999998</v>
      </c>
      <c r="AO43" t="s">
        <v>362</v>
      </c>
      <c r="AP43">
        <v>9.1673247220931584E-6</v>
      </c>
      <c r="AQ43" t="s">
        <v>222</v>
      </c>
      <c r="AR43">
        <v>1.5278874536821953E-5</v>
      </c>
      <c r="AS43" t="s">
        <v>264</v>
      </c>
      <c r="AT43">
        <v>9.9821980307237166E-6</v>
      </c>
      <c r="AU43" t="s">
        <v>837</v>
      </c>
      <c r="AV43">
        <v>9.9821980307237166E-6</v>
      </c>
      <c r="BF43" t="s">
        <v>43</v>
      </c>
      <c r="BG43" s="3">
        <v>42523</v>
      </c>
      <c r="BH43">
        <v>4.165</v>
      </c>
      <c r="BI43">
        <v>3.1041790553460568E-5</v>
      </c>
      <c r="BJ43" t="s">
        <v>89</v>
      </c>
      <c r="BK43" s="3">
        <v>42524</v>
      </c>
      <c r="BL43">
        <v>5.4974999999999996</v>
      </c>
      <c r="BM43">
        <v>1.548259286397954E-5</v>
      </c>
      <c r="BQ43" t="s">
        <v>167</v>
      </c>
      <c r="BR43" s="3">
        <v>42527</v>
      </c>
      <c r="BS43">
        <v>1.5520895276730284E-5</v>
      </c>
    </row>
    <row r="44" spans="8:71" x14ac:dyDescent="0.25">
      <c r="H44" s="15">
        <v>6.4150000000000009</v>
      </c>
      <c r="L44">
        <v>2.1594142678708478E-5</v>
      </c>
      <c r="P44">
        <v>5.45</v>
      </c>
      <c r="Q44">
        <v>5.2665000000000006</v>
      </c>
      <c r="T44">
        <v>1.6093747845452513E-5</v>
      </c>
      <c r="U44">
        <v>4.1151102085840526E-5</v>
      </c>
      <c r="Y44">
        <v>2.9989526466902605E-5</v>
      </c>
      <c r="Z44">
        <v>1.6093747845452513E-5</v>
      </c>
      <c r="AG44" s="1">
        <v>5.27</v>
      </c>
      <c r="AO44" t="s">
        <v>728</v>
      </c>
      <c r="AP44">
        <v>4.1151102085840526E-5</v>
      </c>
      <c r="AQ44" t="s">
        <v>223</v>
      </c>
      <c r="AR44">
        <v>1.5890029518294928E-5</v>
      </c>
      <c r="AS44" t="s">
        <v>265</v>
      </c>
      <c r="AT44">
        <v>6.3152681418863817E-6</v>
      </c>
      <c r="AU44" t="s">
        <v>838</v>
      </c>
      <c r="AV44">
        <v>1.0593353012196545E-5</v>
      </c>
      <c r="BF44" t="s">
        <v>44</v>
      </c>
      <c r="BG44" s="3">
        <v>42523</v>
      </c>
      <c r="BH44">
        <v>4.0350000000000001</v>
      </c>
      <c r="BI44">
        <v>2.9989526466902605E-5</v>
      </c>
      <c r="BJ44" t="s">
        <v>90</v>
      </c>
      <c r="BK44" s="3">
        <v>42524</v>
      </c>
      <c r="BL44">
        <v>5.37</v>
      </c>
      <c r="BM44">
        <v>1.5278874536821953E-5</v>
      </c>
    </row>
    <row r="45" spans="8:71" x14ac:dyDescent="0.25">
      <c r="H45" s="15">
        <v>6.4124999999999996</v>
      </c>
      <c r="L45">
        <v>3.1983777363747295E-5</v>
      </c>
      <c r="P45">
        <v>5.6050000000000004</v>
      </c>
      <c r="Q45">
        <v>5.0775000000000006</v>
      </c>
      <c r="T45">
        <v>1.487143788250671E-5</v>
      </c>
      <c r="U45">
        <v>3.9928792122894649E-5</v>
      </c>
      <c r="Y45">
        <v>3.2094054640018673E-5</v>
      </c>
      <c r="Z45">
        <v>1.487143788250671E-5</v>
      </c>
      <c r="AG45" s="1">
        <v>5.28</v>
      </c>
      <c r="AO45" t="s">
        <v>729</v>
      </c>
      <c r="AP45">
        <v>3.9928792122894649E-5</v>
      </c>
      <c r="AQ45" t="s">
        <v>224</v>
      </c>
      <c r="AR45">
        <v>2.8928002456382789E-5</v>
      </c>
      <c r="AS45" t="s">
        <v>266</v>
      </c>
      <c r="AT45">
        <v>1.5890029518294783E-5</v>
      </c>
      <c r="AU45" t="s">
        <v>839</v>
      </c>
      <c r="AV45">
        <v>8.1487330863050127E-6</v>
      </c>
      <c r="BF45" t="s">
        <v>45</v>
      </c>
      <c r="BG45" s="3">
        <v>42523</v>
      </c>
      <c r="BH45">
        <v>4.0950000000000006</v>
      </c>
      <c r="BI45">
        <v>3.2094054640018673E-5</v>
      </c>
      <c r="BJ45" t="s">
        <v>91</v>
      </c>
      <c r="BK45" s="3">
        <v>42524</v>
      </c>
      <c r="BL45">
        <v>5.41</v>
      </c>
      <c r="BM45">
        <v>1.5686311191137195E-5</v>
      </c>
    </row>
    <row r="46" spans="8:71" x14ac:dyDescent="0.25">
      <c r="H46" s="15">
        <v>6.3849999999999998</v>
      </c>
      <c r="L46">
        <v>3.2594932345220193E-5</v>
      </c>
      <c r="P46">
        <v>5.5575000000000001</v>
      </c>
      <c r="Q46">
        <v>5.1375000000000002</v>
      </c>
      <c r="T46">
        <v>1.548259286397954E-5</v>
      </c>
      <c r="U46">
        <v>2.2001579333023724E-5</v>
      </c>
      <c r="Y46">
        <v>3.8144573137727008E-5</v>
      </c>
      <c r="Z46">
        <v>1.548259286397954E-5</v>
      </c>
      <c r="AG46" s="1">
        <v>5.3599999999999994</v>
      </c>
      <c r="AO46" t="s">
        <v>730</v>
      </c>
      <c r="AP46">
        <v>2.2001579333023724E-5</v>
      </c>
      <c r="AQ46" t="s">
        <v>340</v>
      </c>
      <c r="AR46">
        <v>2.1797861005865991E-5</v>
      </c>
      <c r="AS46" t="s">
        <v>267</v>
      </c>
      <c r="AT46">
        <v>7.5375781048322563E-6</v>
      </c>
      <c r="AU46" t="s">
        <v>840</v>
      </c>
      <c r="AV46">
        <v>8.1487330863050856E-6</v>
      </c>
      <c r="BF46" t="s">
        <v>46</v>
      </c>
      <c r="BG46" s="3">
        <v>42523</v>
      </c>
      <c r="BH46">
        <v>4.1375000000000002</v>
      </c>
      <c r="BI46">
        <v>3.8144573137727008E-5</v>
      </c>
      <c r="BJ46" t="s">
        <v>92</v>
      </c>
      <c r="BK46" s="3">
        <v>42524</v>
      </c>
      <c r="BL46">
        <v>5.4175000000000004</v>
      </c>
      <c r="BM46">
        <v>8.5561697406203282E-6</v>
      </c>
    </row>
    <row r="47" spans="8:71" x14ac:dyDescent="0.25">
      <c r="H47" s="15">
        <v>6.41</v>
      </c>
      <c r="L47">
        <v>3.1983777363747295E-5</v>
      </c>
      <c r="P47">
        <v>5.4974999999999996</v>
      </c>
      <c r="Q47">
        <v>5.1475000000000009</v>
      </c>
      <c r="T47">
        <v>1.5278874536821953E-5</v>
      </c>
      <c r="U47">
        <v>3.9521355468579407E-5</v>
      </c>
      <c r="Y47">
        <v>3.4724714856413534E-5</v>
      </c>
      <c r="Z47">
        <v>1.5278874536821953E-5</v>
      </c>
      <c r="AG47" s="1">
        <v>5.1549999999999994</v>
      </c>
      <c r="AO47" t="s">
        <v>731</v>
      </c>
      <c r="AP47">
        <v>3.9521355468579407E-5</v>
      </c>
      <c r="AQ47" t="s">
        <v>341</v>
      </c>
      <c r="AR47">
        <v>2.4038762604599795E-5</v>
      </c>
      <c r="AS47" t="s">
        <v>268</v>
      </c>
      <c r="AT47">
        <v>6.111549814728796E-6</v>
      </c>
      <c r="AU47" t="s">
        <v>841</v>
      </c>
      <c r="AV47">
        <v>9.1673247220931584E-6</v>
      </c>
      <c r="BF47" t="s">
        <v>47</v>
      </c>
      <c r="BG47" s="3">
        <v>42523</v>
      </c>
      <c r="BH47">
        <v>4.1500000000000004</v>
      </c>
      <c r="BI47">
        <v>3.4724714856413534E-5</v>
      </c>
      <c r="BJ47" t="s">
        <v>93</v>
      </c>
      <c r="BK47" s="3">
        <v>42524</v>
      </c>
      <c r="BL47">
        <v>5.5924999999999994</v>
      </c>
      <c r="BM47">
        <v>1.1408226320827032E-5</v>
      </c>
    </row>
    <row r="48" spans="8:71" x14ac:dyDescent="0.25">
      <c r="P48">
        <v>5.37</v>
      </c>
      <c r="Q48">
        <v>4.96</v>
      </c>
      <c r="T48">
        <v>1.5686311191137195E-5</v>
      </c>
      <c r="U48">
        <v>2.5668509221860912E-5</v>
      </c>
      <c r="Y48">
        <v>3.1041790553460615E-5</v>
      </c>
      <c r="Z48">
        <v>1.5686311191137195E-5</v>
      </c>
      <c r="AG48" s="1">
        <v>5.17</v>
      </c>
      <c r="AO48" t="s">
        <v>732</v>
      </c>
      <c r="AP48">
        <v>2.5668509221860912E-5</v>
      </c>
      <c r="AQ48" t="s">
        <v>342</v>
      </c>
      <c r="AR48">
        <v>2.3835044277442208E-5</v>
      </c>
      <c r="AS48" t="s">
        <v>269</v>
      </c>
      <c r="AT48">
        <v>1.5890029518294854E-5</v>
      </c>
      <c r="AU48" t="s">
        <v>842</v>
      </c>
      <c r="AV48">
        <v>7.74129643198977E-6</v>
      </c>
      <c r="BF48" t="s">
        <v>48</v>
      </c>
      <c r="BG48" s="3">
        <v>42523</v>
      </c>
      <c r="BH48">
        <v>4.16</v>
      </c>
      <c r="BI48">
        <v>3.1041790553460615E-5</v>
      </c>
      <c r="BJ48" t="s">
        <v>94</v>
      </c>
      <c r="BK48" s="3">
        <v>42524</v>
      </c>
      <c r="BL48">
        <v>5.5424999999999995</v>
      </c>
      <c r="BM48">
        <v>1.1000789666511789E-5</v>
      </c>
    </row>
    <row r="49" spans="16:65" x14ac:dyDescent="0.25">
      <c r="P49">
        <v>5.41</v>
      </c>
      <c r="Q49">
        <v>5.1150000000000002</v>
      </c>
      <c r="T49">
        <v>8.5561697406203282E-6</v>
      </c>
      <c r="U49">
        <v>2.3020170968811723E-5</v>
      </c>
      <c r="Y49">
        <v>2.4202073990833713E-5</v>
      </c>
      <c r="Z49">
        <v>8.5561697406203282E-6</v>
      </c>
      <c r="AG49" s="1">
        <v>5.3025000000000002</v>
      </c>
      <c r="AO49" t="s">
        <v>733</v>
      </c>
      <c r="AP49">
        <v>2.3020170968811723E-5</v>
      </c>
      <c r="AQ49" t="s">
        <v>719</v>
      </c>
      <c r="AR49">
        <v>3.4224678962481171E-5</v>
      </c>
      <c r="AS49" t="s">
        <v>270</v>
      </c>
      <c r="AT49">
        <v>1.7112339481240511E-5</v>
      </c>
      <c r="AU49" t="s">
        <v>843</v>
      </c>
      <c r="AV49">
        <v>6.3152681418864537E-6</v>
      </c>
      <c r="BF49" t="s">
        <v>49</v>
      </c>
      <c r="BG49" s="3">
        <v>42523</v>
      </c>
      <c r="BH49">
        <v>4.1050000000000004</v>
      </c>
      <c r="BI49">
        <v>2.4202073990833713E-5</v>
      </c>
      <c r="BJ49" t="s">
        <v>95</v>
      </c>
      <c r="BK49" s="3">
        <v>42525</v>
      </c>
      <c r="BL49">
        <v>5.4</v>
      </c>
      <c r="BM49">
        <v>5.7041131604135524E-6</v>
      </c>
    </row>
    <row r="50" spans="16:65" x14ac:dyDescent="0.25">
      <c r="P50">
        <v>5.4175000000000004</v>
      </c>
      <c r="Q50">
        <v>5.2874999999999996</v>
      </c>
      <c r="T50">
        <v>1.1408226320827032E-5</v>
      </c>
      <c r="U50">
        <v>2.5668509221860912E-5</v>
      </c>
      <c r="Y50">
        <v>2.3939007969194131E-5</v>
      </c>
      <c r="Z50">
        <v>1.1408226320827032E-5</v>
      </c>
      <c r="AG50" s="1">
        <v>5.3</v>
      </c>
      <c r="AO50" t="s">
        <v>734</v>
      </c>
      <c r="AP50">
        <v>2.5668509221860912E-5</v>
      </c>
      <c r="AQ50" t="s">
        <v>720</v>
      </c>
      <c r="AR50">
        <v>3.7484172197003119E-5</v>
      </c>
      <c r="AS50" t="s">
        <v>271</v>
      </c>
      <c r="AT50">
        <v>1.6704902826925343E-5</v>
      </c>
      <c r="AU50" t="s">
        <v>844</v>
      </c>
      <c r="AV50">
        <v>1.568631119113727E-5</v>
      </c>
      <c r="BF50" t="s">
        <v>50</v>
      </c>
      <c r="BG50" s="3">
        <v>42523</v>
      </c>
      <c r="BH50">
        <v>4.0999999999999996</v>
      </c>
      <c r="BI50">
        <v>2.3939007969194131E-5</v>
      </c>
      <c r="BJ50" t="s">
        <v>112</v>
      </c>
      <c r="BK50" s="3">
        <v>42526</v>
      </c>
      <c r="BL50">
        <v>5.2575000000000003</v>
      </c>
      <c r="BM50">
        <v>3.1983777363747295E-5</v>
      </c>
    </row>
    <row r="51" spans="16:65" x14ac:dyDescent="0.25">
      <c r="P51">
        <v>5.5924999999999994</v>
      </c>
      <c r="Q51">
        <v>5.1775000000000002</v>
      </c>
      <c r="T51">
        <v>1.1000789666511789E-5</v>
      </c>
      <c r="U51">
        <v>2.200157933302365E-5</v>
      </c>
      <c r="Y51">
        <v>6.0505184977084283E-6</v>
      </c>
      <c r="Z51">
        <v>1.1000789666511789E-5</v>
      </c>
      <c r="AG51" s="1">
        <v>5.22</v>
      </c>
      <c r="AO51" t="s">
        <v>735</v>
      </c>
      <c r="AP51">
        <v>2.200157933302365E-5</v>
      </c>
      <c r="AQ51" t="s">
        <v>721</v>
      </c>
      <c r="AR51">
        <v>4.4206876993204813E-5</v>
      </c>
      <c r="AS51" t="s">
        <v>272</v>
      </c>
      <c r="AT51">
        <v>2.2409015987338893E-5</v>
      </c>
      <c r="AU51" t="s">
        <v>845</v>
      </c>
      <c r="AV51">
        <v>1.5075156209664296E-5</v>
      </c>
      <c r="BF51" t="s">
        <v>51</v>
      </c>
      <c r="BG51" s="3">
        <v>42523</v>
      </c>
      <c r="BH51">
        <v>4.1224999999999996</v>
      </c>
      <c r="BI51">
        <v>6.0505184977084283E-6</v>
      </c>
      <c r="BJ51" t="s">
        <v>113</v>
      </c>
      <c r="BK51" s="3">
        <v>42526</v>
      </c>
      <c r="BL51">
        <v>5.2924999999999995</v>
      </c>
      <c r="BM51">
        <v>2.8724284129225201E-5</v>
      </c>
    </row>
    <row r="52" spans="16:65" x14ac:dyDescent="0.25">
      <c r="P52">
        <v>5.5424999999999995</v>
      </c>
      <c r="Q52">
        <v>5.1425000000000001</v>
      </c>
      <c r="T52">
        <v>5.7041131604135524E-6</v>
      </c>
      <c r="U52">
        <v>3.0761467400801493E-5</v>
      </c>
      <c r="Y52">
        <v>2.7095800228868115E-5</v>
      </c>
      <c r="Z52">
        <v>5.7041131604135524E-6</v>
      </c>
      <c r="AG52" s="1">
        <v>5.2225000000000001</v>
      </c>
      <c r="AO52" t="s">
        <v>736</v>
      </c>
      <c r="AP52">
        <v>3.0761467400801493E-5</v>
      </c>
      <c r="AQ52" t="s">
        <v>722</v>
      </c>
      <c r="AR52">
        <v>4.2780848703101497E-5</v>
      </c>
      <c r="AS52" t="s">
        <v>273</v>
      </c>
      <c r="AT52">
        <v>1.5075156209664369E-5</v>
      </c>
      <c r="AU52" t="s">
        <v>846</v>
      </c>
      <c r="AV52">
        <v>1.5482592863979611E-5</v>
      </c>
      <c r="BF52" t="s">
        <v>52</v>
      </c>
      <c r="BG52" s="3">
        <v>42523</v>
      </c>
      <c r="BH52">
        <v>4.16</v>
      </c>
      <c r="BI52">
        <v>2.7095800228868115E-5</v>
      </c>
      <c r="BJ52" t="s">
        <v>114</v>
      </c>
      <c r="BK52" s="3">
        <v>42526</v>
      </c>
      <c r="BL52">
        <v>5.29</v>
      </c>
      <c r="BM52">
        <v>3.2798650672377781E-5</v>
      </c>
    </row>
    <row r="53" spans="16:65" x14ac:dyDescent="0.25">
      <c r="P53">
        <v>5.4</v>
      </c>
      <c r="Q53">
        <v>5.08</v>
      </c>
      <c r="T53">
        <v>3.1983777363747295E-5</v>
      </c>
      <c r="U53">
        <v>2.2205297660181237E-5</v>
      </c>
      <c r="Y53">
        <v>2.7884998293786631E-5</v>
      </c>
      <c r="Z53">
        <v>3.1983777363747295E-5</v>
      </c>
      <c r="AG53" s="1">
        <v>5.2424999999999997</v>
      </c>
      <c r="AO53" t="s">
        <v>737</v>
      </c>
      <c r="AP53">
        <v>2.2205297660181237E-5</v>
      </c>
      <c r="AQ53" t="s">
        <v>723</v>
      </c>
      <c r="AR53">
        <v>3.8095327178476091E-5</v>
      </c>
      <c r="AS53" t="s">
        <v>274</v>
      </c>
      <c r="AT53">
        <v>1.0593353012196618E-5</v>
      </c>
      <c r="AU53" t="s">
        <v>847</v>
      </c>
      <c r="AV53">
        <v>1.507515620966444E-5</v>
      </c>
      <c r="BF53" t="s">
        <v>53</v>
      </c>
      <c r="BG53" s="3">
        <v>42523</v>
      </c>
      <c r="BH53">
        <v>4.0925000000000002</v>
      </c>
      <c r="BI53">
        <v>2.7884998293786631E-5</v>
      </c>
      <c r="BJ53" t="s">
        <v>115</v>
      </c>
      <c r="BK53" s="3">
        <v>42526</v>
      </c>
      <c r="BL53">
        <v>5.2225000000000001</v>
      </c>
      <c r="BM53">
        <v>3.4835833943954069E-5</v>
      </c>
    </row>
    <row r="54" spans="16:65" x14ac:dyDescent="0.25">
      <c r="P54">
        <v>5.2575000000000003</v>
      </c>
      <c r="Q54">
        <v>5.0975000000000001</v>
      </c>
      <c r="T54">
        <v>2.8724284129225201E-5</v>
      </c>
      <c r="U54">
        <v>2.913172078354059E-5</v>
      </c>
      <c r="Y54">
        <v>2.7095800228868068E-5</v>
      </c>
      <c r="Z54">
        <v>2.8724284129225201E-5</v>
      </c>
      <c r="AG54" s="1">
        <v>5.165</v>
      </c>
      <c r="AO54" t="s">
        <v>738</v>
      </c>
      <c r="AP54">
        <v>2.913172078354059E-5</v>
      </c>
      <c r="AQ54" t="s">
        <v>724</v>
      </c>
      <c r="AR54">
        <v>5.0725863462248851E-5</v>
      </c>
      <c r="AS54" t="s">
        <v>275</v>
      </c>
      <c r="AT54">
        <v>2.0982987697235506E-5</v>
      </c>
      <c r="AU54" t="s">
        <v>848</v>
      </c>
      <c r="AV54">
        <v>1.7316057808398244E-5</v>
      </c>
      <c r="BF54" t="s">
        <v>54</v>
      </c>
      <c r="BG54" s="3">
        <v>42523</v>
      </c>
      <c r="BH54">
        <v>4.0924999999999994</v>
      </c>
      <c r="BI54">
        <v>2.7095800228868068E-5</v>
      </c>
      <c r="BJ54" t="s">
        <v>116</v>
      </c>
      <c r="BK54" s="3">
        <v>42526</v>
      </c>
      <c r="BL54">
        <v>5.3650000000000002</v>
      </c>
      <c r="BM54">
        <v>3.6669298888372701E-5</v>
      </c>
    </row>
    <row r="55" spans="16:65" x14ac:dyDescent="0.25">
      <c r="P55">
        <v>5.2924999999999995</v>
      </c>
      <c r="Q55">
        <v>5.1750000000000007</v>
      </c>
      <c r="T55">
        <v>3.2798650672377781E-5</v>
      </c>
      <c r="U55">
        <v>3.9725073795737062E-5</v>
      </c>
      <c r="Y55">
        <v>3.4461648834773995E-5</v>
      </c>
      <c r="Z55">
        <v>3.2798650672377781E-5</v>
      </c>
      <c r="AG55" s="1">
        <v>5.2324999999999999</v>
      </c>
      <c r="AO55" t="s">
        <v>739</v>
      </c>
      <c r="AP55">
        <v>3.9725073795737062E-5</v>
      </c>
      <c r="AQ55" t="s">
        <v>725</v>
      </c>
      <c r="AR55">
        <v>4.4614313647520204E-5</v>
      </c>
      <c r="AS55" t="s">
        <v>276</v>
      </c>
      <c r="AT55">
        <v>1.8742086098501631E-5</v>
      </c>
      <c r="AU55" t="s">
        <v>849</v>
      </c>
      <c r="AV55">
        <v>1.7723494462713558E-5</v>
      </c>
      <c r="BF55" t="s">
        <v>55</v>
      </c>
      <c r="BG55" s="3">
        <v>42523</v>
      </c>
      <c r="BH55">
        <v>4.0924999999999994</v>
      </c>
      <c r="BI55">
        <v>3.4461648834773995E-5</v>
      </c>
    </row>
    <row r="56" spans="16:65" x14ac:dyDescent="0.25">
      <c r="P56">
        <v>5.29</v>
      </c>
      <c r="Q56">
        <v>5.1425000000000001</v>
      </c>
      <c r="T56">
        <v>3.4835833943954069E-5</v>
      </c>
      <c r="U56">
        <v>3.4224678962481171E-5</v>
      </c>
      <c r="Z56">
        <v>3.4835833943954069E-5</v>
      </c>
      <c r="AG56" s="1">
        <v>5.31</v>
      </c>
      <c r="AO56" t="s">
        <v>740</v>
      </c>
      <c r="AP56">
        <v>3.4224678962481171E-5</v>
      </c>
      <c r="AQ56" t="s">
        <v>726</v>
      </c>
      <c r="AR56">
        <v>4.6447778591938763E-5</v>
      </c>
      <c r="AS56" t="s">
        <v>277</v>
      </c>
      <c r="AT56">
        <v>1.4667719555349197E-5</v>
      </c>
      <c r="AU56" t="s">
        <v>850</v>
      </c>
      <c r="AV56">
        <v>1.3241691265245736E-5</v>
      </c>
    </row>
    <row r="57" spans="16:65" x14ac:dyDescent="0.25">
      <c r="P57">
        <v>5.2225000000000001</v>
      </c>
      <c r="Q57">
        <v>5.0774999999999997</v>
      </c>
      <c r="T57">
        <v>3.6669298888372701E-5</v>
      </c>
      <c r="U57">
        <v>2.3427607623126965E-5</v>
      </c>
      <c r="Z57">
        <v>3.6669298888372701E-5</v>
      </c>
      <c r="AG57" s="1">
        <v>5.3049999999999997</v>
      </c>
      <c r="AO57" t="s">
        <v>741</v>
      </c>
      <c r="AP57">
        <v>2.3427607623126965E-5</v>
      </c>
      <c r="AQ57" t="s">
        <v>727</v>
      </c>
      <c r="AR57">
        <v>5.1337018443721756E-5</v>
      </c>
      <c r="AS57" t="s">
        <v>278</v>
      </c>
      <c r="AT57">
        <v>1.7927212789871145E-5</v>
      </c>
      <c r="AU57" t="s">
        <v>851</v>
      </c>
      <c r="AV57">
        <v>1.4056564573876223E-5</v>
      </c>
    </row>
    <row r="58" spans="16:65" x14ac:dyDescent="0.25">
      <c r="P58">
        <v>5.3650000000000002</v>
      </c>
      <c r="Q58">
        <v>5.16</v>
      </c>
      <c r="T58">
        <v>4.6855215246254076E-6</v>
      </c>
      <c r="U58">
        <v>1.6908621154082927E-5</v>
      </c>
      <c r="Z58">
        <v>4.6855215246254076E-6</v>
      </c>
      <c r="AG58" s="1">
        <v>5.2050000000000001</v>
      </c>
      <c r="AO58" t="s">
        <v>742</v>
      </c>
      <c r="AP58">
        <v>1.6908621154082927E-5</v>
      </c>
      <c r="AQ58" t="s">
        <v>768</v>
      </c>
      <c r="AR58">
        <v>2.7094537511964231E-5</v>
      </c>
      <c r="AS58" t="s">
        <v>279</v>
      </c>
      <c r="AT58">
        <v>2.3020170968811794E-5</v>
      </c>
      <c r="AU58" t="s">
        <v>852</v>
      </c>
      <c r="AV58">
        <v>1.4260282901033809E-5</v>
      </c>
    </row>
    <row r="59" spans="16:65" x14ac:dyDescent="0.25">
      <c r="P59">
        <v>5.23</v>
      </c>
      <c r="Q59">
        <v>5.0999999999999996</v>
      </c>
      <c r="T59">
        <v>7.3338597776745985E-6</v>
      </c>
      <c r="U59">
        <v>1.5075156209664369E-5</v>
      </c>
      <c r="Z59">
        <v>7.3338597776745985E-6</v>
      </c>
      <c r="AG59" s="1">
        <v>5.1924999999999999</v>
      </c>
      <c r="AO59" t="s">
        <v>743</v>
      </c>
      <c r="AP59">
        <v>1.5075156209664369E-5</v>
      </c>
      <c r="AQ59" t="s">
        <v>769</v>
      </c>
      <c r="AR59">
        <v>2.9539157437855836E-5</v>
      </c>
      <c r="AS59" t="s">
        <v>280</v>
      </c>
      <c r="AT59">
        <v>2.3631325950284553E-5</v>
      </c>
      <c r="AU59" t="s">
        <v>853</v>
      </c>
      <c r="AV59">
        <v>1.2834254610930348E-5</v>
      </c>
    </row>
    <row r="60" spans="16:65" x14ac:dyDescent="0.25">
      <c r="P60">
        <v>5.2375000000000007</v>
      </c>
      <c r="Q60">
        <v>5.24</v>
      </c>
      <c r="U60">
        <v>1.5482592863979611E-5</v>
      </c>
      <c r="AG60" s="1">
        <v>5.1150000000000002</v>
      </c>
      <c r="AO60" t="s">
        <v>744</v>
      </c>
      <c r="AP60">
        <v>1.5482592863979611E-5</v>
      </c>
      <c r="AQ60" t="s">
        <v>770</v>
      </c>
      <c r="AR60">
        <v>2.0168114388604946E-5</v>
      </c>
      <c r="AS60" t="s">
        <v>281</v>
      </c>
      <c r="AT60">
        <v>1.3241691265245665E-5</v>
      </c>
      <c r="AU60" t="s">
        <v>854</v>
      </c>
      <c r="AV60">
        <v>7.74129643198977E-6</v>
      </c>
    </row>
    <row r="61" spans="16:65" x14ac:dyDescent="0.25">
      <c r="Q61">
        <v>5.1675000000000004</v>
      </c>
      <c r="U61">
        <v>1.5075156209664296E-5</v>
      </c>
      <c r="AG61" s="1">
        <v>5.1775000000000002</v>
      </c>
      <c r="AO61" t="s">
        <v>745</v>
      </c>
      <c r="AP61">
        <v>1.5075156209664296E-5</v>
      </c>
      <c r="AQ61" t="s">
        <v>771</v>
      </c>
      <c r="AR61">
        <v>3.0761467400801567E-5</v>
      </c>
      <c r="AS61" t="s">
        <v>282</v>
      </c>
      <c r="AT61">
        <v>1.4464001228191467E-5</v>
      </c>
      <c r="AU61" t="s">
        <v>855</v>
      </c>
      <c r="AV61">
        <v>6.926423123359355E-6</v>
      </c>
    </row>
    <row r="62" spans="16:65" x14ac:dyDescent="0.25">
      <c r="Q62">
        <v>5.1224999999999996</v>
      </c>
      <c r="U62">
        <v>1.548259286397954E-5</v>
      </c>
      <c r="AG62" s="1">
        <v>5.125</v>
      </c>
      <c r="AO62" t="s">
        <v>746</v>
      </c>
      <c r="AP62">
        <v>1.548259286397954E-5</v>
      </c>
      <c r="AQ62" t="s">
        <v>772</v>
      </c>
      <c r="AR62">
        <v>2.9335439110698103E-5</v>
      </c>
      <c r="AS62" t="s">
        <v>283</v>
      </c>
      <c r="AT62">
        <v>1.548259286397954E-5</v>
      </c>
      <c r="AU62" t="s">
        <v>856</v>
      </c>
      <c r="AV62">
        <v>8.759888067777914E-6</v>
      </c>
    </row>
    <row r="63" spans="16:65" x14ac:dyDescent="0.25">
      <c r="Q63">
        <v>5.08</v>
      </c>
      <c r="U63">
        <v>2.4242480931757525E-5</v>
      </c>
      <c r="AG63" s="1">
        <v>5.17</v>
      </c>
      <c r="AO63" t="s">
        <v>748</v>
      </c>
      <c r="AP63">
        <v>2.4242480931757525E-5</v>
      </c>
      <c r="AQ63" t="s">
        <v>773</v>
      </c>
      <c r="AR63">
        <v>2.9539157437855761E-5</v>
      </c>
      <c r="AS63" t="s">
        <v>284</v>
      </c>
      <c r="AT63">
        <v>3.4428397289638826E-5</v>
      </c>
      <c r="AU63" t="s">
        <v>857</v>
      </c>
      <c r="AV63">
        <v>7.74129643198977E-6</v>
      </c>
    </row>
    <row r="64" spans="16:65" x14ac:dyDescent="0.25">
      <c r="Q64">
        <v>5.0075000000000003</v>
      </c>
      <c r="U64">
        <v>2.261273431449648E-5</v>
      </c>
      <c r="AG64" s="1">
        <v>5.1825000000000001</v>
      </c>
      <c r="AO64" t="s">
        <v>749</v>
      </c>
      <c r="AP64">
        <v>2.261273431449648E-5</v>
      </c>
      <c r="AQ64" t="s">
        <v>774</v>
      </c>
      <c r="AR64">
        <v>2.974287576501342E-5</v>
      </c>
      <c r="AS64" t="s">
        <v>285</v>
      </c>
      <c r="AT64">
        <v>3.5039552271111731E-5</v>
      </c>
      <c r="AU64" t="s">
        <v>858</v>
      </c>
      <c r="AV64">
        <v>1.1204507993669446E-5</v>
      </c>
    </row>
    <row r="65" spans="17:48" x14ac:dyDescent="0.25">
      <c r="Q65">
        <v>5.1400000000000006</v>
      </c>
      <c r="U65">
        <v>2.1186706024393165E-5</v>
      </c>
      <c r="AG65" s="1">
        <v>5.17</v>
      </c>
      <c r="AO65" t="s">
        <v>750</v>
      </c>
      <c r="AP65">
        <v>2.1186706024393165E-5</v>
      </c>
      <c r="AQ65" t="s">
        <v>775</v>
      </c>
      <c r="AR65">
        <v>2.0575551042920189E-5</v>
      </c>
      <c r="AS65" t="s">
        <v>286</v>
      </c>
      <c r="AT65">
        <v>3.2798650672377781E-5</v>
      </c>
      <c r="AU65" t="s">
        <v>859</v>
      </c>
      <c r="AV65">
        <v>9.9821980307236437E-6</v>
      </c>
    </row>
    <row r="66" spans="17:48" x14ac:dyDescent="0.25">
      <c r="Q66">
        <v>5.1325000000000003</v>
      </c>
      <c r="U66">
        <v>2.3020170968811723E-5</v>
      </c>
      <c r="AG66" s="1">
        <v>5.2665000000000006</v>
      </c>
      <c r="AO66" t="s">
        <v>751</v>
      </c>
      <c r="AP66">
        <v>2.3020170968811723E-5</v>
      </c>
      <c r="AQ66" t="s">
        <v>776</v>
      </c>
      <c r="AR66">
        <v>2.7909410820594787E-5</v>
      </c>
      <c r="AS66" t="s">
        <v>287</v>
      </c>
      <c r="AT66">
        <v>3.4224678962481171E-5</v>
      </c>
      <c r="AU66" t="s">
        <v>860</v>
      </c>
      <c r="AV66">
        <v>1.1000789666511789E-5</v>
      </c>
    </row>
    <row r="67" spans="17:48" x14ac:dyDescent="0.25">
      <c r="Q67">
        <v>5.125</v>
      </c>
      <c r="U67">
        <v>2.2409015987338821E-5</v>
      </c>
      <c r="AG67" s="1">
        <v>5.0775000000000006</v>
      </c>
      <c r="AO67" t="s">
        <v>747</v>
      </c>
      <c r="AP67">
        <v>2.2409015987338821E-5</v>
      </c>
      <c r="AQ67" t="s">
        <v>886</v>
      </c>
      <c r="AR67">
        <v>3.1168904055116735E-5</v>
      </c>
      <c r="AS67" t="s">
        <v>288</v>
      </c>
      <c r="AT67">
        <v>3.0761467400801567E-5</v>
      </c>
      <c r="AU67" t="s">
        <v>861</v>
      </c>
      <c r="AV67">
        <v>7.945014759147427E-6</v>
      </c>
    </row>
    <row r="68" spans="17:48" x14ac:dyDescent="0.25">
      <c r="Q68">
        <v>5.05</v>
      </c>
      <c r="U68">
        <v>1.1000789666511789E-5</v>
      </c>
      <c r="AG68" s="1">
        <v>5.1375000000000002</v>
      </c>
      <c r="AO68" t="s">
        <v>777</v>
      </c>
      <c r="AP68">
        <v>1.1000789666511789E-5</v>
      </c>
      <c r="AQ68" t="s">
        <v>887</v>
      </c>
      <c r="AR68">
        <v>2.6075945876176158E-5</v>
      </c>
      <c r="AS68" t="s">
        <v>289</v>
      </c>
      <c r="AT68">
        <v>2.1594142678708478E-5</v>
      </c>
      <c r="AU68" t="s">
        <v>862</v>
      </c>
      <c r="AV68">
        <v>8.9636063949355726E-6</v>
      </c>
    </row>
    <row r="69" spans="17:48" x14ac:dyDescent="0.25">
      <c r="Q69">
        <v>5.07</v>
      </c>
      <c r="U69">
        <v>1.4464001228191467E-5</v>
      </c>
      <c r="AG69" s="1">
        <v>5.1475000000000009</v>
      </c>
      <c r="AO69" t="s">
        <v>778</v>
      </c>
      <c r="AP69">
        <v>1.4464001228191467E-5</v>
      </c>
      <c r="AQ69" t="s">
        <v>888</v>
      </c>
      <c r="AR69">
        <v>3.7687890524160849E-5</v>
      </c>
      <c r="AS69" t="s">
        <v>290</v>
      </c>
      <c r="AT69">
        <v>3.1983777363747295E-5</v>
      </c>
      <c r="AU69" t="s">
        <v>863</v>
      </c>
      <c r="AV69">
        <v>7.1301414505168679E-6</v>
      </c>
    </row>
    <row r="70" spans="17:48" x14ac:dyDescent="0.25">
      <c r="Q70">
        <v>5.3125</v>
      </c>
      <c r="U70">
        <v>1.1611944647984618E-5</v>
      </c>
      <c r="AG70" s="1">
        <v>4.96</v>
      </c>
      <c r="AO70" t="s">
        <v>779</v>
      </c>
      <c r="AP70">
        <v>1.1611944647984618E-5</v>
      </c>
      <c r="AQ70" t="s">
        <v>889</v>
      </c>
      <c r="AR70">
        <v>2.9335439110698248E-5</v>
      </c>
      <c r="AS70" t="s">
        <v>291</v>
      </c>
      <c r="AT70">
        <v>3.2594932345220193E-5</v>
      </c>
      <c r="AU70" t="s">
        <v>864</v>
      </c>
      <c r="AV70">
        <v>1.9760677734289703E-5</v>
      </c>
    </row>
    <row r="71" spans="17:48" x14ac:dyDescent="0.25">
      <c r="Q71">
        <v>5.2299999999999995</v>
      </c>
      <c r="U71">
        <v>1.1815662975142348E-5</v>
      </c>
      <c r="AG71" s="1">
        <v>5.1150000000000002</v>
      </c>
      <c r="AO71" t="s">
        <v>780</v>
      </c>
      <c r="AP71">
        <v>1.1815662975142348E-5</v>
      </c>
      <c r="AQ71" t="s">
        <v>890</v>
      </c>
      <c r="AR71">
        <v>3.6873017215530289E-5</v>
      </c>
      <c r="AS71" t="s">
        <v>292</v>
      </c>
      <c r="AT71">
        <v>3.1983777363747295E-5</v>
      </c>
      <c r="AU71" t="s">
        <v>865</v>
      </c>
      <c r="AV71">
        <v>1.8945804425659218E-5</v>
      </c>
    </row>
    <row r="72" spans="17:48" x14ac:dyDescent="0.25">
      <c r="Q72">
        <v>5.2050000000000001</v>
      </c>
      <c r="U72">
        <v>1.1000789666511862E-5</v>
      </c>
      <c r="AG72" s="1">
        <v>5.2874999999999996</v>
      </c>
      <c r="AO72" t="s">
        <v>781</v>
      </c>
      <c r="AP72">
        <v>1.1000789666511862E-5</v>
      </c>
      <c r="AQ72" t="s">
        <v>891</v>
      </c>
      <c r="AR72">
        <v>1.2630536283772835E-5</v>
      </c>
      <c r="AS72" t="s">
        <v>293</v>
      </c>
      <c r="AT72">
        <v>3.3409805653850753E-5</v>
      </c>
      <c r="AU72" t="s">
        <v>866</v>
      </c>
      <c r="AV72">
        <v>1.9149522752816873E-5</v>
      </c>
    </row>
    <row r="73" spans="17:48" x14ac:dyDescent="0.25">
      <c r="Q73">
        <v>5.1950000000000003</v>
      </c>
      <c r="U73">
        <v>1.3037972938088079E-5</v>
      </c>
      <c r="AG73" s="1">
        <v>5.1775000000000002</v>
      </c>
      <c r="AO73" t="s">
        <v>782</v>
      </c>
      <c r="AP73">
        <v>1.3037972938088079E-5</v>
      </c>
      <c r="AQ73" t="s">
        <v>892</v>
      </c>
      <c r="AR73">
        <v>1.6093747845452441E-5</v>
      </c>
      <c r="AS73" t="s">
        <v>916</v>
      </c>
      <c r="AT73">
        <v>2.6687100857648985E-5</v>
      </c>
      <c r="AU73" t="s">
        <v>867</v>
      </c>
      <c r="AV73">
        <v>1.9149522752816873E-5</v>
      </c>
    </row>
    <row r="74" spans="17:48" x14ac:dyDescent="0.25">
      <c r="Q74">
        <v>5.07</v>
      </c>
      <c r="U74">
        <v>1.2834254610930493E-5</v>
      </c>
      <c r="AG74" s="1">
        <v>5.1425000000000001</v>
      </c>
      <c r="AO74" t="s">
        <v>783</v>
      </c>
      <c r="AP74">
        <v>1.2834254610930493E-5</v>
      </c>
      <c r="AQ74" t="s">
        <v>893</v>
      </c>
      <c r="AR74">
        <v>1.4260282901033882E-5</v>
      </c>
      <c r="AS74" t="s">
        <v>917</v>
      </c>
      <c r="AT74">
        <v>2.4853635913230355E-5</v>
      </c>
      <c r="AU74" t="s">
        <v>868</v>
      </c>
      <c r="AV74">
        <v>1.8945804425659218E-5</v>
      </c>
    </row>
    <row r="75" spans="17:48" x14ac:dyDescent="0.25">
      <c r="Q75">
        <v>5.1325000000000003</v>
      </c>
      <c r="U75">
        <v>1.1204507993669375E-5</v>
      </c>
      <c r="AG75" s="1">
        <v>5.08</v>
      </c>
      <c r="AO75" t="s">
        <v>784</v>
      </c>
      <c r="AP75">
        <v>1.1204507993669375E-5</v>
      </c>
      <c r="AQ75" t="s">
        <v>894</v>
      </c>
      <c r="AR75">
        <v>1.5075156209664296E-5</v>
      </c>
      <c r="AS75" t="s">
        <v>918</v>
      </c>
      <c r="AT75">
        <v>2.4446199258915109E-5</v>
      </c>
      <c r="AU75" t="s">
        <v>869</v>
      </c>
      <c r="AV75">
        <v>1.9760677734289775E-5</v>
      </c>
    </row>
    <row r="76" spans="17:48" x14ac:dyDescent="0.25">
      <c r="Q76">
        <v>5.2524999999999995</v>
      </c>
      <c r="U76">
        <v>1.2019381302299933E-5</v>
      </c>
      <c r="AG76" s="1">
        <v>5.0975000000000001</v>
      </c>
      <c r="AO76" t="s">
        <v>785</v>
      </c>
      <c r="AP76">
        <v>1.2019381302299933E-5</v>
      </c>
      <c r="AQ76" t="s">
        <v>895</v>
      </c>
      <c r="AR76">
        <v>1.3241691265245592E-5</v>
      </c>
      <c r="AS76" t="s">
        <v>919</v>
      </c>
      <c r="AT76">
        <v>2.6279664203333742E-5</v>
      </c>
      <c r="AU76" t="s">
        <v>870</v>
      </c>
      <c r="AV76">
        <v>1.8945804425659218E-5</v>
      </c>
    </row>
    <row r="77" spans="17:48" x14ac:dyDescent="0.25">
      <c r="Q77">
        <v>5.0975000000000001</v>
      </c>
      <c r="U77">
        <v>1.1408226320826961E-5</v>
      </c>
      <c r="AG77" s="1">
        <v>5.1750000000000007</v>
      </c>
      <c r="AO77" t="s">
        <v>786</v>
      </c>
      <c r="AP77">
        <v>1.1408226320826961E-5</v>
      </c>
      <c r="AQ77" t="s">
        <v>896</v>
      </c>
      <c r="AR77">
        <v>4.1558538740155695E-5</v>
      </c>
      <c r="AS77" t="s">
        <v>920</v>
      </c>
      <c r="AT77">
        <v>2.342760762312704E-5</v>
      </c>
      <c r="AU77" t="s">
        <v>871</v>
      </c>
      <c r="AV77">
        <v>1.7723494462713412E-5</v>
      </c>
    </row>
    <row r="78" spans="17:48" x14ac:dyDescent="0.25">
      <c r="Q78">
        <v>5.2349999999999994</v>
      </c>
      <c r="U78">
        <v>2.2409015987338893E-5</v>
      </c>
      <c r="AG78" s="1">
        <v>5.1425000000000001</v>
      </c>
      <c r="AO78" t="s">
        <v>787</v>
      </c>
      <c r="AP78">
        <v>2.2409015987338893E-5</v>
      </c>
      <c r="AQ78" t="s">
        <v>897</v>
      </c>
      <c r="AR78">
        <v>3.7687890524160849E-5</v>
      </c>
      <c r="AS78" t="s">
        <v>926</v>
      </c>
      <c r="AT78">
        <v>2.3835044277442208E-5</v>
      </c>
      <c r="AU78" t="s">
        <v>872</v>
      </c>
      <c r="AV78">
        <v>2.0779269370077776E-5</v>
      </c>
    </row>
    <row r="79" spans="17:48" x14ac:dyDescent="0.25">
      <c r="Q79">
        <v>5.1650000000000009</v>
      </c>
      <c r="U79">
        <v>2.1186706024393019E-5</v>
      </c>
      <c r="AG79" s="1">
        <v>5.0774999999999997</v>
      </c>
      <c r="AO79" t="s">
        <v>788</v>
      </c>
      <c r="AP79">
        <v>2.1186706024393019E-5</v>
      </c>
      <c r="AQ79" t="s">
        <v>898</v>
      </c>
      <c r="AR79">
        <v>4.2780848703101497E-5</v>
      </c>
      <c r="AS79" t="s">
        <v>927</v>
      </c>
      <c r="AT79">
        <v>2.4038762604599941E-5</v>
      </c>
      <c r="AU79" t="s">
        <v>873</v>
      </c>
      <c r="AV79">
        <v>1.7927212789871071E-5</v>
      </c>
    </row>
    <row r="80" spans="17:48" x14ac:dyDescent="0.25">
      <c r="Q80">
        <v>5.1024999999999991</v>
      </c>
      <c r="U80">
        <v>2.261273431449648E-5</v>
      </c>
      <c r="AG80" s="1">
        <v>5.16</v>
      </c>
      <c r="AO80" t="s">
        <v>789</v>
      </c>
      <c r="AP80">
        <v>2.261273431449648E-5</v>
      </c>
      <c r="AQ80" t="s">
        <v>899</v>
      </c>
      <c r="AR80">
        <v>3.8502763832791334E-5</v>
      </c>
      <c r="AS80" t="s">
        <v>928</v>
      </c>
      <c r="AT80">
        <v>2.4242480931757454E-5</v>
      </c>
      <c r="AU80" t="s">
        <v>874</v>
      </c>
      <c r="AV80">
        <v>8.5561697406202554E-6</v>
      </c>
    </row>
    <row r="81" spans="17:48" x14ac:dyDescent="0.25">
      <c r="Q81">
        <v>5.1325000000000003</v>
      </c>
      <c r="U81">
        <v>2.0575551042920189E-5</v>
      </c>
      <c r="AG81" s="1">
        <v>5.0999999999999996</v>
      </c>
      <c r="AO81" t="s">
        <v>790</v>
      </c>
      <c r="AP81">
        <v>2.0575551042920189E-5</v>
      </c>
      <c r="AQ81" t="s">
        <v>900</v>
      </c>
      <c r="AR81">
        <v>4.0743665431525284E-5</v>
      </c>
      <c r="AS81" t="s">
        <v>929</v>
      </c>
      <c r="AT81">
        <v>2.2816452641654139E-5</v>
      </c>
      <c r="AU81" t="s">
        <v>875</v>
      </c>
      <c r="AV81">
        <v>1.1408226320827105E-5</v>
      </c>
    </row>
    <row r="82" spans="17:48" x14ac:dyDescent="0.25">
      <c r="Q82">
        <v>5.16</v>
      </c>
      <c r="U82">
        <v>1.8538367771344046E-5</v>
      </c>
      <c r="AG82" s="1">
        <v>5.24</v>
      </c>
      <c r="AO82" t="s">
        <v>791</v>
      </c>
      <c r="AP82">
        <v>1.8538367771344046E-5</v>
      </c>
      <c r="AQ82" t="s">
        <v>901</v>
      </c>
      <c r="AR82">
        <v>3.4632115616796413E-5</v>
      </c>
      <c r="AS82" t="s">
        <v>930</v>
      </c>
      <c r="AT82">
        <v>2.4853635913230355E-5</v>
      </c>
      <c r="AU82" t="s">
        <v>876</v>
      </c>
      <c r="AV82">
        <v>1.2019381302300006E-5</v>
      </c>
    </row>
    <row r="83" spans="17:48" x14ac:dyDescent="0.25">
      <c r="Q83">
        <v>5.1325000000000003</v>
      </c>
      <c r="U83">
        <v>1.1408226320827032E-5</v>
      </c>
      <c r="AG83" s="1">
        <v>5.1675000000000004</v>
      </c>
      <c r="AO83" t="s">
        <v>792</v>
      </c>
      <c r="AP83">
        <v>1.1408226320827032E-5</v>
      </c>
      <c r="AQ83" t="s">
        <v>902</v>
      </c>
      <c r="AR83">
        <v>3.3409805653850611E-5</v>
      </c>
      <c r="AS83" t="s">
        <v>931</v>
      </c>
      <c r="AT83">
        <v>1.3649127919560835E-5</v>
      </c>
      <c r="AU83" t="s">
        <v>877</v>
      </c>
      <c r="AV83">
        <v>1.2223099629457592E-5</v>
      </c>
    </row>
    <row r="84" spans="17:48" x14ac:dyDescent="0.25">
      <c r="Q84">
        <v>5.1775000000000002</v>
      </c>
      <c r="U84">
        <v>1.1611944647984691E-5</v>
      </c>
      <c r="AG84" s="1">
        <v>5.1224999999999996</v>
      </c>
      <c r="AO84" t="s">
        <v>793</v>
      </c>
      <c r="AP84">
        <v>1.1611944647984691E-5</v>
      </c>
      <c r="AQ84" t="s">
        <v>903</v>
      </c>
      <c r="AR84">
        <v>3.4020960635323509E-5</v>
      </c>
      <c r="AS84" t="s">
        <v>932</v>
      </c>
      <c r="AT84">
        <v>1.2630536283772763E-5</v>
      </c>
      <c r="AU84" t="s">
        <v>878</v>
      </c>
      <c r="AV84">
        <v>1.0389634685038961E-5</v>
      </c>
    </row>
    <row r="85" spans="17:48" x14ac:dyDescent="0.25">
      <c r="Q85">
        <v>5.2625000000000002</v>
      </c>
      <c r="U85">
        <v>1.487143788250671E-5</v>
      </c>
      <c r="AG85" s="1">
        <v>5.08</v>
      </c>
      <c r="AO85" t="s">
        <v>794</v>
      </c>
      <c r="AP85">
        <v>1.487143788250671E-5</v>
      </c>
      <c r="AQ85" t="s">
        <v>904</v>
      </c>
      <c r="AR85">
        <v>2.5464790894703182E-5</v>
      </c>
      <c r="AS85" t="s">
        <v>933</v>
      </c>
      <c r="AT85">
        <v>1.3241691265245665E-5</v>
      </c>
      <c r="AU85" t="s">
        <v>879</v>
      </c>
      <c r="AV85">
        <v>1.5278874536821953E-5</v>
      </c>
    </row>
    <row r="86" spans="17:48" x14ac:dyDescent="0.25">
      <c r="Q86">
        <v>5.1950000000000003</v>
      </c>
      <c r="U86">
        <v>1.2426817956615178E-5</v>
      </c>
      <c r="AG86" s="1">
        <v>5.0075000000000003</v>
      </c>
      <c r="AO86" t="s">
        <v>795</v>
      </c>
      <c r="AP86">
        <v>1.2426817956615178E-5</v>
      </c>
      <c r="AQ86" t="s">
        <v>905</v>
      </c>
      <c r="AR86">
        <v>3.4020960635323583E-5</v>
      </c>
      <c r="AS86" t="s">
        <v>934</v>
      </c>
      <c r="AT86">
        <v>1.4260282901033809E-5</v>
      </c>
      <c r="AU86" t="s">
        <v>880</v>
      </c>
      <c r="AV86">
        <v>1.8334649444186317E-5</v>
      </c>
    </row>
    <row r="87" spans="17:48" x14ac:dyDescent="0.25">
      <c r="Q87">
        <v>5.18</v>
      </c>
      <c r="U87">
        <v>1.2019381302299933E-5</v>
      </c>
      <c r="AG87" s="1">
        <v>5.1400000000000006</v>
      </c>
      <c r="AO87" t="s">
        <v>796</v>
      </c>
      <c r="AP87">
        <v>1.2019381302299933E-5</v>
      </c>
      <c r="AQ87" t="s">
        <v>906</v>
      </c>
      <c r="AR87">
        <v>3.0354030746486321E-5</v>
      </c>
      <c r="AS87" t="s">
        <v>935</v>
      </c>
      <c r="AT87">
        <v>1.3852846246718566E-5</v>
      </c>
      <c r="AU87" t="s">
        <v>881</v>
      </c>
      <c r="AV87">
        <v>1.4464001228191394E-5</v>
      </c>
    </row>
    <row r="88" spans="17:48" x14ac:dyDescent="0.25">
      <c r="Q88">
        <v>5.2299999999999995</v>
      </c>
      <c r="AG88" s="1">
        <v>5.1325000000000003</v>
      </c>
      <c r="AO88" t="s">
        <v>797</v>
      </c>
      <c r="AP88">
        <v>8.759888067777914E-6</v>
      </c>
      <c r="AQ88" t="s">
        <v>907</v>
      </c>
      <c r="AR88">
        <v>2.8316847474909959E-5</v>
      </c>
      <c r="AS88" t="s">
        <v>936</v>
      </c>
      <c r="AT88">
        <v>8.9636063949355726E-6</v>
      </c>
      <c r="AU88" t="s">
        <v>882</v>
      </c>
      <c r="AV88">
        <v>1.487143788250671E-5</v>
      </c>
    </row>
    <row r="89" spans="17:48" x14ac:dyDescent="0.25">
      <c r="AG89" s="1">
        <v>5.125</v>
      </c>
      <c r="AO89" t="s">
        <v>798</v>
      </c>
      <c r="AP89">
        <v>9.574761376408401E-6</v>
      </c>
      <c r="AQ89" t="s">
        <v>908</v>
      </c>
      <c r="AR89">
        <v>2.3020170968811794E-5</v>
      </c>
      <c r="AS89" t="s">
        <v>937</v>
      </c>
      <c r="AT89">
        <v>1.2426817956615249E-5</v>
      </c>
      <c r="AU89" t="s">
        <v>883</v>
      </c>
      <c r="AV89">
        <v>1.5482592863979466E-5</v>
      </c>
    </row>
    <row r="90" spans="17:48" x14ac:dyDescent="0.25">
      <c r="AG90" s="1">
        <v>5.05</v>
      </c>
      <c r="AO90" t="s">
        <v>799</v>
      </c>
      <c r="AP90">
        <v>9.1673247220932295E-6</v>
      </c>
      <c r="AQ90" t="s">
        <v>909</v>
      </c>
      <c r="AR90">
        <v>2.2612734314496551E-5</v>
      </c>
      <c r="AS90" t="s">
        <v>938</v>
      </c>
      <c r="AT90">
        <v>1.2019381302300006E-5</v>
      </c>
      <c r="AU90" t="s">
        <v>1002</v>
      </c>
      <c r="AV90">
        <v>3.6669298888372701E-5</v>
      </c>
    </row>
    <row r="91" spans="17:48" x14ac:dyDescent="0.25">
      <c r="AO91" t="s">
        <v>800</v>
      </c>
      <c r="AP91">
        <v>8.9636063949354998E-6</v>
      </c>
      <c r="AQ91" t="s">
        <v>910</v>
      </c>
      <c r="AR91">
        <v>1.8945804425659218E-5</v>
      </c>
      <c r="AS91" t="s">
        <v>939</v>
      </c>
      <c r="AT91">
        <v>1.4056564573876223E-5</v>
      </c>
      <c r="AU91" t="s">
        <v>1003</v>
      </c>
      <c r="AV91">
        <v>5.7041131604135235E-5</v>
      </c>
    </row>
    <row r="92" spans="17:48" x14ac:dyDescent="0.25">
      <c r="AO92" t="s">
        <v>801</v>
      </c>
      <c r="AP92">
        <v>1.1000789666511789E-5</v>
      </c>
      <c r="AQ92" t="s">
        <v>911</v>
      </c>
      <c r="AR92">
        <v>3.6669298888372701E-5</v>
      </c>
      <c r="AS92" t="s">
        <v>940</v>
      </c>
      <c r="AT92">
        <v>1.3241691265245736E-5</v>
      </c>
      <c r="AU92" t="s">
        <v>1004</v>
      </c>
      <c r="AV92">
        <v>4.7262651900569248E-5</v>
      </c>
    </row>
    <row r="93" spans="17:48" x14ac:dyDescent="0.25">
      <c r="AQ93" t="s">
        <v>912</v>
      </c>
      <c r="AR93">
        <v>4.379944033888957E-5</v>
      </c>
      <c r="AS93" t="s">
        <v>941</v>
      </c>
      <c r="AT93">
        <v>3.1372622382274465E-5</v>
      </c>
      <c r="AU93" t="s">
        <v>1005</v>
      </c>
      <c r="AV93">
        <v>5.867087822139628E-5</v>
      </c>
    </row>
    <row r="94" spans="17:48" x14ac:dyDescent="0.25">
      <c r="AQ94" t="s">
        <v>913</v>
      </c>
      <c r="AR94">
        <v>3.7891608851318436E-5</v>
      </c>
      <c r="AS94" t="s">
        <v>942</v>
      </c>
      <c r="AT94">
        <v>2.8113129147752375E-5</v>
      </c>
      <c r="AU94" t="s">
        <v>1006</v>
      </c>
      <c r="AV94">
        <v>1.7927212789871071E-5</v>
      </c>
    </row>
    <row r="95" spans="17:48" x14ac:dyDescent="0.25">
      <c r="AQ95" t="s">
        <v>914</v>
      </c>
      <c r="AR95">
        <v>3.6058143906899871E-5</v>
      </c>
      <c r="AS95" t="s">
        <v>943</v>
      </c>
      <c r="AT95">
        <v>3.3817242308165928E-5</v>
      </c>
      <c r="AU95" t="s">
        <v>1007</v>
      </c>
      <c r="AV95">
        <v>1.7927212789871071E-5</v>
      </c>
    </row>
    <row r="96" spans="17:48" x14ac:dyDescent="0.25">
      <c r="AQ96" t="s">
        <v>915</v>
      </c>
      <c r="AR96">
        <v>3.4020960635323583E-5</v>
      </c>
      <c r="AS96" t="s">
        <v>944</v>
      </c>
      <c r="AT96">
        <v>2.953915743785569E-5</v>
      </c>
      <c r="AU96" t="s">
        <v>1008</v>
      </c>
      <c r="AV96">
        <v>2.1186706024393165E-5</v>
      </c>
    </row>
    <row r="97" spans="43:48" x14ac:dyDescent="0.25">
      <c r="AQ97" t="s">
        <v>921</v>
      </c>
      <c r="AR97">
        <v>2.3223889295969381E-5</v>
      </c>
      <c r="AS97" t="s">
        <v>945</v>
      </c>
      <c r="AT97">
        <v>3.4020960635323509E-5</v>
      </c>
      <c r="AU97" t="s">
        <v>1009</v>
      </c>
      <c r="AV97">
        <v>1.5482592863979611E-5</v>
      </c>
    </row>
    <row r="98" spans="43:48" x14ac:dyDescent="0.25">
      <c r="AQ98" t="s">
        <v>922</v>
      </c>
      <c r="AR98">
        <v>2.1797861005865991E-5</v>
      </c>
      <c r="AS98" t="s">
        <v>946</v>
      </c>
      <c r="AT98">
        <v>9.1673247220931584E-6</v>
      </c>
      <c r="AU98" t="s">
        <v>1010</v>
      </c>
      <c r="AV98">
        <v>1.3037972938088079E-5</v>
      </c>
    </row>
    <row r="99" spans="43:48" x14ac:dyDescent="0.25">
      <c r="AQ99" t="s">
        <v>923</v>
      </c>
      <c r="AR99">
        <v>2.281645264165421E-5</v>
      </c>
      <c r="AS99" t="s">
        <v>947</v>
      </c>
      <c r="AT99">
        <v>1.1000789666511789E-5</v>
      </c>
      <c r="AU99" t="s">
        <v>1011</v>
      </c>
      <c r="AV99">
        <v>1.8742086098501631E-5</v>
      </c>
    </row>
    <row r="100" spans="43:48" x14ac:dyDescent="0.25">
      <c r="AQ100" t="s">
        <v>924</v>
      </c>
      <c r="AR100">
        <v>2.1390424351550749E-5</v>
      </c>
      <c r="AS100" t="s">
        <v>948</v>
      </c>
      <c r="AT100">
        <v>1.0185916357881302E-5</v>
      </c>
      <c r="AU100" t="s">
        <v>1012</v>
      </c>
      <c r="AV100">
        <v>1.7927212789871071E-5</v>
      </c>
    </row>
    <row r="101" spans="43:48" x14ac:dyDescent="0.25">
      <c r="AQ101" t="s">
        <v>925</v>
      </c>
      <c r="AR101">
        <v>2.2409015987338821E-5</v>
      </c>
      <c r="AS101" t="s">
        <v>949</v>
      </c>
      <c r="AT101">
        <v>9.9821980307237166E-6</v>
      </c>
      <c r="AU101" t="s">
        <v>1014</v>
      </c>
      <c r="AV101">
        <v>1.8742086098501631E-5</v>
      </c>
    </row>
    <row r="102" spans="43:48" x14ac:dyDescent="0.25">
      <c r="AQ102" t="s">
        <v>970</v>
      </c>
      <c r="AR102">
        <v>3.9725073795737136E-5</v>
      </c>
      <c r="AS102" t="s">
        <v>951</v>
      </c>
      <c r="AT102">
        <v>3.2594932345220193E-5</v>
      </c>
      <c r="AU102" t="s">
        <v>1015</v>
      </c>
      <c r="AV102">
        <v>1.9556959407132119E-5</v>
      </c>
    </row>
    <row r="103" spans="43:48" x14ac:dyDescent="0.25">
      <c r="AQ103" t="s">
        <v>971</v>
      </c>
      <c r="AR103">
        <v>1.7519776135555899E-5</v>
      </c>
      <c r="AS103" t="s">
        <v>952</v>
      </c>
      <c r="AT103">
        <v>2.8928002456382935E-5</v>
      </c>
      <c r="AU103" t="s">
        <v>1016</v>
      </c>
      <c r="AV103">
        <v>3.3409805653850685E-5</v>
      </c>
    </row>
    <row r="104" spans="43:48" x14ac:dyDescent="0.25">
      <c r="AQ104" t="s">
        <v>972</v>
      </c>
      <c r="AR104">
        <v>3.1576340709432053E-5</v>
      </c>
      <c r="AS104" t="s">
        <v>953</v>
      </c>
      <c r="AT104">
        <v>2.8724284129225347E-5</v>
      </c>
      <c r="AU104" t="s">
        <v>1017</v>
      </c>
      <c r="AV104">
        <v>3.0965185727959148E-5</v>
      </c>
    </row>
    <row r="105" spans="43:48" x14ac:dyDescent="0.25">
      <c r="AQ105" t="s">
        <v>973</v>
      </c>
      <c r="AR105">
        <v>3.2391214018062538E-5</v>
      </c>
      <c r="AS105" t="s">
        <v>954</v>
      </c>
      <c r="AT105">
        <v>3.3409805653850685E-5</v>
      </c>
      <c r="AU105" t="s">
        <v>1018</v>
      </c>
      <c r="AV105">
        <v>2.7705692493437132E-5</v>
      </c>
    </row>
    <row r="106" spans="43:48" x14ac:dyDescent="0.25">
      <c r="AQ106" t="s">
        <v>974</v>
      </c>
      <c r="AR106">
        <v>2.0168114388605021E-5</v>
      </c>
      <c r="AS106" t="s">
        <v>955</v>
      </c>
      <c r="AT106">
        <v>4.1354820412998039E-5</v>
      </c>
      <c r="AU106" t="s">
        <v>1019</v>
      </c>
      <c r="AV106">
        <v>2.8520565802067688E-5</v>
      </c>
    </row>
    <row r="107" spans="43:48" x14ac:dyDescent="0.25">
      <c r="AQ107" t="s">
        <v>975</v>
      </c>
      <c r="AR107">
        <v>2.2816452641654139E-5</v>
      </c>
      <c r="AS107" t="s">
        <v>956</v>
      </c>
      <c r="AT107">
        <v>2.4853635913230355E-5</v>
      </c>
      <c r="AU107" t="s">
        <v>1020</v>
      </c>
      <c r="AV107">
        <v>2.9335439110698103E-5</v>
      </c>
    </row>
    <row r="108" spans="43:48" x14ac:dyDescent="0.25">
      <c r="AQ108" t="s">
        <v>976</v>
      </c>
      <c r="AR108">
        <v>3.5650707252584486E-5</v>
      </c>
      <c r="AS108" t="s">
        <v>957</v>
      </c>
      <c r="AT108">
        <v>2.9335439110698177E-5</v>
      </c>
      <c r="AU108" t="s">
        <v>1021</v>
      </c>
      <c r="AV108">
        <v>2.0371832715762605E-5</v>
      </c>
    </row>
    <row r="109" spans="43:48" x14ac:dyDescent="0.25">
      <c r="AQ109" t="s">
        <v>977</v>
      </c>
      <c r="AR109">
        <v>3.096518572795908E-5</v>
      </c>
      <c r="AS109" t="s">
        <v>958</v>
      </c>
      <c r="AT109">
        <v>2.6687100857648985E-5</v>
      </c>
      <c r="AU109" t="s">
        <v>1022</v>
      </c>
      <c r="AV109">
        <v>1.1408226320827032E-5</v>
      </c>
    </row>
    <row r="110" spans="43:48" x14ac:dyDescent="0.25">
      <c r="AQ110" t="s">
        <v>978</v>
      </c>
      <c r="AR110">
        <v>2.8113129147752517E-5</v>
      </c>
      <c r="AS110" t="s">
        <v>959</v>
      </c>
      <c r="AT110">
        <v>2.4649917586072697E-5</v>
      </c>
      <c r="AU110" t="s">
        <v>1023</v>
      </c>
      <c r="AV110">
        <v>1.5482592863979611E-5</v>
      </c>
    </row>
    <row r="111" spans="43:48" x14ac:dyDescent="0.25">
      <c r="AQ111" t="s">
        <v>979</v>
      </c>
      <c r="AR111">
        <v>2.4649917586072768E-5</v>
      </c>
      <c r="AS111" t="s">
        <v>960</v>
      </c>
      <c r="AT111">
        <v>2.2409015987338893E-5</v>
      </c>
      <c r="AU111" t="s">
        <v>1024</v>
      </c>
      <c r="AV111">
        <v>1.5482592863979611E-5</v>
      </c>
    </row>
    <row r="112" spans="43:48" x14ac:dyDescent="0.25">
      <c r="AQ112" t="s">
        <v>980</v>
      </c>
      <c r="AR112">
        <v>3.0557749073643905E-5</v>
      </c>
      <c r="AS112" t="s">
        <v>961</v>
      </c>
      <c r="AT112">
        <v>4.9910990153618366E-5</v>
      </c>
      <c r="AU112" t="s">
        <v>1025</v>
      </c>
      <c r="AV112">
        <v>1.8742086098501631E-5</v>
      </c>
    </row>
    <row r="113" spans="43:48" x14ac:dyDescent="0.25">
      <c r="AQ113" t="s">
        <v>981</v>
      </c>
      <c r="AR113">
        <v>1.7112339481240585E-5</v>
      </c>
      <c r="AS113" t="s">
        <v>962</v>
      </c>
      <c r="AT113">
        <v>4.2780848703101423E-5</v>
      </c>
      <c r="AU113" t="s">
        <v>1026</v>
      </c>
      <c r="AV113">
        <v>1.8742086098501559E-5</v>
      </c>
    </row>
    <row r="114" spans="43:48" x14ac:dyDescent="0.25">
      <c r="AQ114" t="s">
        <v>982</v>
      </c>
      <c r="AR114">
        <v>1.5278874536822027E-5</v>
      </c>
      <c r="AS114" t="s">
        <v>963</v>
      </c>
      <c r="AT114">
        <v>5.0318426807933609E-5</v>
      </c>
      <c r="AU114" t="s">
        <v>1027</v>
      </c>
      <c r="AV114">
        <v>2.5261072567545598E-5</v>
      </c>
    </row>
    <row r="115" spans="43:48" x14ac:dyDescent="0.25">
      <c r="AQ115" t="s">
        <v>983</v>
      </c>
      <c r="AR115">
        <v>1.6297466172610097E-5</v>
      </c>
      <c r="AS115" t="s">
        <v>964</v>
      </c>
      <c r="AT115">
        <v>1.2588774026705503E-2</v>
      </c>
      <c r="AU115" t="s">
        <v>1028</v>
      </c>
      <c r="AV115">
        <v>3.0150312419328663E-5</v>
      </c>
    </row>
    <row r="116" spans="43:48" x14ac:dyDescent="0.25">
      <c r="AQ116" t="s">
        <v>984</v>
      </c>
      <c r="AR116">
        <v>1.6501184499767684E-5</v>
      </c>
      <c r="AS116" t="s">
        <v>965</v>
      </c>
      <c r="AT116">
        <v>5.6633694949819992E-5</v>
      </c>
      <c r="AU116" t="s">
        <v>1029</v>
      </c>
      <c r="AV116">
        <v>2.1186706024393165E-5</v>
      </c>
    </row>
    <row r="117" spans="43:48" x14ac:dyDescent="0.25">
      <c r="AQ117" t="s">
        <v>985</v>
      </c>
      <c r="AR117">
        <v>1.6908621154082998E-5</v>
      </c>
      <c r="AS117" t="s">
        <v>966</v>
      </c>
      <c r="AT117">
        <v>2.6279664203333813E-5</v>
      </c>
      <c r="AU117" t="s">
        <v>1030</v>
      </c>
      <c r="AV117">
        <v>2.2816452641654139E-5</v>
      </c>
    </row>
    <row r="118" spans="43:48" x14ac:dyDescent="0.25">
      <c r="AQ118" t="s">
        <v>986</v>
      </c>
      <c r="AR118">
        <v>1.3037972938088079E-5</v>
      </c>
      <c r="AS118" t="s">
        <v>967</v>
      </c>
      <c r="AT118">
        <v>4.461431364752013E-5</v>
      </c>
      <c r="AU118" t="s">
        <v>1031</v>
      </c>
      <c r="AV118">
        <v>1.548259286397954E-5</v>
      </c>
    </row>
    <row r="119" spans="43:48" x14ac:dyDescent="0.25">
      <c r="AQ119" t="s">
        <v>987</v>
      </c>
      <c r="AR119">
        <v>8.9636063949355726E-6</v>
      </c>
      <c r="AS119" t="s">
        <v>968</v>
      </c>
      <c r="AT119">
        <v>3.6465580561215046E-5</v>
      </c>
      <c r="AU119" t="s">
        <v>1032</v>
      </c>
      <c r="AV119">
        <v>1.7112339481240585E-5</v>
      </c>
    </row>
    <row r="120" spans="43:48" x14ac:dyDescent="0.25">
      <c r="AQ120" t="s">
        <v>988</v>
      </c>
      <c r="AR120">
        <v>1.4667719555349051E-5</v>
      </c>
      <c r="AS120" t="s">
        <v>969</v>
      </c>
      <c r="AT120">
        <v>3.0965185727959148E-5</v>
      </c>
      <c r="AU120" t="s">
        <v>1033</v>
      </c>
      <c r="AV120">
        <v>1.7112339481240585E-5</v>
      </c>
    </row>
    <row r="121" spans="43:48" x14ac:dyDescent="0.25">
      <c r="AQ121" t="s">
        <v>989</v>
      </c>
      <c r="AR121">
        <v>1.1815662975142348E-5</v>
      </c>
      <c r="AS121" t="s">
        <v>996</v>
      </c>
      <c r="AT121">
        <v>1.3445409592403322E-5</v>
      </c>
      <c r="AU121" t="s">
        <v>1034</v>
      </c>
      <c r="AV121">
        <v>1.7112339481240585E-5</v>
      </c>
    </row>
    <row r="122" spans="43:48" x14ac:dyDescent="0.25">
      <c r="AQ122" t="s">
        <v>990</v>
      </c>
      <c r="AR122">
        <v>1.3445409592403249E-5</v>
      </c>
      <c r="AS122" t="s">
        <v>997</v>
      </c>
      <c r="AT122">
        <v>1.4667719555349051E-5</v>
      </c>
      <c r="AU122" t="s">
        <v>1035</v>
      </c>
      <c r="AV122">
        <v>1.4667719555349051E-5</v>
      </c>
    </row>
    <row r="123" spans="43:48" x14ac:dyDescent="0.25">
      <c r="AQ123" t="s">
        <v>991</v>
      </c>
      <c r="AR123">
        <v>3.116890405511681E-5</v>
      </c>
      <c r="AS123" t="s">
        <v>1001</v>
      </c>
      <c r="AT123">
        <v>4.2373412048786254E-5</v>
      </c>
      <c r="AU123" t="s">
        <v>1036</v>
      </c>
      <c r="AV123">
        <v>2.2001579333023579E-5</v>
      </c>
    </row>
    <row r="124" spans="43:48" x14ac:dyDescent="0.25">
      <c r="AQ124" t="s">
        <v>992</v>
      </c>
      <c r="AR124">
        <v>2.8928002456383006E-5</v>
      </c>
      <c r="AS124" t="s">
        <v>1116</v>
      </c>
      <c r="AT124">
        <v>4.8892398517830219E-5</v>
      </c>
      <c r="AU124" t="s">
        <v>1037</v>
      </c>
      <c r="AV124">
        <v>1.8742086098501559E-5</v>
      </c>
    </row>
    <row r="125" spans="43:48" x14ac:dyDescent="0.25">
      <c r="AQ125" t="s">
        <v>993</v>
      </c>
      <c r="AR125">
        <v>3.0557749073643905E-5</v>
      </c>
      <c r="AS125" t="s">
        <v>1117</v>
      </c>
      <c r="AT125">
        <v>4.3188285357416672E-5</v>
      </c>
      <c r="AU125" t="s">
        <v>1038</v>
      </c>
      <c r="AV125">
        <v>2.5261072567545669E-5</v>
      </c>
    </row>
    <row r="126" spans="43:48" x14ac:dyDescent="0.25">
      <c r="AQ126" t="s">
        <v>995</v>
      </c>
      <c r="AR126">
        <v>2.8928002456382935E-5</v>
      </c>
      <c r="AS126" t="s">
        <v>1118</v>
      </c>
      <c r="AT126">
        <v>5.0522145135091271E-5</v>
      </c>
      <c r="AU126" t="s">
        <v>1039</v>
      </c>
      <c r="AV126">
        <v>2.1186706024393165E-5</v>
      </c>
    </row>
    <row r="127" spans="43:48" x14ac:dyDescent="0.25">
      <c r="AQ127" t="s">
        <v>999</v>
      </c>
      <c r="AR127">
        <v>1.5482592863979611E-5</v>
      </c>
      <c r="AS127" t="s">
        <v>1119</v>
      </c>
      <c r="AT127">
        <v>4.4818031974677717E-5</v>
      </c>
      <c r="AU127" t="s">
        <v>1040</v>
      </c>
      <c r="AV127">
        <v>2.6890819184806643E-5</v>
      </c>
    </row>
    <row r="128" spans="43:48" x14ac:dyDescent="0.25">
      <c r="AQ128" t="s">
        <v>1000</v>
      </c>
      <c r="AR128">
        <v>1.6297466172610097E-5</v>
      </c>
      <c r="AS128" t="s">
        <v>1120</v>
      </c>
      <c r="AT128">
        <v>4.8892398517830293E-5</v>
      </c>
      <c r="AU128" t="s">
        <v>1041</v>
      </c>
      <c r="AV128">
        <v>1.7112339481240585E-5</v>
      </c>
    </row>
    <row r="129" spans="43:48" x14ac:dyDescent="0.25">
      <c r="AQ129" t="s">
        <v>1051</v>
      </c>
      <c r="AR129">
        <v>1.3037972938088006E-5</v>
      </c>
      <c r="AS129" t="s">
        <v>1121</v>
      </c>
      <c r="AT129">
        <v>1.2223099629457592E-5</v>
      </c>
      <c r="AU129" t="s">
        <v>1042</v>
      </c>
      <c r="AV129">
        <v>1.7927212789871071E-5</v>
      </c>
    </row>
    <row r="130" spans="43:48" x14ac:dyDescent="0.25">
      <c r="AQ130" t="s">
        <v>1052</v>
      </c>
      <c r="AR130">
        <v>1.2223099629457519E-5</v>
      </c>
      <c r="AS130" t="s">
        <v>1122</v>
      </c>
      <c r="AT130">
        <v>1.3852846246718566E-5</v>
      </c>
      <c r="AU130" t="s">
        <v>1043</v>
      </c>
      <c r="AV130">
        <v>1.7112339481240585E-5</v>
      </c>
    </row>
    <row r="131" spans="43:48" x14ac:dyDescent="0.25">
      <c r="AQ131" t="s">
        <v>1053</v>
      </c>
      <c r="AR131">
        <v>1.3852846246718566E-5</v>
      </c>
      <c r="AS131" t="s">
        <v>1123</v>
      </c>
      <c r="AT131">
        <v>1.6297466172610097E-5</v>
      </c>
      <c r="AU131" t="s">
        <v>1044</v>
      </c>
      <c r="AV131">
        <v>1.7927212789871071E-5</v>
      </c>
    </row>
    <row r="132" spans="43:48" x14ac:dyDescent="0.25">
      <c r="AQ132" t="s">
        <v>1054</v>
      </c>
      <c r="AR132">
        <v>1.2223099629457592E-5</v>
      </c>
      <c r="AS132" t="s">
        <v>1124</v>
      </c>
      <c r="AT132">
        <v>2.118670602439309E-5</v>
      </c>
      <c r="AU132" t="s">
        <v>1045</v>
      </c>
      <c r="AV132">
        <v>1.3852846246718566E-5</v>
      </c>
    </row>
    <row r="133" spans="43:48" x14ac:dyDescent="0.25">
      <c r="AQ133" t="s">
        <v>1055</v>
      </c>
      <c r="AR133">
        <v>1.2223099629457519E-5</v>
      </c>
      <c r="AS133" t="s">
        <v>1125</v>
      </c>
      <c r="AT133">
        <v>1.5482592863979611E-5</v>
      </c>
      <c r="AU133" t="s">
        <v>1046</v>
      </c>
      <c r="AV133">
        <v>2.2816452641654139E-5</v>
      </c>
    </row>
    <row r="134" spans="43:48" x14ac:dyDescent="0.25">
      <c r="AQ134" t="s">
        <v>1056</v>
      </c>
      <c r="AR134">
        <v>1.3852846246718566E-5</v>
      </c>
      <c r="AS134" t="s">
        <v>1126</v>
      </c>
      <c r="AT134">
        <v>2.3631325950284624E-5</v>
      </c>
      <c r="AU134" t="s">
        <v>1047</v>
      </c>
      <c r="AV134">
        <v>2.200157933302365E-5</v>
      </c>
    </row>
    <row r="135" spans="43:48" x14ac:dyDescent="0.25">
      <c r="AQ135" t="s">
        <v>1057</v>
      </c>
      <c r="AR135">
        <v>1.2223099629457592E-5</v>
      </c>
      <c r="AS135" t="s">
        <v>1127</v>
      </c>
      <c r="AT135">
        <v>2.4446199258915109E-5</v>
      </c>
      <c r="AU135" t="s">
        <v>1048</v>
      </c>
      <c r="AV135">
        <v>2.200157933302365E-5</v>
      </c>
    </row>
    <row r="136" spans="43:48" x14ac:dyDescent="0.25">
      <c r="AQ136" t="s">
        <v>1058</v>
      </c>
      <c r="AR136">
        <v>1.3037972938088079E-5</v>
      </c>
      <c r="AS136" t="s">
        <v>1128</v>
      </c>
      <c r="AT136">
        <v>2.5261072567545598E-5</v>
      </c>
      <c r="AU136" t="s">
        <v>1049</v>
      </c>
      <c r="AV136">
        <v>2.0371832715762605E-5</v>
      </c>
    </row>
    <row r="137" spans="43:48" x14ac:dyDescent="0.25">
      <c r="AQ137" t="s">
        <v>1059</v>
      </c>
      <c r="AR137">
        <v>1.1408226320827032E-5</v>
      </c>
      <c r="AS137" t="s">
        <v>1129</v>
      </c>
      <c r="AT137">
        <v>2.3631325950284624E-5</v>
      </c>
      <c r="AU137" t="s">
        <v>1050</v>
      </c>
      <c r="AV137">
        <v>2.200157933302365E-5</v>
      </c>
    </row>
    <row r="138" spans="43:48" x14ac:dyDescent="0.25">
      <c r="AQ138" t="s">
        <v>1060</v>
      </c>
      <c r="AR138">
        <v>1.0593353012196545E-5</v>
      </c>
      <c r="AS138" t="s">
        <v>1130</v>
      </c>
      <c r="AT138">
        <v>2.200157933302365E-5</v>
      </c>
    </row>
    <row r="139" spans="43:48" x14ac:dyDescent="0.25">
      <c r="AQ139" t="s">
        <v>1061</v>
      </c>
      <c r="AR139">
        <v>1.5482592863979611E-5</v>
      </c>
      <c r="AS139" t="s">
        <v>1131</v>
      </c>
      <c r="AT139">
        <v>2.2816452641654139E-5</v>
      </c>
    </row>
    <row r="140" spans="43:48" x14ac:dyDescent="0.25">
      <c r="AQ140" t="s">
        <v>1062</v>
      </c>
      <c r="AR140">
        <v>1.7112339481240585E-5</v>
      </c>
      <c r="AS140" t="s">
        <v>1132</v>
      </c>
      <c r="AT140">
        <v>2.4446199258915109E-5</v>
      </c>
    </row>
    <row r="141" spans="43:48" x14ac:dyDescent="0.25">
      <c r="AQ141" t="s">
        <v>1063</v>
      </c>
      <c r="AR141">
        <v>1.8742086098501631E-5</v>
      </c>
      <c r="AS141" t="s">
        <v>1133</v>
      </c>
      <c r="AT141">
        <v>2.6075945876176158E-5</v>
      </c>
    </row>
    <row r="142" spans="43:48" x14ac:dyDescent="0.25">
      <c r="AQ142" t="s">
        <v>1064</v>
      </c>
      <c r="AR142">
        <v>1.7112339481240656E-5</v>
      </c>
      <c r="AS142" t="s">
        <v>1134</v>
      </c>
      <c r="AT142">
        <v>1.6297466172610097E-5</v>
      </c>
    </row>
    <row r="143" spans="43:48" x14ac:dyDescent="0.25">
      <c r="AQ143" t="s">
        <v>1065</v>
      </c>
      <c r="AR143">
        <v>1.6297466172610025E-5</v>
      </c>
      <c r="AS143" t="s">
        <v>1135</v>
      </c>
      <c r="AT143">
        <v>3.0150312419328663E-5</v>
      </c>
    </row>
    <row r="144" spans="43:48" x14ac:dyDescent="0.25">
      <c r="AQ144" t="s">
        <v>1066</v>
      </c>
      <c r="AR144">
        <v>2.0371832715762605E-5</v>
      </c>
      <c r="AS144" t="s">
        <v>1136</v>
      </c>
      <c r="AT144">
        <v>3.5039552271111656E-5</v>
      </c>
    </row>
    <row r="145" spans="43:46" x14ac:dyDescent="0.25">
      <c r="AQ145" t="s">
        <v>1068</v>
      </c>
      <c r="AR145">
        <v>1.9556959407132119E-5</v>
      </c>
      <c r="AS145" t="s">
        <v>1137</v>
      </c>
      <c r="AT145">
        <v>3.0150312419328663E-5</v>
      </c>
    </row>
    <row r="146" spans="43:46" x14ac:dyDescent="0.25">
      <c r="AQ146" t="s">
        <v>1069</v>
      </c>
      <c r="AR146">
        <v>1.7112339481240585E-5</v>
      </c>
      <c r="AS146" t="s">
        <v>1138</v>
      </c>
      <c r="AT146">
        <v>4.1558538740155695E-5</v>
      </c>
    </row>
    <row r="147" spans="43:46" x14ac:dyDescent="0.25">
      <c r="AQ147" t="s">
        <v>1070</v>
      </c>
      <c r="AR147">
        <v>2.118670602439309E-5</v>
      </c>
      <c r="AS147" t="s">
        <v>1139</v>
      </c>
      <c r="AT147">
        <v>3.9113918814264164E-5</v>
      </c>
    </row>
    <row r="148" spans="43:46" x14ac:dyDescent="0.25">
      <c r="AQ148" t="s">
        <v>1071</v>
      </c>
      <c r="AR148">
        <v>1.3037972938088079E-5</v>
      </c>
      <c r="AS148" t="s">
        <v>1140</v>
      </c>
      <c r="AT148">
        <v>3.5854425579742141E-5</v>
      </c>
    </row>
    <row r="149" spans="43:46" x14ac:dyDescent="0.25">
      <c r="AQ149" t="s">
        <v>1072</v>
      </c>
      <c r="AR149">
        <v>1.2223099629457519E-5</v>
      </c>
      <c r="AS149" t="s">
        <v>1141</v>
      </c>
      <c r="AT149">
        <v>2.0371832715762605E-5</v>
      </c>
    </row>
    <row r="150" spans="43:46" x14ac:dyDescent="0.25">
      <c r="AQ150" t="s">
        <v>1073</v>
      </c>
      <c r="AR150">
        <v>1.6297466172610097E-5</v>
      </c>
      <c r="AS150" t="s">
        <v>1142</v>
      </c>
      <c r="AT150">
        <v>2.118670602439309E-5</v>
      </c>
    </row>
    <row r="151" spans="43:46" x14ac:dyDescent="0.25">
      <c r="AQ151" t="s">
        <v>1074</v>
      </c>
      <c r="AR151">
        <v>1.3037972938088079E-5</v>
      </c>
      <c r="AS151" t="s">
        <v>1143</v>
      </c>
      <c r="AT151">
        <v>2.0371832715762605E-5</v>
      </c>
    </row>
    <row r="152" spans="43:46" x14ac:dyDescent="0.25">
      <c r="AQ152" t="s">
        <v>1075</v>
      </c>
      <c r="AR152">
        <v>1.6297466172610025E-5</v>
      </c>
      <c r="AS152" t="s">
        <v>1144</v>
      </c>
      <c r="AT152">
        <v>2.0371832715762605E-5</v>
      </c>
    </row>
    <row r="153" spans="43:46" x14ac:dyDescent="0.25">
      <c r="AQ153" t="s">
        <v>1076</v>
      </c>
      <c r="AR153">
        <v>1.8742086098501559E-5</v>
      </c>
      <c r="AS153" t="s">
        <v>1145</v>
      </c>
      <c r="AT153">
        <v>2.4446199258915184E-5</v>
      </c>
    </row>
    <row r="154" spans="43:46" x14ac:dyDescent="0.25">
      <c r="AQ154" t="s">
        <v>1077</v>
      </c>
      <c r="AR154">
        <v>2.118670602439309E-5</v>
      </c>
      <c r="AS154" t="s">
        <v>1147</v>
      </c>
      <c r="AT154">
        <v>1.5482592863979611E-5</v>
      </c>
    </row>
    <row r="155" spans="43:46" x14ac:dyDescent="0.25">
      <c r="AQ155" t="s">
        <v>1078</v>
      </c>
      <c r="AR155">
        <v>2.5261072567545598E-5</v>
      </c>
      <c r="AS155" t="s">
        <v>1148</v>
      </c>
      <c r="AT155">
        <v>1.7927212789871071E-5</v>
      </c>
    </row>
    <row r="156" spans="43:46" x14ac:dyDescent="0.25">
      <c r="AQ156" t="s">
        <v>1079</v>
      </c>
      <c r="AR156">
        <v>2.0371832715762605E-5</v>
      </c>
      <c r="AS156" t="s">
        <v>1149</v>
      </c>
      <c r="AT156">
        <v>1.7927212789871071E-5</v>
      </c>
    </row>
    <row r="157" spans="43:46" x14ac:dyDescent="0.25">
      <c r="AQ157" t="s">
        <v>1080</v>
      </c>
      <c r="AR157">
        <v>3.0965185727959148E-5</v>
      </c>
      <c r="AS157" t="s">
        <v>1150</v>
      </c>
      <c r="AT157">
        <v>1.6297466172610097E-5</v>
      </c>
    </row>
    <row r="158" spans="43:46" x14ac:dyDescent="0.25">
      <c r="AQ158" t="s">
        <v>1081</v>
      </c>
      <c r="AR158">
        <v>5.1337018443721756E-5</v>
      </c>
      <c r="AS158" t="s">
        <v>1151</v>
      </c>
      <c r="AT158">
        <v>1.6297466172610097E-5</v>
      </c>
    </row>
    <row r="159" spans="43:46" x14ac:dyDescent="0.25">
      <c r="AQ159" t="s">
        <v>1082</v>
      </c>
      <c r="AR159">
        <v>4.7262651900569248E-5</v>
      </c>
      <c r="AS159" t="s">
        <v>1152</v>
      </c>
      <c r="AT159">
        <v>1.548259286397954E-5</v>
      </c>
    </row>
    <row r="160" spans="43:46" x14ac:dyDescent="0.25">
      <c r="AQ160" t="s">
        <v>1083</v>
      </c>
      <c r="AR160">
        <v>4.8077525209199808E-5</v>
      </c>
      <c r="AS160" t="s">
        <v>1153</v>
      </c>
      <c r="AT160">
        <v>1.548259286397954E-5</v>
      </c>
    </row>
    <row r="161" spans="43:46" x14ac:dyDescent="0.25">
      <c r="AQ161" t="s">
        <v>1084</v>
      </c>
      <c r="AR161">
        <v>5.1337018443721756E-5</v>
      </c>
      <c r="AS161" t="s">
        <v>1154</v>
      </c>
      <c r="AT161">
        <v>1.4667719555349051E-5</v>
      </c>
    </row>
    <row r="162" spans="43:46" x14ac:dyDescent="0.25">
      <c r="AQ162" t="s">
        <v>1085</v>
      </c>
      <c r="AR162">
        <v>3.4224678962481171E-5</v>
      </c>
      <c r="AS162" t="s">
        <v>1155</v>
      </c>
      <c r="AT162">
        <v>1.4667719555349051E-5</v>
      </c>
    </row>
    <row r="163" spans="43:46" x14ac:dyDescent="0.25">
      <c r="AQ163" t="s">
        <v>1086</v>
      </c>
      <c r="AR163">
        <v>3.0965185727959148E-5</v>
      </c>
      <c r="AS163" t="s">
        <v>1156</v>
      </c>
      <c r="AT163">
        <v>3.6669298888372701E-5</v>
      </c>
    </row>
    <row r="164" spans="43:46" x14ac:dyDescent="0.25">
      <c r="AQ164" t="s">
        <v>1087</v>
      </c>
      <c r="AR164">
        <v>2.9335439110698177E-5</v>
      </c>
      <c r="AS164" t="s">
        <v>1157</v>
      </c>
      <c r="AT164">
        <v>3.3409805653850685E-5</v>
      </c>
    </row>
    <row r="165" spans="43:46" x14ac:dyDescent="0.25">
      <c r="AQ165" t="s">
        <v>1088</v>
      </c>
      <c r="AR165">
        <v>3.1780059036589708E-5</v>
      </c>
      <c r="AS165" t="s">
        <v>1158</v>
      </c>
      <c r="AT165">
        <v>3.5039552271111656E-5</v>
      </c>
    </row>
    <row r="166" spans="43:46" x14ac:dyDescent="0.25">
      <c r="AQ166" t="s">
        <v>1089</v>
      </c>
      <c r="AR166">
        <v>2.8520565802067617E-5</v>
      </c>
      <c r="AS166" t="s">
        <v>1159</v>
      </c>
      <c r="AT166">
        <v>3.3409805653850685E-5</v>
      </c>
    </row>
    <row r="167" spans="43:46" x14ac:dyDescent="0.25">
      <c r="AQ167" t="s">
        <v>1090</v>
      </c>
      <c r="AR167">
        <v>2.6890819184806643E-5</v>
      </c>
      <c r="AS167" t="s">
        <v>1160</v>
      </c>
      <c r="AT167">
        <v>3.3409805653850685E-5</v>
      </c>
    </row>
    <row r="168" spans="43:46" x14ac:dyDescent="0.25">
      <c r="AQ168" t="s">
        <v>1091</v>
      </c>
      <c r="AR168">
        <v>3.5039552271111731E-5</v>
      </c>
      <c r="AS168" t="s">
        <v>1200</v>
      </c>
      <c r="AT168">
        <v>3.9113918814264239E-5</v>
      </c>
    </row>
    <row r="169" spans="43:46" x14ac:dyDescent="0.25">
      <c r="AQ169" t="s">
        <v>1092</v>
      </c>
      <c r="AR169">
        <v>1.9556959407132119E-5</v>
      </c>
      <c r="AS169" t="s">
        <v>1201</v>
      </c>
      <c r="AT169">
        <v>5.2151891752352241E-5</v>
      </c>
    </row>
    <row r="170" spans="43:46" x14ac:dyDescent="0.25">
      <c r="AQ170" t="s">
        <v>1093</v>
      </c>
      <c r="AR170">
        <v>1.7927212789871071E-5</v>
      </c>
      <c r="AS170" t="s">
        <v>1202</v>
      </c>
      <c r="AT170">
        <v>5.2151891752352316E-5</v>
      </c>
    </row>
    <row r="171" spans="43:46" x14ac:dyDescent="0.25">
      <c r="AQ171" t="s">
        <v>1094</v>
      </c>
      <c r="AR171">
        <v>2.0371832715762605E-5</v>
      </c>
      <c r="AS171" t="s">
        <v>1203</v>
      </c>
      <c r="AT171">
        <v>5.2151891752352241E-5</v>
      </c>
    </row>
    <row r="172" spans="43:46" x14ac:dyDescent="0.25">
      <c r="AQ172" t="s">
        <v>1095</v>
      </c>
      <c r="AR172">
        <v>2.0371832715762605E-5</v>
      </c>
      <c r="AS172" t="s">
        <v>1204</v>
      </c>
      <c r="AT172">
        <v>5.0522145135091271E-5</v>
      </c>
    </row>
    <row r="173" spans="43:46" x14ac:dyDescent="0.25">
      <c r="AQ173" t="s">
        <v>1096</v>
      </c>
      <c r="AR173">
        <v>2.1186706024393165E-5</v>
      </c>
      <c r="AS173" t="s">
        <v>1205</v>
      </c>
      <c r="AT173">
        <v>5.3781638369613287E-5</v>
      </c>
    </row>
    <row r="174" spans="43:46" x14ac:dyDescent="0.25">
      <c r="AQ174" t="s">
        <v>1097</v>
      </c>
      <c r="AR174">
        <v>3.1780059036589708E-5</v>
      </c>
      <c r="AS174" t="s">
        <v>1206</v>
      </c>
      <c r="AT174">
        <v>4.318828535741674E-5</v>
      </c>
    </row>
    <row r="175" spans="43:46" x14ac:dyDescent="0.25">
      <c r="AQ175" t="s">
        <v>1098</v>
      </c>
      <c r="AR175">
        <v>3.0965185727959148E-5</v>
      </c>
    </row>
    <row r="176" spans="43:46" x14ac:dyDescent="0.25">
      <c r="AQ176" t="s">
        <v>1099</v>
      </c>
      <c r="AR176">
        <v>3.4224678962481171E-5</v>
      </c>
    </row>
    <row r="177" spans="43:44" x14ac:dyDescent="0.25">
      <c r="AQ177" t="s">
        <v>1100</v>
      </c>
      <c r="AR177">
        <v>3.178005903658964E-5</v>
      </c>
    </row>
    <row r="178" spans="43:44" x14ac:dyDescent="0.25">
      <c r="AQ178" t="s">
        <v>1101</v>
      </c>
      <c r="AR178">
        <v>3.4224678962481171E-5</v>
      </c>
    </row>
    <row r="179" spans="43:44" x14ac:dyDescent="0.25">
      <c r="AQ179" t="s">
        <v>1102</v>
      </c>
      <c r="AR179">
        <v>3.4224678962481171E-5</v>
      </c>
    </row>
    <row r="180" spans="43:44" x14ac:dyDescent="0.25">
      <c r="AQ180" t="s">
        <v>1103</v>
      </c>
      <c r="AR180">
        <v>3.5854425579742216E-5</v>
      </c>
    </row>
    <row r="181" spans="43:44" x14ac:dyDescent="0.25">
      <c r="AQ181" t="s">
        <v>1104</v>
      </c>
      <c r="AR181">
        <v>3.4224678962481171E-5</v>
      </c>
    </row>
    <row r="182" spans="43:44" x14ac:dyDescent="0.25">
      <c r="AQ182" t="s">
        <v>1105</v>
      </c>
      <c r="AR182">
        <v>3.4224678962481171E-5</v>
      </c>
    </row>
    <row r="183" spans="43:44" x14ac:dyDescent="0.25">
      <c r="AQ183" t="s">
        <v>1106</v>
      </c>
      <c r="AR183">
        <v>2.6075945876176083E-5</v>
      </c>
    </row>
    <row r="184" spans="43:44" x14ac:dyDescent="0.25">
      <c r="AQ184" t="s">
        <v>1107</v>
      </c>
      <c r="AR184">
        <v>2.2816452641654139E-5</v>
      </c>
    </row>
    <row r="185" spans="43:44" x14ac:dyDescent="0.25">
      <c r="AQ185" t="s">
        <v>1108</v>
      </c>
      <c r="AR185">
        <v>2.9335439110698177E-5</v>
      </c>
    </row>
    <row r="186" spans="43:44" x14ac:dyDescent="0.25">
      <c r="AQ186" t="s">
        <v>1109</v>
      </c>
      <c r="AR186">
        <v>2.5261072567545669E-5</v>
      </c>
    </row>
    <row r="187" spans="43:44" x14ac:dyDescent="0.25">
      <c r="AQ187" t="s">
        <v>1110</v>
      </c>
      <c r="AR187">
        <v>2.6075945876176083E-5</v>
      </c>
    </row>
    <row r="188" spans="43:44" x14ac:dyDescent="0.25">
      <c r="AQ188" t="s">
        <v>1111</v>
      </c>
      <c r="AR188">
        <v>2.3631325950284624E-5</v>
      </c>
    </row>
    <row r="189" spans="43:44" x14ac:dyDescent="0.25">
      <c r="AQ189" t="s">
        <v>1112</v>
      </c>
      <c r="AR189">
        <v>2.5261072567545669E-5</v>
      </c>
    </row>
    <row r="190" spans="43:44" x14ac:dyDescent="0.25">
      <c r="AQ190" t="s">
        <v>1113</v>
      </c>
      <c r="AR190">
        <v>2.6075945876176158E-5</v>
      </c>
    </row>
    <row r="191" spans="43:44" x14ac:dyDescent="0.25">
      <c r="AQ191" t="s">
        <v>1114</v>
      </c>
      <c r="AR191">
        <v>2.3631325950284624E-5</v>
      </c>
    </row>
    <row r="192" spans="43:44" x14ac:dyDescent="0.25">
      <c r="AQ192" t="s">
        <v>1115</v>
      </c>
      <c r="AR192">
        <v>2.0371832715762605E-5</v>
      </c>
    </row>
    <row r="193" spans="43:44" x14ac:dyDescent="0.25">
      <c r="AQ193" t="s">
        <v>1207</v>
      </c>
      <c r="AR193">
        <v>3.4224678962481245E-5</v>
      </c>
    </row>
    <row r="194" spans="43:44" x14ac:dyDescent="0.25">
      <c r="AQ194" t="s">
        <v>1208</v>
      </c>
      <c r="AR194">
        <v>4.8892398517830219E-5</v>
      </c>
    </row>
    <row r="195" spans="43:44" x14ac:dyDescent="0.25">
      <c r="AQ195" t="s">
        <v>1209</v>
      </c>
      <c r="AR195">
        <v>3.9113918814264164E-5</v>
      </c>
    </row>
    <row r="196" spans="43:44" x14ac:dyDescent="0.25">
      <c r="AQ196" t="s">
        <v>1210</v>
      </c>
      <c r="AR196">
        <v>4.4818031974677717E-5</v>
      </c>
    </row>
  </sheetData>
  <mergeCells count="12">
    <mergeCell ref="BP4:BP6"/>
    <mergeCell ref="AY10:BD21"/>
    <mergeCell ref="AI17:AM28"/>
    <mergeCell ref="C4:E18"/>
    <mergeCell ref="G2:H2"/>
    <mergeCell ref="I8:J23"/>
    <mergeCell ref="P2:Q2"/>
    <mergeCell ref="T2:U2"/>
    <mergeCell ref="R8:S17"/>
    <mergeCell ref="Y2:Z2"/>
    <mergeCell ref="AA8:AB17"/>
    <mergeCell ref="AY22:BD25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2"/>
  <sheetViews>
    <sheetView topLeftCell="Y1" workbookViewId="0">
      <pane ySplit="2" topLeftCell="A3" activePane="bottomLeft" state="frozen"/>
      <selection pane="bottomLeft" activeCell="AP11" sqref="AP11"/>
    </sheetView>
  </sheetViews>
  <sheetFormatPr defaultColWidth="8.875" defaultRowHeight="15" x14ac:dyDescent="0.25"/>
  <cols>
    <col min="10" max="10" width="12" bestFit="1" customWidth="1"/>
    <col min="14" max="14" width="12.125" style="24" customWidth="1"/>
    <col min="15" max="15" width="3.625" customWidth="1"/>
    <col min="16" max="16" width="12.125" customWidth="1"/>
    <col min="21" max="21" width="8.375" customWidth="1"/>
    <col min="24" max="24" width="12" bestFit="1" customWidth="1"/>
    <col min="25" max="25" width="8.5" customWidth="1"/>
    <col min="26" max="26" width="8.125" customWidth="1"/>
    <col min="27" max="27" width="8" customWidth="1"/>
    <col min="28" max="28" width="8.5" customWidth="1"/>
    <col min="36" max="36" width="12" bestFit="1" customWidth="1"/>
  </cols>
  <sheetData>
    <row r="1" spans="1:47" x14ac:dyDescent="0.25">
      <c r="AF1" s="21" t="s">
        <v>1685</v>
      </c>
    </row>
    <row r="2" spans="1:47" x14ac:dyDescent="0.25">
      <c r="A2" s="12" t="s">
        <v>1667</v>
      </c>
      <c r="B2" s="12" t="s">
        <v>171</v>
      </c>
      <c r="C2" s="12" t="s">
        <v>1362</v>
      </c>
      <c r="D2" s="12" t="s">
        <v>380</v>
      </c>
      <c r="E2" s="12" t="s">
        <v>713</v>
      </c>
      <c r="F2" s="12" t="s">
        <v>708</v>
      </c>
      <c r="G2" s="12" t="s">
        <v>1361</v>
      </c>
      <c r="H2" s="12" t="s">
        <v>1223</v>
      </c>
      <c r="I2" s="12" t="s">
        <v>1360</v>
      </c>
      <c r="J2" s="12" t="s">
        <v>382</v>
      </c>
      <c r="K2" s="12" t="s">
        <v>177</v>
      </c>
      <c r="L2" s="12" t="s">
        <v>178</v>
      </c>
      <c r="M2" s="23" t="s">
        <v>689</v>
      </c>
      <c r="N2" s="25" t="s">
        <v>688</v>
      </c>
      <c r="AF2" s="12" t="s">
        <v>1684</v>
      </c>
      <c r="AG2" s="12" t="s">
        <v>715</v>
      </c>
      <c r="AH2" s="12" t="s">
        <v>1223</v>
      </c>
      <c r="AI2" s="12" t="s">
        <v>1360</v>
      </c>
      <c r="AJ2" s="12" t="s">
        <v>382</v>
      </c>
      <c r="AK2" s="12" t="s">
        <v>177</v>
      </c>
      <c r="AL2" s="12" t="s">
        <v>178</v>
      </c>
      <c r="AM2" s="23" t="s">
        <v>689</v>
      </c>
      <c r="AN2" s="25" t="s">
        <v>688</v>
      </c>
    </row>
    <row r="3" spans="1:47" x14ac:dyDescent="0.25">
      <c r="A3">
        <v>1</v>
      </c>
      <c r="B3" t="s">
        <v>1260</v>
      </c>
      <c r="C3" t="str">
        <f t="shared" ref="C3:C34" si="0">RIGHT(B3,2)</f>
        <v>01</v>
      </c>
      <c r="D3" t="s">
        <v>168</v>
      </c>
      <c r="E3">
        <v>110</v>
      </c>
      <c r="F3" t="s">
        <v>383</v>
      </c>
      <c r="G3" t="s">
        <v>1363</v>
      </c>
      <c r="H3">
        <v>4.3600000000000003</v>
      </c>
      <c r="I3">
        <v>3.94</v>
      </c>
      <c r="J3">
        <f t="shared" ref="J3:J34" si="1">IFERROR((H3-I3)/(PI()*((E3/2)^2)),"na")</f>
        <v>4.4195091635435438E-5</v>
      </c>
      <c r="K3" s="6">
        <v>0.40990740740740739</v>
      </c>
      <c r="L3" s="6">
        <v>0.42178240740740741</v>
      </c>
      <c r="M3" s="7" t="str">
        <f t="shared" ref="M3:M26" si="2">TEXT(L3-K3,"[ss]")</f>
        <v>1026</v>
      </c>
      <c r="N3" s="24">
        <f>J3/_xlfn.NUMBERVALUE(M3)</f>
        <v>4.3075138046233372E-8</v>
      </c>
      <c r="AF3" t="s">
        <v>1539</v>
      </c>
      <c r="AG3">
        <v>0</v>
      </c>
      <c r="AH3">
        <v>5.8</v>
      </c>
      <c r="AI3">
        <v>5.65</v>
      </c>
      <c r="AJ3">
        <f t="shared" ref="AJ3:AJ34" si="3">IFERROR((AH3-AI3)/(PI()*((125/2)^2)),"na")</f>
        <v>1.2223099629457519E-5</v>
      </c>
      <c r="AK3" s="6">
        <v>0.30803240740740739</v>
      </c>
      <c r="AL3" s="6">
        <v>0.31903935185185184</v>
      </c>
      <c r="AM3" s="7" t="str">
        <f t="shared" ref="AM3:AM34" si="4">TEXT(AL3-AK3,"[ss]")</f>
        <v>951</v>
      </c>
      <c r="AN3" s="24">
        <f t="shared" ref="AN3:AN34" si="5">AJ3/_xlfn.NUMBERVALUE(AM3)</f>
        <v>1.285289130332021E-8</v>
      </c>
    </row>
    <row r="4" spans="1:47" x14ac:dyDescent="0.25">
      <c r="A4">
        <v>2</v>
      </c>
      <c r="B4" t="s">
        <v>1261</v>
      </c>
      <c r="C4" t="str">
        <f t="shared" si="0"/>
        <v>02</v>
      </c>
      <c r="D4" t="s">
        <v>168</v>
      </c>
      <c r="E4">
        <v>110</v>
      </c>
      <c r="F4" t="s">
        <v>383</v>
      </c>
      <c r="G4" t="s">
        <v>1364</v>
      </c>
      <c r="H4">
        <v>4.3499999999999996</v>
      </c>
      <c r="I4">
        <v>3.91</v>
      </c>
      <c r="J4">
        <f t="shared" si="1"/>
        <v>4.6299619808551317E-5</v>
      </c>
      <c r="K4" s="6">
        <v>0.41259259259259262</v>
      </c>
      <c r="L4" s="6">
        <v>0.42387731481481478</v>
      </c>
      <c r="M4" s="7" t="str">
        <f t="shared" si="2"/>
        <v>975</v>
      </c>
      <c r="N4" s="24">
        <f t="shared" ref="N4:N26" si="6">J4/M4</f>
        <v>4.7486789547232123E-8</v>
      </c>
      <c r="P4" s="15" t="s">
        <v>1384</v>
      </c>
      <c r="U4" s="21" t="s">
        <v>1366</v>
      </c>
      <c r="AF4" t="s">
        <v>1544</v>
      </c>
      <c r="AG4">
        <v>0</v>
      </c>
      <c r="AH4">
        <v>5.76</v>
      </c>
      <c r="AI4">
        <v>5.51</v>
      </c>
      <c r="AJ4">
        <f t="shared" si="3"/>
        <v>2.0371832715762605E-5</v>
      </c>
      <c r="AK4" s="6">
        <v>0.32528935185185187</v>
      </c>
      <c r="AL4" s="6">
        <v>0.3359375</v>
      </c>
      <c r="AM4" s="7" t="str">
        <f t="shared" si="4"/>
        <v>920</v>
      </c>
      <c r="AN4" s="24">
        <f t="shared" si="5"/>
        <v>2.2143296430176744E-8</v>
      </c>
      <c r="AP4" s="12" t="s">
        <v>715</v>
      </c>
      <c r="AQ4" s="12">
        <v>0</v>
      </c>
      <c r="AR4" s="12">
        <v>2</v>
      </c>
      <c r="AS4" s="12">
        <v>3</v>
      </c>
      <c r="AT4" s="12">
        <v>4</v>
      </c>
      <c r="AU4" s="12">
        <v>5</v>
      </c>
    </row>
    <row r="5" spans="1:47" ht="15" customHeight="1" x14ac:dyDescent="0.25">
      <c r="A5">
        <v>3</v>
      </c>
      <c r="B5" t="s">
        <v>1262</v>
      </c>
      <c r="C5" t="str">
        <f t="shared" si="0"/>
        <v>03</v>
      </c>
      <c r="D5" t="s">
        <v>168</v>
      </c>
      <c r="E5">
        <v>110</v>
      </c>
      <c r="F5" t="s">
        <v>383</v>
      </c>
      <c r="G5" t="s">
        <v>1365</v>
      </c>
      <c r="H5">
        <v>4.45</v>
      </c>
      <c r="I5">
        <v>3.97</v>
      </c>
      <c r="J5">
        <f t="shared" si="1"/>
        <v>5.0508676154783312E-5</v>
      </c>
      <c r="K5" s="6">
        <v>0.41546296296296298</v>
      </c>
      <c r="L5" s="6">
        <v>0.4255902777777778</v>
      </c>
      <c r="M5" s="7" t="str">
        <f t="shared" si="2"/>
        <v>875</v>
      </c>
      <c r="N5" s="24">
        <f t="shared" si="6"/>
        <v>5.7724201319752359E-8</v>
      </c>
      <c r="P5" s="12" t="s">
        <v>1385</v>
      </c>
      <c r="Q5" s="12" t="s">
        <v>681</v>
      </c>
      <c r="R5" s="12" t="s">
        <v>680</v>
      </c>
      <c r="S5" s="12" t="s">
        <v>679</v>
      </c>
      <c r="U5" s="16" t="s">
        <v>1369</v>
      </c>
      <c r="V5" s="12" t="s">
        <v>168</v>
      </c>
      <c r="W5" s="12" t="s">
        <v>169</v>
      </c>
      <c r="X5" s="12" t="s">
        <v>1221</v>
      </c>
      <c r="Y5" s="12" t="s">
        <v>170</v>
      </c>
      <c r="Z5" s="37" t="s">
        <v>1367</v>
      </c>
      <c r="AA5" s="37"/>
      <c r="AF5" t="s">
        <v>1549</v>
      </c>
      <c r="AG5">
        <v>0</v>
      </c>
      <c r="AH5">
        <v>5.86</v>
      </c>
      <c r="AI5">
        <v>5.6</v>
      </c>
      <c r="AJ5">
        <f t="shared" si="3"/>
        <v>2.1186706024393165E-5</v>
      </c>
      <c r="AK5" s="6">
        <v>0.34192129629629631</v>
      </c>
      <c r="AL5" s="6">
        <v>0.35292824074074075</v>
      </c>
      <c r="AM5" s="7" t="str">
        <f t="shared" si="4"/>
        <v>951</v>
      </c>
      <c r="AN5" s="24">
        <f t="shared" si="5"/>
        <v>2.2278344925755167E-8</v>
      </c>
      <c r="AP5" s="12">
        <v>0</v>
      </c>
      <c r="AQ5" t="s">
        <v>705</v>
      </c>
      <c r="AR5">
        <f>_xlfn.T.TEST(AN3:AN12,AN13:AN22,2,2)</f>
        <v>0.67717595763585114</v>
      </c>
      <c r="AS5">
        <f>_xlfn.T.TEST(AN3:AN12,AN23:AN32,2,2)</f>
        <v>0.931200947314481</v>
      </c>
      <c r="AT5">
        <f>_xlfn.T.TEST(AN3:AN12,AN33:AN42,2,2)</f>
        <v>0.85432768715279239</v>
      </c>
      <c r="AU5">
        <f>_xlfn.T.TEST(AN3:AN12,AN43:AN52,2,2)</f>
        <v>0.57994669983237568</v>
      </c>
    </row>
    <row r="6" spans="1:47" x14ac:dyDescent="0.25">
      <c r="A6">
        <v>4</v>
      </c>
      <c r="B6" t="s">
        <v>1263</v>
      </c>
      <c r="C6" t="str">
        <f t="shared" si="0"/>
        <v>04</v>
      </c>
      <c r="D6" t="s">
        <v>168</v>
      </c>
      <c r="E6">
        <v>110</v>
      </c>
      <c r="F6" t="s">
        <v>383</v>
      </c>
      <c r="G6" t="s">
        <v>1363</v>
      </c>
      <c r="H6">
        <v>4.32</v>
      </c>
      <c r="I6">
        <v>3.95</v>
      </c>
      <c r="J6">
        <f t="shared" si="1"/>
        <v>3.8933771202645481E-5</v>
      </c>
      <c r="K6" s="6">
        <v>0.43004629629629632</v>
      </c>
      <c r="L6" s="6">
        <v>0.44037037037037036</v>
      </c>
      <c r="M6" s="7" t="str">
        <f t="shared" si="2"/>
        <v>892</v>
      </c>
      <c r="N6" s="24">
        <f t="shared" si="6"/>
        <v>4.3647725563503905E-8</v>
      </c>
      <c r="P6" t="s">
        <v>1363</v>
      </c>
      <c r="Q6" t="s">
        <v>1378</v>
      </c>
      <c r="R6">
        <f>100-(IF(RIGHT(Q6,1)="w",_xlfn.NUMBERVALUE(LEFT(Q6,(LEN(Q6)-2))),94-_xlfn.NUMBERVALUE(LEFT(Q6,(LEN(Q6)-2))))*1.04)</f>
        <v>22</v>
      </c>
      <c r="S6">
        <f>AVERAGE(R6:R9)</f>
        <v>27.199999999999996</v>
      </c>
      <c r="U6" s="12" t="s">
        <v>168</v>
      </c>
      <c r="V6" s="16" t="s">
        <v>1676</v>
      </c>
      <c r="W6">
        <v>0.69966087795547705</v>
      </c>
      <c r="X6">
        <v>0.58051037222549762</v>
      </c>
      <c r="Y6">
        <v>0.62550123890540554</v>
      </c>
      <c r="Z6" s="37"/>
      <c r="AA6" s="37"/>
      <c r="AF6" t="s">
        <v>1554</v>
      </c>
      <c r="AG6">
        <v>0</v>
      </c>
      <c r="AH6">
        <v>5.93</v>
      </c>
      <c r="AI6">
        <v>5.77</v>
      </c>
      <c r="AJ6">
        <f t="shared" si="3"/>
        <v>1.3037972938088079E-5</v>
      </c>
      <c r="AK6" s="6">
        <v>0.39978009259259256</v>
      </c>
      <c r="AL6" s="6">
        <v>0.41043981481481479</v>
      </c>
      <c r="AM6" s="7" t="str">
        <f t="shared" si="4"/>
        <v>921</v>
      </c>
      <c r="AN6" s="24">
        <f t="shared" si="5"/>
        <v>1.4156322408347534E-8</v>
      </c>
      <c r="AP6" s="12">
        <v>2</v>
      </c>
      <c r="AR6" t="s">
        <v>705</v>
      </c>
      <c r="AS6">
        <f>_xlfn.T.TEST(AN13:AN22,AN23:AN32,2,2)</f>
        <v>0.61379755923175661</v>
      </c>
      <c r="AT6">
        <f>_xlfn.T.TEST(AN13:AN22,AN33:AN42,2,2)</f>
        <v>0.8286723618382773</v>
      </c>
      <c r="AU6">
        <f>_xlfn.T.TEST(AN13:AN22,AN43:AN52,2,2)</f>
        <v>0.90969125616852775</v>
      </c>
    </row>
    <row r="7" spans="1:47" x14ac:dyDescent="0.25">
      <c r="A7">
        <v>5</v>
      </c>
      <c r="B7" t="s">
        <v>1264</v>
      </c>
      <c r="C7" t="str">
        <f t="shared" si="0"/>
        <v>05</v>
      </c>
      <c r="D7" t="s">
        <v>168</v>
      </c>
      <c r="E7">
        <v>110</v>
      </c>
      <c r="F7" t="s">
        <v>383</v>
      </c>
      <c r="G7" t="s">
        <v>1364</v>
      </c>
      <c r="H7">
        <v>4.3899999999999997</v>
      </c>
      <c r="I7">
        <v>3.98</v>
      </c>
      <c r="J7">
        <f t="shared" si="1"/>
        <v>4.3142827548877381E-5</v>
      </c>
      <c r="K7" s="6">
        <v>0.43254629629629626</v>
      </c>
      <c r="L7" s="6">
        <v>0.44248842592592591</v>
      </c>
      <c r="M7" s="7" t="str">
        <f t="shared" si="2"/>
        <v>859</v>
      </c>
      <c r="N7" s="24">
        <f t="shared" si="6"/>
        <v>5.0224479102301957E-8</v>
      </c>
      <c r="Q7" t="s">
        <v>1379</v>
      </c>
      <c r="R7">
        <f t="shared" ref="R7:R17" si="7">100-(IF(RIGHT(Q7,1)="w",_xlfn.NUMBERVALUE(LEFT(Q7,(LEN(Q7)-2))),94-_xlfn.NUMBERVALUE(LEFT(Q7,(LEN(Q7)-2))))*1.04)</f>
        <v>16.799999999999997</v>
      </c>
      <c r="U7" s="12" t="s">
        <v>169</v>
      </c>
      <c r="V7">
        <v>0.39550629476752253</v>
      </c>
      <c r="W7" t="s">
        <v>705</v>
      </c>
      <c r="X7">
        <v>0.90808050848022359</v>
      </c>
      <c r="Y7">
        <v>0.92278078745146153</v>
      </c>
      <c r="Z7" s="37"/>
      <c r="AA7" s="37"/>
      <c r="AF7" t="s">
        <v>1559</v>
      </c>
      <c r="AG7">
        <v>0</v>
      </c>
      <c r="AH7">
        <v>5.68</v>
      </c>
      <c r="AI7">
        <v>5.41</v>
      </c>
      <c r="AJ7">
        <f t="shared" si="3"/>
        <v>2.2001579333023579E-5</v>
      </c>
      <c r="AK7" s="6">
        <v>0.41819444444444448</v>
      </c>
      <c r="AL7" s="6">
        <v>0.42903935185185182</v>
      </c>
      <c r="AM7" s="7" t="str">
        <f t="shared" si="4"/>
        <v>937</v>
      </c>
      <c r="AN7" s="24">
        <f t="shared" si="5"/>
        <v>2.3480874421583329E-8</v>
      </c>
      <c r="AP7" s="12">
        <v>3</v>
      </c>
      <c r="AS7" t="s">
        <v>705</v>
      </c>
      <c r="AT7">
        <f>_xlfn.T.TEST(AN23:AN32,AN33:AN42,2,2)</f>
        <v>0.78964868909681518</v>
      </c>
      <c r="AU7">
        <f>_xlfn.T.TEST(AN23:AN32,AN43:AN52,2,2)</f>
        <v>0.51658122538134355</v>
      </c>
    </row>
    <row r="8" spans="1:47" x14ac:dyDescent="0.25">
      <c r="A8">
        <v>6</v>
      </c>
      <c r="B8" t="s">
        <v>1265</v>
      </c>
      <c r="C8" t="str">
        <f t="shared" si="0"/>
        <v>06</v>
      </c>
      <c r="D8" t="s">
        <v>168</v>
      </c>
      <c r="E8">
        <v>110</v>
      </c>
      <c r="F8" t="s">
        <v>383</v>
      </c>
      <c r="G8" t="s">
        <v>1365</v>
      </c>
      <c r="H8">
        <v>4.3899999999999997</v>
      </c>
      <c r="I8">
        <v>3.99</v>
      </c>
      <c r="J8">
        <f t="shared" si="1"/>
        <v>4.209056346231937E-5</v>
      </c>
      <c r="K8" s="6">
        <v>0.43537037037037035</v>
      </c>
      <c r="L8" s="6">
        <v>0.4458333333333333</v>
      </c>
      <c r="M8" s="7" t="str">
        <f t="shared" si="2"/>
        <v>904</v>
      </c>
      <c r="N8" s="24">
        <f t="shared" si="6"/>
        <v>4.6560357812300189E-8</v>
      </c>
      <c r="Q8" t="s">
        <v>1380</v>
      </c>
      <c r="R8">
        <f t="shared" si="7"/>
        <v>46.96</v>
      </c>
      <c r="U8" s="12" t="s">
        <v>1221</v>
      </c>
      <c r="V8">
        <v>0.2947373564882283</v>
      </c>
      <c r="W8">
        <v>0.79666655691052346</v>
      </c>
      <c r="X8" t="s">
        <v>705</v>
      </c>
      <c r="Y8">
        <v>0.9922349271214016</v>
      </c>
      <c r="Z8" s="37"/>
      <c r="AA8" s="37"/>
      <c r="AF8" t="s">
        <v>1564</v>
      </c>
      <c r="AG8">
        <v>0</v>
      </c>
      <c r="AH8">
        <v>5.86</v>
      </c>
      <c r="AI8">
        <v>5.6</v>
      </c>
      <c r="AJ8">
        <f t="shared" si="3"/>
        <v>2.1186706024393165E-5</v>
      </c>
      <c r="AK8" s="6">
        <v>0.44341435185185185</v>
      </c>
      <c r="AL8" s="6">
        <v>0.45435185185185184</v>
      </c>
      <c r="AM8" s="7" t="str">
        <f t="shared" si="4"/>
        <v>945</v>
      </c>
      <c r="AN8" s="24">
        <f t="shared" si="5"/>
        <v>2.2419794734807582E-8</v>
      </c>
      <c r="AP8" s="12">
        <v>4</v>
      </c>
      <c r="AT8" t="s">
        <v>705</v>
      </c>
      <c r="AU8">
        <f>_xlfn.T.TEST(AN33:AN42,AN43:AN52,2,2)</f>
        <v>0.73665984130443396</v>
      </c>
    </row>
    <row r="9" spans="1:47" x14ac:dyDescent="0.25">
      <c r="A9">
        <v>7</v>
      </c>
      <c r="B9" t="s">
        <v>1266</v>
      </c>
      <c r="C9" t="str">
        <f t="shared" si="0"/>
        <v>07</v>
      </c>
      <c r="D9" t="s">
        <v>168</v>
      </c>
      <c r="E9">
        <v>110</v>
      </c>
      <c r="F9" t="s">
        <v>383</v>
      </c>
      <c r="G9" t="s">
        <v>1363</v>
      </c>
      <c r="H9">
        <v>4.3499999999999996</v>
      </c>
      <c r="I9">
        <v>3.94</v>
      </c>
      <c r="J9">
        <f t="shared" si="1"/>
        <v>4.3142827548877381E-5</v>
      </c>
      <c r="K9" s="6">
        <v>0.44824074074074072</v>
      </c>
      <c r="L9" s="6">
        <v>0.45954861111111112</v>
      </c>
      <c r="M9" s="7" t="str">
        <f t="shared" si="2"/>
        <v>977</v>
      </c>
      <c r="N9" s="24">
        <f t="shared" si="6"/>
        <v>4.4158472414408781E-8</v>
      </c>
      <c r="Q9" t="s">
        <v>1381</v>
      </c>
      <c r="R9">
        <f t="shared" si="7"/>
        <v>23.039999999999992</v>
      </c>
      <c r="U9" s="12" t="s">
        <v>170</v>
      </c>
      <c r="V9">
        <v>0.32158908146130472</v>
      </c>
      <c r="W9">
        <v>0.79644715443490377</v>
      </c>
      <c r="X9">
        <v>0.98368254257869414</v>
      </c>
      <c r="Y9" t="s">
        <v>705</v>
      </c>
      <c r="Z9" s="37"/>
      <c r="AA9" s="37"/>
      <c r="AF9" t="s">
        <v>1569</v>
      </c>
      <c r="AG9">
        <v>0</v>
      </c>
      <c r="AH9">
        <v>5.7</v>
      </c>
      <c r="AI9">
        <v>5.6</v>
      </c>
      <c r="AJ9">
        <f t="shared" si="3"/>
        <v>8.1487330863050856E-6</v>
      </c>
      <c r="AK9" s="6">
        <v>0.46612268518518518</v>
      </c>
      <c r="AL9" s="6">
        <v>0.47695601851851849</v>
      </c>
      <c r="AM9" s="7" t="str">
        <f t="shared" si="4"/>
        <v>936</v>
      </c>
      <c r="AN9" s="24">
        <f t="shared" si="5"/>
        <v>8.7059114169926127E-9</v>
      </c>
      <c r="AP9" s="12">
        <v>5</v>
      </c>
      <c r="AU9" t="s">
        <v>705</v>
      </c>
    </row>
    <row r="10" spans="1:47" x14ac:dyDescent="0.25">
      <c r="A10">
        <v>8</v>
      </c>
      <c r="B10" t="s">
        <v>1267</v>
      </c>
      <c r="C10" t="str">
        <f t="shared" si="0"/>
        <v>08</v>
      </c>
      <c r="D10" t="s">
        <v>168</v>
      </c>
      <c r="E10">
        <v>110</v>
      </c>
      <c r="F10" t="s">
        <v>383</v>
      </c>
      <c r="G10" t="s">
        <v>1364</v>
      </c>
      <c r="H10">
        <v>4.4400000000000004</v>
      </c>
      <c r="I10">
        <v>4.0199999999999996</v>
      </c>
      <c r="J10">
        <f t="shared" si="1"/>
        <v>4.4195091635435486E-5</v>
      </c>
      <c r="K10" s="6">
        <v>0.45089120370370367</v>
      </c>
      <c r="L10" s="6">
        <v>0.46129629629629632</v>
      </c>
      <c r="M10" s="7" t="str">
        <f t="shared" si="2"/>
        <v>899</v>
      </c>
      <c r="N10" s="24">
        <f t="shared" si="6"/>
        <v>4.9160279905934915E-8</v>
      </c>
      <c r="P10" t="s">
        <v>1365</v>
      </c>
      <c r="Q10" t="s">
        <v>1382</v>
      </c>
      <c r="R10">
        <f t="shared" si="7"/>
        <v>53.199999999999996</v>
      </c>
      <c r="S10">
        <f>AVERAGE(R10:R13)</f>
        <v>48.519999999999996</v>
      </c>
      <c r="V10" s="16" t="s">
        <v>1675</v>
      </c>
      <c r="AF10" t="s">
        <v>1574</v>
      </c>
      <c r="AG10">
        <v>0</v>
      </c>
      <c r="AH10">
        <v>5.64</v>
      </c>
      <c r="AI10">
        <v>5.51</v>
      </c>
      <c r="AJ10">
        <f t="shared" si="3"/>
        <v>1.0593353012196545E-5</v>
      </c>
      <c r="AK10" s="6">
        <v>0.53162037037037035</v>
      </c>
      <c r="AL10" s="6">
        <v>0.54225694444444439</v>
      </c>
      <c r="AM10" s="7" t="str">
        <f t="shared" si="4"/>
        <v>919</v>
      </c>
      <c r="AN10" s="24">
        <f t="shared" si="5"/>
        <v>1.1527043538842814E-8</v>
      </c>
      <c r="AP10" s="12" t="s">
        <v>1686</v>
      </c>
    </row>
    <row r="11" spans="1:47" x14ac:dyDescent="0.25">
      <c r="A11">
        <v>9</v>
      </c>
      <c r="B11" t="s">
        <v>1268</v>
      </c>
      <c r="C11" t="str">
        <f t="shared" si="0"/>
        <v>09</v>
      </c>
      <c r="D11" t="s">
        <v>168</v>
      </c>
      <c r="E11">
        <v>110</v>
      </c>
      <c r="F11" t="s">
        <v>383</v>
      </c>
      <c r="G11" t="s">
        <v>1365</v>
      </c>
      <c r="H11">
        <v>4.41</v>
      </c>
      <c r="I11">
        <v>4.08</v>
      </c>
      <c r="J11">
        <f t="shared" si="1"/>
        <v>3.4724714856413534E-5</v>
      </c>
      <c r="K11" s="6">
        <v>0.45336805555555554</v>
      </c>
      <c r="L11" s="6">
        <v>0.46328703703703705</v>
      </c>
      <c r="M11" s="7" t="str">
        <f t="shared" si="2"/>
        <v>857</v>
      </c>
      <c r="N11" s="24">
        <f t="shared" si="6"/>
        <v>4.0518920485896772E-8</v>
      </c>
      <c r="Q11" t="s">
        <v>1380</v>
      </c>
      <c r="R11">
        <f t="shared" si="7"/>
        <v>46.96</v>
      </c>
      <c r="U11" s="21" t="s">
        <v>1368</v>
      </c>
      <c r="AB11" s="39" t="s">
        <v>1374</v>
      </c>
      <c r="AC11" s="39"/>
      <c r="AD11" s="39"/>
      <c r="AF11" t="s">
        <v>1579</v>
      </c>
      <c r="AG11">
        <v>0</v>
      </c>
      <c r="AH11">
        <v>5.8</v>
      </c>
      <c r="AI11">
        <v>5.56</v>
      </c>
      <c r="AJ11">
        <f t="shared" si="3"/>
        <v>1.9556959407132119E-5</v>
      </c>
      <c r="AK11" s="6">
        <v>0.54814814814814816</v>
      </c>
      <c r="AL11" s="6">
        <v>0.56118055555555557</v>
      </c>
      <c r="AM11" s="7" t="str">
        <f t="shared" si="4"/>
        <v>1126</v>
      </c>
      <c r="AN11" s="24">
        <f t="shared" si="5"/>
        <v>1.7368525228358897E-8</v>
      </c>
    </row>
    <row r="12" spans="1:47" ht="15" customHeight="1" x14ac:dyDescent="0.25">
      <c r="A12">
        <v>10</v>
      </c>
      <c r="B12" t="s">
        <v>1269</v>
      </c>
      <c r="C12" t="str">
        <f t="shared" si="0"/>
        <v>10</v>
      </c>
      <c r="D12" t="s">
        <v>168</v>
      </c>
      <c r="E12">
        <v>110</v>
      </c>
      <c r="F12" t="s">
        <v>383</v>
      </c>
      <c r="G12" t="s">
        <v>1363</v>
      </c>
      <c r="H12">
        <v>4.3899999999999997</v>
      </c>
      <c r="I12">
        <v>4.12</v>
      </c>
      <c r="J12">
        <f t="shared" si="1"/>
        <v>2.8411130337065569E-5</v>
      </c>
      <c r="K12" s="6">
        <v>0.46634259259259259</v>
      </c>
      <c r="L12" s="6">
        <v>0.47666666666666663</v>
      </c>
      <c r="M12" s="7" t="str">
        <f t="shared" si="2"/>
        <v>892</v>
      </c>
      <c r="N12" s="24">
        <f t="shared" si="6"/>
        <v>3.1851042978773059E-8</v>
      </c>
      <c r="Q12" t="s">
        <v>1383</v>
      </c>
      <c r="R12">
        <f t="shared" si="7"/>
        <v>39.68</v>
      </c>
      <c r="U12" s="16" t="s">
        <v>1370</v>
      </c>
      <c r="V12" s="12" t="s">
        <v>1363</v>
      </c>
      <c r="W12" s="12" t="s">
        <v>1365</v>
      </c>
      <c r="X12" s="12" t="s">
        <v>1364</v>
      </c>
      <c r="Y12" s="12" t="s">
        <v>1373</v>
      </c>
      <c r="Z12" s="12" t="s">
        <v>1371</v>
      </c>
      <c r="AA12" s="12" t="s">
        <v>1372</v>
      </c>
      <c r="AB12" s="39"/>
      <c r="AC12" s="39"/>
      <c r="AD12" s="39"/>
      <c r="AF12" t="s">
        <v>1584</v>
      </c>
      <c r="AG12">
        <v>0</v>
      </c>
      <c r="AH12">
        <v>5.67</v>
      </c>
      <c r="AI12">
        <v>5.56</v>
      </c>
      <c r="AJ12">
        <f t="shared" si="3"/>
        <v>8.9636063949355726E-6</v>
      </c>
      <c r="AK12" s="6">
        <v>0.55268518518518517</v>
      </c>
      <c r="AL12" s="6">
        <v>0.56481481481481477</v>
      </c>
      <c r="AM12" s="7" t="str">
        <f t="shared" si="4"/>
        <v>1048</v>
      </c>
      <c r="AN12" s="24">
        <f t="shared" si="5"/>
        <v>8.5530595371522643E-9</v>
      </c>
    </row>
    <row r="13" spans="1:47" x14ac:dyDescent="0.25">
      <c r="A13">
        <v>11</v>
      </c>
      <c r="B13" t="s">
        <v>1270</v>
      </c>
      <c r="C13" t="str">
        <f t="shared" si="0"/>
        <v>11</v>
      </c>
      <c r="D13" t="s">
        <v>168</v>
      </c>
      <c r="E13">
        <v>110</v>
      </c>
      <c r="F13" t="s">
        <v>383</v>
      </c>
      <c r="G13" t="s">
        <v>1364</v>
      </c>
      <c r="H13">
        <v>4.4800000000000004</v>
      </c>
      <c r="I13">
        <v>4.0999999999999996</v>
      </c>
      <c r="J13">
        <f t="shared" si="1"/>
        <v>3.9986035289203539E-5</v>
      </c>
      <c r="K13" s="6">
        <v>0.46880787037037036</v>
      </c>
      <c r="L13" s="6">
        <v>0.47935185185185186</v>
      </c>
      <c r="M13" s="7" t="str">
        <f t="shared" si="2"/>
        <v>911</v>
      </c>
      <c r="N13" s="24">
        <f t="shared" si="6"/>
        <v>4.3892464642374907E-8</v>
      </c>
      <c r="Q13" t="s">
        <v>590</v>
      </c>
      <c r="R13">
        <f t="shared" si="7"/>
        <v>54.239999999999995</v>
      </c>
      <c r="U13" s="12" t="s">
        <v>1363</v>
      </c>
      <c r="V13" t="s">
        <v>705</v>
      </c>
      <c r="W13" s="13">
        <v>4.0215564585995664E-2</v>
      </c>
      <c r="X13" s="13">
        <v>1.7789556392624772E-5</v>
      </c>
      <c r="Y13">
        <v>3.43788154321804E-8</v>
      </c>
      <c r="Z13">
        <v>8.2050482687718029E-9</v>
      </c>
      <c r="AA13">
        <v>2.9009226354057418E-9</v>
      </c>
      <c r="AB13" s="39"/>
      <c r="AC13" s="39"/>
      <c r="AD13" s="39"/>
      <c r="AF13" t="s">
        <v>1540</v>
      </c>
      <c r="AG13">
        <v>2</v>
      </c>
      <c r="AH13">
        <v>5.46</v>
      </c>
      <c r="AI13">
        <v>5.31</v>
      </c>
      <c r="AJ13">
        <f t="shared" si="3"/>
        <v>1.2223099629457592E-5</v>
      </c>
      <c r="AK13" s="6">
        <v>0.30853009259259262</v>
      </c>
      <c r="AL13" s="6">
        <v>0.31951388888888888</v>
      </c>
      <c r="AM13" s="7" t="str">
        <f t="shared" si="4"/>
        <v>949</v>
      </c>
      <c r="AN13" s="24">
        <f t="shared" si="5"/>
        <v>1.2879978534728759E-8</v>
      </c>
    </row>
    <row r="14" spans="1:47" x14ac:dyDescent="0.25">
      <c r="A14">
        <v>12</v>
      </c>
      <c r="B14" t="s">
        <v>1271</v>
      </c>
      <c r="C14" t="str">
        <f t="shared" si="0"/>
        <v>12</v>
      </c>
      <c r="D14" t="s">
        <v>168</v>
      </c>
      <c r="E14">
        <v>110</v>
      </c>
      <c r="F14" t="s">
        <v>383</v>
      </c>
      <c r="G14" t="s">
        <v>1365</v>
      </c>
      <c r="H14">
        <v>4.37</v>
      </c>
      <c r="I14">
        <v>4.04</v>
      </c>
      <c r="J14">
        <f t="shared" si="1"/>
        <v>3.4724714856413534E-5</v>
      </c>
      <c r="K14" s="6">
        <v>0.47156250000000005</v>
      </c>
      <c r="L14" s="6">
        <v>0.48192129629629626</v>
      </c>
      <c r="M14" s="7" t="str">
        <f t="shared" si="2"/>
        <v>895</v>
      </c>
      <c r="N14" s="24">
        <f t="shared" si="6"/>
        <v>3.879856408537825E-8</v>
      </c>
      <c r="P14" t="s">
        <v>1364</v>
      </c>
      <c r="Q14" t="s">
        <v>559</v>
      </c>
      <c r="R14">
        <f t="shared" si="7"/>
        <v>44.879999999999995</v>
      </c>
      <c r="S14">
        <f>AVERAGE(R14:R17)</f>
        <v>64.38</v>
      </c>
      <c r="U14" s="12" t="s">
        <v>1365</v>
      </c>
      <c r="W14" t="s">
        <v>705</v>
      </c>
      <c r="X14">
        <v>9.4940020146819126E-2</v>
      </c>
      <c r="Y14">
        <v>3.9117359395523137E-8</v>
      </c>
      <c r="Z14">
        <v>9.8135426406156426E-9</v>
      </c>
      <c r="AA14">
        <v>3.4696112743213293E-9</v>
      </c>
      <c r="AB14" s="39"/>
      <c r="AC14" s="39"/>
      <c r="AD14" s="39"/>
      <c r="AF14" t="s">
        <v>1545</v>
      </c>
      <c r="AG14">
        <v>2</v>
      </c>
      <c r="AH14">
        <v>5.25</v>
      </c>
      <c r="AI14">
        <v>5.01</v>
      </c>
      <c r="AJ14">
        <f t="shared" si="3"/>
        <v>1.9556959407132119E-5</v>
      </c>
      <c r="AK14" s="6">
        <v>0.3258449074074074</v>
      </c>
      <c r="AL14" s="6">
        <v>0.3364583333333333</v>
      </c>
      <c r="AM14" s="7" t="str">
        <f t="shared" si="4"/>
        <v>917</v>
      </c>
      <c r="AN14" s="24">
        <f t="shared" si="5"/>
        <v>2.1327109495236773E-8</v>
      </c>
    </row>
    <row r="15" spans="1:47" x14ac:dyDescent="0.25">
      <c r="A15">
        <v>13</v>
      </c>
      <c r="B15" t="s">
        <v>1272</v>
      </c>
      <c r="C15" t="str">
        <f t="shared" si="0"/>
        <v>13</v>
      </c>
      <c r="D15" t="s">
        <v>168</v>
      </c>
      <c r="E15">
        <v>110</v>
      </c>
      <c r="F15" t="s">
        <v>383</v>
      </c>
      <c r="G15" t="s">
        <v>1363</v>
      </c>
      <c r="H15">
        <v>4.43</v>
      </c>
      <c r="I15">
        <v>4.1900000000000004</v>
      </c>
      <c r="J15">
        <f t="shared" si="1"/>
        <v>2.5254338077391585E-5</v>
      </c>
      <c r="K15" s="6">
        <v>0.48422453703703705</v>
      </c>
      <c r="L15" s="6">
        <v>0.4941550925925926</v>
      </c>
      <c r="M15" s="7" t="str">
        <f t="shared" si="2"/>
        <v>858</v>
      </c>
      <c r="N15" s="24">
        <f t="shared" si="6"/>
        <v>2.9433960463160356E-8</v>
      </c>
      <c r="Q15" t="s">
        <v>553</v>
      </c>
      <c r="R15">
        <f t="shared" si="7"/>
        <v>63.6</v>
      </c>
      <c r="U15" s="12" t="s">
        <v>1364</v>
      </c>
      <c r="X15" t="s">
        <v>705</v>
      </c>
      <c r="Y15">
        <v>4.248460090948667E-8</v>
      </c>
      <c r="Z15">
        <v>5.4646280831781955E-9</v>
      </c>
      <c r="AA15">
        <v>1.9320377871388734E-9</v>
      </c>
      <c r="AB15" s="39"/>
      <c r="AC15" s="39"/>
      <c r="AD15" s="39"/>
      <c r="AF15" t="s">
        <v>1550</v>
      </c>
      <c r="AG15">
        <v>2</v>
      </c>
      <c r="AH15">
        <v>5.15</v>
      </c>
      <c r="AI15">
        <v>4.9000000000000004</v>
      </c>
      <c r="AJ15">
        <f t="shared" si="3"/>
        <v>2.0371832715762605E-5</v>
      </c>
      <c r="AK15" s="6">
        <v>0.34240740740740744</v>
      </c>
      <c r="AL15" s="6">
        <v>0.35334490740740737</v>
      </c>
      <c r="AM15" s="7" t="str">
        <f t="shared" si="4"/>
        <v>945</v>
      </c>
      <c r="AN15" s="24">
        <f t="shared" si="5"/>
        <v>2.1557494937314924E-8</v>
      </c>
    </row>
    <row r="16" spans="1:47" x14ac:dyDescent="0.25">
      <c r="A16">
        <v>14</v>
      </c>
      <c r="B16" t="s">
        <v>1273</v>
      </c>
      <c r="C16" t="str">
        <f t="shared" si="0"/>
        <v>14</v>
      </c>
      <c r="D16" t="s">
        <v>168</v>
      </c>
      <c r="E16">
        <v>110</v>
      </c>
      <c r="F16" t="s">
        <v>383</v>
      </c>
      <c r="G16" t="s">
        <v>1364</v>
      </c>
      <c r="H16">
        <v>4.32</v>
      </c>
      <c r="I16">
        <v>3.96</v>
      </c>
      <c r="J16">
        <f t="shared" si="1"/>
        <v>3.7881507116087518E-5</v>
      </c>
      <c r="K16" s="6">
        <v>0.48740740740740746</v>
      </c>
      <c r="L16" s="6">
        <v>0.49778935185185186</v>
      </c>
      <c r="M16" s="7" t="str">
        <f t="shared" si="2"/>
        <v>897</v>
      </c>
      <c r="N16" s="24">
        <f t="shared" si="6"/>
        <v>4.2231334577578059E-8</v>
      </c>
      <c r="Q16" t="s">
        <v>411</v>
      </c>
      <c r="R16">
        <f t="shared" si="7"/>
        <v>85.44</v>
      </c>
      <c r="AF16" t="s">
        <v>1555</v>
      </c>
      <c r="AG16">
        <v>2</v>
      </c>
      <c r="AH16">
        <v>5.16</v>
      </c>
      <c r="AI16">
        <v>5.05</v>
      </c>
      <c r="AJ16">
        <f t="shared" si="3"/>
        <v>8.9636063949355726E-6</v>
      </c>
      <c r="AK16" s="6">
        <v>0.40019675925925924</v>
      </c>
      <c r="AL16" s="6">
        <v>0.41086805555555556</v>
      </c>
      <c r="AM16" s="7" t="str">
        <f t="shared" si="4"/>
        <v>922</v>
      </c>
      <c r="AN16" s="24">
        <f t="shared" si="5"/>
        <v>9.7219158296481257E-9</v>
      </c>
    </row>
    <row r="17" spans="1:40" x14ac:dyDescent="0.25">
      <c r="A17">
        <v>15</v>
      </c>
      <c r="B17" t="s">
        <v>1274</v>
      </c>
      <c r="C17" t="str">
        <f t="shared" si="0"/>
        <v>15</v>
      </c>
      <c r="D17" t="s">
        <v>168</v>
      </c>
      <c r="E17">
        <v>110</v>
      </c>
      <c r="F17" t="s">
        <v>383</v>
      </c>
      <c r="G17" t="s">
        <v>1365</v>
      </c>
      <c r="H17">
        <v>4.43</v>
      </c>
      <c r="I17">
        <v>4.13</v>
      </c>
      <c r="J17">
        <f t="shared" si="1"/>
        <v>3.156792259673955E-5</v>
      </c>
      <c r="K17" s="6">
        <v>0.48983796296296295</v>
      </c>
      <c r="L17" s="6">
        <v>0.50039351851851854</v>
      </c>
      <c r="M17" s="7" t="str">
        <f t="shared" si="2"/>
        <v>912</v>
      </c>
      <c r="N17" s="24">
        <f t="shared" si="6"/>
        <v>3.461395021572319E-8</v>
      </c>
      <c r="Q17" t="s">
        <v>553</v>
      </c>
      <c r="R17">
        <f t="shared" si="7"/>
        <v>63.6</v>
      </c>
      <c r="AF17" t="s">
        <v>1560</v>
      </c>
      <c r="AG17">
        <v>2</v>
      </c>
      <c r="AH17">
        <v>5.18</v>
      </c>
      <c r="AI17">
        <v>4.8899999999999997</v>
      </c>
      <c r="AJ17">
        <f t="shared" si="3"/>
        <v>2.3631325950284624E-5</v>
      </c>
      <c r="AK17" s="6">
        <v>0.41864583333333333</v>
      </c>
      <c r="AL17" s="6">
        <v>0.42943287037037042</v>
      </c>
      <c r="AM17" s="7" t="str">
        <f t="shared" si="4"/>
        <v>932</v>
      </c>
      <c r="AN17" s="24">
        <f t="shared" si="5"/>
        <v>2.5355499946657321E-8</v>
      </c>
    </row>
    <row r="18" spans="1:40" x14ac:dyDescent="0.25">
      <c r="A18">
        <v>16</v>
      </c>
      <c r="B18" t="s">
        <v>1275</v>
      </c>
      <c r="C18" t="str">
        <f t="shared" si="0"/>
        <v>16</v>
      </c>
      <c r="D18" t="s">
        <v>168</v>
      </c>
      <c r="E18">
        <v>110</v>
      </c>
      <c r="F18" t="s">
        <v>383</v>
      </c>
      <c r="G18" t="s">
        <v>1363</v>
      </c>
      <c r="H18">
        <v>4.4000000000000004</v>
      </c>
      <c r="I18">
        <v>4.1500000000000004</v>
      </c>
      <c r="J18">
        <f t="shared" si="1"/>
        <v>2.6306602163949639E-5</v>
      </c>
      <c r="K18" s="6">
        <v>0.50237268518518519</v>
      </c>
      <c r="L18" s="6">
        <v>0.51280092592592597</v>
      </c>
      <c r="M18" s="7" t="str">
        <f t="shared" si="2"/>
        <v>901</v>
      </c>
      <c r="N18" s="24">
        <f t="shared" si="6"/>
        <v>2.9197116719144995E-8</v>
      </c>
      <c r="AF18" t="s">
        <v>1565</v>
      </c>
      <c r="AG18">
        <v>2</v>
      </c>
      <c r="AH18">
        <v>5.21</v>
      </c>
      <c r="AI18">
        <v>4.97</v>
      </c>
      <c r="AJ18">
        <f t="shared" si="3"/>
        <v>1.9556959407132119E-5</v>
      </c>
      <c r="AK18" s="6">
        <v>0.44391203703703702</v>
      </c>
      <c r="AL18" s="6">
        <v>0.45488425925925924</v>
      </c>
      <c r="AM18" s="7" t="str">
        <f t="shared" si="4"/>
        <v>948</v>
      </c>
      <c r="AN18" s="24">
        <f t="shared" si="5"/>
        <v>2.0629704015962152E-8</v>
      </c>
    </row>
    <row r="19" spans="1:40" x14ac:dyDescent="0.25">
      <c r="A19">
        <v>17</v>
      </c>
      <c r="B19" t="s">
        <v>1276</v>
      </c>
      <c r="C19" t="str">
        <f t="shared" si="0"/>
        <v>17</v>
      </c>
      <c r="D19" t="s">
        <v>168</v>
      </c>
      <c r="E19">
        <v>110</v>
      </c>
      <c r="F19" t="s">
        <v>383</v>
      </c>
      <c r="G19" t="s">
        <v>1364</v>
      </c>
      <c r="H19">
        <v>4.33</v>
      </c>
      <c r="I19">
        <v>4</v>
      </c>
      <c r="J19">
        <f t="shared" si="1"/>
        <v>3.4724714856413534E-5</v>
      </c>
      <c r="K19" s="6">
        <v>0.50459490740740742</v>
      </c>
      <c r="L19" s="6">
        <v>0.51466435185185189</v>
      </c>
      <c r="M19" s="7" t="str">
        <f t="shared" si="2"/>
        <v>870</v>
      </c>
      <c r="N19" s="24">
        <f t="shared" si="6"/>
        <v>3.9913465352199463E-8</v>
      </c>
      <c r="AF19" t="s">
        <v>1570</v>
      </c>
      <c r="AG19">
        <v>2</v>
      </c>
      <c r="AH19">
        <v>5.1100000000000003</v>
      </c>
      <c r="AI19">
        <v>5.05</v>
      </c>
      <c r="AJ19">
        <f t="shared" si="3"/>
        <v>4.8892398517830654E-6</v>
      </c>
      <c r="AK19" s="6">
        <v>0.46662037037037035</v>
      </c>
      <c r="AL19" s="6">
        <v>0.47738425925925926</v>
      </c>
      <c r="AM19" s="7" t="str">
        <f t="shared" si="4"/>
        <v>930</v>
      </c>
      <c r="AN19" s="24">
        <f t="shared" si="5"/>
        <v>5.2572471524549088E-9</v>
      </c>
    </row>
    <row r="20" spans="1:40" x14ac:dyDescent="0.25">
      <c r="A20">
        <v>18</v>
      </c>
      <c r="B20" t="s">
        <v>1277</v>
      </c>
      <c r="C20" t="str">
        <f t="shared" si="0"/>
        <v>18</v>
      </c>
      <c r="D20" t="s">
        <v>168</v>
      </c>
      <c r="E20">
        <v>110</v>
      </c>
      <c r="F20" t="s">
        <v>383</v>
      </c>
      <c r="G20" t="s">
        <v>1365</v>
      </c>
      <c r="H20">
        <v>4.42</v>
      </c>
      <c r="I20">
        <v>4.1100000000000003</v>
      </c>
      <c r="J20">
        <f t="shared" si="1"/>
        <v>3.2620186683297513E-5</v>
      </c>
      <c r="K20" s="6">
        <v>0.50739583333333338</v>
      </c>
      <c r="L20" s="6">
        <v>0.5176736111111111</v>
      </c>
      <c r="M20" s="7" t="str">
        <f t="shared" si="2"/>
        <v>888</v>
      </c>
      <c r="N20" s="24">
        <f t="shared" si="6"/>
        <v>3.6734444463172875E-8</v>
      </c>
      <c r="AF20" t="s">
        <v>1575</v>
      </c>
      <c r="AG20">
        <v>2</v>
      </c>
      <c r="AH20">
        <v>5.23</v>
      </c>
      <c r="AI20">
        <v>5.07</v>
      </c>
      <c r="AJ20">
        <f t="shared" si="3"/>
        <v>1.3037972938088079E-5</v>
      </c>
      <c r="AK20" s="6">
        <v>0.53221064814814811</v>
      </c>
      <c r="AL20" s="6">
        <v>0.54265046296296293</v>
      </c>
      <c r="AM20" s="7" t="str">
        <f t="shared" si="4"/>
        <v>902</v>
      </c>
      <c r="AN20" s="24">
        <f t="shared" si="5"/>
        <v>1.4454515452425808E-8</v>
      </c>
    </row>
    <row r="21" spans="1:40" x14ac:dyDescent="0.25">
      <c r="A21">
        <v>19</v>
      </c>
      <c r="B21" t="s">
        <v>1278</v>
      </c>
      <c r="C21" t="str">
        <f t="shared" si="0"/>
        <v>19</v>
      </c>
      <c r="D21" t="s">
        <v>168</v>
      </c>
      <c r="E21">
        <v>110</v>
      </c>
      <c r="F21" t="s">
        <v>383</v>
      </c>
      <c r="G21" t="s">
        <v>1363</v>
      </c>
      <c r="H21">
        <v>4.34</v>
      </c>
      <c r="I21">
        <v>4.0599999999999996</v>
      </c>
      <c r="J21">
        <f t="shared" si="1"/>
        <v>2.9463394423623623E-5</v>
      </c>
      <c r="K21" s="6">
        <v>0.51945601851851853</v>
      </c>
      <c r="L21" s="6">
        <v>0.5299652777777778</v>
      </c>
      <c r="M21" s="7" t="str">
        <f t="shared" si="2"/>
        <v>908</v>
      </c>
      <c r="N21" s="24">
        <f t="shared" si="6"/>
        <v>3.2448672272713239E-8</v>
      </c>
      <c r="AF21" t="s">
        <v>1580</v>
      </c>
      <c r="AG21">
        <v>2</v>
      </c>
      <c r="AH21">
        <v>5.19</v>
      </c>
      <c r="AI21">
        <v>5.01</v>
      </c>
      <c r="AJ21">
        <f t="shared" si="3"/>
        <v>1.4667719555349124E-5</v>
      </c>
      <c r="AK21" s="6">
        <v>0.54863425925925924</v>
      </c>
      <c r="AL21" s="6">
        <v>0.56158564814814815</v>
      </c>
      <c r="AM21" s="7" t="str">
        <f t="shared" si="4"/>
        <v>1119</v>
      </c>
      <c r="AN21" s="24">
        <f t="shared" si="5"/>
        <v>1.3107881640169011E-8</v>
      </c>
    </row>
    <row r="22" spans="1:40" x14ac:dyDescent="0.25">
      <c r="A22">
        <v>20</v>
      </c>
      <c r="B22" t="s">
        <v>1279</v>
      </c>
      <c r="C22" t="str">
        <f t="shared" si="0"/>
        <v>20</v>
      </c>
      <c r="D22" t="s">
        <v>168</v>
      </c>
      <c r="E22">
        <v>110</v>
      </c>
      <c r="F22" t="s">
        <v>383</v>
      </c>
      <c r="G22" t="s">
        <v>1364</v>
      </c>
      <c r="H22">
        <v>4.3899999999999997</v>
      </c>
      <c r="I22">
        <v>4.07</v>
      </c>
      <c r="J22">
        <f t="shared" si="1"/>
        <v>3.3672450769855476E-5</v>
      </c>
      <c r="K22" s="6">
        <v>0.52136574074074071</v>
      </c>
      <c r="L22" s="6">
        <v>0.53185185185185191</v>
      </c>
      <c r="M22" s="7" t="str">
        <f t="shared" si="2"/>
        <v>906</v>
      </c>
      <c r="N22" s="24">
        <f t="shared" si="6"/>
        <v>3.7166060452379111E-8</v>
      </c>
      <c r="AF22" t="s">
        <v>1585</v>
      </c>
      <c r="AG22">
        <v>2</v>
      </c>
      <c r="AH22">
        <v>5.31</v>
      </c>
      <c r="AI22">
        <v>5.22</v>
      </c>
      <c r="AJ22">
        <f t="shared" si="3"/>
        <v>7.3338597776745257E-6</v>
      </c>
      <c r="AK22" s="6">
        <v>0.55328703703703697</v>
      </c>
      <c r="AL22" s="6">
        <v>0.56519675925925927</v>
      </c>
      <c r="AM22" s="7" t="str">
        <f t="shared" si="4"/>
        <v>1029</v>
      </c>
      <c r="AN22" s="24">
        <f t="shared" si="5"/>
        <v>7.127171795602066E-9</v>
      </c>
    </row>
    <row r="23" spans="1:40" x14ac:dyDescent="0.25">
      <c r="A23">
        <v>21</v>
      </c>
      <c r="B23" t="s">
        <v>1280</v>
      </c>
      <c r="C23" t="str">
        <f t="shared" si="0"/>
        <v>21</v>
      </c>
      <c r="D23" t="s">
        <v>168</v>
      </c>
      <c r="E23">
        <v>110</v>
      </c>
      <c r="F23" t="s">
        <v>383</v>
      </c>
      <c r="G23" t="s">
        <v>1365</v>
      </c>
      <c r="H23">
        <v>4.4000000000000004</v>
      </c>
      <c r="I23">
        <v>4.16</v>
      </c>
      <c r="J23">
        <f t="shared" si="1"/>
        <v>2.5254338077391676E-5</v>
      </c>
      <c r="K23" s="6">
        <v>0.52337962962962969</v>
      </c>
      <c r="L23" s="6">
        <v>0.53375000000000006</v>
      </c>
      <c r="M23" s="7" t="str">
        <f t="shared" si="2"/>
        <v>896</v>
      </c>
      <c r="N23" s="24">
        <f t="shared" si="6"/>
        <v>2.8185645175660354E-8</v>
      </c>
      <c r="AF23" t="s">
        <v>1541</v>
      </c>
      <c r="AG23">
        <v>3</v>
      </c>
      <c r="AH23">
        <v>5.48</v>
      </c>
      <c r="AI23">
        <v>5.32</v>
      </c>
      <c r="AJ23">
        <f t="shared" si="3"/>
        <v>1.3037972938088079E-5</v>
      </c>
      <c r="AK23" s="6">
        <v>0.30917824074074074</v>
      </c>
      <c r="AL23" s="6">
        <v>0.31996527777777778</v>
      </c>
      <c r="AM23" s="7" t="str">
        <f t="shared" si="4"/>
        <v>932</v>
      </c>
      <c r="AN23" s="24">
        <f t="shared" si="5"/>
        <v>1.3989241349879914E-8</v>
      </c>
    </row>
    <row r="24" spans="1:40" x14ac:dyDescent="0.25">
      <c r="A24">
        <v>22</v>
      </c>
      <c r="B24" t="s">
        <v>1281</v>
      </c>
      <c r="C24" t="str">
        <f t="shared" si="0"/>
        <v>22</v>
      </c>
      <c r="D24" t="s">
        <v>168</v>
      </c>
      <c r="E24">
        <v>110</v>
      </c>
      <c r="F24" t="s">
        <v>383</v>
      </c>
      <c r="G24" t="s">
        <v>1363</v>
      </c>
      <c r="H24">
        <v>4.3899999999999997</v>
      </c>
      <c r="I24">
        <v>4.1100000000000003</v>
      </c>
      <c r="J24">
        <f t="shared" si="1"/>
        <v>2.9463394423623532E-5</v>
      </c>
      <c r="K24" s="6">
        <v>0.53562500000000002</v>
      </c>
      <c r="L24" s="6">
        <v>0.54572916666666671</v>
      </c>
      <c r="M24" s="7" t="str">
        <f t="shared" si="2"/>
        <v>873</v>
      </c>
      <c r="N24" s="24">
        <f t="shared" si="6"/>
        <v>3.3749592696017789E-8</v>
      </c>
      <c r="AF24" t="s">
        <v>1546</v>
      </c>
      <c r="AG24">
        <v>3</v>
      </c>
      <c r="AH24">
        <v>5.53</v>
      </c>
      <c r="AI24">
        <v>5.28</v>
      </c>
      <c r="AJ24">
        <f t="shared" si="3"/>
        <v>2.0371832715762605E-5</v>
      </c>
      <c r="AK24" s="6">
        <v>0.32640046296296293</v>
      </c>
      <c r="AL24" s="6">
        <v>0.33689814814814811</v>
      </c>
      <c r="AM24" s="7" t="str">
        <f t="shared" si="4"/>
        <v>907</v>
      </c>
      <c r="AN24" s="24">
        <f t="shared" si="5"/>
        <v>2.2460675541083357E-8</v>
      </c>
    </row>
    <row r="25" spans="1:40" x14ac:dyDescent="0.25">
      <c r="A25">
        <v>23</v>
      </c>
      <c r="B25" t="s">
        <v>1282</v>
      </c>
      <c r="C25" t="str">
        <f t="shared" si="0"/>
        <v>23</v>
      </c>
      <c r="D25" t="s">
        <v>168</v>
      </c>
      <c r="E25">
        <v>110</v>
      </c>
      <c r="F25" t="s">
        <v>383</v>
      </c>
      <c r="G25" t="s">
        <v>1364</v>
      </c>
      <c r="H25">
        <v>4.33</v>
      </c>
      <c r="I25">
        <v>4</v>
      </c>
      <c r="J25">
        <f t="shared" si="1"/>
        <v>3.4724714856413534E-5</v>
      </c>
      <c r="K25" s="6">
        <v>0.53791666666666671</v>
      </c>
      <c r="L25" s="6">
        <v>0.54795138888888884</v>
      </c>
      <c r="M25" s="7" t="str">
        <f t="shared" si="2"/>
        <v>867</v>
      </c>
      <c r="N25" s="24">
        <f t="shared" si="6"/>
        <v>4.005157422885067E-8</v>
      </c>
      <c r="AF25" t="s">
        <v>1551</v>
      </c>
      <c r="AG25">
        <v>3</v>
      </c>
      <c r="AH25">
        <v>5.38</v>
      </c>
      <c r="AI25">
        <v>5.13</v>
      </c>
      <c r="AJ25">
        <f t="shared" si="3"/>
        <v>2.0371832715762605E-5</v>
      </c>
      <c r="AK25" s="6">
        <v>0.34297453703703701</v>
      </c>
      <c r="AL25" s="6">
        <v>0.35375000000000001</v>
      </c>
      <c r="AM25" s="7" t="str">
        <f t="shared" si="4"/>
        <v>931</v>
      </c>
      <c r="AN25" s="24">
        <f t="shared" si="5"/>
        <v>2.1881667793515149E-8</v>
      </c>
    </row>
    <row r="26" spans="1:40" x14ac:dyDescent="0.25">
      <c r="A26">
        <v>24</v>
      </c>
      <c r="B26" t="s">
        <v>1283</v>
      </c>
      <c r="C26" t="str">
        <f t="shared" si="0"/>
        <v>24</v>
      </c>
      <c r="D26" t="s">
        <v>168</v>
      </c>
      <c r="E26">
        <v>110</v>
      </c>
      <c r="F26" t="s">
        <v>383</v>
      </c>
      <c r="G26" t="s">
        <v>1365</v>
      </c>
      <c r="H26">
        <v>4.29</v>
      </c>
      <c r="I26">
        <v>4.07</v>
      </c>
      <c r="J26">
        <f t="shared" si="1"/>
        <v>2.3149809904275659E-5</v>
      </c>
      <c r="K26" s="6">
        <v>0.54009259259259257</v>
      </c>
      <c r="L26" s="6">
        <v>0.54971064814814818</v>
      </c>
      <c r="M26" s="7" t="str">
        <f t="shared" si="2"/>
        <v>831</v>
      </c>
      <c r="N26" s="24">
        <f t="shared" si="6"/>
        <v>2.7857773651354583E-8</v>
      </c>
      <c r="U26" s="21" t="s">
        <v>1375</v>
      </c>
      <c r="Y26" s="16" t="s">
        <v>1377</v>
      </c>
      <c r="AF26" t="s">
        <v>1556</v>
      </c>
      <c r="AG26">
        <v>3</v>
      </c>
      <c r="AH26">
        <v>5.45</v>
      </c>
      <c r="AI26">
        <v>5.3</v>
      </c>
      <c r="AJ26">
        <f t="shared" si="3"/>
        <v>1.2223099629457592E-5</v>
      </c>
      <c r="AK26" s="6">
        <v>0.40087962962962959</v>
      </c>
      <c r="AL26" s="6">
        <v>0.41133101851851855</v>
      </c>
      <c r="AM26" s="7" t="str">
        <f t="shared" si="4"/>
        <v>903</v>
      </c>
      <c r="AN26" s="24">
        <f t="shared" si="5"/>
        <v>1.3536101472267543E-8</v>
      </c>
    </row>
    <row r="27" spans="1:40" x14ac:dyDescent="0.25">
      <c r="A27">
        <v>25</v>
      </c>
      <c r="B27" t="s">
        <v>1284</v>
      </c>
      <c r="C27" t="str">
        <f t="shared" si="0"/>
        <v>25</v>
      </c>
      <c r="D27" t="s">
        <v>168</v>
      </c>
      <c r="E27">
        <v>110</v>
      </c>
      <c r="F27" t="s">
        <v>383</v>
      </c>
      <c r="G27" t="s">
        <v>698</v>
      </c>
      <c r="H27">
        <v>4.32</v>
      </c>
      <c r="I27" t="s">
        <v>698</v>
      </c>
      <c r="J27" t="str">
        <f t="shared" si="1"/>
        <v>na</v>
      </c>
      <c r="K27" t="s">
        <v>698</v>
      </c>
      <c r="L27" t="s">
        <v>698</v>
      </c>
      <c r="M27" s="7" t="s">
        <v>698</v>
      </c>
      <c r="N27" s="24" t="s">
        <v>698</v>
      </c>
      <c r="AF27" t="s">
        <v>1561</v>
      </c>
      <c r="AG27">
        <v>3</v>
      </c>
      <c r="AH27">
        <v>6.19</v>
      </c>
      <c r="AI27">
        <v>5.9</v>
      </c>
      <c r="AJ27">
        <f t="shared" si="3"/>
        <v>2.3631325950284624E-5</v>
      </c>
      <c r="AK27" s="6">
        <v>0.41938657407407409</v>
      </c>
      <c r="AL27" s="6">
        <v>0.43028935185185185</v>
      </c>
      <c r="AM27" s="7" t="str">
        <f t="shared" si="4"/>
        <v>942</v>
      </c>
      <c r="AN27" s="24">
        <f t="shared" si="5"/>
        <v>2.5086333280556927E-8</v>
      </c>
    </row>
    <row r="28" spans="1:40" x14ac:dyDescent="0.25">
      <c r="A28">
        <v>26</v>
      </c>
      <c r="B28" t="s">
        <v>1285</v>
      </c>
      <c r="C28" t="str">
        <f t="shared" si="0"/>
        <v>01</v>
      </c>
      <c r="D28" t="s">
        <v>169</v>
      </c>
      <c r="E28">
        <v>110</v>
      </c>
      <c r="F28" t="s">
        <v>383</v>
      </c>
      <c r="G28" t="s">
        <v>1363</v>
      </c>
      <c r="H28">
        <v>4.5</v>
      </c>
      <c r="I28">
        <v>4.04</v>
      </c>
      <c r="J28">
        <f t="shared" si="1"/>
        <v>4.8404147981667338E-5</v>
      </c>
      <c r="K28" s="6">
        <v>0.41040509259259261</v>
      </c>
      <c r="L28" s="6">
        <v>0.42214120370370373</v>
      </c>
      <c r="M28" s="7" t="str">
        <f t="shared" ref="M28:M51" si="8">TEXT(L28-K28,"[ss]")</f>
        <v>1014</v>
      </c>
      <c r="N28" s="24">
        <f t="shared" ref="N28:N51" si="9">J28/M28</f>
        <v>4.7735846135766605E-8</v>
      </c>
      <c r="AA28" s="37" t="s">
        <v>1376</v>
      </c>
      <c r="AB28" s="37"/>
      <c r="AC28" s="37"/>
      <c r="AF28" t="s">
        <v>1566</v>
      </c>
      <c r="AG28">
        <v>3</v>
      </c>
      <c r="AH28">
        <v>5.44</v>
      </c>
      <c r="AI28">
        <v>5.21</v>
      </c>
      <c r="AJ28">
        <f t="shared" si="3"/>
        <v>1.8742086098501631E-5</v>
      </c>
      <c r="AK28" s="6">
        <v>0.44438657407407406</v>
      </c>
      <c r="AL28" s="6">
        <v>0.45549768518518513</v>
      </c>
      <c r="AM28" s="7" t="str">
        <f t="shared" si="4"/>
        <v>960</v>
      </c>
      <c r="AN28" s="24">
        <f t="shared" si="5"/>
        <v>1.9523006352605864E-8</v>
      </c>
    </row>
    <row r="29" spans="1:40" x14ac:dyDescent="0.25">
      <c r="A29">
        <v>27</v>
      </c>
      <c r="B29" t="s">
        <v>1286</v>
      </c>
      <c r="C29" t="str">
        <f t="shared" si="0"/>
        <v>02</v>
      </c>
      <c r="D29" t="s">
        <v>169</v>
      </c>
      <c r="E29">
        <v>110</v>
      </c>
      <c r="F29" t="s">
        <v>383</v>
      </c>
      <c r="G29" t="s">
        <v>1364</v>
      </c>
      <c r="H29">
        <v>4.67</v>
      </c>
      <c r="I29">
        <v>4.24</v>
      </c>
      <c r="J29">
        <f t="shared" si="1"/>
        <v>4.5247355721993354E-5</v>
      </c>
      <c r="K29" s="6">
        <v>0.41309027777777779</v>
      </c>
      <c r="L29" s="6">
        <v>0.42423611111111109</v>
      </c>
      <c r="M29" s="7" t="str">
        <f t="shared" si="8"/>
        <v>963</v>
      </c>
      <c r="N29" s="24">
        <f t="shared" si="9"/>
        <v>4.6985831487012827E-8</v>
      </c>
      <c r="AA29" s="37"/>
      <c r="AB29" s="37"/>
      <c r="AC29" s="37"/>
      <c r="AF29" t="s">
        <v>1571</v>
      </c>
      <c r="AG29">
        <v>3</v>
      </c>
      <c r="AH29">
        <v>5.51</v>
      </c>
      <c r="AI29">
        <v>5.42</v>
      </c>
      <c r="AJ29">
        <f t="shared" si="3"/>
        <v>7.3338597776745257E-6</v>
      </c>
      <c r="AK29" s="6">
        <v>0.46724537037037034</v>
      </c>
      <c r="AL29" s="6">
        <v>0.47783564814814811</v>
      </c>
      <c r="AM29" s="7" t="str">
        <f t="shared" si="4"/>
        <v>915</v>
      </c>
      <c r="AN29" s="24">
        <f t="shared" si="5"/>
        <v>8.0151472980049462E-9</v>
      </c>
    </row>
    <row r="30" spans="1:40" x14ac:dyDescent="0.25">
      <c r="A30">
        <v>28</v>
      </c>
      <c r="B30" t="s">
        <v>1287</v>
      </c>
      <c r="C30" t="str">
        <f t="shared" si="0"/>
        <v>03</v>
      </c>
      <c r="D30" t="s">
        <v>169</v>
      </c>
      <c r="E30">
        <v>110</v>
      </c>
      <c r="F30" t="s">
        <v>383</v>
      </c>
      <c r="G30" t="s">
        <v>1365</v>
      </c>
      <c r="H30">
        <v>4.58</v>
      </c>
      <c r="I30">
        <v>4.1399999999999997</v>
      </c>
      <c r="J30">
        <f t="shared" si="1"/>
        <v>4.6299619808551412E-5</v>
      </c>
      <c r="K30" s="6">
        <v>0.41598379629629628</v>
      </c>
      <c r="L30" s="6">
        <v>0.4259722222222222</v>
      </c>
      <c r="M30" s="7" t="str">
        <f t="shared" si="8"/>
        <v>863</v>
      </c>
      <c r="N30" s="24">
        <f t="shared" si="9"/>
        <v>5.3649617391137211E-8</v>
      </c>
      <c r="AA30" s="37"/>
      <c r="AB30" s="37"/>
      <c r="AC30" s="37"/>
      <c r="AF30" t="s">
        <v>1576</v>
      </c>
      <c r="AG30">
        <v>3</v>
      </c>
      <c r="AH30">
        <v>5.51</v>
      </c>
      <c r="AI30">
        <v>5.32</v>
      </c>
      <c r="AJ30">
        <f t="shared" si="3"/>
        <v>1.548259286397954E-5</v>
      </c>
      <c r="AK30" s="6">
        <v>0.53289351851851852</v>
      </c>
      <c r="AL30" s="6">
        <v>0.54341435185185183</v>
      </c>
      <c r="AM30" s="7" t="str">
        <f t="shared" si="4"/>
        <v>909</v>
      </c>
      <c r="AN30" s="24">
        <f t="shared" si="5"/>
        <v>1.7032555405918085E-8</v>
      </c>
    </row>
    <row r="31" spans="1:40" x14ac:dyDescent="0.25">
      <c r="A31">
        <v>29</v>
      </c>
      <c r="B31" t="s">
        <v>1288</v>
      </c>
      <c r="C31" t="str">
        <f t="shared" si="0"/>
        <v>04</v>
      </c>
      <c r="D31" t="s">
        <v>169</v>
      </c>
      <c r="E31">
        <v>110</v>
      </c>
      <c r="F31" t="s">
        <v>383</v>
      </c>
      <c r="G31" t="s">
        <v>1363</v>
      </c>
      <c r="H31">
        <v>4.62</v>
      </c>
      <c r="I31">
        <v>4.2300000000000004</v>
      </c>
      <c r="J31">
        <f t="shared" si="1"/>
        <v>4.1038299375761407E-5</v>
      </c>
      <c r="K31" s="6">
        <v>0.43041666666666667</v>
      </c>
      <c r="L31" s="6">
        <v>0.44078703703703703</v>
      </c>
      <c r="M31" s="7" t="str">
        <f t="shared" si="8"/>
        <v>896</v>
      </c>
      <c r="N31" s="24">
        <f t="shared" si="9"/>
        <v>4.5801673410448E-8</v>
      </c>
      <c r="AA31" s="37"/>
      <c r="AB31" s="37"/>
      <c r="AC31" s="37"/>
      <c r="AF31" t="s">
        <v>1581</v>
      </c>
      <c r="AG31">
        <v>3</v>
      </c>
      <c r="AH31">
        <v>5.52</v>
      </c>
      <c r="AI31">
        <v>5.32</v>
      </c>
      <c r="AJ31">
        <f t="shared" si="3"/>
        <v>1.6297466172610025E-5</v>
      </c>
      <c r="AK31" s="6">
        <v>0.54920138888888892</v>
      </c>
      <c r="AL31" s="6">
        <v>0.56206018518518519</v>
      </c>
      <c r="AM31" s="7" t="str">
        <f t="shared" si="4"/>
        <v>1111</v>
      </c>
      <c r="AN31" s="24">
        <f t="shared" si="5"/>
        <v>1.4669186473996423E-8</v>
      </c>
    </row>
    <row r="32" spans="1:40" x14ac:dyDescent="0.25">
      <c r="A32">
        <v>30</v>
      </c>
      <c r="B32" t="s">
        <v>1289</v>
      </c>
      <c r="C32" t="str">
        <f t="shared" si="0"/>
        <v>05</v>
      </c>
      <c r="D32" t="s">
        <v>169</v>
      </c>
      <c r="E32">
        <v>110</v>
      </c>
      <c r="F32" t="s">
        <v>383</v>
      </c>
      <c r="G32" t="s">
        <v>1364</v>
      </c>
      <c r="H32">
        <v>4.63</v>
      </c>
      <c r="I32">
        <v>4.22</v>
      </c>
      <c r="J32">
        <f t="shared" si="1"/>
        <v>4.3142827548877428E-5</v>
      </c>
      <c r="K32" s="6">
        <v>0.43300925925925932</v>
      </c>
      <c r="L32" s="6">
        <v>0.44285879629629626</v>
      </c>
      <c r="M32" s="7" t="str">
        <f t="shared" si="8"/>
        <v>851</v>
      </c>
      <c r="N32" s="24">
        <f t="shared" si="9"/>
        <v>5.0696624616777238E-8</v>
      </c>
      <c r="AA32" s="37"/>
      <c r="AB32" s="37"/>
      <c r="AC32" s="37"/>
      <c r="AF32" t="s">
        <v>1586</v>
      </c>
      <c r="AG32">
        <v>3</v>
      </c>
      <c r="AH32">
        <v>5.51</v>
      </c>
      <c r="AI32">
        <v>5.39</v>
      </c>
      <c r="AJ32">
        <f t="shared" si="3"/>
        <v>9.7784797035660596E-6</v>
      </c>
      <c r="AK32" s="6">
        <v>0.55384259259259261</v>
      </c>
      <c r="AL32" s="6">
        <v>0.56568287037037035</v>
      </c>
      <c r="AM32" s="7" t="str">
        <f t="shared" si="4"/>
        <v>1023</v>
      </c>
      <c r="AN32" s="24">
        <f t="shared" si="5"/>
        <v>9.5586311862815831E-9</v>
      </c>
    </row>
    <row r="33" spans="1:40" x14ac:dyDescent="0.25">
      <c r="A33">
        <v>31</v>
      </c>
      <c r="B33" t="s">
        <v>1290</v>
      </c>
      <c r="C33" t="str">
        <f t="shared" si="0"/>
        <v>06</v>
      </c>
      <c r="D33" t="s">
        <v>169</v>
      </c>
      <c r="E33">
        <v>110</v>
      </c>
      <c r="F33" t="s">
        <v>383</v>
      </c>
      <c r="G33" t="s">
        <v>1365</v>
      </c>
      <c r="H33">
        <v>4.7</v>
      </c>
      <c r="I33">
        <v>4.34</v>
      </c>
      <c r="J33">
        <f t="shared" si="1"/>
        <v>3.7881507116087518E-5</v>
      </c>
      <c r="K33" s="6">
        <v>0.43582175925925926</v>
      </c>
      <c r="L33" s="6">
        <v>0.4462268518518519</v>
      </c>
      <c r="M33" s="7" t="str">
        <f t="shared" si="8"/>
        <v>899</v>
      </c>
      <c r="N33" s="24">
        <f t="shared" si="9"/>
        <v>4.2137382776515593E-8</v>
      </c>
      <c r="AA33" s="37"/>
      <c r="AB33" s="37"/>
      <c r="AC33" s="37"/>
      <c r="AF33" t="s">
        <v>1542</v>
      </c>
      <c r="AG33">
        <v>4</v>
      </c>
      <c r="AH33">
        <v>5.54</v>
      </c>
      <c r="AI33">
        <v>5.39</v>
      </c>
      <c r="AJ33">
        <f t="shared" si="3"/>
        <v>1.2223099629457592E-5</v>
      </c>
      <c r="AK33" s="6">
        <v>0.30982638888888886</v>
      </c>
      <c r="AL33" s="6">
        <v>0.32041666666666663</v>
      </c>
      <c r="AM33" s="7" t="str">
        <f t="shared" si="4"/>
        <v>915</v>
      </c>
      <c r="AN33" s="24">
        <f t="shared" si="5"/>
        <v>1.3358578830008297E-8</v>
      </c>
    </row>
    <row r="34" spans="1:40" x14ac:dyDescent="0.25">
      <c r="A34">
        <v>32</v>
      </c>
      <c r="B34" t="s">
        <v>1291</v>
      </c>
      <c r="C34" t="str">
        <f t="shared" si="0"/>
        <v>07</v>
      </c>
      <c r="D34" t="s">
        <v>169</v>
      </c>
      <c r="E34">
        <v>110</v>
      </c>
      <c r="F34" t="s">
        <v>383</v>
      </c>
      <c r="G34" t="s">
        <v>1363</v>
      </c>
      <c r="H34">
        <v>4.6399999999999997</v>
      </c>
      <c r="I34">
        <v>4.2300000000000004</v>
      </c>
      <c r="J34">
        <f t="shared" si="1"/>
        <v>4.3142827548877333E-5</v>
      </c>
      <c r="K34" s="6">
        <v>0.4487962962962963</v>
      </c>
      <c r="L34" s="6">
        <v>0.45945601851851853</v>
      </c>
      <c r="M34" s="7" t="str">
        <f t="shared" si="8"/>
        <v>921</v>
      </c>
      <c r="N34" s="24">
        <f t="shared" si="9"/>
        <v>4.6843460965121972E-8</v>
      </c>
      <c r="AA34" s="37"/>
      <c r="AB34" s="37"/>
      <c r="AC34" s="37"/>
      <c r="AF34" t="s">
        <v>1547</v>
      </c>
      <c r="AG34">
        <v>4</v>
      </c>
      <c r="AH34">
        <v>5.38</v>
      </c>
      <c r="AI34">
        <v>5.16</v>
      </c>
      <c r="AJ34">
        <f t="shared" si="3"/>
        <v>1.7927212789871071E-5</v>
      </c>
      <c r="AK34" s="6">
        <v>0.32696759259259262</v>
      </c>
      <c r="AL34" s="6">
        <v>0.33738425925925924</v>
      </c>
      <c r="AM34" s="7" t="str">
        <f t="shared" si="4"/>
        <v>900</v>
      </c>
      <c r="AN34" s="24">
        <f t="shared" si="5"/>
        <v>1.9919125322078969E-8</v>
      </c>
    </row>
    <row r="35" spans="1:40" x14ac:dyDescent="0.25">
      <c r="A35">
        <v>33</v>
      </c>
      <c r="B35" t="s">
        <v>1292</v>
      </c>
      <c r="C35" t="str">
        <f t="shared" ref="C35:C66" si="10">RIGHT(B35,2)</f>
        <v>08</v>
      </c>
      <c r="D35" t="s">
        <v>169</v>
      </c>
      <c r="E35">
        <v>110</v>
      </c>
      <c r="F35" t="s">
        <v>383</v>
      </c>
      <c r="G35" t="s">
        <v>1364</v>
      </c>
      <c r="H35">
        <v>4.68</v>
      </c>
      <c r="I35">
        <v>4.28</v>
      </c>
      <c r="J35">
        <f t="shared" ref="J35:J66" si="11">IFERROR((H35-I35)/(PI()*((E35/2)^2)),"na")</f>
        <v>4.209056346231937E-5</v>
      </c>
      <c r="K35" s="6">
        <v>0.45135416666666667</v>
      </c>
      <c r="L35" s="6">
        <v>0.4617708333333333</v>
      </c>
      <c r="M35" s="7" t="str">
        <f t="shared" si="8"/>
        <v>900</v>
      </c>
      <c r="N35" s="24">
        <f t="shared" si="9"/>
        <v>4.6767292735910409E-8</v>
      </c>
      <c r="AA35" s="37"/>
      <c r="AB35" s="37"/>
      <c r="AC35" s="37"/>
      <c r="AF35" t="s">
        <v>1552</v>
      </c>
      <c r="AG35">
        <v>4</v>
      </c>
      <c r="AH35">
        <v>5.49</v>
      </c>
      <c r="AI35">
        <v>5.27</v>
      </c>
      <c r="AJ35">
        <f t="shared" ref="AJ35:AJ52" si="12">IFERROR((AH35-AI35)/(PI()*((125/2)^2)),"na")</f>
        <v>1.7927212789871145E-5</v>
      </c>
      <c r="AK35" s="6">
        <v>0.34358796296296296</v>
      </c>
      <c r="AL35" s="6">
        <v>0.35422453703703699</v>
      </c>
      <c r="AM35" s="7" t="str">
        <f t="shared" ref="AM35:AM52" si="13">TEXT(AL35-AK35,"[ss]")</f>
        <v>919</v>
      </c>
      <c r="AN35" s="24">
        <f t="shared" ref="AN35:AN52" si="14">AJ35/_xlfn.NUMBERVALUE(AM35)</f>
        <v>1.950730445034945E-8</v>
      </c>
    </row>
    <row r="36" spans="1:40" x14ac:dyDescent="0.25">
      <c r="A36">
        <v>34</v>
      </c>
      <c r="B36" t="s">
        <v>1293</v>
      </c>
      <c r="C36" t="str">
        <f t="shared" si="10"/>
        <v>09</v>
      </c>
      <c r="D36" t="s">
        <v>169</v>
      </c>
      <c r="E36">
        <v>110</v>
      </c>
      <c r="F36" t="s">
        <v>383</v>
      </c>
      <c r="G36" t="s">
        <v>1365</v>
      </c>
      <c r="H36">
        <v>4.7699999999999996</v>
      </c>
      <c r="I36">
        <v>4.3</v>
      </c>
      <c r="J36">
        <f t="shared" si="11"/>
        <v>4.9456412068225301E-5</v>
      </c>
      <c r="K36" s="6">
        <v>0.45384259259259258</v>
      </c>
      <c r="L36" s="6">
        <v>0.46423611111111113</v>
      </c>
      <c r="M36" s="7" t="str">
        <f t="shared" si="8"/>
        <v>898</v>
      </c>
      <c r="N36" s="24">
        <f t="shared" si="9"/>
        <v>5.5073955532544877E-8</v>
      </c>
      <c r="AA36" s="37"/>
      <c r="AB36" s="37"/>
      <c r="AC36" s="37"/>
      <c r="AF36" t="s">
        <v>1557</v>
      </c>
      <c r="AG36">
        <v>4</v>
      </c>
      <c r="AH36">
        <v>5.47</v>
      </c>
      <c r="AI36">
        <v>5.31</v>
      </c>
      <c r="AJ36">
        <f t="shared" si="12"/>
        <v>1.3037972938088079E-5</v>
      </c>
      <c r="AK36" s="6">
        <v>0.40138888888888885</v>
      </c>
      <c r="AL36" s="6">
        <v>0.41194444444444445</v>
      </c>
      <c r="AM36" s="7" t="str">
        <f t="shared" si="13"/>
        <v>912</v>
      </c>
      <c r="AN36" s="24">
        <f t="shared" si="14"/>
        <v>1.4296022958429911E-8</v>
      </c>
    </row>
    <row r="37" spans="1:40" x14ac:dyDescent="0.25">
      <c r="A37">
        <v>35</v>
      </c>
      <c r="B37" t="s">
        <v>1294</v>
      </c>
      <c r="C37" t="str">
        <f t="shared" si="10"/>
        <v>10</v>
      </c>
      <c r="D37" t="s">
        <v>169</v>
      </c>
      <c r="E37">
        <v>110</v>
      </c>
      <c r="F37" t="s">
        <v>383</v>
      </c>
      <c r="G37" t="s">
        <v>1363</v>
      </c>
      <c r="H37">
        <v>4.67</v>
      </c>
      <c r="I37">
        <v>4.45</v>
      </c>
      <c r="J37">
        <f t="shared" si="11"/>
        <v>2.3149809904275659E-5</v>
      </c>
      <c r="K37" s="6">
        <v>0.46677083333333336</v>
      </c>
      <c r="L37" s="6">
        <v>0.47706018518518517</v>
      </c>
      <c r="M37" s="7" t="str">
        <f t="shared" si="8"/>
        <v>889</v>
      </c>
      <c r="N37" s="24">
        <f t="shared" si="9"/>
        <v>2.6040281107171721E-8</v>
      </c>
      <c r="AA37" s="37"/>
      <c r="AB37" s="37"/>
      <c r="AC37" s="37"/>
      <c r="AF37" t="s">
        <v>1562</v>
      </c>
      <c r="AG37">
        <v>4</v>
      </c>
      <c r="AH37">
        <v>5.5</v>
      </c>
      <c r="AI37">
        <v>5.14</v>
      </c>
      <c r="AJ37">
        <f t="shared" si="12"/>
        <v>2.9335439110698177E-5</v>
      </c>
      <c r="AK37" s="6">
        <v>0.41993055555555553</v>
      </c>
      <c r="AL37" s="6">
        <v>0.43069444444444444</v>
      </c>
      <c r="AM37" s="7" t="str">
        <f t="shared" si="13"/>
        <v>930</v>
      </c>
      <c r="AN37" s="24">
        <f t="shared" si="14"/>
        <v>3.1543482914729225E-8</v>
      </c>
    </row>
    <row r="38" spans="1:40" x14ac:dyDescent="0.25">
      <c r="A38">
        <v>36</v>
      </c>
      <c r="B38" t="s">
        <v>1295</v>
      </c>
      <c r="C38" t="str">
        <f t="shared" si="10"/>
        <v>11</v>
      </c>
      <c r="D38" t="s">
        <v>169</v>
      </c>
      <c r="E38">
        <v>110</v>
      </c>
      <c r="F38" t="s">
        <v>383</v>
      </c>
      <c r="G38" t="s">
        <v>1364</v>
      </c>
      <c r="H38">
        <v>4.8099999999999996</v>
      </c>
      <c r="I38">
        <v>4.47</v>
      </c>
      <c r="J38">
        <f t="shared" si="11"/>
        <v>3.5776978942971497E-5</v>
      </c>
      <c r="K38" s="6">
        <v>0.46934027777777776</v>
      </c>
      <c r="L38" s="6">
        <v>0.47976851851851854</v>
      </c>
      <c r="M38" s="7" t="str">
        <f t="shared" si="8"/>
        <v>901</v>
      </c>
      <c r="N38" s="24">
        <f t="shared" si="9"/>
        <v>3.9708078738037177E-8</v>
      </c>
      <c r="AA38" s="37"/>
      <c r="AB38" s="37"/>
      <c r="AC38" s="37"/>
      <c r="AF38" t="s">
        <v>1567</v>
      </c>
      <c r="AG38">
        <v>4</v>
      </c>
      <c r="AH38">
        <v>5.51</v>
      </c>
      <c r="AI38">
        <v>5.32</v>
      </c>
      <c r="AJ38">
        <f t="shared" si="12"/>
        <v>1.548259286397954E-5</v>
      </c>
      <c r="AK38" s="6">
        <v>0.44521990740740741</v>
      </c>
      <c r="AL38" s="6">
        <v>0.45601851851851855</v>
      </c>
      <c r="AM38" s="7" t="str">
        <f t="shared" si="13"/>
        <v>933</v>
      </c>
      <c r="AN38" s="24">
        <f t="shared" si="14"/>
        <v>1.6594418932453954E-8</v>
      </c>
    </row>
    <row r="39" spans="1:40" x14ac:dyDescent="0.25">
      <c r="A39">
        <v>37</v>
      </c>
      <c r="B39" t="s">
        <v>1296</v>
      </c>
      <c r="C39" t="str">
        <f t="shared" si="10"/>
        <v>12</v>
      </c>
      <c r="D39" t="s">
        <v>169</v>
      </c>
      <c r="E39">
        <v>110</v>
      </c>
      <c r="F39" t="s">
        <v>383</v>
      </c>
      <c r="G39" t="s">
        <v>1365</v>
      </c>
      <c r="H39">
        <v>4.68</v>
      </c>
      <c r="I39">
        <v>4.34</v>
      </c>
      <c r="J39">
        <f t="shared" si="11"/>
        <v>3.5776978942971497E-5</v>
      </c>
      <c r="K39" s="6">
        <v>0.4720138888888889</v>
      </c>
      <c r="L39" s="6">
        <v>0.48236111111111107</v>
      </c>
      <c r="M39" s="7" t="str">
        <f t="shared" si="8"/>
        <v>894</v>
      </c>
      <c r="N39" s="24">
        <f t="shared" si="9"/>
        <v>4.00189921062321E-8</v>
      </c>
      <c r="AF39" t="s">
        <v>1572</v>
      </c>
      <c r="AG39">
        <v>4</v>
      </c>
      <c r="AH39">
        <v>5.55</v>
      </c>
      <c r="AI39">
        <v>5.48</v>
      </c>
      <c r="AJ39">
        <f t="shared" si="12"/>
        <v>5.7041131604134804E-6</v>
      </c>
      <c r="AK39" s="6">
        <v>0.46777777777777779</v>
      </c>
      <c r="AL39" s="6">
        <v>0.47833333333333333</v>
      </c>
      <c r="AM39" s="7" t="str">
        <f t="shared" si="13"/>
        <v>912</v>
      </c>
      <c r="AN39" s="24">
        <f t="shared" si="14"/>
        <v>6.2545100443130272E-9</v>
      </c>
    </row>
    <row r="40" spans="1:40" x14ac:dyDescent="0.25">
      <c r="A40">
        <v>38</v>
      </c>
      <c r="B40" t="s">
        <v>1297</v>
      </c>
      <c r="C40" t="str">
        <f t="shared" si="10"/>
        <v>13</v>
      </c>
      <c r="D40" t="s">
        <v>169</v>
      </c>
      <c r="E40">
        <v>110</v>
      </c>
      <c r="F40" t="s">
        <v>383</v>
      </c>
      <c r="G40" t="s">
        <v>1363</v>
      </c>
      <c r="H40">
        <v>4.72</v>
      </c>
      <c r="I40">
        <v>4.45</v>
      </c>
      <c r="J40">
        <f t="shared" si="11"/>
        <v>2.8411130337065569E-5</v>
      </c>
      <c r="K40" s="6">
        <v>0.48473379629629632</v>
      </c>
      <c r="L40" s="6">
        <v>0.49511574074074072</v>
      </c>
      <c r="M40" s="7" t="str">
        <f t="shared" si="8"/>
        <v>897</v>
      </c>
      <c r="N40" s="24">
        <f t="shared" si="9"/>
        <v>3.1673500933183466E-8</v>
      </c>
      <c r="AF40" t="s">
        <v>1577</v>
      </c>
      <c r="AG40">
        <v>4</v>
      </c>
      <c r="AH40">
        <v>5.66</v>
      </c>
      <c r="AI40">
        <v>5.51</v>
      </c>
      <c r="AJ40">
        <f t="shared" si="12"/>
        <v>1.2223099629457592E-5</v>
      </c>
      <c r="AK40" s="6">
        <v>0.53355324074074073</v>
      </c>
      <c r="AL40" s="6">
        <v>0.54380787037037037</v>
      </c>
      <c r="AM40" s="7" t="str">
        <f t="shared" si="13"/>
        <v>886</v>
      </c>
      <c r="AN40" s="24">
        <f t="shared" si="14"/>
        <v>1.3795823509545815E-8</v>
      </c>
    </row>
    <row r="41" spans="1:40" x14ac:dyDescent="0.25">
      <c r="A41">
        <v>39</v>
      </c>
      <c r="B41" t="s">
        <v>1298</v>
      </c>
      <c r="C41" t="str">
        <f t="shared" si="10"/>
        <v>14</v>
      </c>
      <c r="D41" t="s">
        <v>169</v>
      </c>
      <c r="E41">
        <v>110</v>
      </c>
      <c r="F41" t="s">
        <v>383</v>
      </c>
      <c r="G41" t="s">
        <v>1364</v>
      </c>
      <c r="H41">
        <v>4.72</v>
      </c>
      <c r="I41">
        <v>4.3600000000000003</v>
      </c>
      <c r="J41">
        <f t="shared" si="11"/>
        <v>3.7881507116087423E-5</v>
      </c>
      <c r="K41" s="6">
        <v>0.48802083333333335</v>
      </c>
      <c r="L41" s="6">
        <v>0.49836805555555558</v>
      </c>
      <c r="M41" s="7" t="str">
        <f t="shared" si="8"/>
        <v>894</v>
      </c>
      <c r="N41" s="24">
        <f t="shared" si="9"/>
        <v>4.2373050465422172E-8</v>
      </c>
      <c r="AF41" t="s">
        <v>1582</v>
      </c>
      <c r="AG41">
        <v>4</v>
      </c>
      <c r="AH41">
        <v>5.34</v>
      </c>
      <c r="AI41">
        <v>5.16</v>
      </c>
      <c r="AJ41">
        <f t="shared" si="12"/>
        <v>1.4667719555349051E-5</v>
      </c>
      <c r="AK41" s="6">
        <v>0.54965277777777777</v>
      </c>
      <c r="AL41" s="6">
        <v>0.56256944444444446</v>
      </c>
      <c r="AM41" s="7" t="str">
        <f t="shared" si="13"/>
        <v>1116</v>
      </c>
      <c r="AN41" s="24">
        <f t="shared" si="14"/>
        <v>1.3143117881137142E-8</v>
      </c>
    </row>
    <row r="42" spans="1:40" x14ac:dyDescent="0.25">
      <c r="A42">
        <v>40</v>
      </c>
      <c r="B42" t="s">
        <v>1299</v>
      </c>
      <c r="C42" t="str">
        <f t="shared" si="10"/>
        <v>15</v>
      </c>
      <c r="D42" t="s">
        <v>169</v>
      </c>
      <c r="E42">
        <v>110</v>
      </c>
      <c r="F42" t="s">
        <v>383</v>
      </c>
      <c r="G42" t="s">
        <v>1365</v>
      </c>
      <c r="H42">
        <v>4.7</v>
      </c>
      <c r="I42">
        <v>4.4000000000000004</v>
      </c>
      <c r="J42">
        <f t="shared" si="11"/>
        <v>3.156792259673955E-5</v>
      </c>
      <c r="K42" s="6">
        <v>0.49035879629629631</v>
      </c>
      <c r="L42" s="6">
        <v>0.50079861111111112</v>
      </c>
      <c r="M42" s="7" t="str">
        <f t="shared" si="8"/>
        <v>902</v>
      </c>
      <c r="N42" s="24">
        <f t="shared" si="9"/>
        <v>3.4997696892172447E-8</v>
      </c>
      <c r="AF42" t="s">
        <v>1587</v>
      </c>
      <c r="AG42">
        <v>4</v>
      </c>
      <c r="AH42">
        <v>5.34</v>
      </c>
      <c r="AI42">
        <v>5.22</v>
      </c>
      <c r="AJ42">
        <f t="shared" si="12"/>
        <v>9.7784797035660596E-6</v>
      </c>
      <c r="AK42" s="6">
        <v>0.55443287037037037</v>
      </c>
      <c r="AL42" s="6">
        <v>0.56607638888888889</v>
      </c>
      <c r="AM42" s="7" t="str">
        <f t="shared" si="13"/>
        <v>1006</v>
      </c>
      <c r="AN42" s="24">
        <f t="shared" si="14"/>
        <v>9.7201587510597016E-9</v>
      </c>
    </row>
    <row r="43" spans="1:40" x14ac:dyDescent="0.25">
      <c r="A43">
        <v>41</v>
      </c>
      <c r="B43" t="s">
        <v>1300</v>
      </c>
      <c r="C43" t="str">
        <f t="shared" si="10"/>
        <v>16</v>
      </c>
      <c r="D43" t="s">
        <v>169</v>
      </c>
      <c r="E43">
        <v>110</v>
      </c>
      <c r="F43" t="s">
        <v>383</v>
      </c>
      <c r="G43" t="s">
        <v>1363</v>
      </c>
      <c r="H43">
        <v>4.63</v>
      </c>
      <c r="I43">
        <v>4.3499999999999996</v>
      </c>
      <c r="J43">
        <f t="shared" si="11"/>
        <v>2.9463394423623623E-5</v>
      </c>
      <c r="K43" s="6">
        <v>0.50288194444444445</v>
      </c>
      <c r="L43" s="6">
        <v>0.5131944444444444</v>
      </c>
      <c r="M43" s="7" t="str">
        <f t="shared" si="8"/>
        <v>891</v>
      </c>
      <c r="N43" s="24">
        <f t="shared" si="9"/>
        <v>3.3067782742562986E-8</v>
      </c>
      <c r="AF43" t="s">
        <v>1543</v>
      </c>
      <c r="AG43">
        <v>5</v>
      </c>
      <c r="AH43">
        <v>6.4</v>
      </c>
      <c r="AI43">
        <v>6.27</v>
      </c>
      <c r="AJ43">
        <f t="shared" si="12"/>
        <v>1.0593353012196618E-5</v>
      </c>
      <c r="AK43" s="6">
        <v>0.31033564814814812</v>
      </c>
      <c r="AL43" s="6">
        <v>0.32083333333333336</v>
      </c>
      <c r="AM43" s="7" t="str">
        <f t="shared" si="13"/>
        <v>907</v>
      </c>
      <c r="AN43" s="24">
        <f t="shared" si="14"/>
        <v>1.1679551281363416E-8</v>
      </c>
    </row>
    <row r="44" spans="1:40" x14ac:dyDescent="0.25">
      <c r="A44">
        <v>42</v>
      </c>
      <c r="B44" t="s">
        <v>1301</v>
      </c>
      <c r="C44" t="str">
        <f t="shared" si="10"/>
        <v>17</v>
      </c>
      <c r="D44" t="s">
        <v>169</v>
      </c>
      <c r="E44">
        <v>110</v>
      </c>
      <c r="F44" t="s">
        <v>383</v>
      </c>
      <c r="G44" t="s">
        <v>1364</v>
      </c>
      <c r="H44">
        <v>4.66</v>
      </c>
      <c r="I44">
        <v>4.3600000000000003</v>
      </c>
      <c r="J44">
        <f t="shared" si="11"/>
        <v>3.156792259673955E-5</v>
      </c>
      <c r="K44" s="6">
        <v>0.50503472222222223</v>
      </c>
      <c r="L44" s="6">
        <v>0.51506944444444447</v>
      </c>
      <c r="M44" s="7" t="str">
        <f t="shared" si="8"/>
        <v>867</v>
      </c>
      <c r="N44" s="24">
        <f t="shared" si="9"/>
        <v>3.6410522026227853E-8</v>
      </c>
      <c r="AF44" t="s">
        <v>1548</v>
      </c>
      <c r="AG44">
        <v>5</v>
      </c>
      <c r="AH44">
        <v>6.41</v>
      </c>
      <c r="AI44">
        <v>6.17</v>
      </c>
      <c r="AJ44">
        <f t="shared" si="12"/>
        <v>1.9556959407132119E-5</v>
      </c>
      <c r="AK44" s="6">
        <v>0.32740740740740742</v>
      </c>
      <c r="AL44" s="6">
        <v>0.33784722222222219</v>
      </c>
      <c r="AM44" s="7" t="str">
        <f t="shared" si="13"/>
        <v>902</v>
      </c>
      <c r="AN44" s="24">
        <f t="shared" si="14"/>
        <v>2.1681773178638712E-8</v>
      </c>
    </row>
    <row r="45" spans="1:40" x14ac:dyDescent="0.25">
      <c r="A45">
        <v>43</v>
      </c>
      <c r="B45" t="s">
        <v>1302</v>
      </c>
      <c r="C45" t="str">
        <f t="shared" si="10"/>
        <v>18</v>
      </c>
      <c r="D45" t="s">
        <v>169</v>
      </c>
      <c r="E45">
        <v>110</v>
      </c>
      <c r="F45" t="s">
        <v>383</v>
      </c>
      <c r="G45" t="s">
        <v>1365</v>
      </c>
      <c r="H45">
        <v>4.6399999999999997</v>
      </c>
      <c r="I45">
        <v>4.42</v>
      </c>
      <c r="J45">
        <f t="shared" si="11"/>
        <v>2.3149809904275659E-5</v>
      </c>
      <c r="K45" s="6">
        <v>0.50784722222222223</v>
      </c>
      <c r="L45" s="6">
        <v>0.51807870370370368</v>
      </c>
      <c r="M45" s="7" t="str">
        <f t="shared" si="8"/>
        <v>884</v>
      </c>
      <c r="N45" s="24">
        <f t="shared" si="9"/>
        <v>2.6187567765017712E-8</v>
      </c>
      <c r="AF45" t="s">
        <v>1553</v>
      </c>
      <c r="AG45">
        <v>5</v>
      </c>
      <c r="AH45">
        <v>6.39</v>
      </c>
      <c r="AI45">
        <v>6.2</v>
      </c>
      <c r="AJ45">
        <f t="shared" si="12"/>
        <v>1.548259286397954E-5</v>
      </c>
      <c r="AK45" s="6">
        <v>0.34417824074074077</v>
      </c>
      <c r="AL45" s="6">
        <v>0.35474537037037041</v>
      </c>
      <c r="AM45" s="7" t="str">
        <f t="shared" si="13"/>
        <v>913</v>
      </c>
      <c r="AN45" s="24">
        <f t="shared" si="14"/>
        <v>1.695793303831275E-8</v>
      </c>
    </row>
    <row r="46" spans="1:40" x14ac:dyDescent="0.25">
      <c r="A46">
        <v>44</v>
      </c>
      <c r="B46" t="s">
        <v>1303</v>
      </c>
      <c r="C46" t="str">
        <f t="shared" si="10"/>
        <v>19</v>
      </c>
      <c r="D46" t="s">
        <v>169</v>
      </c>
      <c r="E46">
        <v>110</v>
      </c>
      <c r="F46" t="s">
        <v>383</v>
      </c>
      <c r="G46" t="s">
        <v>1363</v>
      </c>
      <c r="H46">
        <v>4.7699999999999996</v>
      </c>
      <c r="I46">
        <v>4.51</v>
      </c>
      <c r="J46">
        <f t="shared" si="11"/>
        <v>2.7358866250507606E-5</v>
      </c>
      <c r="K46" s="6">
        <v>0.51989583333333333</v>
      </c>
      <c r="L46" s="6">
        <v>0.53035879629629623</v>
      </c>
      <c r="M46" s="7" t="str">
        <f t="shared" si="8"/>
        <v>904</v>
      </c>
      <c r="N46" s="24">
        <f t="shared" si="9"/>
        <v>3.026423257799514E-8</v>
      </c>
      <c r="AF46" t="s">
        <v>1558</v>
      </c>
      <c r="AG46">
        <v>5</v>
      </c>
      <c r="AH46">
        <v>6.36</v>
      </c>
      <c r="AI46">
        <v>6.22</v>
      </c>
      <c r="AJ46">
        <f t="shared" si="12"/>
        <v>1.1408226320827105E-5</v>
      </c>
      <c r="AK46" s="6">
        <v>0.40194444444444444</v>
      </c>
      <c r="AL46" s="6">
        <v>0.41241898148148143</v>
      </c>
      <c r="AM46" s="7" t="str">
        <f t="shared" si="13"/>
        <v>905</v>
      </c>
      <c r="AN46" s="24">
        <f t="shared" si="14"/>
        <v>1.2605774940140448E-8</v>
      </c>
    </row>
    <row r="47" spans="1:40" x14ac:dyDescent="0.25">
      <c r="A47">
        <v>45</v>
      </c>
      <c r="B47" t="s">
        <v>1304</v>
      </c>
      <c r="C47" t="str">
        <f t="shared" si="10"/>
        <v>20</v>
      </c>
      <c r="D47" t="s">
        <v>169</v>
      </c>
      <c r="E47">
        <v>110</v>
      </c>
      <c r="F47" t="s">
        <v>383</v>
      </c>
      <c r="G47" t="s">
        <v>1364</v>
      </c>
      <c r="H47">
        <v>4.59</v>
      </c>
      <c r="I47">
        <v>4.29</v>
      </c>
      <c r="J47">
        <f t="shared" si="11"/>
        <v>3.156792259673955E-5</v>
      </c>
      <c r="K47" s="6">
        <v>0.52175925925925926</v>
      </c>
      <c r="L47" s="6">
        <v>0.53224537037037034</v>
      </c>
      <c r="M47" s="7" t="str">
        <f t="shared" si="8"/>
        <v>906</v>
      </c>
      <c r="N47" s="24">
        <f t="shared" si="9"/>
        <v>3.4843181674105465E-8</v>
      </c>
      <c r="AF47" t="s">
        <v>1563</v>
      </c>
      <c r="AG47">
        <v>5</v>
      </c>
      <c r="AH47">
        <v>6.44</v>
      </c>
      <c r="AI47">
        <v>6.12</v>
      </c>
      <c r="AJ47">
        <f t="shared" si="12"/>
        <v>2.6075945876176158E-5</v>
      </c>
      <c r="AK47" s="6">
        <v>0.42047453703703702</v>
      </c>
      <c r="AL47" s="6">
        <v>0.43111111111111117</v>
      </c>
      <c r="AM47" s="7" t="str">
        <f t="shared" si="13"/>
        <v>919</v>
      </c>
      <c r="AN47" s="24">
        <f t="shared" si="14"/>
        <v>2.8374261018690054E-8</v>
      </c>
    </row>
    <row r="48" spans="1:40" x14ac:dyDescent="0.25">
      <c r="A48">
        <v>46</v>
      </c>
      <c r="B48" t="s">
        <v>1305</v>
      </c>
      <c r="C48" t="str">
        <f t="shared" si="10"/>
        <v>21</v>
      </c>
      <c r="D48" t="s">
        <v>169</v>
      </c>
      <c r="E48">
        <v>110</v>
      </c>
      <c r="F48" t="s">
        <v>383</v>
      </c>
      <c r="G48" t="s">
        <v>1365</v>
      </c>
      <c r="H48">
        <v>4.55</v>
      </c>
      <c r="I48">
        <v>4.29</v>
      </c>
      <c r="J48">
        <f t="shared" si="11"/>
        <v>2.7358866250507606E-5</v>
      </c>
      <c r="K48" s="6">
        <v>0.52380787037037035</v>
      </c>
      <c r="L48" s="6">
        <v>0.53418981481481487</v>
      </c>
      <c r="M48" s="7" t="str">
        <f t="shared" si="8"/>
        <v>897</v>
      </c>
      <c r="N48" s="24">
        <f t="shared" si="9"/>
        <v>3.0500408306028543E-8</v>
      </c>
      <c r="AF48" t="s">
        <v>1568</v>
      </c>
      <c r="AG48">
        <v>5</v>
      </c>
      <c r="AH48">
        <v>6.33</v>
      </c>
      <c r="AI48">
        <v>6.18</v>
      </c>
      <c r="AJ48">
        <f t="shared" si="12"/>
        <v>1.2223099629457592E-5</v>
      </c>
      <c r="AK48" s="6">
        <v>0.44571759259259264</v>
      </c>
      <c r="AL48" s="6">
        <v>0.45646990740740739</v>
      </c>
      <c r="AM48" s="7" t="str">
        <f t="shared" si="13"/>
        <v>929</v>
      </c>
      <c r="AN48" s="24">
        <f t="shared" si="14"/>
        <v>1.3157265478425826E-8</v>
      </c>
    </row>
    <row r="49" spans="1:40" x14ac:dyDescent="0.25">
      <c r="A49">
        <v>47</v>
      </c>
      <c r="B49" t="s">
        <v>1306</v>
      </c>
      <c r="C49" t="str">
        <f t="shared" si="10"/>
        <v>22</v>
      </c>
      <c r="D49" t="s">
        <v>169</v>
      </c>
      <c r="E49">
        <v>110</v>
      </c>
      <c r="F49" t="s">
        <v>383</v>
      </c>
      <c r="G49" t="s">
        <v>1363</v>
      </c>
      <c r="H49">
        <v>4.57</v>
      </c>
      <c r="I49">
        <v>4.41</v>
      </c>
      <c r="J49">
        <f t="shared" si="11"/>
        <v>1.6836225384927785E-5</v>
      </c>
      <c r="K49" s="6">
        <v>0.53613425925925928</v>
      </c>
      <c r="L49" s="6">
        <v>0.54614583333333333</v>
      </c>
      <c r="M49" s="7" t="str">
        <f t="shared" si="8"/>
        <v>865</v>
      </c>
      <c r="N49" s="24">
        <f t="shared" si="9"/>
        <v>1.9463844375639059E-8</v>
      </c>
      <c r="AF49" t="s">
        <v>1573</v>
      </c>
      <c r="AG49">
        <v>5</v>
      </c>
      <c r="AH49">
        <v>6.66</v>
      </c>
      <c r="AI49">
        <v>6.56</v>
      </c>
      <c r="AJ49">
        <f t="shared" si="12"/>
        <v>8.1487330863050856E-6</v>
      </c>
      <c r="AK49" s="6">
        <v>0.46825231481481483</v>
      </c>
      <c r="AL49" s="6">
        <v>0.47873842592592591</v>
      </c>
      <c r="AM49" s="7" t="str">
        <f t="shared" si="13"/>
        <v>906</v>
      </c>
      <c r="AN49" s="24">
        <f t="shared" si="14"/>
        <v>8.9941866294758111E-9</v>
      </c>
    </row>
    <row r="50" spans="1:40" x14ac:dyDescent="0.25">
      <c r="A50">
        <v>48</v>
      </c>
      <c r="B50" t="s">
        <v>1307</v>
      </c>
      <c r="C50" t="str">
        <f t="shared" si="10"/>
        <v>23</v>
      </c>
      <c r="D50" t="s">
        <v>169</v>
      </c>
      <c r="E50">
        <v>110</v>
      </c>
      <c r="F50" t="s">
        <v>383</v>
      </c>
      <c r="G50" t="s">
        <v>1364</v>
      </c>
      <c r="H50">
        <v>4.51</v>
      </c>
      <c r="I50">
        <v>4.21</v>
      </c>
      <c r="J50">
        <f t="shared" si="11"/>
        <v>3.156792259673955E-5</v>
      </c>
      <c r="K50" s="6">
        <v>0.5383796296296296</v>
      </c>
      <c r="L50" s="6">
        <v>0.54835648148148153</v>
      </c>
      <c r="M50" s="7" t="str">
        <f t="shared" si="8"/>
        <v>862</v>
      </c>
      <c r="N50" s="24">
        <f t="shared" si="9"/>
        <v>3.6621719949813866E-8</v>
      </c>
      <c r="AF50" t="s">
        <v>1578</v>
      </c>
      <c r="AG50">
        <v>5</v>
      </c>
      <c r="AH50">
        <v>6.46</v>
      </c>
      <c r="AI50">
        <v>6.31</v>
      </c>
      <c r="AJ50">
        <f t="shared" si="12"/>
        <v>1.2223099629457592E-5</v>
      </c>
      <c r="AK50" s="6">
        <v>0.53417824074074072</v>
      </c>
      <c r="AL50" s="6">
        <v>0.54469907407407414</v>
      </c>
      <c r="AM50" s="7" t="str">
        <f t="shared" si="13"/>
        <v>909</v>
      </c>
      <c r="AN50" s="24">
        <f t="shared" si="14"/>
        <v>1.3446754267830134E-8</v>
      </c>
    </row>
    <row r="51" spans="1:40" x14ac:dyDescent="0.25">
      <c r="A51">
        <v>49</v>
      </c>
      <c r="B51" t="s">
        <v>1308</v>
      </c>
      <c r="C51" t="str">
        <f t="shared" si="10"/>
        <v>24</v>
      </c>
      <c r="D51" t="s">
        <v>169</v>
      </c>
      <c r="E51">
        <v>110</v>
      </c>
      <c r="F51" t="s">
        <v>383</v>
      </c>
      <c r="G51" t="s">
        <v>1365</v>
      </c>
      <c r="H51">
        <v>4.68</v>
      </c>
      <c r="I51">
        <v>4.45</v>
      </c>
      <c r="J51">
        <f t="shared" si="11"/>
        <v>2.4202073990833622E-5</v>
      </c>
      <c r="K51" s="6">
        <v>0.54054398148148153</v>
      </c>
      <c r="L51" s="6">
        <v>0.55071759259259256</v>
      </c>
      <c r="M51" s="7" t="str">
        <f t="shared" si="8"/>
        <v>879</v>
      </c>
      <c r="N51" s="24">
        <f t="shared" si="9"/>
        <v>2.7533645040766349E-8</v>
      </c>
      <c r="AF51" t="s">
        <v>1583</v>
      </c>
      <c r="AG51">
        <v>5</v>
      </c>
      <c r="AH51">
        <v>6.46</v>
      </c>
      <c r="AI51">
        <v>6.26</v>
      </c>
      <c r="AJ51">
        <f t="shared" si="12"/>
        <v>1.6297466172610097E-5</v>
      </c>
      <c r="AK51" s="6">
        <v>0.55010416666666673</v>
      </c>
      <c r="AL51" s="6">
        <v>0.562962962962963</v>
      </c>
      <c r="AM51" s="7" t="str">
        <f t="shared" si="13"/>
        <v>1111</v>
      </c>
      <c r="AN51" s="24">
        <f t="shared" si="14"/>
        <v>1.4669186473996486E-8</v>
      </c>
    </row>
    <row r="52" spans="1:40" x14ac:dyDescent="0.25">
      <c r="A52">
        <v>50</v>
      </c>
      <c r="B52" t="s">
        <v>1309</v>
      </c>
      <c r="C52" t="str">
        <f t="shared" si="10"/>
        <v>25</v>
      </c>
      <c r="D52" t="s">
        <v>169</v>
      </c>
      <c r="E52">
        <v>110</v>
      </c>
      <c r="F52" t="s">
        <v>383</v>
      </c>
      <c r="G52" t="s">
        <v>698</v>
      </c>
      <c r="H52">
        <v>4.63</v>
      </c>
      <c r="I52" t="s">
        <v>698</v>
      </c>
      <c r="J52" t="str">
        <f t="shared" si="11"/>
        <v>na</v>
      </c>
      <c r="K52" t="s">
        <v>698</v>
      </c>
      <c r="L52" t="s">
        <v>698</v>
      </c>
      <c r="M52" s="7" t="s">
        <v>698</v>
      </c>
      <c r="N52" s="24" t="s">
        <v>698</v>
      </c>
      <c r="AF52" t="s">
        <v>1588</v>
      </c>
      <c r="AG52">
        <v>5</v>
      </c>
      <c r="AH52">
        <v>6.45</v>
      </c>
      <c r="AI52">
        <v>6.37</v>
      </c>
      <c r="AJ52">
        <f t="shared" si="12"/>
        <v>6.5189864690440395E-6</v>
      </c>
      <c r="AK52" s="6">
        <v>0.55497685185185186</v>
      </c>
      <c r="AL52" s="6">
        <v>0.56662037037037039</v>
      </c>
      <c r="AM52" s="7" t="str">
        <f t="shared" si="13"/>
        <v>1006</v>
      </c>
      <c r="AN52" s="24">
        <f t="shared" si="14"/>
        <v>6.4801058340398005E-9</v>
      </c>
    </row>
    <row r="53" spans="1:40" x14ac:dyDescent="0.25">
      <c r="A53">
        <v>51</v>
      </c>
      <c r="B53" t="s">
        <v>1310</v>
      </c>
      <c r="C53" t="str">
        <f t="shared" si="10"/>
        <v>01</v>
      </c>
      <c r="D53" t="s">
        <v>170</v>
      </c>
      <c r="E53">
        <v>110</v>
      </c>
      <c r="F53" t="s">
        <v>383</v>
      </c>
      <c r="G53" t="s">
        <v>1363</v>
      </c>
      <c r="H53">
        <v>5.56</v>
      </c>
      <c r="I53">
        <v>5.12</v>
      </c>
      <c r="J53">
        <f t="shared" si="11"/>
        <v>4.6299619808551317E-5</v>
      </c>
      <c r="K53" s="6">
        <v>0.41081018518518514</v>
      </c>
      <c r="L53" s="6">
        <v>0.42251157407407408</v>
      </c>
      <c r="M53" s="7" t="str">
        <f t="shared" ref="M53:M76" si="15">TEXT(L53-K53,"[ss]")</f>
        <v>1011</v>
      </c>
      <c r="N53" s="24">
        <f t="shared" ref="N53:N76" si="16">J53/M53</f>
        <v>4.5795865290357384E-8</v>
      </c>
    </row>
    <row r="54" spans="1:40" x14ac:dyDescent="0.25">
      <c r="A54">
        <v>52</v>
      </c>
      <c r="B54" t="s">
        <v>1311</v>
      </c>
      <c r="C54" t="str">
        <f t="shared" si="10"/>
        <v>02</v>
      </c>
      <c r="D54" t="s">
        <v>170</v>
      </c>
      <c r="E54">
        <v>110</v>
      </c>
      <c r="F54" t="s">
        <v>383</v>
      </c>
      <c r="G54" t="s">
        <v>1364</v>
      </c>
      <c r="H54">
        <v>5.48</v>
      </c>
      <c r="I54">
        <v>5.04</v>
      </c>
      <c r="J54">
        <f t="shared" si="11"/>
        <v>4.6299619808551412E-5</v>
      </c>
      <c r="K54" s="6">
        <v>0.41357638888888887</v>
      </c>
      <c r="L54" s="6">
        <v>0.42457175925925927</v>
      </c>
      <c r="M54" s="7" t="str">
        <f t="shared" si="15"/>
        <v>950</v>
      </c>
      <c r="N54" s="24">
        <f t="shared" si="16"/>
        <v>4.8736441903738328E-8</v>
      </c>
    </row>
    <row r="55" spans="1:40" x14ac:dyDescent="0.25">
      <c r="A55">
        <v>53</v>
      </c>
      <c r="B55" t="s">
        <v>1312</v>
      </c>
      <c r="C55" t="str">
        <f t="shared" si="10"/>
        <v>03</v>
      </c>
      <c r="D55" t="s">
        <v>170</v>
      </c>
      <c r="E55">
        <v>110</v>
      </c>
      <c r="F55" t="s">
        <v>383</v>
      </c>
      <c r="G55" t="s">
        <v>1365</v>
      </c>
      <c r="H55">
        <v>5.53</v>
      </c>
      <c r="I55">
        <v>5.13</v>
      </c>
      <c r="J55">
        <f t="shared" si="11"/>
        <v>4.2090563462319465E-5</v>
      </c>
      <c r="K55" s="6">
        <v>0.41650462962962959</v>
      </c>
      <c r="L55" s="6">
        <v>0.42631944444444447</v>
      </c>
      <c r="M55" s="7" t="str">
        <f t="shared" si="15"/>
        <v>848</v>
      </c>
      <c r="N55" s="24">
        <f t="shared" si="16"/>
        <v>4.963509842254654E-8</v>
      </c>
    </row>
    <row r="56" spans="1:40" x14ac:dyDescent="0.25">
      <c r="A56">
        <v>54</v>
      </c>
      <c r="B56" t="s">
        <v>1313</v>
      </c>
      <c r="C56" t="str">
        <f t="shared" si="10"/>
        <v>04</v>
      </c>
      <c r="D56" t="s">
        <v>170</v>
      </c>
      <c r="E56">
        <v>110</v>
      </c>
      <c r="F56" t="s">
        <v>383</v>
      </c>
      <c r="G56" t="s">
        <v>1363</v>
      </c>
      <c r="H56">
        <v>5.54</v>
      </c>
      <c r="I56">
        <v>5.16</v>
      </c>
      <c r="J56">
        <f t="shared" si="11"/>
        <v>3.9986035289203444E-5</v>
      </c>
      <c r="K56" s="6">
        <v>0.43087962962962961</v>
      </c>
      <c r="L56" s="6">
        <v>0.44115740740740739</v>
      </c>
      <c r="M56" s="7" t="str">
        <f t="shared" si="15"/>
        <v>888</v>
      </c>
      <c r="N56" s="24">
        <f t="shared" si="16"/>
        <v>4.502931901937325E-8</v>
      </c>
    </row>
    <row r="57" spans="1:40" x14ac:dyDescent="0.25">
      <c r="A57">
        <v>55</v>
      </c>
      <c r="B57" t="s">
        <v>1314</v>
      </c>
      <c r="C57" t="str">
        <f t="shared" si="10"/>
        <v>05</v>
      </c>
      <c r="D57" t="s">
        <v>170</v>
      </c>
      <c r="E57">
        <v>110</v>
      </c>
      <c r="F57" t="s">
        <v>383</v>
      </c>
      <c r="G57" t="s">
        <v>1364</v>
      </c>
      <c r="H57">
        <v>5.49</v>
      </c>
      <c r="I57">
        <v>5.09</v>
      </c>
      <c r="J57">
        <f t="shared" si="11"/>
        <v>4.2090563462319465E-5</v>
      </c>
      <c r="K57" s="6">
        <v>0.43344907407407413</v>
      </c>
      <c r="L57" s="6">
        <v>0.44321759259259258</v>
      </c>
      <c r="M57" s="7" t="str">
        <f t="shared" si="15"/>
        <v>844</v>
      </c>
      <c r="N57" s="24">
        <f t="shared" si="16"/>
        <v>4.9870335855828749E-8</v>
      </c>
    </row>
    <row r="58" spans="1:40" x14ac:dyDescent="0.25">
      <c r="A58">
        <v>56</v>
      </c>
      <c r="B58" t="s">
        <v>1315</v>
      </c>
      <c r="C58" t="str">
        <f t="shared" si="10"/>
        <v>06</v>
      </c>
      <c r="D58" t="s">
        <v>170</v>
      </c>
      <c r="E58">
        <v>110</v>
      </c>
      <c r="F58" t="s">
        <v>383</v>
      </c>
      <c r="G58" t="s">
        <v>1365</v>
      </c>
      <c r="H58">
        <v>5.54</v>
      </c>
      <c r="I58">
        <v>5.09</v>
      </c>
      <c r="J58">
        <f t="shared" si="11"/>
        <v>4.7351883895109375E-5</v>
      </c>
      <c r="K58" s="6">
        <v>0.43635416666666665</v>
      </c>
      <c r="L58" s="6">
        <v>0.4466087962962963</v>
      </c>
      <c r="M58" s="7" t="str">
        <f t="shared" si="15"/>
        <v>886</v>
      </c>
      <c r="N58" s="24">
        <f t="shared" si="16"/>
        <v>5.3444564215699071E-8</v>
      </c>
    </row>
    <row r="59" spans="1:40" x14ac:dyDescent="0.25">
      <c r="A59">
        <v>57</v>
      </c>
      <c r="B59" t="s">
        <v>1316</v>
      </c>
      <c r="C59" t="str">
        <f t="shared" si="10"/>
        <v>07</v>
      </c>
      <c r="D59" t="s">
        <v>170</v>
      </c>
      <c r="E59">
        <v>110</v>
      </c>
      <c r="F59" t="s">
        <v>383</v>
      </c>
      <c r="G59" t="s">
        <v>1363</v>
      </c>
      <c r="H59">
        <v>5.48</v>
      </c>
      <c r="I59">
        <v>5.13</v>
      </c>
      <c r="J59">
        <f t="shared" si="11"/>
        <v>3.6829243029529555E-5</v>
      </c>
      <c r="K59" s="6">
        <v>0.44928240740740738</v>
      </c>
      <c r="L59" s="6">
        <v>0.45979166666666665</v>
      </c>
      <c r="M59" s="7" t="str">
        <f t="shared" si="15"/>
        <v>908</v>
      </c>
      <c r="N59" s="24">
        <f t="shared" si="16"/>
        <v>4.0560840340891583E-8</v>
      </c>
    </row>
    <row r="60" spans="1:40" x14ac:dyDescent="0.25">
      <c r="A60">
        <v>58</v>
      </c>
      <c r="B60" t="s">
        <v>1317</v>
      </c>
      <c r="C60" t="str">
        <f t="shared" si="10"/>
        <v>08</v>
      </c>
      <c r="D60" t="s">
        <v>170</v>
      </c>
      <c r="E60">
        <v>110</v>
      </c>
      <c r="F60" t="s">
        <v>383</v>
      </c>
      <c r="G60" t="s">
        <v>1364</v>
      </c>
      <c r="H60">
        <v>5.43</v>
      </c>
      <c r="I60">
        <v>5.01</v>
      </c>
      <c r="J60">
        <f t="shared" si="11"/>
        <v>4.4195091635435391E-5</v>
      </c>
      <c r="K60" s="6">
        <v>0.45178240740740744</v>
      </c>
      <c r="L60" s="6">
        <v>0.46216435185185184</v>
      </c>
      <c r="M60" s="7" t="str">
        <f t="shared" si="15"/>
        <v>897</v>
      </c>
      <c r="N60" s="24">
        <f t="shared" si="16"/>
        <v>4.9269890340507683E-8</v>
      </c>
    </row>
    <row r="61" spans="1:40" x14ac:dyDescent="0.25">
      <c r="A61">
        <v>59</v>
      </c>
      <c r="B61" t="s">
        <v>1318</v>
      </c>
      <c r="C61" t="str">
        <f t="shared" si="10"/>
        <v>09</v>
      </c>
      <c r="D61" t="s">
        <v>170</v>
      </c>
      <c r="E61">
        <v>110</v>
      </c>
      <c r="F61" t="s">
        <v>383</v>
      </c>
      <c r="G61" t="s">
        <v>1365</v>
      </c>
      <c r="H61">
        <v>5.62</v>
      </c>
      <c r="I61">
        <v>5.19</v>
      </c>
      <c r="J61">
        <f t="shared" si="11"/>
        <v>4.5247355721993354E-5</v>
      </c>
      <c r="K61" s="6">
        <v>0.4544212962962963</v>
      </c>
      <c r="L61" s="6">
        <v>0.46458333333333335</v>
      </c>
      <c r="M61" s="7" t="str">
        <f t="shared" si="15"/>
        <v>878</v>
      </c>
      <c r="N61" s="24">
        <f t="shared" si="16"/>
        <v>5.1534573715254391E-8</v>
      </c>
    </row>
    <row r="62" spans="1:40" x14ac:dyDescent="0.25">
      <c r="A62">
        <v>60</v>
      </c>
      <c r="B62" t="s">
        <v>1319</v>
      </c>
      <c r="C62" t="str">
        <f t="shared" si="10"/>
        <v>10</v>
      </c>
      <c r="D62" t="s">
        <v>170</v>
      </c>
      <c r="E62">
        <v>110</v>
      </c>
      <c r="F62" t="s">
        <v>383</v>
      </c>
      <c r="G62" t="s">
        <v>1363</v>
      </c>
      <c r="H62">
        <v>5.51</v>
      </c>
      <c r="I62">
        <v>5.26</v>
      </c>
      <c r="J62">
        <f t="shared" si="11"/>
        <v>2.6306602163949639E-5</v>
      </c>
      <c r="K62" s="6">
        <v>0.46728009259259262</v>
      </c>
      <c r="L62" s="6">
        <v>0.4774768518518519</v>
      </c>
      <c r="M62" s="7" t="str">
        <f t="shared" si="15"/>
        <v>881</v>
      </c>
      <c r="N62" s="24">
        <f t="shared" si="16"/>
        <v>2.9859934351815707E-8</v>
      </c>
    </row>
    <row r="63" spans="1:40" x14ac:dyDescent="0.25">
      <c r="A63">
        <v>61</v>
      </c>
      <c r="B63" t="s">
        <v>1320</v>
      </c>
      <c r="C63" t="str">
        <f t="shared" si="10"/>
        <v>11</v>
      </c>
      <c r="D63" t="s">
        <v>170</v>
      </c>
      <c r="E63">
        <v>110</v>
      </c>
      <c r="F63" t="s">
        <v>383</v>
      </c>
      <c r="G63" t="s">
        <v>1364</v>
      </c>
      <c r="H63">
        <v>5.5</v>
      </c>
      <c r="I63">
        <v>5.15</v>
      </c>
      <c r="J63">
        <f t="shared" si="11"/>
        <v>3.682924302952946E-5</v>
      </c>
      <c r="K63" s="6">
        <v>0.46979166666666666</v>
      </c>
      <c r="L63" s="6">
        <v>0.48011574074074076</v>
      </c>
      <c r="M63" s="7" t="str">
        <f t="shared" si="15"/>
        <v>892</v>
      </c>
      <c r="N63" s="24">
        <f t="shared" si="16"/>
        <v>4.1288389046557689E-8</v>
      </c>
    </row>
    <row r="64" spans="1:40" x14ac:dyDescent="0.25">
      <c r="A64">
        <v>62</v>
      </c>
      <c r="B64" t="s">
        <v>1321</v>
      </c>
      <c r="C64" t="str">
        <f t="shared" si="10"/>
        <v>12</v>
      </c>
      <c r="D64" t="s">
        <v>170</v>
      </c>
      <c r="E64">
        <v>110</v>
      </c>
      <c r="F64" t="s">
        <v>383</v>
      </c>
      <c r="G64" t="s">
        <v>1365</v>
      </c>
      <c r="H64">
        <v>5.44</v>
      </c>
      <c r="I64">
        <v>5.1100000000000003</v>
      </c>
      <c r="J64">
        <f t="shared" si="11"/>
        <v>3.4724714856413534E-5</v>
      </c>
      <c r="K64" s="6">
        <v>0.47247685185185184</v>
      </c>
      <c r="L64" s="6">
        <v>0.48280092592592588</v>
      </c>
      <c r="M64" s="7" t="str">
        <f t="shared" si="15"/>
        <v>892</v>
      </c>
      <c r="N64" s="24">
        <f t="shared" si="16"/>
        <v>3.8929052529611586E-8</v>
      </c>
    </row>
    <row r="65" spans="1:14" x14ac:dyDescent="0.25">
      <c r="A65">
        <v>63</v>
      </c>
      <c r="B65" t="s">
        <v>1322</v>
      </c>
      <c r="C65" t="str">
        <f t="shared" si="10"/>
        <v>13</v>
      </c>
      <c r="D65" t="s">
        <v>170</v>
      </c>
      <c r="E65">
        <v>110</v>
      </c>
      <c r="F65" t="s">
        <v>383</v>
      </c>
      <c r="G65" t="s">
        <v>1363</v>
      </c>
      <c r="H65">
        <v>5.41</v>
      </c>
      <c r="I65">
        <v>5.13</v>
      </c>
      <c r="J65">
        <f t="shared" si="11"/>
        <v>2.9463394423623623E-5</v>
      </c>
      <c r="K65" s="6">
        <v>0.48526620370370371</v>
      </c>
      <c r="L65" s="6">
        <v>0.49553240740740739</v>
      </c>
      <c r="M65" s="7" t="str">
        <f t="shared" si="15"/>
        <v>887</v>
      </c>
      <c r="N65" s="24">
        <f t="shared" si="16"/>
        <v>3.3216904648955604E-8</v>
      </c>
    </row>
    <row r="66" spans="1:14" x14ac:dyDescent="0.25">
      <c r="A66">
        <v>64</v>
      </c>
      <c r="B66" t="s">
        <v>1323</v>
      </c>
      <c r="C66" t="str">
        <f t="shared" si="10"/>
        <v>14</v>
      </c>
      <c r="D66" t="s">
        <v>170</v>
      </c>
      <c r="E66">
        <v>110</v>
      </c>
      <c r="F66" t="s">
        <v>383</v>
      </c>
      <c r="G66" t="s">
        <v>1364</v>
      </c>
      <c r="H66">
        <v>5.6</v>
      </c>
      <c r="I66">
        <v>5.31</v>
      </c>
      <c r="J66">
        <f t="shared" si="11"/>
        <v>3.0515658510181586E-5</v>
      </c>
      <c r="K66" s="6">
        <v>0.48844907407407406</v>
      </c>
      <c r="L66" s="6">
        <v>0.49875000000000003</v>
      </c>
      <c r="M66" s="7" t="str">
        <f t="shared" si="15"/>
        <v>890</v>
      </c>
      <c r="N66" s="24">
        <f t="shared" si="16"/>
        <v>3.4287256753013021E-8</v>
      </c>
    </row>
    <row r="67" spans="1:14" x14ac:dyDescent="0.25">
      <c r="A67">
        <v>65</v>
      </c>
      <c r="B67" t="s">
        <v>1324</v>
      </c>
      <c r="C67" t="str">
        <f t="shared" ref="C67:C98" si="17">RIGHT(B67,2)</f>
        <v>15</v>
      </c>
      <c r="D67" t="s">
        <v>170</v>
      </c>
      <c r="E67">
        <v>110</v>
      </c>
      <c r="F67" t="s">
        <v>383</v>
      </c>
      <c r="G67" t="s">
        <v>1365</v>
      </c>
      <c r="H67">
        <v>5.41</v>
      </c>
      <c r="I67">
        <v>5.15</v>
      </c>
      <c r="J67">
        <f t="shared" ref="J67:J98" si="18">IFERROR((H67-I67)/(PI()*((E67/2)^2)),"na")</f>
        <v>2.7358866250507606E-5</v>
      </c>
      <c r="K67" s="6">
        <v>0.4908912037037037</v>
      </c>
      <c r="L67" s="6">
        <v>0.50112268518518521</v>
      </c>
      <c r="M67" s="7" t="str">
        <f t="shared" si="15"/>
        <v>884</v>
      </c>
      <c r="N67" s="24">
        <f t="shared" si="16"/>
        <v>3.0948943722293674E-8</v>
      </c>
    </row>
    <row r="68" spans="1:14" x14ac:dyDescent="0.25">
      <c r="A68">
        <v>66</v>
      </c>
      <c r="B68" t="s">
        <v>1325</v>
      </c>
      <c r="C68" t="str">
        <f t="shared" si="17"/>
        <v>16</v>
      </c>
      <c r="D68" t="s">
        <v>170</v>
      </c>
      <c r="E68">
        <v>110</v>
      </c>
      <c r="F68" t="s">
        <v>383</v>
      </c>
      <c r="G68" t="s">
        <v>1363</v>
      </c>
      <c r="H68">
        <v>5.43</v>
      </c>
      <c r="I68">
        <v>5.13</v>
      </c>
      <c r="J68">
        <f t="shared" si="18"/>
        <v>3.156792259673955E-5</v>
      </c>
      <c r="K68" s="6">
        <v>0.50341435185185179</v>
      </c>
      <c r="L68" s="6">
        <v>0.51361111111111113</v>
      </c>
      <c r="M68" s="7" t="str">
        <f t="shared" si="15"/>
        <v>881</v>
      </c>
      <c r="N68" s="24">
        <f t="shared" si="16"/>
        <v>3.5831921222178831E-8</v>
      </c>
    </row>
    <row r="69" spans="1:14" x14ac:dyDescent="0.25">
      <c r="A69">
        <v>67</v>
      </c>
      <c r="B69" t="s">
        <v>1326</v>
      </c>
      <c r="C69" t="str">
        <f t="shared" si="17"/>
        <v>17</v>
      </c>
      <c r="D69" t="s">
        <v>170</v>
      </c>
      <c r="E69">
        <v>110</v>
      </c>
      <c r="F69" t="s">
        <v>383</v>
      </c>
      <c r="G69" t="s">
        <v>1364</v>
      </c>
      <c r="H69">
        <v>5.54</v>
      </c>
      <c r="I69">
        <v>5.24</v>
      </c>
      <c r="J69">
        <f t="shared" si="18"/>
        <v>3.156792259673955E-5</v>
      </c>
      <c r="K69" s="6">
        <v>0.50550925925925927</v>
      </c>
      <c r="L69" s="6">
        <v>0.51547453703703705</v>
      </c>
      <c r="M69" s="7" t="str">
        <f t="shared" si="15"/>
        <v>861</v>
      </c>
      <c r="N69" s="24">
        <f t="shared" si="16"/>
        <v>3.6664253887037805E-8</v>
      </c>
    </row>
    <row r="70" spans="1:14" x14ac:dyDescent="0.25">
      <c r="A70">
        <v>68</v>
      </c>
      <c r="B70" t="s">
        <v>1327</v>
      </c>
      <c r="C70" t="str">
        <f t="shared" si="17"/>
        <v>18</v>
      </c>
      <c r="D70" t="s">
        <v>170</v>
      </c>
      <c r="E70">
        <v>110</v>
      </c>
      <c r="F70" t="s">
        <v>383</v>
      </c>
      <c r="G70" t="s">
        <v>1365</v>
      </c>
      <c r="H70">
        <v>5.54</v>
      </c>
      <c r="I70">
        <v>5.3</v>
      </c>
      <c r="J70">
        <f t="shared" si="18"/>
        <v>2.5254338077391676E-5</v>
      </c>
      <c r="K70" s="6">
        <v>0.5084953703703704</v>
      </c>
      <c r="L70" s="6">
        <v>0.51868055555555559</v>
      </c>
      <c r="M70" s="7" t="str">
        <f t="shared" si="15"/>
        <v>880</v>
      </c>
      <c r="N70" s="24">
        <f t="shared" si="16"/>
        <v>2.869811145158145E-8</v>
      </c>
    </row>
    <row r="71" spans="1:14" x14ac:dyDescent="0.25">
      <c r="A71">
        <v>69</v>
      </c>
      <c r="B71" t="s">
        <v>1328</v>
      </c>
      <c r="C71" t="str">
        <f t="shared" si="17"/>
        <v>19</v>
      </c>
      <c r="D71" t="s">
        <v>170</v>
      </c>
      <c r="E71">
        <v>110</v>
      </c>
      <c r="F71" t="s">
        <v>383</v>
      </c>
      <c r="G71" t="s">
        <v>1363</v>
      </c>
      <c r="H71">
        <v>5.46</v>
      </c>
      <c r="I71">
        <v>5.3</v>
      </c>
      <c r="J71">
        <f t="shared" si="18"/>
        <v>1.6836225384927785E-5</v>
      </c>
      <c r="K71" s="6">
        <v>0.52028935185185188</v>
      </c>
      <c r="L71" s="6">
        <v>0.53076388888888892</v>
      </c>
      <c r="M71" s="7" t="str">
        <f t="shared" si="15"/>
        <v>905</v>
      </c>
      <c r="N71" s="24">
        <f t="shared" si="16"/>
        <v>1.860356396124617E-8</v>
      </c>
    </row>
    <row r="72" spans="1:14" x14ac:dyDescent="0.25">
      <c r="A72">
        <v>70</v>
      </c>
      <c r="B72" t="s">
        <v>1329</v>
      </c>
      <c r="C72" t="str">
        <f t="shared" si="17"/>
        <v>20</v>
      </c>
      <c r="D72" t="s">
        <v>170</v>
      </c>
      <c r="E72">
        <v>110</v>
      </c>
      <c r="F72" t="s">
        <v>383</v>
      </c>
      <c r="G72" t="s">
        <v>1364</v>
      </c>
      <c r="H72">
        <v>5.51</v>
      </c>
      <c r="I72">
        <v>5.19</v>
      </c>
      <c r="J72">
        <f t="shared" si="18"/>
        <v>3.3672450769855476E-5</v>
      </c>
      <c r="K72" s="6">
        <v>0.52221064814814822</v>
      </c>
      <c r="L72" s="6">
        <v>0.53258101851851858</v>
      </c>
      <c r="M72" s="7" t="str">
        <f t="shared" si="15"/>
        <v>896</v>
      </c>
      <c r="N72" s="24">
        <f t="shared" si="16"/>
        <v>3.7580860234213701E-8</v>
      </c>
    </row>
    <row r="73" spans="1:14" x14ac:dyDescent="0.25">
      <c r="A73">
        <v>71</v>
      </c>
      <c r="B73" t="s">
        <v>1330</v>
      </c>
      <c r="C73" t="str">
        <f t="shared" si="17"/>
        <v>21</v>
      </c>
      <c r="D73" t="s">
        <v>170</v>
      </c>
      <c r="E73">
        <v>110</v>
      </c>
      <c r="F73" t="s">
        <v>383</v>
      </c>
      <c r="G73" t="s">
        <v>1365</v>
      </c>
      <c r="H73">
        <v>5.54</v>
      </c>
      <c r="I73">
        <v>5.34</v>
      </c>
      <c r="J73">
        <f t="shared" si="18"/>
        <v>2.1045281731159732E-5</v>
      </c>
      <c r="K73" s="6">
        <v>0.52424768518518516</v>
      </c>
      <c r="L73" s="6">
        <v>0.53452546296296299</v>
      </c>
      <c r="M73" s="7" t="str">
        <f t="shared" si="15"/>
        <v>888</v>
      </c>
      <c r="N73" s="24">
        <f t="shared" si="16"/>
        <v>2.3699641589143842E-8</v>
      </c>
    </row>
    <row r="74" spans="1:14" x14ac:dyDescent="0.25">
      <c r="A74">
        <v>72</v>
      </c>
      <c r="B74" t="s">
        <v>1331</v>
      </c>
      <c r="C74" t="str">
        <f t="shared" si="17"/>
        <v>22</v>
      </c>
      <c r="D74" t="s">
        <v>170</v>
      </c>
      <c r="E74">
        <v>110</v>
      </c>
      <c r="F74" t="s">
        <v>383</v>
      </c>
      <c r="G74" t="s">
        <v>1363</v>
      </c>
      <c r="H74">
        <v>5.46</v>
      </c>
      <c r="I74">
        <v>5.27</v>
      </c>
      <c r="J74">
        <f t="shared" si="18"/>
        <v>1.9993017644601769E-5</v>
      </c>
      <c r="K74" s="6">
        <v>0.53657407407407409</v>
      </c>
      <c r="L74" s="6">
        <v>0.54658564814814814</v>
      </c>
      <c r="M74" s="7" t="str">
        <f t="shared" si="15"/>
        <v>865</v>
      </c>
      <c r="N74" s="24">
        <f t="shared" si="16"/>
        <v>2.3113315196071409E-8</v>
      </c>
    </row>
    <row r="75" spans="1:14" x14ac:dyDescent="0.25">
      <c r="A75">
        <v>73</v>
      </c>
      <c r="B75" t="s">
        <v>1332</v>
      </c>
      <c r="C75" t="str">
        <f t="shared" si="17"/>
        <v>23</v>
      </c>
      <c r="D75" t="s">
        <v>170</v>
      </c>
      <c r="E75">
        <v>110</v>
      </c>
      <c r="F75" t="s">
        <v>383</v>
      </c>
      <c r="G75" t="s">
        <v>1364</v>
      </c>
      <c r="H75">
        <v>5.45</v>
      </c>
      <c r="I75">
        <v>5.15</v>
      </c>
      <c r="J75">
        <f t="shared" si="18"/>
        <v>3.156792259673955E-5</v>
      </c>
      <c r="K75" s="6">
        <v>0.53891203703703705</v>
      </c>
      <c r="L75" s="6">
        <v>0.54869212962962965</v>
      </c>
      <c r="M75" s="7" t="str">
        <f t="shared" si="15"/>
        <v>845</v>
      </c>
      <c r="N75" s="24">
        <f t="shared" si="16"/>
        <v>3.7358488280165146E-8</v>
      </c>
    </row>
    <row r="76" spans="1:14" x14ac:dyDescent="0.25">
      <c r="A76">
        <v>74</v>
      </c>
      <c r="B76" t="s">
        <v>1333</v>
      </c>
      <c r="C76" t="str">
        <f t="shared" si="17"/>
        <v>24</v>
      </c>
      <c r="D76" t="s">
        <v>170</v>
      </c>
      <c r="E76">
        <v>110</v>
      </c>
      <c r="F76" t="s">
        <v>383</v>
      </c>
      <c r="G76" t="s">
        <v>1365</v>
      </c>
      <c r="H76">
        <v>5.54</v>
      </c>
      <c r="I76">
        <v>5.25</v>
      </c>
      <c r="J76">
        <f t="shared" si="18"/>
        <v>3.0515658510181586E-5</v>
      </c>
      <c r="K76" s="6">
        <v>0.54099537037037038</v>
      </c>
      <c r="L76" s="6">
        <v>0.55108796296296292</v>
      </c>
      <c r="M76" s="7" t="str">
        <f t="shared" si="15"/>
        <v>872</v>
      </c>
      <c r="N76" s="24">
        <f t="shared" si="16"/>
        <v>3.4995021227272459E-8</v>
      </c>
    </row>
    <row r="77" spans="1:14" x14ac:dyDescent="0.25">
      <c r="A77">
        <v>75</v>
      </c>
      <c r="B77" t="s">
        <v>1334</v>
      </c>
      <c r="C77" t="str">
        <f t="shared" si="17"/>
        <v>25</v>
      </c>
      <c r="D77" t="s">
        <v>170</v>
      </c>
      <c r="E77">
        <v>110</v>
      </c>
      <c r="F77" t="s">
        <v>383</v>
      </c>
      <c r="G77" t="s">
        <v>698</v>
      </c>
      <c r="H77">
        <v>5.51</v>
      </c>
      <c r="I77" t="s">
        <v>698</v>
      </c>
      <c r="J77" t="str">
        <f t="shared" si="18"/>
        <v>na</v>
      </c>
      <c r="K77" t="s">
        <v>698</v>
      </c>
      <c r="L77" t="s">
        <v>698</v>
      </c>
      <c r="M77" s="7" t="s">
        <v>698</v>
      </c>
      <c r="N77" s="24" t="s">
        <v>698</v>
      </c>
    </row>
    <row r="78" spans="1:14" x14ac:dyDescent="0.25">
      <c r="A78">
        <v>76</v>
      </c>
      <c r="B78" t="s">
        <v>1335</v>
      </c>
      <c r="C78" t="str">
        <f t="shared" si="17"/>
        <v>01</v>
      </c>
      <c r="D78" t="s">
        <v>1221</v>
      </c>
      <c r="E78">
        <v>110</v>
      </c>
      <c r="F78" t="s">
        <v>383</v>
      </c>
      <c r="G78" t="s">
        <v>1363</v>
      </c>
      <c r="H78">
        <v>5.3</v>
      </c>
      <c r="I78">
        <v>4.97</v>
      </c>
      <c r="J78">
        <f t="shared" si="18"/>
        <v>3.4724714856413534E-5</v>
      </c>
      <c r="K78" s="6">
        <v>0.41120370370370374</v>
      </c>
      <c r="L78" s="6">
        <v>0.4228703703703704</v>
      </c>
      <c r="M78" s="7" t="str">
        <f t="shared" ref="M78:M101" si="19">TEXT(L78-K78,"[ss]")</f>
        <v>1008</v>
      </c>
      <c r="N78" s="24">
        <f t="shared" ref="N78:N101" si="20">J78/M78</f>
        <v>3.4449121881362632E-8</v>
      </c>
    </row>
    <row r="79" spans="1:14" x14ac:dyDescent="0.25">
      <c r="A79">
        <v>77</v>
      </c>
      <c r="B79" t="s">
        <v>1336</v>
      </c>
      <c r="C79" t="str">
        <f t="shared" si="17"/>
        <v>02</v>
      </c>
      <c r="D79" t="s">
        <v>1221</v>
      </c>
      <c r="E79">
        <v>110</v>
      </c>
      <c r="F79" t="s">
        <v>383</v>
      </c>
      <c r="G79" t="s">
        <v>1364</v>
      </c>
      <c r="H79">
        <v>5.37</v>
      </c>
      <c r="I79">
        <v>4.92</v>
      </c>
      <c r="J79">
        <f t="shared" si="18"/>
        <v>4.7351883895109375E-5</v>
      </c>
      <c r="K79" s="6">
        <v>0.41403935185185187</v>
      </c>
      <c r="L79" s="6">
        <v>0.42493055555555559</v>
      </c>
      <c r="M79" s="7" t="str">
        <f t="shared" si="19"/>
        <v>941</v>
      </c>
      <c r="N79" s="24">
        <f t="shared" si="20"/>
        <v>5.0320811790764476E-8</v>
      </c>
    </row>
    <row r="80" spans="1:14" x14ac:dyDescent="0.25">
      <c r="A80">
        <v>78</v>
      </c>
      <c r="B80" t="s">
        <v>1337</v>
      </c>
      <c r="C80" t="str">
        <f t="shared" si="17"/>
        <v>03</v>
      </c>
      <c r="D80" t="s">
        <v>1221</v>
      </c>
      <c r="E80">
        <v>110</v>
      </c>
      <c r="F80" t="s">
        <v>383</v>
      </c>
      <c r="G80" t="s">
        <v>1365</v>
      </c>
      <c r="H80">
        <v>5.59</v>
      </c>
      <c r="I80">
        <v>5.21</v>
      </c>
      <c r="J80">
        <f t="shared" si="18"/>
        <v>3.9986035289203444E-5</v>
      </c>
      <c r="K80" s="6">
        <v>0.41692129629629626</v>
      </c>
      <c r="L80" s="6">
        <v>0.42668981481481483</v>
      </c>
      <c r="M80" s="7" t="str">
        <f t="shared" si="19"/>
        <v>844</v>
      </c>
      <c r="N80" s="24">
        <f t="shared" si="20"/>
        <v>4.7376819063037257E-8</v>
      </c>
    </row>
    <row r="81" spans="1:14" x14ac:dyDescent="0.25">
      <c r="A81">
        <v>79</v>
      </c>
      <c r="B81" t="s">
        <v>1338</v>
      </c>
      <c r="C81" t="str">
        <f t="shared" si="17"/>
        <v>04</v>
      </c>
      <c r="D81" t="s">
        <v>1221</v>
      </c>
      <c r="E81">
        <v>110</v>
      </c>
      <c r="F81" t="s">
        <v>383</v>
      </c>
      <c r="G81" t="s">
        <v>1363</v>
      </c>
      <c r="H81">
        <v>5.55</v>
      </c>
      <c r="I81">
        <v>5.24</v>
      </c>
      <c r="J81">
        <f t="shared" si="18"/>
        <v>3.2620186683297513E-5</v>
      </c>
      <c r="K81" s="6">
        <v>0.43133101851851857</v>
      </c>
      <c r="L81" s="6">
        <v>0.44163194444444448</v>
      </c>
      <c r="M81" s="7" t="str">
        <f t="shared" si="19"/>
        <v>890</v>
      </c>
      <c r="N81" s="24">
        <f t="shared" si="20"/>
        <v>3.6651895149772484E-8</v>
      </c>
    </row>
    <row r="82" spans="1:14" x14ac:dyDescent="0.25">
      <c r="A82">
        <v>80</v>
      </c>
      <c r="B82" t="s">
        <v>1339</v>
      </c>
      <c r="C82" t="str">
        <f t="shared" si="17"/>
        <v>05</v>
      </c>
      <c r="D82" t="s">
        <v>1221</v>
      </c>
      <c r="E82">
        <v>110</v>
      </c>
      <c r="F82" t="s">
        <v>383</v>
      </c>
      <c r="G82" t="s">
        <v>1364</v>
      </c>
      <c r="H82">
        <v>5.63</v>
      </c>
      <c r="I82">
        <v>5.24</v>
      </c>
      <c r="J82">
        <f t="shared" si="18"/>
        <v>4.1038299375761407E-5</v>
      </c>
      <c r="K82" s="6">
        <v>0.43391203703703707</v>
      </c>
      <c r="L82" s="6">
        <v>0.44361111111111112</v>
      </c>
      <c r="M82" s="7" t="str">
        <f t="shared" si="19"/>
        <v>838</v>
      </c>
      <c r="N82" s="24">
        <f t="shared" si="20"/>
        <v>4.8971717632173514E-8</v>
      </c>
    </row>
    <row r="83" spans="1:14" x14ac:dyDescent="0.25">
      <c r="A83">
        <v>81</v>
      </c>
      <c r="B83" t="s">
        <v>1340</v>
      </c>
      <c r="C83" t="str">
        <f t="shared" si="17"/>
        <v>06</v>
      </c>
      <c r="D83" t="s">
        <v>1221</v>
      </c>
      <c r="E83">
        <v>110</v>
      </c>
      <c r="F83" t="s">
        <v>383</v>
      </c>
      <c r="G83" t="s">
        <v>1365</v>
      </c>
      <c r="H83">
        <v>5.57</v>
      </c>
      <c r="I83">
        <v>5.19</v>
      </c>
      <c r="J83">
        <f t="shared" si="18"/>
        <v>3.9986035289203444E-5</v>
      </c>
      <c r="K83" s="6">
        <v>0.4367476851851852</v>
      </c>
      <c r="L83" s="6">
        <v>0.44703703703703707</v>
      </c>
      <c r="M83" s="7" t="str">
        <f t="shared" si="19"/>
        <v>889</v>
      </c>
      <c r="N83" s="24">
        <f t="shared" si="20"/>
        <v>4.497866736693301E-8</v>
      </c>
    </row>
    <row r="84" spans="1:14" x14ac:dyDescent="0.25">
      <c r="A84">
        <v>82</v>
      </c>
      <c r="B84" t="s">
        <v>1341</v>
      </c>
      <c r="C84" t="str">
        <f t="shared" si="17"/>
        <v>07</v>
      </c>
      <c r="D84" t="s">
        <v>1221</v>
      </c>
      <c r="E84">
        <v>110</v>
      </c>
      <c r="F84" t="s">
        <v>383</v>
      </c>
      <c r="G84" t="s">
        <v>1363</v>
      </c>
      <c r="H84">
        <v>5.46</v>
      </c>
      <c r="I84">
        <v>5.0999999999999996</v>
      </c>
      <c r="J84">
        <f t="shared" si="18"/>
        <v>3.7881507116087518E-5</v>
      </c>
      <c r="K84" s="6">
        <v>0.44978009259259261</v>
      </c>
      <c r="L84" s="6">
        <v>0.46013888888888888</v>
      </c>
      <c r="M84" s="7" t="str">
        <f t="shared" si="19"/>
        <v>895</v>
      </c>
      <c r="N84" s="24">
        <f t="shared" si="20"/>
        <v>4.2325706274958121E-8</v>
      </c>
    </row>
    <row r="85" spans="1:14" x14ac:dyDescent="0.25">
      <c r="A85">
        <v>83</v>
      </c>
      <c r="B85" t="s">
        <v>1342</v>
      </c>
      <c r="C85" t="str">
        <f t="shared" si="17"/>
        <v>08</v>
      </c>
      <c r="D85" t="s">
        <v>1221</v>
      </c>
      <c r="E85">
        <v>110</v>
      </c>
      <c r="F85" t="s">
        <v>383</v>
      </c>
      <c r="G85" t="s">
        <v>1364</v>
      </c>
      <c r="H85">
        <v>5.62</v>
      </c>
      <c r="I85">
        <v>5.22</v>
      </c>
      <c r="J85">
        <f t="shared" si="18"/>
        <v>4.2090563462319465E-5</v>
      </c>
      <c r="K85" s="6">
        <v>0.45224537037037038</v>
      </c>
      <c r="L85" s="6">
        <v>0.46255787037037038</v>
      </c>
      <c r="M85" s="7" t="str">
        <f t="shared" si="19"/>
        <v>891</v>
      </c>
      <c r="N85" s="24">
        <f t="shared" si="20"/>
        <v>4.7239689632232845E-8</v>
      </c>
    </row>
    <row r="86" spans="1:14" x14ac:dyDescent="0.25">
      <c r="A86">
        <v>84</v>
      </c>
      <c r="B86" t="s">
        <v>1343</v>
      </c>
      <c r="C86" t="str">
        <f t="shared" si="17"/>
        <v>09</v>
      </c>
      <c r="D86" t="s">
        <v>1221</v>
      </c>
      <c r="E86">
        <v>110</v>
      </c>
      <c r="F86" t="s">
        <v>383</v>
      </c>
      <c r="G86" t="s">
        <v>1365</v>
      </c>
      <c r="H86">
        <v>5.45</v>
      </c>
      <c r="I86">
        <v>5.05</v>
      </c>
      <c r="J86">
        <f t="shared" si="18"/>
        <v>4.2090563462319465E-5</v>
      </c>
      <c r="K86" s="6">
        <v>0.45495370370370369</v>
      </c>
      <c r="L86" s="6">
        <v>0.46498842592592587</v>
      </c>
      <c r="M86" s="7" t="str">
        <f t="shared" si="19"/>
        <v>867</v>
      </c>
      <c r="N86" s="24">
        <f t="shared" si="20"/>
        <v>4.8547362701637215E-8</v>
      </c>
    </row>
    <row r="87" spans="1:14" x14ac:dyDescent="0.25">
      <c r="A87">
        <v>85</v>
      </c>
      <c r="B87" t="s">
        <v>1344</v>
      </c>
      <c r="C87" t="str">
        <f t="shared" si="17"/>
        <v>10</v>
      </c>
      <c r="D87" t="s">
        <v>1221</v>
      </c>
      <c r="E87">
        <v>110</v>
      </c>
      <c r="F87" t="s">
        <v>383</v>
      </c>
      <c r="G87" t="s">
        <v>1363</v>
      </c>
      <c r="H87">
        <v>5.48</v>
      </c>
      <c r="I87">
        <v>5.25</v>
      </c>
      <c r="J87">
        <f t="shared" si="18"/>
        <v>2.4202073990833713E-5</v>
      </c>
      <c r="K87" s="6">
        <v>0.46768518518518515</v>
      </c>
      <c r="L87" s="6">
        <v>0.47792824074074075</v>
      </c>
      <c r="M87" s="7" t="str">
        <f t="shared" si="19"/>
        <v>885</v>
      </c>
      <c r="N87" s="24">
        <f t="shared" si="20"/>
        <v>2.7346976260829055E-8</v>
      </c>
    </row>
    <row r="88" spans="1:14" x14ac:dyDescent="0.25">
      <c r="A88">
        <v>86</v>
      </c>
      <c r="B88" t="s">
        <v>1345</v>
      </c>
      <c r="C88" t="str">
        <f t="shared" si="17"/>
        <v>11</v>
      </c>
      <c r="D88" t="s">
        <v>1221</v>
      </c>
      <c r="E88">
        <v>110</v>
      </c>
      <c r="F88" t="s">
        <v>383</v>
      </c>
      <c r="G88" t="s">
        <v>1364</v>
      </c>
      <c r="H88">
        <v>5.52</v>
      </c>
      <c r="I88">
        <v>5.17</v>
      </c>
      <c r="J88">
        <f t="shared" si="18"/>
        <v>3.682924302952946E-5</v>
      </c>
      <c r="K88" s="6">
        <v>0.47032407407407412</v>
      </c>
      <c r="L88" s="6">
        <v>0.4805787037037037</v>
      </c>
      <c r="M88" s="7" t="str">
        <f t="shared" si="19"/>
        <v>886</v>
      </c>
      <c r="N88" s="24">
        <f t="shared" si="20"/>
        <v>4.1567994389988101E-8</v>
      </c>
    </row>
    <row r="89" spans="1:14" x14ac:dyDescent="0.25">
      <c r="A89">
        <v>87</v>
      </c>
      <c r="B89" t="s">
        <v>1346</v>
      </c>
      <c r="C89" t="str">
        <f t="shared" si="17"/>
        <v>12</v>
      </c>
      <c r="D89" t="s">
        <v>1221</v>
      </c>
      <c r="E89">
        <v>110</v>
      </c>
      <c r="F89" t="s">
        <v>383</v>
      </c>
      <c r="G89" t="s">
        <v>1365</v>
      </c>
      <c r="H89">
        <v>5.62</v>
      </c>
      <c r="I89">
        <v>5.22</v>
      </c>
      <c r="J89">
        <f t="shared" si="18"/>
        <v>4.2090563462319465E-5</v>
      </c>
      <c r="K89" s="6">
        <v>0.47293981481481479</v>
      </c>
      <c r="L89" s="6">
        <v>0.48309027777777774</v>
      </c>
      <c r="M89" s="7" t="str">
        <f t="shared" si="19"/>
        <v>877</v>
      </c>
      <c r="N89" s="24">
        <f t="shared" si="20"/>
        <v>4.799380098326051E-8</v>
      </c>
    </row>
    <row r="90" spans="1:14" x14ac:dyDescent="0.25">
      <c r="A90">
        <v>88</v>
      </c>
      <c r="B90" t="s">
        <v>1347</v>
      </c>
      <c r="C90" t="str">
        <f t="shared" si="17"/>
        <v>13</v>
      </c>
      <c r="D90" t="s">
        <v>1221</v>
      </c>
      <c r="E90">
        <v>110</v>
      </c>
      <c r="F90" t="s">
        <v>383</v>
      </c>
      <c r="G90" t="s">
        <v>1363</v>
      </c>
      <c r="H90">
        <v>5.65</v>
      </c>
      <c r="I90">
        <v>5.33</v>
      </c>
      <c r="J90">
        <f t="shared" si="18"/>
        <v>3.3672450769855571E-5</v>
      </c>
      <c r="K90" s="6">
        <v>0.48577546296296298</v>
      </c>
      <c r="L90" s="6">
        <v>0.49597222222222226</v>
      </c>
      <c r="M90" s="7" t="str">
        <f t="shared" si="19"/>
        <v>881</v>
      </c>
      <c r="N90" s="24">
        <f t="shared" si="20"/>
        <v>3.8220715970324145E-8</v>
      </c>
    </row>
    <row r="91" spans="1:14" x14ac:dyDescent="0.25">
      <c r="A91">
        <v>89</v>
      </c>
      <c r="B91" t="s">
        <v>1348</v>
      </c>
      <c r="C91" t="str">
        <f t="shared" si="17"/>
        <v>14</v>
      </c>
      <c r="D91" t="s">
        <v>1221</v>
      </c>
      <c r="E91">
        <v>110</v>
      </c>
      <c r="F91" t="s">
        <v>383</v>
      </c>
      <c r="G91" t="s">
        <v>1364</v>
      </c>
      <c r="H91">
        <v>5.57</v>
      </c>
      <c r="I91">
        <v>5.24</v>
      </c>
      <c r="J91">
        <f t="shared" si="18"/>
        <v>3.4724714856413534E-5</v>
      </c>
      <c r="K91" s="6">
        <v>0.48887731481481483</v>
      </c>
      <c r="L91" s="6">
        <v>0.49910879629629629</v>
      </c>
      <c r="M91" s="7" t="str">
        <f t="shared" si="19"/>
        <v>884</v>
      </c>
      <c r="N91" s="24">
        <f t="shared" si="20"/>
        <v>3.9281351647526621E-8</v>
      </c>
    </row>
    <row r="92" spans="1:14" x14ac:dyDescent="0.25">
      <c r="A92">
        <v>90</v>
      </c>
      <c r="B92" t="s">
        <v>1349</v>
      </c>
      <c r="C92" t="str">
        <f t="shared" si="17"/>
        <v>15</v>
      </c>
      <c r="D92" t="s">
        <v>1221</v>
      </c>
      <c r="E92">
        <v>110</v>
      </c>
      <c r="F92" t="s">
        <v>383</v>
      </c>
      <c r="G92" t="s">
        <v>1365</v>
      </c>
      <c r="H92">
        <v>5.64</v>
      </c>
      <c r="I92">
        <v>5.32</v>
      </c>
      <c r="J92">
        <f t="shared" si="18"/>
        <v>3.3672450769855476E-5</v>
      </c>
      <c r="K92" s="6">
        <v>0.49144675925925929</v>
      </c>
      <c r="L92" s="6">
        <v>0.50160879629629629</v>
      </c>
      <c r="M92" s="7" t="str">
        <f t="shared" si="19"/>
        <v>878</v>
      </c>
      <c r="N92" s="24">
        <f t="shared" si="20"/>
        <v>3.8351310671817171E-8</v>
      </c>
    </row>
    <row r="93" spans="1:14" x14ac:dyDescent="0.25">
      <c r="A93">
        <v>91</v>
      </c>
      <c r="B93" t="s">
        <v>1350</v>
      </c>
      <c r="C93" t="str">
        <f t="shared" si="17"/>
        <v>16</v>
      </c>
      <c r="D93" t="s">
        <v>1221</v>
      </c>
      <c r="E93">
        <v>110</v>
      </c>
      <c r="F93" t="s">
        <v>383</v>
      </c>
      <c r="G93" t="s">
        <v>1363</v>
      </c>
      <c r="H93">
        <v>5.57</v>
      </c>
      <c r="I93">
        <v>5.35</v>
      </c>
      <c r="J93">
        <f t="shared" si="18"/>
        <v>2.314980990427575E-5</v>
      </c>
      <c r="K93" s="6">
        <v>0.50393518518518521</v>
      </c>
      <c r="L93" s="6">
        <v>0.51399305555555552</v>
      </c>
      <c r="M93" s="7" t="str">
        <f t="shared" si="19"/>
        <v>869</v>
      </c>
      <c r="N93" s="24">
        <f t="shared" si="20"/>
        <v>2.6639597128050344E-8</v>
      </c>
    </row>
    <row r="94" spans="1:14" x14ac:dyDescent="0.25">
      <c r="A94">
        <v>92</v>
      </c>
      <c r="B94" t="s">
        <v>1351</v>
      </c>
      <c r="C94" t="str">
        <f t="shared" si="17"/>
        <v>17</v>
      </c>
      <c r="D94" t="s">
        <v>1221</v>
      </c>
      <c r="E94">
        <v>110</v>
      </c>
      <c r="F94" t="s">
        <v>383</v>
      </c>
      <c r="G94" t="s">
        <v>1364</v>
      </c>
      <c r="H94">
        <v>5.55</v>
      </c>
      <c r="I94">
        <v>5.24</v>
      </c>
      <c r="J94">
        <f t="shared" si="18"/>
        <v>3.2620186683297513E-5</v>
      </c>
      <c r="K94" s="6">
        <v>0.50599537037037035</v>
      </c>
      <c r="L94" s="6">
        <v>0.51590277777777771</v>
      </c>
      <c r="M94" s="7" t="str">
        <f t="shared" si="19"/>
        <v>856</v>
      </c>
      <c r="N94" s="24">
        <f t="shared" si="20"/>
        <v>3.8107694723478403E-8</v>
      </c>
    </row>
    <row r="95" spans="1:14" x14ac:dyDescent="0.25">
      <c r="A95">
        <v>93</v>
      </c>
      <c r="B95" t="s">
        <v>1352</v>
      </c>
      <c r="C95" t="str">
        <f t="shared" si="17"/>
        <v>18</v>
      </c>
      <c r="D95" t="s">
        <v>1221</v>
      </c>
      <c r="E95">
        <v>110</v>
      </c>
      <c r="F95" t="s">
        <v>383</v>
      </c>
      <c r="G95" t="s">
        <v>1365</v>
      </c>
      <c r="H95">
        <v>5.56</v>
      </c>
      <c r="I95">
        <v>5.36</v>
      </c>
      <c r="J95">
        <f t="shared" si="18"/>
        <v>2.1045281731159638E-5</v>
      </c>
      <c r="K95" s="6">
        <v>0.50915509259259262</v>
      </c>
      <c r="L95" s="6">
        <v>0.51885416666666673</v>
      </c>
      <c r="M95" s="7" t="str">
        <f t="shared" si="19"/>
        <v>838</v>
      </c>
      <c r="N95" s="24">
        <f t="shared" si="20"/>
        <v>2.5113701349832502E-8</v>
      </c>
    </row>
    <row r="96" spans="1:14" x14ac:dyDescent="0.25">
      <c r="A96">
        <v>94</v>
      </c>
      <c r="B96" t="s">
        <v>1353</v>
      </c>
      <c r="C96" t="str">
        <f t="shared" si="17"/>
        <v>19</v>
      </c>
      <c r="D96" t="s">
        <v>1221</v>
      </c>
      <c r="E96">
        <v>110</v>
      </c>
      <c r="F96" t="s">
        <v>383</v>
      </c>
      <c r="G96" t="s">
        <v>1363</v>
      </c>
      <c r="H96">
        <v>5.54</v>
      </c>
      <c r="I96">
        <v>5.32</v>
      </c>
      <c r="J96">
        <f t="shared" si="18"/>
        <v>2.3149809904275659E-5</v>
      </c>
      <c r="K96" s="6">
        <v>0.52071759259259254</v>
      </c>
      <c r="L96" s="6">
        <v>0.53112268518518524</v>
      </c>
      <c r="M96" s="7" t="str">
        <f t="shared" si="19"/>
        <v>899</v>
      </c>
      <c r="N96" s="24">
        <f t="shared" si="20"/>
        <v>2.5750622807870589E-8</v>
      </c>
    </row>
    <row r="97" spans="1:14" x14ac:dyDescent="0.25">
      <c r="A97">
        <v>95</v>
      </c>
      <c r="B97" t="s">
        <v>1354</v>
      </c>
      <c r="C97" t="str">
        <f t="shared" si="17"/>
        <v>20</v>
      </c>
      <c r="D97" t="s">
        <v>1221</v>
      </c>
      <c r="E97">
        <v>110</v>
      </c>
      <c r="F97" t="s">
        <v>383</v>
      </c>
      <c r="G97" t="s">
        <v>1364</v>
      </c>
      <c r="H97">
        <v>5.41</v>
      </c>
      <c r="I97">
        <v>5.1100000000000003</v>
      </c>
      <c r="J97">
        <f t="shared" si="18"/>
        <v>3.156792259673955E-5</v>
      </c>
      <c r="K97" s="6">
        <v>0.52268518518518514</v>
      </c>
      <c r="L97" s="6">
        <v>0.53296296296296297</v>
      </c>
      <c r="M97" s="7" t="str">
        <f t="shared" si="19"/>
        <v>888</v>
      </c>
      <c r="N97" s="24">
        <f t="shared" si="20"/>
        <v>3.554946238371571E-8</v>
      </c>
    </row>
    <row r="98" spans="1:14" x14ac:dyDescent="0.25">
      <c r="A98">
        <v>96</v>
      </c>
      <c r="B98" t="s">
        <v>1355</v>
      </c>
      <c r="C98" t="str">
        <f t="shared" si="17"/>
        <v>21</v>
      </c>
      <c r="D98" t="s">
        <v>1221</v>
      </c>
      <c r="E98">
        <v>110</v>
      </c>
      <c r="F98" t="s">
        <v>383</v>
      </c>
      <c r="G98" t="s">
        <v>1365</v>
      </c>
      <c r="H98">
        <v>5.5</v>
      </c>
      <c r="I98">
        <v>5.21</v>
      </c>
      <c r="J98">
        <f t="shared" si="18"/>
        <v>3.0515658510181586E-5</v>
      </c>
      <c r="K98" s="6">
        <v>0.52471064814814816</v>
      </c>
      <c r="L98" s="6">
        <v>0.53489583333333335</v>
      </c>
      <c r="M98" s="7" t="str">
        <f t="shared" si="19"/>
        <v>880</v>
      </c>
      <c r="N98" s="24">
        <f t="shared" si="20"/>
        <v>3.4676884670660891E-8</v>
      </c>
    </row>
    <row r="99" spans="1:14" x14ac:dyDescent="0.25">
      <c r="A99">
        <v>97</v>
      </c>
      <c r="B99" t="s">
        <v>1356</v>
      </c>
      <c r="C99" t="str">
        <f t="shared" ref="C99:C102" si="21">RIGHT(B99,2)</f>
        <v>22</v>
      </c>
      <c r="D99" t="s">
        <v>1221</v>
      </c>
      <c r="E99">
        <v>110</v>
      </c>
      <c r="F99" t="s">
        <v>383</v>
      </c>
      <c r="G99" t="s">
        <v>1363</v>
      </c>
      <c r="H99">
        <v>5.52</v>
      </c>
      <c r="I99">
        <v>5.29</v>
      </c>
      <c r="J99">
        <f t="shared" ref="J99:J102" si="22">IFERROR((H99-I99)/(PI()*((E99/2)^2)),"na")</f>
        <v>2.4202073990833622E-5</v>
      </c>
      <c r="K99" s="6">
        <v>0.53706018518518517</v>
      </c>
      <c r="L99" s="6">
        <v>0.54696759259259264</v>
      </c>
      <c r="M99" s="7" t="str">
        <f t="shared" si="19"/>
        <v>856</v>
      </c>
      <c r="N99" s="24">
        <f t="shared" si="20"/>
        <v>2.8273450923871054E-8</v>
      </c>
    </row>
    <row r="100" spans="1:14" x14ac:dyDescent="0.25">
      <c r="A100">
        <v>98</v>
      </c>
      <c r="B100" t="s">
        <v>1357</v>
      </c>
      <c r="C100" t="str">
        <f t="shared" si="21"/>
        <v>23</v>
      </c>
      <c r="D100" t="s">
        <v>1221</v>
      </c>
      <c r="E100">
        <v>110</v>
      </c>
      <c r="F100" t="s">
        <v>383</v>
      </c>
      <c r="G100" t="s">
        <v>1364</v>
      </c>
      <c r="H100">
        <v>5.39</v>
      </c>
      <c r="I100">
        <v>5.08</v>
      </c>
      <c r="J100">
        <f t="shared" si="22"/>
        <v>3.2620186683297513E-5</v>
      </c>
      <c r="K100" s="6">
        <v>0.5393634259259259</v>
      </c>
      <c r="L100" s="6">
        <v>0.54907407407407405</v>
      </c>
      <c r="M100" s="7" t="str">
        <f t="shared" si="19"/>
        <v>839</v>
      </c>
      <c r="N100" s="24">
        <f t="shared" si="20"/>
        <v>3.8879841100473791E-8</v>
      </c>
    </row>
    <row r="101" spans="1:14" x14ac:dyDescent="0.25">
      <c r="A101">
        <v>99</v>
      </c>
      <c r="B101" t="s">
        <v>1358</v>
      </c>
      <c r="C101" t="str">
        <f t="shared" si="21"/>
        <v>24</v>
      </c>
      <c r="D101" t="s">
        <v>1221</v>
      </c>
      <c r="E101">
        <v>110</v>
      </c>
      <c r="F101" t="s">
        <v>383</v>
      </c>
      <c r="G101" t="s">
        <v>1365</v>
      </c>
      <c r="H101">
        <v>5.36</v>
      </c>
      <c r="I101">
        <v>5.0999999999999996</v>
      </c>
      <c r="J101">
        <f t="shared" si="22"/>
        <v>2.7358866250507697E-5</v>
      </c>
      <c r="K101" s="6">
        <v>0.54144675925925922</v>
      </c>
      <c r="L101" s="6">
        <v>0.55142361111111116</v>
      </c>
      <c r="M101" s="7" t="str">
        <f t="shared" si="19"/>
        <v>862</v>
      </c>
      <c r="N101" s="24">
        <f t="shared" si="20"/>
        <v>3.1738823956505448E-8</v>
      </c>
    </row>
    <row r="102" spans="1:14" x14ac:dyDescent="0.25">
      <c r="A102">
        <v>100</v>
      </c>
      <c r="B102" t="s">
        <v>1359</v>
      </c>
      <c r="C102" t="str">
        <f t="shared" si="21"/>
        <v>25</v>
      </c>
      <c r="D102" t="s">
        <v>1221</v>
      </c>
      <c r="E102">
        <v>110</v>
      </c>
      <c r="F102" t="s">
        <v>383</v>
      </c>
      <c r="G102" t="s">
        <v>698</v>
      </c>
      <c r="H102">
        <v>5.45</v>
      </c>
      <c r="I102" t="s">
        <v>698</v>
      </c>
      <c r="J102" t="str">
        <f t="shared" si="22"/>
        <v>na</v>
      </c>
      <c r="K102" t="s">
        <v>698</v>
      </c>
      <c r="L102" t="s">
        <v>698</v>
      </c>
      <c r="M102" s="7" t="s">
        <v>698</v>
      </c>
      <c r="N102" s="24" t="s">
        <v>698</v>
      </c>
    </row>
  </sheetData>
  <sortState ref="AF3:AN52">
    <sortCondition ref="AG3"/>
  </sortState>
  <mergeCells count="3">
    <mergeCell ref="Z5:AA9"/>
    <mergeCell ref="AB11:AD15"/>
    <mergeCell ref="AA28:AC38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62"/>
  <sheetViews>
    <sheetView topLeftCell="AE1" workbookViewId="0">
      <pane ySplit="2" topLeftCell="A3" activePane="bottomLeft" state="frozen"/>
      <selection pane="bottomLeft" activeCell="AY46" sqref="AY46"/>
    </sheetView>
  </sheetViews>
  <sheetFormatPr defaultColWidth="8.875" defaultRowHeight="15" x14ac:dyDescent="0.25"/>
  <cols>
    <col min="1" max="1" width="4.5" bestFit="1" customWidth="1"/>
    <col min="9" max="9" width="12" bestFit="1" customWidth="1"/>
    <col min="20" max="20" width="12" bestFit="1" customWidth="1"/>
    <col min="22" max="22" width="9.375" customWidth="1"/>
    <col min="24" max="24" width="12" bestFit="1" customWidth="1"/>
    <col min="42" max="42" width="12" bestFit="1" customWidth="1"/>
    <col min="47" max="47" width="12" bestFit="1" customWidth="1"/>
    <col min="58" max="58" width="12" bestFit="1" customWidth="1"/>
    <col min="71" max="71" width="12" bestFit="1" customWidth="1"/>
    <col min="85" max="85" width="12" bestFit="1" customWidth="1"/>
  </cols>
  <sheetData>
    <row r="1" spans="1:89" x14ac:dyDescent="0.25">
      <c r="A1" s="21" t="s">
        <v>1641</v>
      </c>
      <c r="AH1" s="21" t="s">
        <v>1635</v>
      </c>
      <c r="AX1" s="21" t="s">
        <v>1673</v>
      </c>
      <c r="AY1" s="21"/>
      <c r="AZ1" s="21"/>
      <c r="BA1" s="21"/>
      <c r="BM1" s="21" t="s">
        <v>1666</v>
      </c>
      <c r="CA1" s="21" t="s">
        <v>1674</v>
      </c>
    </row>
    <row r="2" spans="1:89" x14ac:dyDescent="0.25">
      <c r="A2" s="12" t="s">
        <v>1459</v>
      </c>
      <c r="B2" s="12" t="s">
        <v>66</v>
      </c>
      <c r="C2" s="12" t="s">
        <v>713</v>
      </c>
      <c r="D2" s="12" t="s">
        <v>708</v>
      </c>
      <c r="E2" s="12" t="s">
        <v>380</v>
      </c>
      <c r="F2" s="12" t="s">
        <v>715</v>
      </c>
      <c r="G2" s="12" t="s">
        <v>1223</v>
      </c>
      <c r="H2" s="12" t="s">
        <v>1360</v>
      </c>
      <c r="I2" s="12" t="s">
        <v>382</v>
      </c>
      <c r="J2" s="12" t="s">
        <v>177</v>
      </c>
      <c r="K2" s="12" t="s">
        <v>178</v>
      </c>
      <c r="L2" s="23" t="s">
        <v>689</v>
      </c>
      <c r="M2" s="25" t="s">
        <v>688</v>
      </c>
      <c r="P2" s="12" t="s">
        <v>1222</v>
      </c>
      <c r="Q2" s="12" t="s">
        <v>1599</v>
      </c>
      <c r="R2" s="12" t="s">
        <v>1600</v>
      </c>
      <c r="S2" s="12" t="s">
        <v>1632</v>
      </c>
      <c r="T2" s="12" t="s">
        <v>2292</v>
      </c>
      <c r="X2" s="12" t="s">
        <v>1633</v>
      </c>
      <c r="AH2" s="12" t="s">
        <v>1459</v>
      </c>
      <c r="AI2" s="12" t="s">
        <v>1638</v>
      </c>
      <c r="AJ2" s="12" t="s">
        <v>1639</v>
      </c>
      <c r="AK2" s="12" t="s">
        <v>708</v>
      </c>
      <c r="AL2" s="12" t="s">
        <v>380</v>
      </c>
      <c r="AM2" s="12" t="s">
        <v>715</v>
      </c>
      <c r="AN2" s="12" t="s">
        <v>1223</v>
      </c>
      <c r="AO2" s="12" t="s">
        <v>1360</v>
      </c>
      <c r="AP2" s="12" t="s">
        <v>382</v>
      </c>
      <c r="AQ2" s="12" t="s">
        <v>177</v>
      </c>
      <c r="AR2" s="12" t="s">
        <v>178</v>
      </c>
      <c r="AS2" s="23" t="s">
        <v>689</v>
      </c>
      <c r="AT2" s="25" t="s">
        <v>688</v>
      </c>
      <c r="AX2" s="12" t="s">
        <v>1667</v>
      </c>
      <c r="AY2" s="12" t="s">
        <v>1639</v>
      </c>
      <c r="AZ2" s="12" t="s">
        <v>380</v>
      </c>
      <c r="BA2" s="12" t="s">
        <v>715</v>
      </c>
      <c r="BB2" s="12" t="s">
        <v>1222</v>
      </c>
      <c r="BC2" s="12" t="s">
        <v>395</v>
      </c>
      <c r="BD2" s="12" t="s">
        <v>1223</v>
      </c>
      <c r="BE2" s="12" t="s">
        <v>1360</v>
      </c>
      <c r="BF2" s="12" t="s">
        <v>382</v>
      </c>
      <c r="BG2" s="12" t="s">
        <v>177</v>
      </c>
      <c r="BH2" s="12" t="s">
        <v>178</v>
      </c>
      <c r="BI2" s="23" t="s">
        <v>689</v>
      </c>
      <c r="BJ2" s="25" t="s">
        <v>688</v>
      </c>
      <c r="BM2" s="12" t="s">
        <v>1667</v>
      </c>
      <c r="BN2" s="12" t="s">
        <v>1662</v>
      </c>
      <c r="BO2" s="12" t="s">
        <v>1663</v>
      </c>
      <c r="BP2" s="12" t="s">
        <v>1222</v>
      </c>
      <c r="BQ2" s="12" t="s">
        <v>1223</v>
      </c>
      <c r="BR2" s="12" t="s">
        <v>1360</v>
      </c>
      <c r="BS2" s="12" t="s">
        <v>382</v>
      </c>
      <c r="BT2" s="12" t="s">
        <v>177</v>
      </c>
      <c r="BU2" s="12" t="s">
        <v>178</v>
      </c>
      <c r="BV2" s="23" t="s">
        <v>689</v>
      </c>
      <c r="BW2" s="25" t="s">
        <v>688</v>
      </c>
      <c r="CA2" s="12" t="s">
        <v>1667</v>
      </c>
      <c r="CB2" s="12" t="s">
        <v>1222</v>
      </c>
      <c r="CC2" s="12" t="s">
        <v>395</v>
      </c>
      <c r="CD2" s="12" t="s">
        <v>1223</v>
      </c>
      <c r="CE2" s="12" t="s">
        <v>1682</v>
      </c>
      <c r="CF2" s="12" t="s">
        <v>1360</v>
      </c>
      <c r="CG2" s="12" t="s">
        <v>382</v>
      </c>
      <c r="CH2" s="12" t="s">
        <v>177</v>
      </c>
      <c r="CI2" s="12" t="s">
        <v>178</v>
      </c>
      <c r="CJ2" s="23" t="s">
        <v>689</v>
      </c>
      <c r="CK2" s="25" t="s">
        <v>688</v>
      </c>
    </row>
    <row r="3" spans="1:89" x14ac:dyDescent="0.25">
      <c r="A3">
        <v>1</v>
      </c>
      <c r="B3" t="s">
        <v>1460</v>
      </c>
      <c r="C3">
        <v>125</v>
      </c>
      <c r="D3" t="s">
        <v>383</v>
      </c>
      <c r="E3" t="s">
        <v>170</v>
      </c>
      <c r="F3">
        <v>4</v>
      </c>
      <c r="G3">
        <v>6.41</v>
      </c>
      <c r="H3">
        <v>6.16</v>
      </c>
      <c r="I3">
        <f t="shared" ref="I3:I34" si="0">IFERROR((G3-H3)/(PI()*((C3/2)^2)),"na")</f>
        <v>2.0371832715762605E-5</v>
      </c>
      <c r="J3" s="6">
        <v>0.34773148148148153</v>
      </c>
      <c r="K3" s="6">
        <v>0.3584606481481481</v>
      </c>
      <c r="L3" s="7" t="str">
        <f t="shared" ref="L3:L34" si="1">TEXT(K3-J3,"[ss]")</f>
        <v>927</v>
      </c>
      <c r="M3" s="24">
        <f t="shared" ref="M3:M34" si="2">I3/L3</f>
        <v>2.1976087072020071E-8</v>
      </c>
      <c r="P3" t="s">
        <v>1601</v>
      </c>
      <c r="Q3">
        <v>2.1976087072020071E-8</v>
      </c>
      <c r="R3">
        <v>2.3101297180197291E-8</v>
      </c>
      <c r="S3" t="b">
        <f>R3&gt;Q3</f>
        <v>1</v>
      </c>
      <c r="T3">
        <f>IF(S3, R3-Q3,"na")</f>
        <v>1.1252101081772206E-9</v>
      </c>
      <c r="X3">
        <f>R3-Q3</f>
        <v>1.1252101081772206E-9</v>
      </c>
      <c r="AH3">
        <v>2</v>
      </c>
      <c r="AI3">
        <v>1</v>
      </c>
      <c r="AJ3" t="s">
        <v>1634</v>
      </c>
      <c r="AK3" t="s">
        <v>383</v>
      </c>
      <c r="AL3" t="s">
        <v>1636</v>
      </c>
      <c r="AM3">
        <v>0</v>
      </c>
      <c r="AN3">
        <v>5.1100000000000003</v>
      </c>
      <c r="AO3">
        <v>4.95</v>
      </c>
      <c r="AP3">
        <f t="shared" ref="AP3:AP16" si="3">IFERROR((AN3-AO3)/(PI()*((110/2)^2)),"na")</f>
        <v>1.6836225384927785E-5</v>
      </c>
      <c r="AQ3" s="6">
        <v>0.56714120370370369</v>
      </c>
      <c r="AR3" s="6">
        <v>0.57753472222222224</v>
      </c>
      <c r="AS3" s="7" t="str">
        <f t="shared" ref="AS3:AS16" si="4">TEXT(AR3-AQ3,"[ss]")</f>
        <v>898</v>
      </c>
      <c r="AT3" s="24">
        <f t="shared" ref="AT3:AT16" si="5">AP3/AS3</f>
        <v>1.8748580606823813E-8</v>
      </c>
      <c r="AX3">
        <v>1</v>
      </c>
      <c r="AY3">
        <v>110</v>
      </c>
      <c r="AZ3" t="s">
        <v>698</v>
      </c>
      <c r="BA3" t="s">
        <v>698</v>
      </c>
      <c r="BB3" t="s">
        <v>1642</v>
      </c>
      <c r="BC3">
        <v>1</v>
      </c>
      <c r="BD3">
        <v>4.96</v>
      </c>
      <c r="BE3">
        <v>4.4000000000000004</v>
      </c>
      <c r="BF3">
        <f t="shared" ref="BF3:BF42" si="6">IFERROR((BD3-BE3)/(PI()*((AY3/2)^2)),"na")</f>
        <v>5.8926788847247152E-5</v>
      </c>
      <c r="BG3" s="6">
        <v>0.3913194444444445</v>
      </c>
      <c r="BH3" s="6">
        <v>0.40179398148148149</v>
      </c>
      <c r="BI3" s="7" t="str">
        <f t="shared" ref="BI3:BI42" si="7">TEXT(BH3-BG3,"[ss]")</f>
        <v>905</v>
      </c>
      <c r="BJ3" s="24">
        <f t="shared" ref="BJ3:BJ42" si="8">BF3/BI3</f>
        <v>6.5112473864361497E-8</v>
      </c>
      <c r="BM3">
        <v>1</v>
      </c>
      <c r="BN3" t="s">
        <v>1224</v>
      </c>
      <c r="BO3" t="s">
        <v>1664</v>
      </c>
      <c r="BP3">
        <v>1</v>
      </c>
      <c r="BQ3">
        <v>4.0199999999999996</v>
      </c>
      <c r="BR3">
        <v>3.86</v>
      </c>
      <c r="BS3">
        <f t="shared" ref="BS3:BS9" si="9">IFERROR((BQ3-BR3)/(PI()*((82/2)^2)),"na")</f>
        <v>3.0297193212020474E-5</v>
      </c>
      <c r="BT3" s="6">
        <v>0.3669560185185185</v>
      </c>
      <c r="BU3" s="6">
        <v>0.37738425925925928</v>
      </c>
      <c r="BV3" s="7" t="str">
        <f t="shared" ref="BV3:BV23" si="10">TEXT(BU3-BT3,"[ss]")</f>
        <v>901</v>
      </c>
      <c r="BW3" s="24">
        <f t="shared" ref="BW3:BW23" si="11">BS3/BV3</f>
        <v>3.3626185584928385E-8</v>
      </c>
      <c r="CB3">
        <v>1</v>
      </c>
      <c r="CC3" t="s">
        <v>1678</v>
      </c>
      <c r="CD3">
        <v>4.8499999999999996</v>
      </c>
      <c r="CE3">
        <v>4.8600000000000003</v>
      </c>
      <c r="CF3">
        <v>4.63</v>
      </c>
      <c r="CG3">
        <f t="shared" ref="CG3:CG22" si="12">IFERROR((CE3-CF3)/(PI()*((110/2)^2)),"na")</f>
        <v>2.4202073990833713E-5</v>
      </c>
      <c r="CH3" s="6">
        <v>0.34640046296296295</v>
      </c>
      <c r="CI3" s="6">
        <v>0.35674768518518518</v>
      </c>
      <c r="CJ3" s="7" t="str">
        <f t="shared" ref="CJ3:CJ22" si="13">TEXT(CI3-CH3,"[ss]")</f>
        <v>894</v>
      </c>
      <c r="CK3" s="24">
        <f t="shared" ref="CK3:CK22" si="14">CG3/CJ3</f>
        <v>2.707167113068648E-8</v>
      </c>
    </row>
    <row r="4" spans="1:89" x14ac:dyDescent="0.25">
      <c r="A4">
        <v>31</v>
      </c>
      <c r="B4" t="s">
        <v>1461</v>
      </c>
      <c r="C4">
        <v>110</v>
      </c>
      <c r="D4" t="s">
        <v>383</v>
      </c>
      <c r="E4" t="s">
        <v>169</v>
      </c>
      <c r="F4">
        <v>4</v>
      </c>
      <c r="G4">
        <v>4.55</v>
      </c>
      <c r="H4">
        <v>4.3499999999999996</v>
      </c>
      <c r="I4">
        <f t="shared" si="0"/>
        <v>2.1045281731159732E-5</v>
      </c>
      <c r="J4" s="6">
        <v>0.34835648148148146</v>
      </c>
      <c r="K4" s="6">
        <v>0.35890046296296302</v>
      </c>
      <c r="L4" s="7" t="str">
        <f t="shared" si="1"/>
        <v>911</v>
      </c>
      <c r="M4" s="24">
        <f t="shared" si="2"/>
        <v>2.3101297180197291E-8</v>
      </c>
      <c r="P4" t="s">
        <v>1602</v>
      </c>
      <c r="Q4">
        <v>1.9897017524829156E-8</v>
      </c>
      <c r="R4">
        <v>2.1186525232711192E-8</v>
      </c>
      <c r="S4" t="b">
        <f t="shared" ref="S4:S32" si="15">R4&gt;Q4</f>
        <v>1</v>
      </c>
      <c r="T4">
        <f t="shared" ref="T4:T32" si="16">IF(S4, R4-Q4,"na")</f>
        <v>1.2895077078820358E-9</v>
      </c>
      <c r="U4" s="12" t="s">
        <v>1631</v>
      </c>
      <c r="V4" s="13">
        <f>_xlfn.T.TEST(Q3:Q32,R3:R32,2,1)</f>
        <v>1.6616262702824117E-3</v>
      </c>
      <c r="X4">
        <f t="shared" ref="X4:X32" si="17">R4-Q4</f>
        <v>1.2895077078820358E-9</v>
      </c>
      <c r="AH4">
        <v>4</v>
      </c>
      <c r="AI4">
        <v>2</v>
      </c>
      <c r="AJ4" t="s">
        <v>1634</v>
      </c>
      <c r="AK4" t="s">
        <v>383</v>
      </c>
      <c r="AL4" t="s">
        <v>1636</v>
      </c>
      <c r="AM4">
        <v>0</v>
      </c>
      <c r="AN4">
        <v>5.08</v>
      </c>
      <c r="AO4">
        <v>4.93</v>
      </c>
      <c r="AP4">
        <f t="shared" si="3"/>
        <v>1.5783961298369822E-5</v>
      </c>
      <c r="AQ4" s="6">
        <v>0.56849537037037035</v>
      </c>
      <c r="AR4" s="6">
        <v>0.57890046296296294</v>
      </c>
      <c r="AS4" s="7" t="str">
        <f t="shared" si="4"/>
        <v>899</v>
      </c>
      <c r="AT4" s="24">
        <f t="shared" si="5"/>
        <v>1.7557242823548189E-8</v>
      </c>
      <c r="AX4">
        <v>2</v>
      </c>
      <c r="AY4">
        <v>110</v>
      </c>
      <c r="AZ4" t="s">
        <v>698</v>
      </c>
      <c r="BA4" t="s">
        <v>698</v>
      </c>
      <c r="BB4" t="s">
        <v>1643</v>
      </c>
      <c r="BC4">
        <v>2</v>
      </c>
      <c r="BD4">
        <v>4.83</v>
      </c>
      <c r="BE4">
        <v>4.2300000000000004</v>
      </c>
      <c r="BF4">
        <f t="shared" si="6"/>
        <v>6.3135845193479099E-5</v>
      </c>
      <c r="BG4" s="6">
        <v>0.39241898148148152</v>
      </c>
      <c r="BH4" s="6">
        <v>0.40282407407407406</v>
      </c>
      <c r="BI4" s="7" t="str">
        <f t="shared" si="7"/>
        <v>899</v>
      </c>
      <c r="BJ4" s="24">
        <f t="shared" si="8"/>
        <v>7.0228971294192542E-8</v>
      </c>
      <c r="BM4">
        <v>2</v>
      </c>
      <c r="BN4" t="s">
        <v>1224</v>
      </c>
      <c r="BO4" t="s">
        <v>1664</v>
      </c>
      <c r="BP4">
        <v>2</v>
      </c>
      <c r="BQ4">
        <v>4</v>
      </c>
      <c r="BR4">
        <v>3.81</v>
      </c>
      <c r="BS4">
        <f t="shared" si="9"/>
        <v>3.5977916939274371E-5</v>
      </c>
      <c r="BT4" s="6">
        <v>0.36841435185185184</v>
      </c>
      <c r="BU4" s="6">
        <v>0.37888888888888889</v>
      </c>
      <c r="BV4" s="7" t="str">
        <f t="shared" si="10"/>
        <v>905</v>
      </c>
      <c r="BW4" s="24">
        <f t="shared" si="11"/>
        <v>3.9754604352789362E-8</v>
      </c>
      <c r="CB4">
        <v>2</v>
      </c>
      <c r="CC4" t="s">
        <v>1678</v>
      </c>
      <c r="CD4">
        <v>4.83</v>
      </c>
      <c r="CE4">
        <v>4.8099999999999996</v>
      </c>
      <c r="CF4">
        <v>4.5999999999999996</v>
      </c>
      <c r="CG4">
        <f t="shared" si="12"/>
        <v>2.2097545817717696E-5</v>
      </c>
      <c r="CH4" s="6">
        <v>0.34752314814814816</v>
      </c>
      <c r="CI4" s="6">
        <v>0.35796296296296298</v>
      </c>
      <c r="CJ4" s="7" t="str">
        <f t="shared" si="13"/>
        <v>902</v>
      </c>
      <c r="CK4" s="24">
        <f t="shared" si="14"/>
        <v>2.4498387824520727E-8</v>
      </c>
    </row>
    <row r="5" spans="1:89" x14ac:dyDescent="0.25">
      <c r="A5">
        <v>2</v>
      </c>
      <c r="B5" t="s">
        <v>1462</v>
      </c>
      <c r="C5">
        <v>125</v>
      </c>
      <c r="D5" t="s">
        <v>383</v>
      </c>
      <c r="E5" t="s">
        <v>170</v>
      </c>
      <c r="F5">
        <v>4</v>
      </c>
      <c r="G5">
        <v>6.27</v>
      </c>
      <c r="H5">
        <v>6.05</v>
      </c>
      <c r="I5">
        <f t="shared" si="0"/>
        <v>1.7927212789871071E-5</v>
      </c>
      <c r="J5" s="6">
        <v>0.34886574074074073</v>
      </c>
      <c r="K5" s="6">
        <v>0.35929398148148151</v>
      </c>
      <c r="L5" s="7" t="str">
        <f t="shared" si="1"/>
        <v>901</v>
      </c>
      <c r="M5" s="24">
        <f t="shared" si="2"/>
        <v>1.9897017524829156E-8</v>
      </c>
      <c r="P5" t="s">
        <v>1603</v>
      </c>
      <c r="Q5">
        <v>1.8754276378147323E-8</v>
      </c>
      <c r="R5">
        <v>1.8748580606823813E-8</v>
      </c>
      <c r="S5" t="b">
        <f t="shared" si="15"/>
        <v>0</v>
      </c>
      <c r="T5" t="str">
        <f t="shared" si="16"/>
        <v>na</v>
      </c>
      <c r="U5" s="12" t="s">
        <v>812</v>
      </c>
      <c r="V5">
        <f>_xlfn.T.TEST(Q3:Q32,R3:R32,2,2)</f>
        <v>0.20037446987365243</v>
      </c>
      <c r="X5">
        <f t="shared" si="17"/>
        <v>-5.6957713235101423E-12</v>
      </c>
      <c r="AH5">
        <v>6</v>
      </c>
      <c r="AI5">
        <v>3</v>
      </c>
      <c r="AJ5" t="s">
        <v>1634</v>
      </c>
      <c r="AK5" t="s">
        <v>383</v>
      </c>
      <c r="AL5" t="s">
        <v>1636</v>
      </c>
      <c r="AM5">
        <v>0</v>
      </c>
      <c r="AN5">
        <v>5.0999999999999996</v>
      </c>
      <c r="AO5">
        <v>4.93</v>
      </c>
      <c r="AP5">
        <f t="shared" si="3"/>
        <v>1.7888489471485748E-5</v>
      </c>
      <c r="AQ5" s="6">
        <v>0.56956018518518514</v>
      </c>
      <c r="AR5" s="6">
        <v>0.58001157407407411</v>
      </c>
      <c r="AS5" s="7" t="str">
        <f t="shared" si="4"/>
        <v>903</v>
      </c>
      <c r="AT5" s="24">
        <f t="shared" si="5"/>
        <v>1.9810065859895623E-8</v>
      </c>
      <c r="AU5" s="12" t="s">
        <v>1631</v>
      </c>
      <c r="AV5">
        <v>0.79209585193580023</v>
      </c>
      <c r="AX5">
        <v>3</v>
      </c>
      <c r="AY5">
        <v>110</v>
      </c>
      <c r="AZ5" t="s">
        <v>698</v>
      </c>
      <c r="BA5" t="s">
        <v>698</v>
      </c>
      <c r="BB5" t="s">
        <v>1644</v>
      </c>
      <c r="BC5">
        <v>3</v>
      </c>
      <c r="BD5">
        <v>4.87</v>
      </c>
      <c r="BE5">
        <v>4.43</v>
      </c>
      <c r="BF5">
        <f t="shared" si="6"/>
        <v>4.6299619808551412E-5</v>
      </c>
      <c r="BG5" s="6">
        <v>0.3934259259259259</v>
      </c>
      <c r="BH5" s="6">
        <v>0.40387731481481487</v>
      </c>
      <c r="BI5" s="7" t="str">
        <f t="shared" si="7"/>
        <v>903</v>
      </c>
      <c r="BJ5" s="24">
        <f t="shared" si="8"/>
        <v>5.1273111637376978E-8</v>
      </c>
      <c r="BM5">
        <v>3</v>
      </c>
      <c r="BN5" t="s">
        <v>1224</v>
      </c>
      <c r="BO5" t="s">
        <v>1664</v>
      </c>
      <c r="BP5">
        <v>3</v>
      </c>
      <c r="BQ5">
        <v>4</v>
      </c>
      <c r="BR5">
        <v>3.84</v>
      </c>
      <c r="BS5">
        <f t="shared" si="9"/>
        <v>3.0297193212020559E-5</v>
      </c>
      <c r="BT5" s="6">
        <v>0.37001157407407409</v>
      </c>
      <c r="BU5" s="6">
        <v>0.3805324074074074</v>
      </c>
      <c r="BV5" s="7" t="str">
        <f t="shared" si="10"/>
        <v>909</v>
      </c>
      <c r="BW5" s="24">
        <f t="shared" si="11"/>
        <v>3.3330245557778392E-8</v>
      </c>
      <c r="CB5">
        <v>3</v>
      </c>
      <c r="CC5" t="s">
        <v>1678</v>
      </c>
      <c r="CD5">
        <v>4.95</v>
      </c>
      <c r="CE5">
        <v>4.95</v>
      </c>
      <c r="CF5">
        <v>4.7300000000000004</v>
      </c>
      <c r="CG5">
        <f t="shared" si="12"/>
        <v>2.3149809904275659E-5</v>
      </c>
      <c r="CH5" s="6">
        <v>0.34841435185185188</v>
      </c>
      <c r="CI5" s="6">
        <v>0.3585416666666667</v>
      </c>
      <c r="CJ5" s="7" t="str">
        <f t="shared" si="13"/>
        <v>875</v>
      </c>
      <c r="CK5" s="24">
        <f t="shared" si="14"/>
        <v>2.6456925604886466E-8</v>
      </c>
    </row>
    <row r="6" spans="1:89" ht="15" customHeight="1" x14ac:dyDescent="0.25">
      <c r="A6">
        <v>32</v>
      </c>
      <c r="B6" t="s">
        <v>1463</v>
      </c>
      <c r="C6">
        <v>110</v>
      </c>
      <c r="D6" t="s">
        <v>383</v>
      </c>
      <c r="E6" t="s">
        <v>169</v>
      </c>
      <c r="F6">
        <v>4</v>
      </c>
      <c r="G6">
        <v>4.57</v>
      </c>
      <c r="H6">
        <v>4.3899999999999997</v>
      </c>
      <c r="I6">
        <f t="shared" si="0"/>
        <v>1.8940753558043806E-5</v>
      </c>
      <c r="J6" s="6">
        <v>0.34940972222222227</v>
      </c>
      <c r="K6" s="6">
        <v>0.35975694444444445</v>
      </c>
      <c r="L6" s="7" t="str">
        <f t="shared" si="1"/>
        <v>894</v>
      </c>
      <c r="M6" s="24">
        <f t="shared" si="2"/>
        <v>2.1186525232711192E-8</v>
      </c>
      <c r="P6" t="s">
        <v>1604</v>
      </c>
      <c r="Q6">
        <v>2.7304655367723649E-8</v>
      </c>
      <c r="R6">
        <v>2.8015550760329754E-8</v>
      </c>
      <c r="S6" t="b">
        <f t="shared" si="15"/>
        <v>1</v>
      </c>
      <c r="T6">
        <f t="shared" si="16"/>
        <v>7.1089539260610576E-10</v>
      </c>
      <c r="U6" s="12" t="s">
        <v>1632</v>
      </c>
      <c r="V6" s="29">
        <f>COUNTIF(S3:S32,TRUE)/30</f>
        <v>0.76666666666666672</v>
      </c>
      <c r="X6">
        <f t="shared" si="17"/>
        <v>7.1089539260610576E-10</v>
      </c>
      <c r="AH6">
        <v>8</v>
      </c>
      <c r="AI6">
        <v>4</v>
      </c>
      <c r="AJ6" t="s">
        <v>1634</v>
      </c>
      <c r="AK6" t="s">
        <v>383</v>
      </c>
      <c r="AL6" t="s">
        <v>1636</v>
      </c>
      <c r="AM6">
        <v>0</v>
      </c>
      <c r="AN6">
        <v>5.12</v>
      </c>
      <c r="AO6">
        <v>4.93</v>
      </c>
      <c r="AP6">
        <f t="shared" si="3"/>
        <v>1.9993017644601769E-5</v>
      </c>
      <c r="AQ6" s="6">
        <v>0.57062500000000005</v>
      </c>
      <c r="AR6" s="6">
        <v>0.58118055555555559</v>
      </c>
      <c r="AS6" s="7" t="str">
        <f t="shared" si="4"/>
        <v>912</v>
      </c>
      <c r="AT6" s="24">
        <f t="shared" si="5"/>
        <v>2.1922168469958079E-8</v>
      </c>
      <c r="AU6" s="37" t="s">
        <v>1640</v>
      </c>
      <c r="AV6" s="37"/>
      <c r="AX6">
        <v>4</v>
      </c>
      <c r="AY6">
        <v>110</v>
      </c>
      <c r="AZ6" t="s">
        <v>698</v>
      </c>
      <c r="BA6" t="s">
        <v>698</v>
      </c>
      <c r="BB6" t="s">
        <v>1645</v>
      </c>
      <c r="BC6">
        <v>4</v>
      </c>
      <c r="BD6">
        <v>4.9000000000000004</v>
      </c>
      <c r="BE6">
        <v>4.4400000000000004</v>
      </c>
      <c r="BF6">
        <f t="shared" si="6"/>
        <v>4.8404147981667338E-5</v>
      </c>
      <c r="BG6" s="6">
        <v>0.39452546296296293</v>
      </c>
      <c r="BH6" s="6">
        <v>0.40496527777777774</v>
      </c>
      <c r="BI6" s="7" t="str">
        <f t="shared" si="7"/>
        <v>902</v>
      </c>
      <c r="BJ6" s="24">
        <f t="shared" si="8"/>
        <v>5.3663135234664452E-8</v>
      </c>
      <c r="BM6">
        <v>4</v>
      </c>
      <c r="BN6" t="s">
        <v>1224</v>
      </c>
      <c r="BO6" t="s">
        <v>1664</v>
      </c>
      <c r="BP6">
        <v>4</v>
      </c>
      <c r="BQ6">
        <v>4.0599999999999996</v>
      </c>
      <c r="BR6">
        <v>3.88</v>
      </c>
      <c r="BS6">
        <f t="shared" si="9"/>
        <v>3.4084342363523044E-5</v>
      </c>
      <c r="BT6" s="6">
        <v>0.37156250000000002</v>
      </c>
      <c r="BU6" s="6">
        <v>0.3820601851851852</v>
      </c>
      <c r="BV6" s="7" t="str">
        <f t="shared" si="10"/>
        <v>907</v>
      </c>
      <c r="BW6" s="24">
        <f t="shared" si="11"/>
        <v>3.7579208780069509E-8</v>
      </c>
      <c r="CB6">
        <v>4</v>
      </c>
      <c r="CC6" t="s">
        <v>1678</v>
      </c>
      <c r="CD6">
        <v>4.8499999999999996</v>
      </c>
      <c r="CE6">
        <v>4.8600000000000003</v>
      </c>
      <c r="CF6">
        <v>4.66</v>
      </c>
      <c r="CG6">
        <f t="shared" si="12"/>
        <v>2.1045281731159732E-5</v>
      </c>
      <c r="CH6" s="6">
        <v>0.34976851851851848</v>
      </c>
      <c r="CI6" s="6">
        <v>0.3602083333333333</v>
      </c>
      <c r="CJ6" s="7" t="str">
        <f t="shared" si="13"/>
        <v>902</v>
      </c>
      <c r="CK6" s="24">
        <f t="shared" si="14"/>
        <v>2.3331797928115002E-8</v>
      </c>
    </row>
    <row r="7" spans="1:89" x14ac:dyDescent="0.25">
      <c r="A7">
        <v>3</v>
      </c>
      <c r="B7" t="s">
        <v>1464</v>
      </c>
      <c r="C7">
        <v>125</v>
      </c>
      <c r="D7" t="s">
        <v>383</v>
      </c>
      <c r="E7" t="s">
        <v>170</v>
      </c>
      <c r="F7">
        <v>4</v>
      </c>
      <c r="G7">
        <v>6.31</v>
      </c>
      <c r="H7">
        <v>6.11</v>
      </c>
      <c r="I7">
        <f t="shared" si="0"/>
        <v>1.6297466172610025E-5</v>
      </c>
      <c r="J7" s="6">
        <v>0.35013888888888883</v>
      </c>
      <c r="K7" s="6">
        <v>0.36019675925925926</v>
      </c>
      <c r="L7" s="7" t="str">
        <f t="shared" si="1"/>
        <v>869</v>
      </c>
      <c r="M7" s="24">
        <f t="shared" si="2"/>
        <v>1.8754276378147323E-8</v>
      </c>
      <c r="P7" t="s">
        <v>1605</v>
      </c>
      <c r="Q7">
        <v>1.7811438440011035E-8</v>
      </c>
      <c r="R7">
        <v>1.6386759968645004E-8</v>
      </c>
      <c r="S7" t="b">
        <f t="shared" si="15"/>
        <v>0</v>
      </c>
      <c r="T7" t="str">
        <f t="shared" si="16"/>
        <v>na</v>
      </c>
      <c r="U7" s="12" t="s">
        <v>2293</v>
      </c>
      <c r="V7">
        <f>AVERAGE(T3:T32)</f>
        <v>2.1969829636858072E-9</v>
      </c>
      <c r="X7">
        <f t="shared" si="17"/>
        <v>-1.424678471366031E-9</v>
      </c>
      <c r="AH7">
        <v>10</v>
      </c>
      <c r="AI7">
        <v>5</v>
      </c>
      <c r="AJ7" t="s">
        <v>1634</v>
      </c>
      <c r="AK7" t="s">
        <v>383</v>
      </c>
      <c r="AL7" t="s">
        <v>1636</v>
      </c>
      <c r="AM7">
        <v>0</v>
      </c>
      <c r="AN7">
        <v>5.1100000000000003</v>
      </c>
      <c r="AO7">
        <v>4.91</v>
      </c>
      <c r="AP7">
        <f t="shared" si="3"/>
        <v>2.1045281731159732E-5</v>
      </c>
      <c r="AQ7" s="6">
        <v>0.57144675925925925</v>
      </c>
      <c r="AR7" s="6">
        <v>0.58202546296296298</v>
      </c>
      <c r="AS7" s="7" t="str">
        <f t="shared" si="4"/>
        <v>914</v>
      </c>
      <c r="AT7" s="24">
        <f t="shared" si="5"/>
        <v>2.3025472353566446E-8</v>
      </c>
      <c r="AU7" s="37"/>
      <c r="AV7" s="37"/>
      <c r="AX7">
        <v>5</v>
      </c>
      <c r="AY7">
        <v>110</v>
      </c>
      <c r="AZ7" t="s">
        <v>698</v>
      </c>
      <c r="BA7" t="s">
        <v>698</v>
      </c>
      <c r="BB7" t="s">
        <v>1646</v>
      </c>
      <c r="BC7">
        <v>5</v>
      </c>
      <c r="BD7">
        <v>5.0199999999999996</v>
      </c>
      <c r="BE7">
        <v>4.62</v>
      </c>
      <c r="BF7">
        <f t="shared" si="6"/>
        <v>4.209056346231937E-5</v>
      </c>
      <c r="BG7" s="6">
        <v>0.39546296296296296</v>
      </c>
      <c r="BH7" s="6">
        <v>0.40583333333333332</v>
      </c>
      <c r="BI7" s="7" t="str">
        <f t="shared" si="7"/>
        <v>896</v>
      </c>
      <c r="BJ7" s="24">
        <f t="shared" si="8"/>
        <v>4.6976075292767155E-8</v>
      </c>
      <c r="BM7">
        <v>5</v>
      </c>
      <c r="BN7" t="s">
        <v>1224</v>
      </c>
      <c r="BO7" t="s">
        <v>1664</v>
      </c>
      <c r="BP7">
        <v>5</v>
      </c>
      <c r="BQ7">
        <v>4.03</v>
      </c>
      <c r="BR7">
        <v>3.87</v>
      </c>
      <c r="BS7">
        <f t="shared" si="9"/>
        <v>3.0297193212020559E-5</v>
      </c>
      <c r="BT7" s="6">
        <v>0.37315972222222221</v>
      </c>
      <c r="BU7" s="6">
        <v>0.38357638888888884</v>
      </c>
      <c r="BV7" s="7" t="str">
        <f t="shared" si="10"/>
        <v>900</v>
      </c>
      <c r="BW7" s="24">
        <f t="shared" si="11"/>
        <v>3.3663548013356179E-8</v>
      </c>
      <c r="CB7">
        <v>5</v>
      </c>
      <c r="CC7" t="s">
        <v>1678</v>
      </c>
      <c r="CD7">
        <v>4.8099999999999996</v>
      </c>
      <c r="CE7">
        <v>4.8</v>
      </c>
      <c r="CF7">
        <v>4.58</v>
      </c>
      <c r="CG7">
        <f t="shared" si="12"/>
        <v>2.3149809904275659E-5</v>
      </c>
      <c r="CH7" s="6">
        <v>0.35083333333333333</v>
      </c>
      <c r="CI7" s="6">
        <v>0.36113425925925924</v>
      </c>
      <c r="CJ7" s="7" t="str">
        <f t="shared" si="13"/>
        <v>890</v>
      </c>
      <c r="CK7" s="24">
        <f t="shared" si="14"/>
        <v>2.6011022364354674E-8</v>
      </c>
    </row>
    <row r="8" spans="1:89" x14ac:dyDescent="0.25">
      <c r="A8">
        <v>33</v>
      </c>
      <c r="B8" t="s">
        <v>1465</v>
      </c>
      <c r="C8">
        <v>110</v>
      </c>
      <c r="D8" t="s">
        <v>383</v>
      </c>
      <c r="E8" t="s">
        <v>169</v>
      </c>
      <c r="F8">
        <v>4</v>
      </c>
      <c r="G8">
        <v>4.6500000000000004</v>
      </c>
      <c r="H8">
        <v>4.49</v>
      </c>
      <c r="I8">
        <f t="shared" si="0"/>
        <v>1.6836225384927785E-5</v>
      </c>
      <c r="J8" s="6">
        <v>0.35060185185185189</v>
      </c>
      <c r="K8" s="6">
        <v>0.36099537037037038</v>
      </c>
      <c r="L8" s="7" t="str">
        <f t="shared" si="1"/>
        <v>898</v>
      </c>
      <c r="M8" s="24">
        <f t="shared" si="2"/>
        <v>1.8748580606823813E-8</v>
      </c>
      <c r="P8" t="s">
        <v>1606</v>
      </c>
      <c r="Q8">
        <v>1.8583199740718469E-8</v>
      </c>
      <c r="R8">
        <v>2.4176745971244744E-8</v>
      </c>
      <c r="S8" t="b">
        <f t="shared" si="15"/>
        <v>1</v>
      </c>
      <c r="T8">
        <f t="shared" si="16"/>
        <v>5.5935462305262746E-9</v>
      </c>
      <c r="X8">
        <f t="shared" si="17"/>
        <v>5.5935462305262746E-9</v>
      </c>
      <c r="AH8">
        <v>12</v>
      </c>
      <c r="AI8">
        <v>6</v>
      </c>
      <c r="AJ8" t="s">
        <v>1634</v>
      </c>
      <c r="AK8" t="s">
        <v>383</v>
      </c>
      <c r="AL8" t="s">
        <v>1636</v>
      </c>
      <c r="AM8">
        <v>0</v>
      </c>
      <c r="AN8">
        <v>5.09</v>
      </c>
      <c r="AO8">
        <v>4.87</v>
      </c>
      <c r="AP8">
        <f t="shared" si="3"/>
        <v>2.3149809904275659E-5</v>
      </c>
      <c r="AQ8" s="6">
        <v>0.57246527777777778</v>
      </c>
      <c r="AR8" s="6">
        <v>0.58284722222222218</v>
      </c>
      <c r="AS8" s="7" t="str">
        <f t="shared" si="4"/>
        <v>897</v>
      </c>
      <c r="AT8" s="24">
        <f t="shared" si="5"/>
        <v>2.5808037797408761E-8</v>
      </c>
      <c r="AU8" s="37"/>
      <c r="AV8" s="37"/>
      <c r="AX8">
        <v>6</v>
      </c>
      <c r="AY8">
        <v>110</v>
      </c>
      <c r="AZ8" t="s">
        <v>698</v>
      </c>
      <c r="BA8" t="s">
        <v>698</v>
      </c>
      <c r="BB8" t="s">
        <v>1647</v>
      </c>
      <c r="BC8">
        <v>6</v>
      </c>
      <c r="BD8">
        <v>4.96</v>
      </c>
      <c r="BE8">
        <v>4.55</v>
      </c>
      <c r="BF8">
        <f t="shared" si="6"/>
        <v>4.3142827548877428E-5</v>
      </c>
      <c r="BG8" s="6">
        <v>0.39630787037037035</v>
      </c>
      <c r="BH8" s="6">
        <v>0.40679398148148144</v>
      </c>
      <c r="BI8" s="7" t="str">
        <f t="shared" si="7"/>
        <v>906</v>
      </c>
      <c r="BJ8" s="24">
        <f t="shared" si="8"/>
        <v>4.7619014954610845E-8</v>
      </c>
      <c r="BM8">
        <v>6</v>
      </c>
      <c r="BN8" t="s">
        <v>1224</v>
      </c>
      <c r="BO8" t="s">
        <v>1664</v>
      </c>
      <c r="BP8">
        <v>6</v>
      </c>
      <c r="BQ8">
        <v>4.05</v>
      </c>
      <c r="BR8">
        <v>3.87</v>
      </c>
      <c r="BS8">
        <f t="shared" si="9"/>
        <v>3.4084342363523044E-5</v>
      </c>
      <c r="BT8" s="6">
        <v>0.37468750000000001</v>
      </c>
      <c r="BU8" s="6">
        <v>0.38506944444444446</v>
      </c>
      <c r="BV8" s="7" t="str">
        <f t="shared" si="10"/>
        <v>897</v>
      </c>
      <c r="BW8" s="24">
        <f t="shared" si="11"/>
        <v>3.7998152021764819E-8</v>
      </c>
      <c r="CB8">
        <v>6</v>
      </c>
      <c r="CC8" t="s">
        <v>1678</v>
      </c>
      <c r="CD8">
        <v>4.96</v>
      </c>
      <c r="CE8">
        <v>4.97</v>
      </c>
      <c r="CF8">
        <v>4.74</v>
      </c>
      <c r="CG8">
        <f t="shared" si="12"/>
        <v>2.4202073990833622E-5</v>
      </c>
      <c r="CH8" s="6">
        <v>0.35199074074074077</v>
      </c>
      <c r="CI8" s="6">
        <v>0.36244212962962963</v>
      </c>
      <c r="CJ8" s="7" t="str">
        <f t="shared" si="13"/>
        <v>903</v>
      </c>
      <c r="CK8" s="24">
        <f t="shared" si="14"/>
        <v>2.6801853810446977E-8</v>
      </c>
    </row>
    <row r="9" spans="1:89" x14ac:dyDescent="0.25">
      <c r="A9">
        <v>4</v>
      </c>
      <c r="B9" t="s">
        <v>1466</v>
      </c>
      <c r="C9">
        <v>125</v>
      </c>
      <c r="D9" t="s">
        <v>383</v>
      </c>
      <c r="E9" t="s">
        <v>170</v>
      </c>
      <c r="F9">
        <v>4</v>
      </c>
      <c r="G9">
        <v>6.3</v>
      </c>
      <c r="H9">
        <v>5.98</v>
      </c>
      <c r="I9">
        <f t="shared" si="0"/>
        <v>2.6075945876176083E-5</v>
      </c>
      <c r="J9" s="6">
        <v>0.35119212962962965</v>
      </c>
      <c r="K9" s="6">
        <v>0.36224537037037036</v>
      </c>
      <c r="L9" s="7" t="str">
        <f t="shared" si="1"/>
        <v>955</v>
      </c>
      <c r="M9" s="24">
        <f t="shared" si="2"/>
        <v>2.7304655367723649E-8</v>
      </c>
      <c r="P9" t="s">
        <v>1607</v>
      </c>
      <c r="Q9">
        <v>1.8583199740718387E-8</v>
      </c>
      <c r="R9">
        <v>2.097536385165427E-8</v>
      </c>
      <c r="S9" t="b">
        <f t="shared" si="15"/>
        <v>1</v>
      </c>
      <c r="T9">
        <f t="shared" si="16"/>
        <v>2.3921641109358838E-9</v>
      </c>
      <c r="X9">
        <f t="shared" si="17"/>
        <v>2.3921641109358838E-9</v>
      </c>
      <c r="AH9">
        <v>14</v>
      </c>
      <c r="AI9">
        <v>7</v>
      </c>
      <c r="AJ9" t="s">
        <v>1634</v>
      </c>
      <c r="AK9" t="s">
        <v>383</v>
      </c>
      <c r="AL9" t="s">
        <v>1636</v>
      </c>
      <c r="AM9">
        <v>0</v>
      </c>
      <c r="AN9">
        <v>5.21</v>
      </c>
      <c r="AO9">
        <v>5.03</v>
      </c>
      <c r="AP9">
        <f t="shared" si="3"/>
        <v>1.8940753558043711E-5</v>
      </c>
      <c r="AQ9" s="6">
        <v>0.57332175925925932</v>
      </c>
      <c r="AR9" s="6">
        <v>0.5838888888888889</v>
      </c>
      <c r="AS9" s="7" t="str">
        <f t="shared" si="4"/>
        <v>913</v>
      </c>
      <c r="AT9" s="24">
        <f t="shared" si="5"/>
        <v>2.0745622736082925E-8</v>
      </c>
      <c r="AU9" s="37"/>
      <c r="AV9" s="37"/>
      <c r="AX9">
        <v>7</v>
      </c>
      <c r="AY9">
        <v>110</v>
      </c>
      <c r="AZ9" t="s">
        <v>698</v>
      </c>
      <c r="BA9" t="s">
        <v>698</v>
      </c>
      <c r="BB9" t="s">
        <v>1648</v>
      </c>
      <c r="BC9">
        <v>7</v>
      </c>
      <c r="BD9">
        <v>4.92</v>
      </c>
      <c r="BE9">
        <v>4.54</v>
      </c>
      <c r="BF9">
        <f t="shared" si="6"/>
        <v>3.9986035289203444E-5</v>
      </c>
      <c r="BG9" s="6">
        <v>0.3974421296296296</v>
      </c>
      <c r="BH9" s="6">
        <v>0.40805555555555556</v>
      </c>
      <c r="BI9" s="7" t="str">
        <f t="shared" si="7"/>
        <v>917</v>
      </c>
      <c r="BJ9" s="24">
        <f t="shared" si="8"/>
        <v>4.3605272943515208E-8</v>
      </c>
      <c r="BM9">
        <v>7</v>
      </c>
      <c r="BN9" t="s">
        <v>1224</v>
      </c>
      <c r="BO9" t="s">
        <v>1664</v>
      </c>
      <c r="BP9">
        <v>7</v>
      </c>
      <c r="BQ9">
        <v>3.99</v>
      </c>
      <c r="BR9">
        <v>3.8</v>
      </c>
      <c r="BS9">
        <f t="shared" si="9"/>
        <v>3.5977916939274453E-5</v>
      </c>
      <c r="BT9" s="6">
        <v>0.37600694444444444</v>
      </c>
      <c r="BU9" s="6">
        <v>0.3865277777777778</v>
      </c>
      <c r="BV9" s="7" t="str">
        <f t="shared" si="10"/>
        <v>909</v>
      </c>
      <c r="BW9" s="24">
        <f t="shared" si="11"/>
        <v>3.9579666599861885E-8</v>
      </c>
      <c r="CB9">
        <v>7</v>
      </c>
      <c r="CC9" t="s">
        <v>1678</v>
      </c>
      <c r="CD9">
        <v>4.9000000000000004</v>
      </c>
      <c r="CE9">
        <v>4.91</v>
      </c>
      <c r="CF9">
        <v>4.66</v>
      </c>
      <c r="CG9">
        <f t="shared" si="12"/>
        <v>2.6306602163949639E-5</v>
      </c>
      <c r="CH9" s="6">
        <v>0.36446759259259259</v>
      </c>
      <c r="CI9" s="6">
        <v>0.37491898148148151</v>
      </c>
      <c r="CJ9" s="7" t="str">
        <f t="shared" si="13"/>
        <v>903</v>
      </c>
      <c r="CK9" s="24">
        <f t="shared" si="14"/>
        <v>2.9132449793964163E-8</v>
      </c>
    </row>
    <row r="10" spans="1:89" x14ac:dyDescent="0.25">
      <c r="A10">
        <v>34</v>
      </c>
      <c r="B10" t="s">
        <v>1467</v>
      </c>
      <c r="C10">
        <v>110</v>
      </c>
      <c r="D10" t="s">
        <v>383</v>
      </c>
      <c r="E10" t="s">
        <v>169</v>
      </c>
      <c r="F10">
        <v>4</v>
      </c>
      <c r="G10">
        <v>4.6100000000000003</v>
      </c>
      <c r="H10">
        <v>4.3600000000000003</v>
      </c>
      <c r="I10">
        <f t="shared" si="0"/>
        <v>2.6306602163949639E-5</v>
      </c>
      <c r="J10" s="6">
        <v>0.3517939814814815</v>
      </c>
      <c r="K10" s="6">
        <v>0.36266203703703703</v>
      </c>
      <c r="L10" s="7" t="str">
        <f t="shared" si="1"/>
        <v>939</v>
      </c>
      <c r="M10" s="24">
        <f t="shared" si="2"/>
        <v>2.8015550760329754E-8</v>
      </c>
      <c r="P10" t="s">
        <v>1608</v>
      </c>
      <c r="Q10">
        <v>1.7164737099755666E-8</v>
      </c>
      <c r="R10">
        <v>1.7596389407324111E-8</v>
      </c>
      <c r="S10" t="b">
        <f t="shared" si="15"/>
        <v>1</v>
      </c>
      <c r="T10">
        <f t="shared" si="16"/>
        <v>4.3165230756844469E-10</v>
      </c>
      <c r="X10">
        <f t="shared" si="17"/>
        <v>4.3165230756844469E-10</v>
      </c>
      <c r="AH10">
        <v>1</v>
      </c>
      <c r="AI10">
        <v>1</v>
      </c>
      <c r="AJ10" t="s">
        <v>1637</v>
      </c>
      <c r="AK10" t="s">
        <v>383</v>
      </c>
      <c r="AL10" t="s">
        <v>1636</v>
      </c>
      <c r="AM10">
        <v>0</v>
      </c>
      <c r="AN10">
        <v>5.16</v>
      </c>
      <c r="AO10">
        <v>5</v>
      </c>
      <c r="AP10">
        <f t="shared" si="3"/>
        <v>1.6836225384927785E-5</v>
      </c>
      <c r="AQ10" s="6">
        <v>0.56664351851851846</v>
      </c>
      <c r="AR10" s="6">
        <v>0.57707175925925924</v>
      </c>
      <c r="AS10" s="7" t="str">
        <f t="shared" si="4"/>
        <v>901</v>
      </c>
      <c r="AT10" s="24">
        <f t="shared" si="5"/>
        <v>1.8686154700252814E-8</v>
      </c>
      <c r="AU10" s="37"/>
      <c r="AV10" s="37"/>
      <c r="AX10">
        <v>8</v>
      </c>
      <c r="AY10">
        <v>110</v>
      </c>
      <c r="AZ10" t="s">
        <v>698</v>
      </c>
      <c r="BA10" t="s">
        <v>698</v>
      </c>
      <c r="BB10" t="s">
        <v>1649</v>
      </c>
      <c r="BC10">
        <v>8</v>
      </c>
      <c r="BD10">
        <v>5</v>
      </c>
      <c r="BE10">
        <v>4.6399999999999997</v>
      </c>
      <c r="BF10">
        <f t="shared" si="6"/>
        <v>3.7881507116087518E-5</v>
      </c>
      <c r="BG10" s="6">
        <v>0.39839120370370368</v>
      </c>
      <c r="BH10" s="30">
        <v>0.40891203703703699</v>
      </c>
      <c r="BI10" s="7" t="str">
        <f t="shared" si="7"/>
        <v>909</v>
      </c>
      <c r="BJ10" s="24">
        <f t="shared" si="8"/>
        <v>4.1673825210217292E-8</v>
      </c>
      <c r="BM10">
        <v>8</v>
      </c>
      <c r="BN10" t="s">
        <v>1224</v>
      </c>
      <c r="BO10" t="s">
        <v>1665</v>
      </c>
      <c r="BP10">
        <v>1</v>
      </c>
      <c r="BQ10">
        <v>4.21</v>
      </c>
      <c r="BR10">
        <v>4.0199999999999996</v>
      </c>
      <c r="BS10">
        <f t="shared" ref="BS10:BS23" si="18">IFERROR((BQ10-BR10)/(77^2),"na")</f>
        <v>3.2045876201720421E-5</v>
      </c>
      <c r="BT10" s="6">
        <v>0.36645833333333333</v>
      </c>
      <c r="BU10" s="6">
        <v>0.37701388888888893</v>
      </c>
      <c r="BV10" s="7" t="str">
        <f t="shared" si="10"/>
        <v>912</v>
      </c>
      <c r="BW10" s="24">
        <f t="shared" si="11"/>
        <v>3.5138022151009233E-8</v>
      </c>
      <c r="CB10">
        <v>8</v>
      </c>
      <c r="CC10" t="s">
        <v>1678</v>
      </c>
      <c r="CD10">
        <v>4.88</v>
      </c>
      <c r="CE10">
        <v>4.87</v>
      </c>
      <c r="CF10">
        <v>4.6399999999999997</v>
      </c>
      <c r="CG10">
        <f t="shared" si="12"/>
        <v>2.4202073990833713E-5</v>
      </c>
      <c r="CH10" s="6">
        <v>0.3654398148148148</v>
      </c>
      <c r="CI10" s="6">
        <v>0.37622685185185184</v>
      </c>
      <c r="CJ10" s="7" t="str">
        <f t="shared" si="13"/>
        <v>932</v>
      </c>
      <c r="CK10" s="24">
        <f t="shared" si="14"/>
        <v>2.5967890548104842E-8</v>
      </c>
    </row>
    <row r="11" spans="1:89" x14ac:dyDescent="0.25">
      <c r="A11">
        <v>5</v>
      </c>
      <c r="B11" t="s">
        <v>1468</v>
      </c>
      <c r="C11">
        <v>125</v>
      </c>
      <c r="D11" t="s">
        <v>383</v>
      </c>
      <c r="E11" t="s">
        <v>170</v>
      </c>
      <c r="F11">
        <v>4</v>
      </c>
      <c r="G11">
        <v>6.34</v>
      </c>
      <c r="H11">
        <v>6.14</v>
      </c>
      <c r="I11">
        <f t="shared" si="0"/>
        <v>1.6297466172610097E-5</v>
      </c>
      <c r="J11" s="6">
        <v>0.35291666666666671</v>
      </c>
      <c r="K11" s="6">
        <v>0.36350694444444448</v>
      </c>
      <c r="L11" s="7" t="str">
        <f t="shared" si="1"/>
        <v>915</v>
      </c>
      <c r="M11" s="24">
        <f t="shared" si="2"/>
        <v>1.7811438440011035E-8</v>
      </c>
      <c r="P11" t="s">
        <v>1609</v>
      </c>
      <c r="Q11">
        <v>2.1398983945128786E-8</v>
      </c>
      <c r="R11">
        <v>2.3433240527802435E-8</v>
      </c>
      <c r="S11" t="b">
        <f t="shared" si="15"/>
        <v>1</v>
      </c>
      <c r="T11">
        <f t="shared" si="16"/>
        <v>2.0342565826736492E-9</v>
      </c>
      <c r="X11">
        <f t="shared" si="17"/>
        <v>2.0342565826736492E-9</v>
      </c>
      <c r="AH11">
        <v>3</v>
      </c>
      <c r="AI11">
        <v>2</v>
      </c>
      <c r="AJ11" t="s">
        <v>1637</v>
      </c>
      <c r="AK11" t="s">
        <v>383</v>
      </c>
      <c r="AL11" t="s">
        <v>1636</v>
      </c>
      <c r="AM11">
        <v>0</v>
      </c>
      <c r="AN11">
        <v>5.31</v>
      </c>
      <c r="AO11">
        <v>5.14</v>
      </c>
      <c r="AP11">
        <f t="shared" si="3"/>
        <v>1.7888489471485748E-5</v>
      </c>
      <c r="AQ11" s="6">
        <v>0.56805555555555554</v>
      </c>
      <c r="AR11" s="6">
        <v>0.57853009259259258</v>
      </c>
      <c r="AS11" s="7" t="str">
        <f t="shared" si="4"/>
        <v>905</v>
      </c>
      <c r="AT11" s="24">
        <f t="shared" si="5"/>
        <v>1.9766286708824032E-8</v>
      </c>
      <c r="AU11" s="37"/>
      <c r="AV11" s="37"/>
      <c r="AX11">
        <v>9</v>
      </c>
      <c r="AY11">
        <v>110</v>
      </c>
      <c r="AZ11" t="s">
        <v>698</v>
      </c>
      <c r="BA11" t="s">
        <v>698</v>
      </c>
      <c r="BB11" t="s">
        <v>1650</v>
      </c>
      <c r="BC11">
        <v>9</v>
      </c>
      <c r="BD11">
        <v>5.05</v>
      </c>
      <c r="BE11">
        <v>4.62</v>
      </c>
      <c r="BF11">
        <f t="shared" si="6"/>
        <v>4.5247355721993354E-5</v>
      </c>
      <c r="BG11" s="6">
        <v>0.39925925925925926</v>
      </c>
      <c r="BH11" s="6">
        <v>0.40978009259259257</v>
      </c>
      <c r="BI11" s="7" t="str">
        <f t="shared" si="7"/>
        <v>909</v>
      </c>
      <c r="BJ11" s="24">
        <f t="shared" si="8"/>
        <v>4.97770690010928E-8</v>
      </c>
      <c r="BM11">
        <v>9</v>
      </c>
      <c r="BN11" t="s">
        <v>1224</v>
      </c>
      <c r="BO11" t="s">
        <v>1665</v>
      </c>
      <c r="BP11">
        <v>2</v>
      </c>
      <c r="BQ11">
        <v>4.25</v>
      </c>
      <c r="BR11">
        <v>4.04</v>
      </c>
      <c r="BS11">
        <f t="shared" si="18"/>
        <v>3.5419126328217229E-5</v>
      </c>
      <c r="BT11" s="6">
        <v>0.3679398148148148</v>
      </c>
      <c r="BU11" s="6">
        <v>0.3782638888888889</v>
      </c>
      <c r="BV11" s="7" t="str">
        <f t="shared" si="10"/>
        <v>892</v>
      </c>
      <c r="BW11" s="24">
        <f t="shared" si="11"/>
        <v>3.9707540726700932E-8</v>
      </c>
      <c r="CB11">
        <v>9</v>
      </c>
      <c r="CC11" t="s">
        <v>1678</v>
      </c>
      <c r="CD11">
        <v>4.88</v>
      </c>
      <c r="CE11">
        <v>4.88</v>
      </c>
      <c r="CF11">
        <v>4.6100000000000003</v>
      </c>
      <c r="CG11">
        <f t="shared" si="12"/>
        <v>2.8411130337065569E-5</v>
      </c>
      <c r="CH11" s="6">
        <v>0.3669675925925926</v>
      </c>
      <c r="CI11" s="6">
        <v>0.37753472222222223</v>
      </c>
      <c r="CJ11" s="7" t="str">
        <f t="shared" si="13"/>
        <v>913</v>
      </c>
      <c r="CK11" s="24">
        <f t="shared" si="14"/>
        <v>3.1118434104124391E-8</v>
      </c>
    </row>
    <row r="12" spans="1:89" x14ac:dyDescent="0.25">
      <c r="A12">
        <v>35</v>
      </c>
      <c r="B12" t="s">
        <v>1469</v>
      </c>
      <c r="C12">
        <v>110</v>
      </c>
      <c r="D12" t="s">
        <v>383</v>
      </c>
      <c r="E12" t="s">
        <v>169</v>
      </c>
      <c r="F12">
        <v>4</v>
      </c>
      <c r="G12">
        <v>4.7300000000000004</v>
      </c>
      <c r="H12">
        <v>4.59</v>
      </c>
      <c r="I12">
        <f t="shared" si="0"/>
        <v>1.4731697211811859E-5</v>
      </c>
      <c r="J12" s="6">
        <v>0.35366898148148151</v>
      </c>
      <c r="K12" s="6">
        <v>0.36407407407407405</v>
      </c>
      <c r="L12" s="7" t="str">
        <f t="shared" si="1"/>
        <v>899</v>
      </c>
      <c r="M12" s="24">
        <f t="shared" si="2"/>
        <v>1.6386759968645004E-8</v>
      </c>
      <c r="P12" t="s">
        <v>1610</v>
      </c>
      <c r="Q12">
        <v>2.2515096731554826E-8</v>
      </c>
      <c r="R12">
        <v>2.2702569289276849E-8</v>
      </c>
      <c r="S12" t="b">
        <f t="shared" si="15"/>
        <v>1</v>
      </c>
      <c r="T12">
        <f t="shared" si="16"/>
        <v>1.8747255772202339E-10</v>
      </c>
      <c r="X12">
        <f t="shared" si="17"/>
        <v>1.8747255772202339E-10</v>
      </c>
      <c r="AH12">
        <v>5</v>
      </c>
      <c r="AI12">
        <v>3</v>
      </c>
      <c r="AJ12" t="s">
        <v>1637</v>
      </c>
      <c r="AK12" t="s">
        <v>383</v>
      </c>
      <c r="AL12" t="s">
        <v>1636</v>
      </c>
      <c r="AM12">
        <v>0</v>
      </c>
      <c r="AN12">
        <v>5.24</v>
      </c>
      <c r="AO12">
        <v>5.0599999999999996</v>
      </c>
      <c r="AP12">
        <f t="shared" si="3"/>
        <v>1.8940753558043806E-5</v>
      </c>
      <c r="AQ12" s="6">
        <v>0.56905092592592588</v>
      </c>
      <c r="AR12" s="6">
        <v>0.57950231481481485</v>
      </c>
      <c r="AS12" s="7" t="str">
        <f t="shared" si="4"/>
        <v>903</v>
      </c>
      <c r="AT12" s="24">
        <f t="shared" si="5"/>
        <v>2.097536385165427E-8</v>
      </c>
      <c r="AU12" s="37"/>
      <c r="AV12" s="37"/>
      <c r="AX12">
        <v>10</v>
      </c>
      <c r="AY12">
        <v>110</v>
      </c>
      <c r="AZ12" t="s">
        <v>698</v>
      </c>
      <c r="BA12" t="s">
        <v>698</v>
      </c>
      <c r="BB12" t="s">
        <v>1651</v>
      </c>
      <c r="BC12">
        <v>10</v>
      </c>
      <c r="BD12">
        <v>4.92</v>
      </c>
      <c r="BE12">
        <v>4.55</v>
      </c>
      <c r="BF12">
        <f t="shared" si="6"/>
        <v>3.8933771202645481E-5</v>
      </c>
      <c r="BG12" s="6">
        <v>0.40016203703703707</v>
      </c>
      <c r="BH12" s="6">
        <v>0.41046296296296297</v>
      </c>
      <c r="BI12" s="7" t="str">
        <f t="shared" si="7"/>
        <v>890</v>
      </c>
      <c r="BJ12" s="24">
        <f t="shared" si="8"/>
        <v>4.3745810340051103E-8</v>
      </c>
      <c r="BM12">
        <v>10</v>
      </c>
      <c r="BN12" t="s">
        <v>1224</v>
      </c>
      <c r="BO12" t="s">
        <v>1665</v>
      </c>
      <c r="BP12">
        <v>3</v>
      </c>
      <c r="BQ12">
        <v>4.24</v>
      </c>
      <c r="BR12">
        <v>4.05</v>
      </c>
      <c r="BS12">
        <f t="shared" si="18"/>
        <v>3.2045876201720421E-5</v>
      </c>
      <c r="BT12" s="6">
        <v>0.36959490740740741</v>
      </c>
      <c r="BU12" s="6">
        <v>0.38003472222222223</v>
      </c>
      <c r="BV12" s="7" t="str">
        <f t="shared" si="10"/>
        <v>902</v>
      </c>
      <c r="BW12" s="24">
        <f t="shared" si="11"/>
        <v>3.5527578937605787E-8</v>
      </c>
      <c r="CB12">
        <v>10</v>
      </c>
      <c r="CC12" t="s">
        <v>1678</v>
      </c>
      <c r="CD12">
        <v>4.97</v>
      </c>
      <c r="CE12">
        <v>4.97</v>
      </c>
      <c r="CF12">
        <v>4.7300000000000004</v>
      </c>
      <c r="CG12">
        <f t="shared" si="12"/>
        <v>2.5254338077391585E-5</v>
      </c>
      <c r="CH12" s="6">
        <v>0.36791666666666667</v>
      </c>
      <c r="CI12" s="6">
        <v>0.37839120370370366</v>
      </c>
      <c r="CJ12" s="7" t="str">
        <f t="shared" si="13"/>
        <v>905</v>
      </c>
      <c r="CK12" s="24">
        <f t="shared" si="14"/>
        <v>2.7905345941869153E-8</v>
      </c>
    </row>
    <row r="13" spans="1:89" x14ac:dyDescent="0.25">
      <c r="A13">
        <v>6</v>
      </c>
      <c r="B13" t="s">
        <v>1470</v>
      </c>
      <c r="C13">
        <v>125</v>
      </c>
      <c r="D13" t="s">
        <v>383</v>
      </c>
      <c r="E13" t="s">
        <v>170</v>
      </c>
      <c r="F13">
        <v>4</v>
      </c>
      <c r="G13">
        <v>6.38</v>
      </c>
      <c r="H13">
        <v>6.18</v>
      </c>
      <c r="I13">
        <f t="shared" si="0"/>
        <v>1.6297466172610097E-5</v>
      </c>
      <c r="J13" s="6">
        <v>0.3543055555555556</v>
      </c>
      <c r="K13" s="6">
        <v>0.36445601851851855</v>
      </c>
      <c r="L13" s="7" t="str">
        <f t="shared" si="1"/>
        <v>877</v>
      </c>
      <c r="M13" s="24">
        <f t="shared" si="2"/>
        <v>1.8583199740718469E-8</v>
      </c>
      <c r="P13" t="s">
        <v>1611</v>
      </c>
      <c r="Q13">
        <v>2.1303877349817123E-8</v>
      </c>
      <c r="R13">
        <v>2.3254454951557716E-8</v>
      </c>
      <c r="S13" t="b">
        <f t="shared" si="15"/>
        <v>1</v>
      </c>
      <c r="T13">
        <f t="shared" si="16"/>
        <v>1.9505776017405929E-9</v>
      </c>
      <c r="X13">
        <f t="shared" si="17"/>
        <v>1.9505776017405929E-9</v>
      </c>
      <c r="AH13">
        <v>7</v>
      </c>
      <c r="AI13">
        <v>4</v>
      </c>
      <c r="AJ13" t="s">
        <v>1637</v>
      </c>
      <c r="AK13" t="s">
        <v>383</v>
      </c>
      <c r="AL13" t="s">
        <v>1636</v>
      </c>
      <c r="AM13">
        <v>0</v>
      </c>
      <c r="AN13">
        <v>5.16</v>
      </c>
      <c r="AO13">
        <v>4.9800000000000004</v>
      </c>
      <c r="AP13">
        <f t="shared" si="3"/>
        <v>1.8940753558043711E-5</v>
      </c>
      <c r="AQ13" s="6">
        <v>0.57050925925925922</v>
      </c>
      <c r="AR13" s="6">
        <v>0.58089120370370373</v>
      </c>
      <c r="AS13" s="7" t="str">
        <f t="shared" si="4"/>
        <v>897</v>
      </c>
      <c r="AT13" s="24">
        <f t="shared" si="5"/>
        <v>2.1115667288788976E-8</v>
      </c>
      <c r="AU13" s="37"/>
      <c r="AV13" s="37"/>
      <c r="AX13">
        <v>11</v>
      </c>
      <c r="AY13">
        <v>110</v>
      </c>
      <c r="AZ13" t="s">
        <v>698</v>
      </c>
      <c r="BA13" t="s">
        <v>698</v>
      </c>
      <c r="BB13" t="s">
        <v>1652</v>
      </c>
      <c r="BC13">
        <v>1</v>
      </c>
      <c r="BD13">
        <v>4.84</v>
      </c>
      <c r="BE13">
        <v>4.3099999999999996</v>
      </c>
      <c r="BF13">
        <f t="shared" si="6"/>
        <v>5.5769996587573263E-5</v>
      </c>
      <c r="BG13" s="6">
        <v>0.39190972222222226</v>
      </c>
      <c r="BH13" s="6">
        <v>0.40232638888888889</v>
      </c>
      <c r="BI13" s="7" t="str">
        <f t="shared" si="7"/>
        <v>900</v>
      </c>
      <c r="BJ13" s="24">
        <f t="shared" si="8"/>
        <v>6.1966662875081404E-8</v>
      </c>
      <c r="BM13">
        <v>11</v>
      </c>
      <c r="BN13" t="s">
        <v>1224</v>
      </c>
      <c r="BO13" t="s">
        <v>1665</v>
      </c>
      <c r="BP13">
        <v>4</v>
      </c>
      <c r="BQ13">
        <v>4.26</v>
      </c>
      <c r="BR13">
        <v>4.05</v>
      </c>
      <c r="BS13">
        <f t="shared" si="18"/>
        <v>3.5419126328217229E-5</v>
      </c>
      <c r="BT13" s="6">
        <v>0.37113425925925925</v>
      </c>
      <c r="BU13" s="6">
        <v>0.38167824074074069</v>
      </c>
      <c r="BV13" s="7" t="str">
        <f t="shared" si="10"/>
        <v>911</v>
      </c>
      <c r="BW13" s="24">
        <f t="shared" si="11"/>
        <v>3.8879392237340537E-8</v>
      </c>
      <c r="CB13">
        <v>1</v>
      </c>
      <c r="CC13" t="s">
        <v>1677</v>
      </c>
      <c r="CD13">
        <v>4.9000000000000004</v>
      </c>
      <c r="CE13">
        <v>4.9000000000000004</v>
      </c>
      <c r="CF13">
        <v>4.6399999999999997</v>
      </c>
      <c r="CG13">
        <f t="shared" si="12"/>
        <v>2.7358866250507697E-5</v>
      </c>
      <c r="CH13" s="6">
        <v>0.34574074074074074</v>
      </c>
      <c r="CI13" s="6">
        <v>0.35630787037037037</v>
      </c>
      <c r="CJ13" s="7" t="str">
        <f t="shared" si="13"/>
        <v>913</v>
      </c>
      <c r="CK13" s="24">
        <f t="shared" si="14"/>
        <v>2.996589950767546E-8</v>
      </c>
    </row>
    <row r="14" spans="1:89" x14ac:dyDescent="0.25">
      <c r="A14">
        <v>36</v>
      </c>
      <c r="B14" t="s">
        <v>1471</v>
      </c>
      <c r="C14">
        <v>110</v>
      </c>
      <c r="D14" t="s">
        <v>383</v>
      </c>
      <c r="E14" t="s">
        <v>169</v>
      </c>
      <c r="F14">
        <v>4</v>
      </c>
      <c r="G14">
        <v>4.63</v>
      </c>
      <c r="H14">
        <v>4.42</v>
      </c>
      <c r="I14">
        <f t="shared" si="0"/>
        <v>2.2097545817717696E-5</v>
      </c>
      <c r="J14" s="6">
        <v>0.35511574074074076</v>
      </c>
      <c r="K14" s="6">
        <v>0.36569444444444449</v>
      </c>
      <c r="L14" s="7" t="str">
        <f t="shared" si="1"/>
        <v>914</v>
      </c>
      <c r="M14" s="24">
        <f t="shared" si="2"/>
        <v>2.4176745971244744E-8</v>
      </c>
      <c r="P14" t="s">
        <v>1612</v>
      </c>
      <c r="Q14">
        <v>2.6374247712371234E-8</v>
      </c>
      <c r="R14">
        <v>2.9392851579832E-8</v>
      </c>
      <c r="S14" t="b">
        <f t="shared" si="15"/>
        <v>1</v>
      </c>
      <c r="T14">
        <f t="shared" si="16"/>
        <v>3.018603867460766E-9</v>
      </c>
      <c r="X14">
        <f t="shared" si="17"/>
        <v>3.018603867460766E-9</v>
      </c>
      <c r="AH14">
        <v>9</v>
      </c>
      <c r="AI14">
        <v>5</v>
      </c>
      <c r="AJ14" t="s">
        <v>1637</v>
      </c>
      <c r="AK14" t="s">
        <v>383</v>
      </c>
      <c r="AL14" t="s">
        <v>1636</v>
      </c>
      <c r="AM14">
        <v>0</v>
      </c>
      <c r="AN14">
        <v>5.29</v>
      </c>
      <c r="AO14">
        <v>5.12</v>
      </c>
      <c r="AP14">
        <f t="shared" si="3"/>
        <v>1.7888489471485748E-5</v>
      </c>
      <c r="AQ14" s="6">
        <v>0.57106481481481486</v>
      </c>
      <c r="AR14" s="6">
        <v>0.58168981481481474</v>
      </c>
      <c r="AS14" s="7" t="str">
        <f t="shared" si="4"/>
        <v>918</v>
      </c>
      <c r="AT14" s="24">
        <f t="shared" si="5"/>
        <v>1.9486371973296022E-8</v>
      </c>
      <c r="AU14" s="37"/>
      <c r="AV14" s="37"/>
      <c r="AX14">
        <v>12</v>
      </c>
      <c r="AY14">
        <v>110</v>
      </c>
      <c r="AZ14" t="s">
        <v>698</v>
      </c>
      <c r="BA14" t="s">
        <v>698</v>
      </c>
      <c r="BB14" t="s">
        <v>1653</v>
      </c>
      <c r="BC14">
        <v>2</v>
      </c>
      <c r="BD14">
        <v>4.79</v>
      </c>
      <c r="BE14">
        <v>4.21</v>
      </c>
      <c r="BF14">
        <f t="shared" si="6"/>
        <v>6.1031317020363173E-5</v>
      </c>
      <c r="BG14" s="6">
        <v>0.39293981481481483</v>
      </c>
      <c r="BH14" s="6">
        <v>0.40337962962962964</v>
      </c>
      <c r="BI14" s="7" t="str">
        <f t="shared" si="7"/>
        <v>902</v>
      </c>
      <c r="BJ14" s="24">
        <f t="shared" si="8"/>
        <v>6.7662213991533452E-8</v>
      </c>
      <c r="BM14">
        <v>12</v>
      </c>
      <c r="BN14" t="s">
        <v>1224</v>
      </c>
      <c r="BO14" t="s">
        <v>1665</v>
      </c>
      <c r="BP14">
        <v>5</v>
      </c>
      <c r="BQ14">
        <v>4.24</v>
      </c>
      <c r="BR14">
        <v>4.05</v>
      </c>
      <c r="BS14">
        <f t="shared" si="18"/>
        <v>3.2045876201720421E-5</v>
      </c>
      <c r="BT14" s="6">
        <v>0.3727199074074074</v>
      </c>
      <c r="BU14" s="6">
        <v>0.38320601851851849</v>
      </c>
      <c r="BV14" s="7" t="str">
        <f t="shared" si="10"/>
        <v>906</v>
      </c>
      <c r="BW14" s="24">
        <f t="shared" si="11"/>
        <v>3.5370724284459628E-8</v>
      </c>
      <c r="CB14">
        <v>2</v>
      </c>
      <c r="CC14" t="s">
        <v>1677</v>
      </c>
      <c r="CD14">
        <v>4.83</v>
      </c>
      <c r="CE14">
        <v>4.84</v>
      </c>
      <c r="CF14">
        <v>4.5999999999999996</v>
      </c>
      <c r="CG14">
        <f t="shared" si="12"/>
        <v>2.5254338077391676E-5</v>
      </c>
      <c r="CH14" s="6">
        <v>0.34695601851851854</v>
      </c>
      <c r="CI14" s="6">
        <v>0.35747685185185185</v>
      </c>
      <c r="CJ14" s="7" t="str">
        <f t="shared" si="13"/>
        <v>909</v>
      </c>
      <c r="CK14" s="24">
        <f t="shared" si="14"/>
        <v>2.7782550140144857E-8</v>
      </c>
    </row>
    <row r="15" spans="1:89" x14ac:dyDescent="0.25">
      <c r="A15">
        <v>7</v>
      </c>
      <c r="B15" t="s">
        <v>1472</v>
      </c>
      <c r="C15">
        <v>125</v>
      </c>
      <c r="D15" t="s">
        <v>383</v>
      </c>
      <c r="E15" t="s">
        <v>170</v>
      </c>
      <c r="F15">
        <v>4</v>
      </c>
      <c r="G15">
        <v>6.18</v>
      </c>
      <c r="H15">
        <v>5.98</v>
      </c>
      <c r="I15">
        <f t="shared" si="0"/>
        <v>1.6297466172610025E-5</v>
      </c>
      <c r="J15" s="6">
        <v>0.35598379629629634</v>
      </c>
      <c r="K15" s="6">
        <v>0.3661342592592593</v>
      </c>
      <c r="L15" s="7" t="str">
        <f t="shared" si="1"/>
        <v>877</v>
      </c>
      <c r="M15" s="24">
        <f t="shared" si="2"/>
        <v>1.8583199740718387E-8</v>
      </c>
      <c r="P15" t="s">
        <v>1613</v>
      </c>
      <c r="Q15">
        <v>2.7069101890360395E-8</v>
      </c>
      <c r="R15">
        <v>2.300030790290681E-8</v>
      </c>
      <c r="S15" t="b">
        <f t="shared" si="15"/>
        <v>0</v>
      </c>
      <c r="T15" t="str">
        <f t="shared" si="16"/>
        <v>na</v>
      </c>
      <c r="X15">
        <f t="shared" si="17"/>
        <v>-4.0687939874535846E-9</v>
      </c>
      <c r="AH15">
        <v>11</v>
      </c>
      <c r="AI15">
        <v>6</v>
      </c>
      <c r="AJ15" t="s">
        <v>1637</v>
      </c>
      <c r="AK15" t="s">
        <v>383</v>
      </c>
      <c r="AL15" t="s">
        <v>1636</v>
      </c>
      <c r="AM15">
        <v>0</v>
      </c>
      <c r="AN15">
        <v>5.21</v>
      </c>
      <c r="AO15">
        <v>5.03</v>
      </c>
      <c r="AP15">
        <f t="shared" si="3"/>
        <v>1.8940753558043711E-5</v>
      </c>
      <c r="AQ15" s="6">
        <v>0.57192129629629629</v>
      </c>
      <c r="AR15" s="6">
        <v>0.58234953703703707</v>
      </c>
      <c r="AS15" s="7" t="str">
        <f t="shared" si="4"/>
        <v>901</v>
      </c>
      <c r="AT15" s="24">
        <f t="shared" si="5"/>
        <v>2.1021924037784363E-8</v>
      </c>
      <c r="AU15" s="37"/>
      <c r="AV15" s="37"/>
      <c r="AX15">
        <v>13</v>
      </c>
      <c r="AY15">
        <v>110</v>
      </c>
      <c r="AZ15" t="s">
        <v>698</v>
      </c>
      <c r="BA15" t="s">
        <v>698</v>
      </c>
      <c r="BB15" t="s">
        <v>1654</v>
      </c>
      <c r="BC15">
        <v>3</v>
      </c>
      <c r="BD15">
        <v>4.97</v>
      </c>
      <c r="BE15">
        <v>4.5599999999999996</v>
      </c>
      <c r="BF15">
        <f t="shared" si="6"/>
        <v>4.3142827548877428E-5</v>
      </c>
      <c r="BG15" s="6">
        <v>0.39385416666666667</v>
      </c>
      <c r="BH15" s="6">
        <v>0.40423611111111107</v>
      </c>
      <c r="BI15" s="7" t="str">
        <f t="shared" si="7"/>
        <v>897</v>
      </c>
      <c r="BJ15" s="24">
        <f t="shared" si="8"/>
        <v>4.809679771335276E-8</v>
      </c>
      <c r="BM15">
        <v>13</v>
      </c>
      <c r="BN15" t="s">
        <v>1224</v>
      </c>
      <c r="BO15" t="s">
        <v>1665</v>
      </c>
      <c r="BP15">
        <v>6</v>
      </c>
      <c r="BQ15">
        <v>4.3</v>
      </c>
      <c r="BR15">
        <v>4.09</v>
      </c>
      <c r="BS15">
        <f t="shared" si="18"/>
        <v>3.5419126328217229E-5</v>
      </c>
      <c r="BT15" s="6">
        <v>0.37427083333333333</v>
      </c>
      <c r="BU15" s="6">
        <v>0.38471064814814815</v>
      </c>
      <c r="BV15" s="7" t="str">
        <f t="shared" si="10"/>
        <v>902</v>
      </c>
      <c r="BW15" s="24">
        <f t="shared" si="11"/>
        <v>3.9267324088932624E-8</v>
      </c>
      <c r="CB15">
        <v>3</v>
      </c>
      <c r="CC15" t="s">
        <v>1677</v>
      </c>
      <c r="CD15">
        <v>4.8600000000000003</v>
      </c>
      <c r="CE15">
        <v>4.87</v>
      </c>
      <c r="CF15">
        <v>4.6500000000000004</v>
      </c>
      <c r="CG15">
        <f t="shared" si="12"/>
        <v>2.3149809904275659E-5</v>
      </c>
      <c r="CH15" s="6">
        <v>0.34796296296296297</v>
      </c>
      <c r="CI15" s="6">
        <v>0.35844907407407406</v>
      </c>
      <c r="CJ15" s="7" t="str">
        <f t="shared" si="13"/>
        <v>906</v>
      </c>
      <c r="CK15" s="24">
        <f t="shared" si="14"/>
        <v>2.5551666561010662E-8</v>
      </c>
    </row>
    <row r="16" spans="1:89" x14ac:dyDescent="0.25">
      <c r="A16">
        <v>37</v>
      </c>
      <c r="B16" t="s">
        <v>1473</v>
      </c>
      <c r="C16">
        <v>110</v>
      </c>
      <c r="D16" t="s">
        <v>383</v>
      </c>
      <c r="E16" t="s">
        <v>169</v>
      </c>
      <c r="F16">
        <v>4</v>
      </c>
      <c r="G16">
        <v>4.6100000000000003</v>
      </c>
      <c r="H16">
        <v>4.43</v>
      </c>
      <c r="I16">
        <f t="shared" si="0"/>
        <v>1.8940753558043806E-5</v>
      </c>
      <c r="J16" s="6">
        <v>0.35666666666666669</v>
      </c>
      <c r="K16" s="6">
        <v>0.36711805555555554</v>
      </c>
      <c r="L16" s="7" t="str">
        <f t="shared" si="1"/>
        <v>903</v>
      </c>
      <c r="M16" s="24">
        <f t="shared" si="2"/>
        <v>2.097536385165427E-8</v>
      </c>
      <c r="P16" t="s">
        <v>1614</v>
      </c>
      <c r="Q16">
        <v>2.0535180744411305E-8</v>
      </c>
      <c r="R16">
        <v>2.1778886323095608E-8</v>
      </c>
      <c r="S16" t="b">
        <f t="shared" si="15"/>
        <v>1</v>
      </c>
      <c r="T16">
        <f t="shared" si="16"/>
        <v>1.2437055786843033E-9</v>
      </c>
      <c r="X16">
        <f t="shared" si="17"/>
        <v>1.2437055786843033E-9</v>
      </c>
      <c r="AH16">
        <v>13</v>
      </c>
      <c r="AI16">
        <v>7</v>
      </c>
      <c r="AJ16" t="s">
        <v>1637</v>
      </c>
      <c r="AK16" t="s">
        <v>383</v>
      </c>
      <c r="AL16" t="s">
        <v>1636</v>
      </c>
      <c r="AM16">
        <v>0</v>
      </c>
      <c r="AN16">
        <v>5.3</v>
      </c>
      <c r="AO16">
        <v>5.09</v>
      </c>
      <c r="AP16">
        <f t="shared" si="3"/>
        <v>2.2097545817717696E-5</v>
      </c>
      <c r="AQ16" s="6">
        <v>0.57298611111111108</v>
      </c>
      <c r="AR16" s="6">
        <v>0.58348379629629632</v>
      </c>
      <c r="AS16" s="7" t="str">
        <f t="shared" si="4"/>
        <v>907</v>
      </c>
      <c r="AT16" s="24">
        <f t="shared" si="5"/>
        <v>2.4363336072456114E-8</v>
      </c>
      <c r="AU16" s="37"/>
      <c r="AV16" s="37"/>
      <c r="AX16">
        <v>14</v>
      </c>
      <c r="AY16">
        <v>110</v>
      </c>
      <c r="AZ16" t="s">
        <v>698</v>
      </c>
      <c r="BA16" t="s">
        <v>698</v>
      </c>
      <c r="BB16" t="s">
        <v>1655</v>
      </c>
      <c r="BC16">
        <v>4</v>
      </c>
      <c r="BD16">
        <v>4.83</v>
      </c>
      <c r="BE16">
        <v>4.4000000000000004</v>
      </c>
      <c r="BF16">
        <f t="shared" si="6"/>
        <v>4.5247355721993354E-5</v>
      </c>
      <c r="BG16" s="6">
        <v>0.39501157407407406</v>
      </c>
      <c r="BH16" s="6">
        <v>0.40543981481481484</v>
      </c>
      <c r="BI16" s="7" t="str">
        <f t="shared" si="7"/>
        <v>901</v>
      </c>
      <c r="BJ16" s="24">
        <f t="shared" si="8"/>
        <v>5.0219040756929362E-8</v>
      </c>
      <c r="BM16">
        <v>14</v>
      </c>
      <c r="BN16" t="s">
        <v>1224</v>
      </c>
      <c r="BO16" t="s">
        <v>1665</v>
      </c>
      <c r="BP16">
        <v>7</v>
      </c>
      <c r="BQ16">
        <v>4.21</v>
      </c>
      <c r="BR16">
        <v>3.98</v>
      </c>
      <c r="BS16">
        <f t="shared" si="18"/>
        <v>3.8792376454714112E-5</v>
      </c>
      <c r="BT16" s="6">
        <v>0.37564814814814818</v>
      </c>
      <c r="BU16" s="6">
        <v>0.38611111111111113</v>
      </c>
      <c r="BV16" s="7" t="str">
        <f t="shared" si="10"/>
        <v>904</v>
      </c>
      <c r="BW16" s="24">
        <f t="shared" si="11"/>
        <v>4.291192085698464E-8</v>
      </c>
      <c r="CB16">
        <v>4</v>
      </c>
      <c r="CC16" t="s">
        <v>1677</v>
      </c>
      <c r="CD16">
        <v>4.9000000000000004</v>
      </c>
      <c r="CE16">
        <v>4.91</v>
      </c>
      <c r="CF16">
        <v>4.71</v>
      </c>
      <c r="CG16">
        <f t="shared" si="12"/>
        <v>2.1045281731159732E-5</v>
      </c>
      <c r="CH16" s="6">
        <v>0.34927083333333336</v>
      </c>
      <c r="CI16" s="6">
        <v>0.35957175925925927</v>
      </c>
      <c r="CJ16" s="7" t="str">
        <f t="shared" si="13"/>
        <v>890</v>
      </c>
      <c r="CK16" s="24">
        <f t="shared" si="14"/>
        <v>2.3646383967595205E-8</v>
      </c>
    </row>
    <row r="17" spans="1:89" x14ac:dyDescent="0.25">
      <c r="A17">
        <v>8</v>
      </c>
      <c r="B17" t="s">
        <v>1474</v>
      </c>
      <c r="C17">
        <v>125</v>
      </c>
      <c r="D17" t="s">
        <v>383</v>
      </c>
      <c r="E17" t="s">
        <v>170</v>
      </c>
      <c r="F17">
        <v>4</v>
      </c>
      <c r="G17">
        <v>6.29</v>
      </c>
      <c r="H17">
        <v>6.1</v>
      </c>
      <c r="I17">
        <f t="shared" si="0"/>
        <v>1.5482592863979611E-5</v>
      </c>
      <c r="J17" s="6">
        <v>0.3573263888888889</v>
      </c>
      <c r="K17" s="6">
        <v>0.36776620370370372</v>
      </c>
      <c r="L17" s="7" t="str">
        <f t="shared" si="1"/>
        <v>902</v>
      </c>
      <c r="M17" s="24">
        <f t="shared" si="2"/>
        <v>1.7164737099755666E-8</v>
      </c>
      <c r="P17" t="s">
        <v>1615</v>
      </c>
      <c r="Q17">
        <v>2.2239992047775768E-8</v>
      </c>
      <c r="R17">
        <v>2.2116169960842665E-8</v>
      </c>
      <c r="S17" t="b">
        <f t="shared" si="15"/>
        <v>0</v>
      </c>
      <c r="T17" t="str">
        <f t="shared" si="16"/>
        <v>na</v>
      </c>
      <c r="X17">
        <f t="shared" si="17"/>
        <v>-1.2382208693310349E-10</v>
      </c>
      <c r="AX17">
        <v>15</v>
      </c>
      <c r="AY17">
        <v>110</v>
      </c>
      <c r="AZ17" t="s">
        <v>698</v>
      </c>
      <c r="BA17" t="s">
        <v>698</v>
      </c>
      <c r="BB17" t="s">
        <v>1656</v>
      </c>
      <c r="BC17">
        <v>5</v>
      </c>
      <c r="BD17">
        <v>4.7699999999999996</v>
      </c>
      <c r="BE17">
        <v>4.37</v>
      </c>
      <c r="BF17">
        <f t="shared" si="6"/>
        <v>4.209056346231937E-5</v>
      </c>
      <c r="BG17" s="6">
        <v>0.39591435185185181</v>
      </c>
      <c r="BH17" s="6">
        <v>0.40631944444444446</v>
      </c>
      <c r="BI17" s="7" t="str">
        <f t="shared" si="7"/>
        <v>899</v>
      </c>
      <c r="BJ17" s="24">
        <f t="shared" si="8"/>
        <v>4.6819314196128333E-8</v>
      </c>
      <c r="BM17">
        <v>15</v>
      </c>
      <c r="BN17" t="s">
        <v>1225</v>
      </c>
      <c r="BO17" t="s">
        <v>1665</v>
      </c>
      <c r="BP17">
        <v>1</v>
      </c>
      <c r="BQ17">
        <v>4.29</v>
      </c>
      <c r="BR17">
        <v>4.0999999999999996</v>
      </c>
      <c r="BS17">
        <f t="shared" si="18"/>
        <v>3.2045876201720421E-5</v>
      </c>
      <c r="BT17" s="6">
        <v>0.36745370370370373</v>
      </c>
      <c r="BU17" s="6">
        <v>0.37784722222222222</v>
      </c>
      <c r="BV17" s="7" t="str">
        <f t="shared" si="10"/>
        <v>898</v>
      </c>
      <c r="BW17" s="24">
        <f t="shared" si="11"/>
        <v>3.5685830959599581E-8</v>
      </c>
      <c r="CB17">
        <v>5</v>
      </c>
      <c r="CC17" t="s">
        <v>1677</v>
      </c>
      <c r="CD17">
        <v>4.97</v>
      </c>
      <c r="CE17">
        <v>4.9800000000000004</v>
      </c>
      <c r="CF17">
        <v>4.78</v>
      </c>
      <c r="CG17">
        <f t="shared" si="12"/>
        <v>2.1045281731159732E-5</v>
      </c>
      <c r="CH17" s="6">
        <v>0.35028935185185189</v>
      </c>
      <c r="CI17" s="6">
        <v>0.36076388888888888</v>
      </c>
      <c r="CJ17" s="7" t="str">
        <f t="shared" si="13"/>
        <v>905</v>
      </c>
      <c r="CK17" s="24">
        <f t="shared" si="14"/>
        <v>2.3254454951557716E-8</v>
      </c>
    </row>
    <row r="18" spans="1:89" x14ac:dyDescent="0.25">
      <c r="A18">
        <v>38</v>
      </c>
      <c r="B18" t="s">
        <v>1475</v>
      </c>
      <c r="C18">
        <v>110</v>
      </c>
      <c r="D18" t="s">
        <v>383</v>
      </c>
      <c r="E18" t="s">
        <v>169</v>
      </c>
      <c r="F18">
        <v>4</v>
      </c>
      <c r="G18">
        <v>4.6399999999999997</v>
      </c>
      <c r="H18">
        <v>4.49</v>
      </c>
      <c r="I18">
        <f t="shared" si="0"/>
        <v>1.5783961298369727E-5</v>
      </c>
      <c r="J18" s="6">
        <v>0.35782407407407407</v>
      </c>
      <c r="K18" s="6">
        <v>0.36820601851851853</v>
      </c>
      <c r="L18" s="7" t="str">
        <f t="shared" si="1"/>
        <v>897</v>
      </c>
      <c r="M18" s="24">
        <f t="shared" si="2"/>
        <v>1.7596389407324111E-8</v>
      </c>
      <c r="P18" t="s">
        <v>1616</v>
      </c>
      <c r="Q18">
        <v>2.1729954896813466E-8</v>
      </c>
      <c r="R18">
        <v>2.1850292507761392E-8</v>
      </c>
      <c r="S18" t="b">
        <f t="shared" si="15"/>
        <v>1</v>
      </c>
      <c r="T18">
        <f t="shared" si="16"/>
        <v>1.2033761094792616E-10</v>
      </c>
      <c r="X18">
        <f t="shared" si="17"/>
        <v>1.2033761094792616E-10</v>
      </c>
      <c r="AX18">
        <v>16</v>
      </c>
      <c r="AY18">
        <v>110</v>
      </c>
      <c r="AZ18" t="s">
        <v>698</v>
      </c>
      <c r="BA18" t="s">
        <v>698</v>
      </c>
      <c r="BB18" t="s">
        <v>1657</v>
      </c>
      <c r="BC18">
        <v>6</v>
      </c>
      <c r="BD18">
        <v>4.9000000000000004</v>
      </c>
      <c r="BE18">
        <v>4.5</v>
      </c>
      <c r="BF18">
        <f t="shared" si="6"/>
        <v>4.2090563462319465E-5</v>
      </c>
      <c r="BG18" s="6">
        <v>0.39679398148148143</v>
      </c>
      <c r="BH18" s="6">
        <v>0.40719907407407407</v>
      </c>
      <c r="BI18" s="7" t="str">
        <f t="shared" si="7"/>
        <v>899</v>
      </c>
      <c r="BJ18" s="24">
        <f t="shared" si="8"/>
        <v>4.6819314196128439E-8</v>
      </c>
      <c r="BM18">
        <v>16</v>
      </c>
      <c r="BN18" t="s">
        <v>1225</v>
      </c>
      <c r="BO18" t="s">
        <v>1665</v>
      </c>
      <c r="BP18">
        <v>2</v>
      </c>
      <c r="BQ18">
        <v>4.3499999999999996</v>
      </c>
      <c r="BR18">
        <v>4.1100000000000003</v>
      </c>
      <c r="BS18">
        <f t="shared" si="18"/>
        <v>4.0479001517962442E-5</v>
      </c>
      <c r="BT18" s="6">
        <v>0.36898148148148152</v>
      </c>
      <c r="BU18" s="6">
        <v>0.37943287037037038</v>
      </c>
      <c r="BV18" s="7" t="str">
        <f t="shared" si="10"/>
        <v>903</v>
      </c>
      <c r="BW18" s="24">
        <f t="shared" si="11"/>
        <v>4.4827244205938472E-8</v>
      </c>
      <c r="CB18">
        <v>6</v>
      </c>
      <c r="CC18" t="s">
        <v>1677</v>
      </c>
      <c r="CD18">
        <v>4.8499999999999996</v>
      </c>
      <c r="CE18">
        <v>4.8499999999999996</v>
      </c>
      <c r="CF18">
        <v>4.6399999999999997</v>
      </c>
      <c r="CG18">
        <f t="shared" si="12"/>
        <v>2.2097545817717696E-5</v>
      </c>
      <c r="CH18" s="6">
        <v>0.35137731481481477</v>
      </c>
      <c r="CI18" s="6">
        <v>0.36180555555555555</v>
      </c>
      <c r="CJ18" s="7" t="str">
        <f t="shared" si="13"/>
        <v>901</v>
      </c>
      <c r="CK18" s="24">
        <f t="shared" si="14"/>
        <v>2.4525578044081793E-8</v>
      </c>
    </row>
    <row r="19" spans="1:89" x14ac:dyDescent="0.25">
      <c r="A19">
        <v>9</v>
      </c>
      <c r="B19" t="s">
        <v>1476</v>
      </c>
      <c r="C19">
        <v>125</v>
      </c>
      <c r="D19" t="s">
        <v>383</v>
      </c>
      <c r="E19" t="s">
        <v>170</v>
      </c>
      <c r="F19">
        <v>4</v>
      </c>
      <c r="G19">
        <v>6.2</v>
      </c>
      <c r="H19">
        <v>5.95</v>
      </c>
      <c r="I19">
        <f t="shared" si="0"/>
        <v>2.0371832715762605E-5</v>
      </c>
      <c r="J19" s="6">
        <v>0.37104166666666666</v>
      </c>
      <c r="K19" s="6">
        <v>0.3820601851851852</v>
      </c>
      <c r="L19" s="7" t="str">
        <f t="shared" si="1"/>
        <v>952</v>
      </c>
      <c r="M19" s="24">
        <f t="shared" si="2"/>
        <v>2.1398983945128786E-8</v>
      </c>
      <c r="P19" t="s">
        <v>1617</v>
      </c>
      <c r="Q19">
        <v>3.5502779006723208E-8</v>
      </c>
      <c r="R19">
        <v>3.5566035559652201E-8</v>
      </c>
      <c r="S19" t="b">
        <f t="shared" si="15"/>
        <v>1</v>
      </c>
      <c r="T19">
        <f t="shared" si="16"/>
        <v>6.3256552928993799E-11</v>
      </c>
      <c r="X19">
        <f t="shared" si="17"/>
        <v>6.3256552928993799E-11</v>
      </c>
      <c r="AX19">
        <v>17</v>
      </c>
      <c r="AY19">
        <v>110</v>
      </c>
      <c r="AZ19" t="s">
        <v>698</v>
      </c>
      <c r="BA19" t="s">
        <v>698</v>
      </c>
      <c r="BB19" t="s">
        <v>1658</v>
      </c>
      <c r="BC19">
        <v>7</v>
      </c>
      <c r="BD19">
        <v>4.9000000000000004</v>
      </c>
      <c r="BE19">
        <v>4.5</v>
      </c>
      <c r="BF19">
        <f t="shared" si="6"/>
        <v>4.2090563462319465E-5</v>
      </c>
      <c r="BG19" s="6">
        <v>0.39792824074074074</v>
      </c>
      <c r="BH19" s="6">
        <v>0.40839120370370369</v>
      </c>
      <c r="BI19" s="7" t="str">
        <f t="shared" si="7"/>
        <v>904</v>
      </c>
      <c r="BJ19" s="24">
        <f t="shared" si="8"/>
        <v>4.6560357812300294E-8</v>
      </c>
      <c r="BM19">
        <v>17</v>
      </c>
      <c r="BN19" t="s">
        <v>1225</v>
      </c>
      <c r="BO19" t="s">
        <v>1665</v>
      </c>
      <c r="BP19">
        <v>3</v>
      </c>
      <c r="BQ19">
        <v>4.25</v>
      </c>
      <c r="BR19">
        <v>4.05</v>
      </c>
      <c r="BS19">
        <f t="shared" si="18"/>
        <v>3.3732501264968825E-5</v>
      </c>
      <c r="BT19" s="6">
        <v>0.37043981481481486</v>
      </c>
      <c r="BU19" s="6">
        <v>0.38089120370370372</v>
      </c>
      <c r="BV19" s="7" t="str">
        <f t="shared" si="10"/>
        <v>903</v>
      </c>
      <c r="BW19" s="24">
        <f t="shared" si="11"/>
        <v>3.7356036838282196E-8</v>
      </c>
      <c r="CB19">
        <v>7</v>
      </c>
      <c r="CC19" t="s">
        <v>1677</v>
      </c>
      <c r="CD19">
        <v>4.92</v>
      </c>
      <c r="CE19">
        <v>4.91</v>
      </c>
      <c r="CF19">
        <v>4.68</v>
      </c>
      <c r="CG19">
        <f t="shared" si="12"/>
        <v>2.4202073990833713E-5</v>
      </c>
      <c r="CH19" s="6">
        <v>0.36399305555555556</v>
      </c>
      <c r="CI19" s="6">
        <v>0.37453703703703706</v>
      </c>
      <c r="CJ19" s="7" t="str">
        <f t="shared" si="13"/>
        <v>911</v>
      </c>
      <c r="CK19" s="24">
        <f t="shared" si="14"/>
        <v>2.6566491757226906E-8</v>
      </c>
    </row>
    <row r="20" spans="1:89" x14ac:dyDescent="0.25">
      <c r="A20">
        <v>39</v>
      </c>
      <c r="B20" t="s">
        <v>1477</v>
      </c>
      <c r="C20">
        <v>110</v>
      </c>
      <c r="D20" t="s">
        <v>383</v>
      </c>
      <c r="E20" t="s">
        <v>169</v>
      </c>
      <c r="F20">
        <v>4</v>
      </c>
      <c r="G20">
        <v>4.72</v>
      </c>
      <c r="H20">
        <v>4.51</v>
      </c>
      <c r="I20">
        <f t="shared" si="0"/>
        <v>2.2097545817717696E-5</v>
      </c>
      <c r="J20" s="6">
        <v>0.37152777777777773</v>
      </c>
      <c r="K20" s="6">
        <v>0.38244212962962965</v>
      </c>
      <c r="L20" s="7" t="str">
        <f t="shared" si="1"/>
        <v>943</v>
      </c>
      <c r="M20" s="24">
        <f t="shared" si="2"/>
        <v>2.3433240527802435E-8</v>
      </c>
      <c r="P20" t="s">
        <v>1618</v>
      </c>
      <c r="Q20">
        <v>3.2379071866112776E-8</v>
      </c>
      <c r="R20">
        <v>3.335044645921485E-8</v>
      </c>
      <c r="S20" t="b">
        <f t="shared" si="15"/>
        <v>1</v>
      </c>
      <c r="T20">
        <f t="shared" si="16"/>
        <v>9.7137459310207423E-10</v>
      </c>
      <c r="X20">
        <f t="shared" si="17"/>
        <v>9.7137459310207423E-10</v>
      </c>
      <c r="AX20">
        <v>18</v>
      </c>
      <c r="AY20">
        <v>110</v>
      </c>
      <c r="AZ20" t="s">
        <v>698</v>
      </c>
      <c r="BA20" t="s">
        <v>698</v>
      </c>
      <c r="BB20" t="s">
        <v>1659</v>
      </c>
      <c r="BC20">
        <v>8</v>
      </c>
      <c r="BD20">
        <v>4.8899999999999997</v>
      </c>
      <c r="BE20">
        <v>4.4800000000000004</v>
      </c>
      <c r="BF20">
        <f t="shared" si="6"/>
        <v>4.3142827548877333E-5</v>
      </c>
      <c r="BG20" s="6">
        <v>0.39878472222222222</v>
      </c>
      <c r="BH20" s="6">
        <v>0.40927083333333331</v>
      </c>
      <c r="BI20" s="7" t="str">
        <f t="shared" si="7"/>
        <v>906</v>
      </c>
      <c r="BJ20" s="24">
        <f t="shared" si="8"/>
        <v>4.7619014954610746E-8</v>
      </c>
      <c r="BM20">
        <v>18</v>
      </c>
      <c r="BN20" t="s">
        <v>1225</v>
      </c>
      <c r="BO20" t="s">
        <v>1665</v>
      </c>
      <c r="BP20">
        <v>4</v>
      </c>
      <c r="BQ20">
        <v>4.32</v>
      </c>
      <c r="BR20">
        <v>4.12</v>
      </c>
      <c r="BS20">
        <f t="shared" si="18"/>
        <v>3.3732501264968825E-5</v>
      </c>
      <c r="BT20" s="6">
        <v>0.37199074074074073</v>
      </c>
      <c r="BU20" s="6">
        <v>0.38238425925925923</v>
      </c>
      <c r="BV20" s="7" t="str">
        <f t="shared" si="10"/>
        <v>898</v>
      </c>
      <c r="BW20" s="24">
        <f t="shared" si="11"/>
        <v>3.7564032589052144E-8</v>
      </c>
      <c r="CB20">
        <v>8</v>
      </c>
      <c r="CC20" t="s">
        <v>1677</v>
      </c>
      <c r="CD20">
        <v>5</v>
      </c>
      <c r="CE20">
        <v>5.01</v>
      </c>
      <c r="CF20">
        <v>4.75</v>
      </c>
      <c r="CG20">
        <f t="shared" si="12"/>
        <v>2.7358866250507606E-5</v>
      </c>
      <c r="CH20" s="6">
        <v>0.36495370370370367</v>
      </c>
      <c r="CI20" s="6">
        <v>0.37589120370370371</v>
      </c>
      <c r="CJ20" s="7" t="str">
        <f t="shared" si="13"/>
        <v>945</v>
      </c>
      <c r="CK20" s="24">
        <f t="shared" si="14"/>
        <v>2.8951181217468364E-8</v>
      </c>
    </row>
    <row r="21" spans="1:89" x14ac:dyDescent="0.25">
      <c r="A21">
        <v>10</v>
      </c>
      <c r="B21" t="s">
        <v>1417</v>
      </c>
      <c r="C21">
        <v>125</v>
      </c>
      <c r="D21" t="s">
        <v>383</v>
      </c>
      <c r="E21" t="s">
        <v>170</v>
      </c>
      <c r="F21">
        <v>4</v>
      </c>
      <c r="G21">
        <v>6.17</v>
      </c>
      <c r="H21">
        <v>5.91</v>
      </c>
      <c r="I21">
        <f t="shared" si="0"/>
        <v>2.118670602439309E-5</v>
      </c>
      <c r="J21" s="6">
        <v>0.37204861111111115</v>
      </c>
      <c r="K21" s="6">
        <v>0.38293981481481482</v>
      </c>
      <c r="L21" s="7" t="str">
        <f t="shared" si="1"/>
        <v>941</v>
      </c>
      <c r="M21" s="24">
        <f t="shared" si="2"/>
        <v>2.2515096731554826E-8</v>
      </c>
      <c r="P21" t="s">
        <v>1619</v>
      </c>
      <c r="Q21">
        <v>2.2337535872546716E-8</v>
      </c>
      <c r="R21">
        <v>2.2043018351269761E-8</v>
      </c>
      <c r="S21" t="b">
        <f t="shared" si="15"/>
        <v>0</v>
      </c>
      <c r="T21" t="str">
        <f t="shared" si="16"/>
        <v>na</v>
      </c>
      <c r="X21">
        <f t="shared" si="17"/>
        <v>-2.9451752127695516E-10</v>
      </c>
      <c r="AX21">
        <v>19</v>
      </c>
      <c r="AY21">
        <v>110</v>
      </c>
      <c r="AZ21" t="s">
        <v>698</v>
      </c>
      <c r="BA21" t="s">
        <v>698</v>
      </c>
      <c r="BB21" t="s">
        <v>1660</v>
      </c>
      <c r="BC21">
        <v>9</v>
      </c>
      <c r="BD21">
        <v>4.87</v>
      </c>
      <c r="BE21">
        <v>4.45</v>
      </c>
      <c r="BF21">
        <f t="shared" si="6"/>
        <v>4.4195091635435391E-5</v>
      </c>
      <c r="BG21" s="6">
        <v>0.3997337962962963</v>
      </c>
      <c r="BH21" s="6">
        <v>0.41011574074074075</v>
      </c>
      <c r="BI21" s="7" t="str">
        <f t="shared" si="7"/>
        <v>897</v>
      </c>
      <c r="BJ21" s="24">
        <f t="shared" si="8"/>
        <v>4.9269890340507683E-8</v>
      </c>
      <c r="BM21">
        <v>19</v>
      </c>
      <c r="BN21" t="s">
        <v>1225</v>
      </c>
      <c r="BO21" t="s">
        <v>1665</v>
      </c>
      <c r="BP21">
        <v>5</v>
      </c>
      <c r="BQ21">
        <v>4.2300000000000004</v>
      </c>
      <c r="BR21">
        <v>4.04</v>
      </c>
      <c r="BS21">
        <f t="shared" si="18"/>
        <v>3.2045876201720421E-5</v>
      </c>
      <c r="BT21" s="6">
        <v>0.37363425925925925</v>
      </c>
      <c r="BU21" s="6">
        <v>0.38387731481481485</v>
      </c>
      <c r="BV21" s="7" t="str">
        <f t="shared" si="10"/>
        <v>885</v>
      </c>
      <c r="BW21" s="24">
        <f t="shared" si="11"/>
        <v>3.6210029606463749E-8</v>
      </c>
      <c r="CB21">
        <v>9</v>
      </c>
      <c r="CC21" t="s">
        <v>1677</v>
      </c>
      <c r="CD21">
        <v>5.08</v>
      </c>
      <c r="CE21">
        <v>5.09</v>
      </c>
      <c r="CF21">
        <v>4.82</v>
      </c>
      <c r="CG21">
        <f t="shared" si="12"/>
        <v>2.8411130337065569E-5</v>
      </c>
      <c r="CH21" s="6">
        <v>0.36641203703703701</v>
      </c>
      <c r="CI21" s="6">
        <v>0.37658564814814816</v>
      </c>
      <c r="CJ21" s="7" t="str">
        <f t="shared" si="13"/>
        <v>879</v>
      </c>
      <c r="CK21" s="24">
        <f t="shared" si="14"/>
        <v>3.2322105047856164E-8</v>
      </c>
    </row>
    <row r="22" spans="1:89" x14ac:dyDescent="0.25">
      <c r="A22">
        <v>40</v>
      </c>
      <c r="B22" t="s">
        <v>1438</v>
      </c>
      <c r="C22">
        <v>110</v>
      </c>
      <c r="D22" t="s">
        <v>383</v>
      </c>
      <c r="E22" t="s">
        <v>169</v>
      </c>
      <c r="F22">
        <v>4</v>
      </c>
      <c r="G22">
        <v>4.68</v>
      </c>
      <c r="H22">
        <v>4.4800000000000004</v>
      </c>
      <c r="I22">
        <f t="shared" si="0"/>
        <v>2.1045281731159638E-5</v>
      </c>
      <c r="J22" s="6">
        <v>0.37259259259259259</v>
      </c>
      <c r="K22" s="6">
        <v>0.38332175925925926</v>
      </c>
      <c r="L22" s="7" t="str">
        <f t="shared" si="1"/>
        <v>927</v>
      </c>
      <c r="M22" s="24">
        <f t="shared" si="2"/>
        <v>2.2702569289276849E-8</v>
      </c>
      <c r="P22" t="s">
        <v>1620</v>
      </c>
      <c r="Q22">
        <v>2.1949449390720673E-8</v>
      </c>
      <c r="R22">
        <v>2.8154223051718601E-8</v>
      </c>
      <c r="S22" t="b">
        <f t="shared" si="15"/>
        <v>1</v>
      </c>
      <c r="T22">
        <f t="shared" si="16"/>
        <v>6.2047736609979285E-9</v>
      </c>
      <c r="X22">
        <f t="shared" si="17"/>
        <v>6.2047736609979285E-9</v>
      </c>
      <c r="AX22">
        <v>20</v>
      </c>
      <c r="AY22">
        <v>110</v>
      </c>
      <c r="AZ22" t="s">
        <v>698</v>
      </c>
      <c r="BA22" t="s">
        <v>698</v>
      </c>
      <c r="BB22" t="s">
        <v>1661</v>
      </c>
      <c r="BC22">
        <v>10</v>
      </c>
      <c r="BD22">
        <v>4.91</v>
      </c>
      <c r="BE22">
        <v>4.53</v>
      </c>
      <c r="BF22">
        <f t="shared" si="6"/>
        <v>3.9986035289203444E-5</v>
      </c>
      <c r="BG22" s="6">
        <v>0.40061342592592591</v>
      </c>
      <c r="BH22" s="6">
        <v>0.41104166666666669</v>
      </c>
      <c r="BI22" s="7" t="str">
        <f t="shared" si="7"/>
        <v>901</v>
      </c>
      <c r="BJ22" s="24">
        <f t="shared" si="8"/>
        <v>4.4379617413100382E-8</v>
      </c>
      <c r="BM22">
        <v>20</v>
      </c>
      <c r="BN22" t="s">
        <v>1225</v>
      </c>
      <c r="BO22" t="s">
        <v>1665</v>
      </c>
      <c r="BP22">
        <v>6</v>
      </c>
      <c r="BQ22">
        <v>4.2699999999999996</v>
      </c>
      <c r="BR22">
        <v>4.04</v>
      </c>
      <c r="BS22">
        <f t="shared" si="18"/>
        <v>3.8792376454714038E-5</v>
      </c>
      <c r="BT22" s="6">
        <v>0.37517361111111108</v>
      </c>
      <c r="BU22" s="6">
        <v>0.38564814814814818</v>
      </c>
      <c r="BV22" s="7" t="str">
        <f t="shared" si="10"/>
        <v>905</v>
      </c>
      <c r="BW22" s="24">
        <f t="shared" si="11"/>
        <v>4.2864504369849764E-8</v>
      </c>
      <c r="CB22">
        <v>10</v>
      </c>
      <c r="CC22" t="s">
        <v>1677</v>
      </c>
      <c r="CD22">
        <v>4.9400000000000004</v>
      </c>
      <c r="CE22">
        <v>4.9400000000000004</v>
      </c>
      <c r="CF22">
        <v>4.7</v>
      </c>
      <c r="CG22">
        <f t="shared" si="12"/>
        <v>2.5254338077391676E-5</v>
      </c>
      <c r="CH22" s="6">
        <v>0.3674189814814815</v>
      </c>
      <c r="CI22" s="6">
        <v>0.37793981481481481</v>
      </c>
      <c r="CJ22" s="7" t="str">
        <f t="shared" si="13"/>
        <v>909</v>
      </c>
      <c r="CK22" s="24">
        <f t="shared" si="14"/>
        <v>2.7782550140144857E-8</v>
      </c>
    </row>
    <row r="23" spans="1:89" x14ac:dyDescent="0.25">
      <c r="A23">
        <v>11</v>
      </c>
      <c r="B23" t="s">
        <v>1418</v>
      </c>
      <c r="C23">
        <v>125</v>
      </c>
      <c r="D23" t="s">
        <v>383</v>
      </c>
      <c r="E23" t="s">
        <v>170</v>
      </c>
      <c r="F23">
        <v>4</v>
      </c>
      <c r="G23">
        <v>6.45</v>
      </c>
      <c r="H23">
        <v>6.21</v>
      </c>
      <c r="I23">
        <f t="shared" si="0"/>
        <v>1.9556959407132119E-5</v>
      </c>
      <c r="J23" s="6">
        <v>0.37304398148148149</v>
      </c>
      <c r="K23" s="6">
        <v>0.38366898148148149</v>
      </c>
      <c r="L23" s="7" t="str">
        <f t="shared" si="1"/>
        <v>918</v>
      </c>
      <c r="M23" s="24">
        <f t="shared" si="2"/>
        <v>2.1303877349817123E-8</v>
      </c>
      <c r="P23" t="s">
        <v>1621</v>
      </c>
      <c r="Q23">
        <v>2.2711073261719738E-8</v>
      </c>
      <c r="R23">
        <v>2.739082220975236E-8</v>
      </c>
      <c r="S23" t="b">
        <f t="shared" si="15"/>
        <v>1</v>
      </c>
      <c r="T23">
        <f t="shared" si="16"/>
        <v>4.6797489480326218E-9</v>
      </c>
      <c r="X23">
        <f t="shared" si="17"/>
        <v>4.6797489480326218E-9</v>
      </c>
      <c r="AX23">
        <v>21</v>
      </c>
      <c r="AY23">
        <v>125</v>
      </c>
      <c r="AZ23" t="s">
        <v>169</v>
      </c>
      <c r="BA23">
        <v>5</v>
      </c>
      <c r="BB23" t="s">
        <v>1642</v>
      </c>
      <c r="BC23">
        <v>11</v>
      </c>
      <c r="BD23">
        <v>5.5</v>
      </c>
      <c r="BE23">
        <v>5.32</v>
      </c>
      <c r="BF23">
        <f t="shared" si="6"/>
        <v>1.4667719555349051E-5</v>
      </c>
      <c r="BG23" s="6">
        <v>0.62438657407407405</v>
      </c>
      <c r="BH23" s="6">
        <v>0.63557870370370373</v>
      </c>
      <c r="BI23" s="7" t="str">
        <f t="shared" si="7"/>
        <v>967</v>
      </c>
      <c r="BJ23" s="24">
        <f t="shared" si="8"/>
        <v>1.5168272549481957E-8</v>
      </c>
      <c r="BM23">
        <v>21</v>
      </c>
      <c r="BN23" t="s">
        <v>1225</v>
      </c>
      <c r="BO23" t="s">
        <v>1665</v>
      </c>
      <c r="BP23">
        <v>7</v>
      </c>
      <c r="BQ23">
        <v>4.3</v>
      </c>
      <c r="BR23">
        <v>4.05</v>
      </c>
      <c r="BS23">
        <f t="shared" si="18"/>
        <v>4.2165626581210996E-5</v>
      </c>
      <c r="BT23" s="6">
        <v>0.37640046296296298</v>
      </c>
      <c r="BU23" s="6">
        <v>0.38694444444444448</v>
      </c>
      <c r="BV23" s="7" t="str">
        <f t="shared" si="10"/>
        <v>911</v>
      </c>
      <c r="BW23" s="24">
        <f t="shared" si="11"/>
        <v>4.6284990758738746E-8</v>
      </c>
    </row>
    <row r="24" spans="1:89" x14ac:dyDescent="0.25">
      <c r="A24">
        <v>41</v>
      </c>
      <c r="B24" t="s">
        <v>1439</v>
      </c>
      <c r="C24">
        <v>110</v>
      </c>
      <c r="D24" t="s">
        <v>383</v>
      </c>
      <c r="E24" t="s">
        <v>169</v>
      </c>
      <c r="F24">
        <v>4</v>
      </c>
      <c r="G24">
        <v>4.6900000000000004</v>
      </c>
      <c r="H24">
        <v>4.49</v>
      </c>
      <c r="I24">
        <f t="shared" si="0"/>
        <v>2.1045281731159732E-5</v>
      </c>
      <c r="J24" s="6">
        <v>0.37363425925925925</v>
      </c>
      <c r="K24" s="6">
        <v>0.3841087962962963</v>
      </c>
      <c r="L24" s="7" t="str">
        <f t="shared" si="1"/>
        <v>905</v>
      </c>
      <c r="M24" s="24">
        <f t="shared" si="2"/>
        <v>2.3254454951557716E-8</v>
      </c>
      <c r="P24" t="s">
        <v>1622</v>
      </c>
      <c r="Q24">
        <v>2.2485466573689409E-8</v>
      </c>
      <c r="R24">
        <v>2.5495385357131783E-8</v>
      </c>
      <c r="S24" t="b">
        <f t="shared" si="15"/>
        <v>1</v>
      </c>
      <c r="T24">
        <f t="shared" si="16"/>
        <v>3.0099187834423744E-9</v>
      </c>
      <c r="X24">
        <f t="shared" si="17"/>
        <v>3.0099187834423744E-9</v>
      </c>
      <c r="AX24">
        <v>22</v>
      </c>
      <c r="AY24">
        <v>125</v>
      </c>
      <c r="AZ24" t="s">
        <v>169</v>
      </c>
      <c r="BA24">
        <v>5</v>
      </c>
      <c r="BB24" t="s">
        <v>1643</v>
      </c>
      <c r="BC24">
        <v>12</v>
      </c>
      <c r="BD24">
        <v>5.41</v>
      </c>
      <c r="BE24">
        <v>5.21</v>
      </c>
      <c r="BF24">
        <f t="shared" si="6"/>
        <v>1.6297466172610097E-5</v>
      </c>
      <c r="BG24" s="6">
        <v>0.62547453703703704</v>
      </c>
      <c r="BH24" s="6">
        <v>0.63635416666666667</v>
      </c>
      <c r="BI24" s="7" t="str">
        <f t="shared" si="7"/>
        <v>940</v>
      </c>
      <c r="BJ24" s="24">
        <f t="shared" si="8"/>
        <v>1.7337729970861805E-8</v>
      </c>
      <c r="CC24" s="12" t="s">
        <v>1631</v>
      </c>
    </row>
    <row r="25" spans="1:89" x14ac:dyDescent="0.25">
      <c r="A25">
        <v>12</v>
      </c>
      <c r="B25" t="s">
        <v>1419</v>
      </c>
      <c r="C25">
        <v>125</v>
      </c>
      <c r="D25" t="s">
        <v>383</v>
      </c>
      <c r="E25" t="s">
        <v>170</v>
      </c>
      <c r="F25">
        <v>4</v>
      </c>
      <c r="G25">
        <v>6.28</v>
      </c>
      <c r="H25">
        <v>5.99</v>
      </c>
      <c r="I25">
        <f t="shared" si="0"/>
        <v>2.3631325950284624E-5</v>
      </c>
      <c r="J25" s="6">
        <v>0.37410879629629629</v>
      </c>
      <c r="K25" s="6">
        <v>0.38447916666666665</v>
      </c>
      <c r="L25" s="7" t="str">
        <f t="shared" si="1"/>
        <v>896</v>
      </c>
      <c r="M25" s="24">
        <f t="shared" si="2"/>
        <v>2.6374247712371234E-8</v>
      </c>
      <c r="P25" t="s">
        <v>1623</v>
      </c>
      <c r="Q25">
        <v>2.0987778385780101E-8</v>
      </c>
      <c r="R25">
        <v>2.2745185033676537E-8</v>
      </c>
      <c r="S25" t="b">
        <f t="shared" si="15"/>
        <v>1</v>
      </c>
      <c r="T25">
        <f t="shared" si="16"/>
        <v>1.7574066478964352E-9</v>
      </c>
      <c r="X25">
        <f t="shared" si="17"/>
        <v>1.7574066478964352E-9</v>
      </c>
      <c r="AX25">
        <v>23</v>
      </c>
      <c r="AY25">
        <v>125</v>
      </c>
      <c r="AZ25" t="s">
        <v>169</v>
      </c>
      <c r="BA25">
        <v>5</v>
      </c>
      <c r="BB25" t="s">
        <v>1644</v>
      </c>
      <c r="BC25">
        <v>13</v>
      </c>
      <c r="BD25">
        <v>5.35</v>
      </c>
      <c r="BE25">
        <v>5.16</v>
      </c>
      <c r="BF25">
        <f t="shared" si="6"/>
        <v>1.548259286397954E-5</v>
      </c>
      <c r="BG25" s="6">
        <v>0.62643518518518515</v>
      </c>
      <c r="BH25" s="6">
        <v>0.63730324074074074</v>
      </c>
      <c r="BI25" s="7" t="str">
        <f t="shared" si="7"/>
        <v>939</v>
      </c>
      <c r="BJ25" s="24">
        <f t="shared" si="8"/>
        <v>1.6488384306687478E-8</v>
      </c>
      <c r="BN25" t="s">
        <v>1671</v>
      </c>
      <c r="BO25" s="12" t="s">
        <v>1668</v>
      </c>
      <c r="BP25" s="12" t="s">
        <v>1669</v>
      </c>
      <c r="BQ25" s="12" t="s">
        <v>1670</v>
      </c>
      <c r="CC25">
        <f>_xlfn.T.TEST(CK3:CK12,CK13:CK22,2,1)</f>
        <v>0.78792318129670258</v>
      </c>
      <c r="CD25" s="12" t="s">
        <v>1683</v>
      </c>
    </row>
    <row r="26" spans="1:89" x14ac:dyDescent="0.25">
      <c r="A26">
        <v>42</v>
      </c>
      <c r="B26" t="s">
        <v>1440</v>
      </c>
      <c r="C26">
        <v>110</v>
      </c>
      <c r="D26" t="s">
        <v>383</v>
      </c>
      <c r="E26" t="s">
        <v>169</v>
      </c>
      <c r="F26">
        <v>4</v>
      </c>
      <c r="G26">
        <v>4.67</v>
      </c>
      <c r="H26">
        <v>4.42</v>
      </c>
      <c r="I26">
        <f t="shared" si="0"/>
        <v>2.6306602163949639E-5</v>
      </c>
      <c r="J26" s="6">
        <v>0.37457175925925923</v>
      </c>
      <c r="K26" s="6">
        <v>0.38493055555555555</v>
      </c>
      <c r="L26" s="7" t="str">
        <f t="shared" si="1"/>
        <v>895</v>
      </c>
      <c r="M26" s="24">
        <f t="shared" si="2"/>
        <v>2.9392851579832E-8</v>
      </c>
      <c r="P26" t="s">
        <v>1624</v>
      </c>
      <c r="Q26">
        <v>2.1633804653907213E-8</v>
      </c>
      <c r="R26">
        <v>2.2165208031709175E-8</v>
      </c>
      <c r="S26" t="b">
        <f t="shared" si="15"/>
        <v>1</v>
      </c>
      <c r="T26">
        <f t="shared" si="16"/>
        <v>5.3140337780196254E-10</v>
      </c>
      <c r="X26">
        <f t="shared" si="17"/>
        <v>5.3140337780196254E-10</v>
      </c>
      <c r="AX26">
        <v>24</v>
      </c>
      <c r="AY26">
        <v>125</v>
      </c>
      <c r="AZ26" t="s">
        <v>169</v>
      </c>
      <c r="BA26">
        <v>5</v>
      </c>
      <c r="BB26" t="s">
        <v>1645</v>
      </c>
      <c r="BC26">
        <v>14</v>
      </c>
      <c r="BD26">
        <v>5.47</v>
      </c>
      <c r="BE26">
        <v>5.21</v>
      </c>
      <c r="BF26">
        <f t="shared" si="6"/>
        <v>2.118670602439309E-5</v>
      </c>
      <c r="BG26" s="6">
        <v>0.62780092592592596</v>
      </c>
      <c r="BH26" s="6">
        <v>0.63879629629629631</v>
      </c>
      <c r="BI26" s="7" t="str">
        <f t="shared" si="7"/>
        <v>950</v>
      </c>
      <c r="BJ26" s="24">
        <f t="shared" si="8"/>
        <v>2.2301795815150621E-8</v>
      </c>
      <c r="BN26" s="12" t="s">
        <v>1668</v>
      </c>
      <c r="BO26" t="s">
        <v>705</v>
      </c>
      <c r="BP26">
        <f>_xlfn.T.TEST(BW3:BW9,BW10:BW16,2,1)</f>
        <v>5.9362739621019395E-3</v>
      </c>
      <c r="BQ26">
        <f>_xlfn.T.TEST(BW3:BW9,BW17:BW23,2,1)</f>
        <v>5.3248187359355697E-3</v>
      </c>
    </row>
    <row r="27" spans="1:89" x14ac:dyDescent="0.25">
      <c r="A27">
        <v>13</v>
      </c>
      <c r="B27" t="s">
        <v>1420</v>
      </c>
      <c r="C27">
        <v>125</v>
      </c>
      <c r="D27" t="s">
        <v>383</v>
      </c>
      <c r="E27" t="s">
        <v>170</v>
      </c>
      <c r="F27">
        <v>4</v>
      </c>
      <c r="G27">
        <v>6.34</v>
      </c>
      <c r="H27">
        <v>6.05</v>
      </c>
      <c r="I27">
        <f t="shared" si="0"/>
        <v>2.3631325950284624E-5</v>
      </c>
      <c r="J27" s="6">
        <v>0.3752199074074074</v>
      </c>
      <c r="K27" s="6">
        <v>0.38532407407407404</v>
      </c>
      <c r="L27" s="7" t="str">
        <f t="shared" si="1"/>
        <v>873</v>
      </c>
      <c r="M27" s="24">
        <f t="shared" si="2"/>
        <v>2.7069101890360395E-8</v>
      </c>
      <c r="P27" t="s">
        <v>1625</v>
      </c>
      <c r="Q27">
        <v>2.6717157660016514E-8</v>
      </c>
      <c r="R27">
        <v>2.6624943884305415E-8</v>
      </c>
      <c r="S27" t="b">
        <f t="shared" si="15"/>
        <v>0</v>
      </c>
      <c r="T27" t="str">
        <f t="shared" si="16"/>
        <v>na</v>
      </c>
      <c r="X27">
        <f t="shared" si="17"/>
        <v>-9.2213775711099047E-11</v>
      </c>
      <c r="AX27">
        <v>25</v>
      </c>
      <c r="AY27">
        <v>125</v>
      </c>
      <c r="AZ27" t="s">
        <v>169</v>
      </c>
      <c r="BA27">
        <v>5</v>
      </c>
      <c r="BB27" t="s">
        <v>1646</v>
      </c>
      <c r="BC27">
        <v>15</v>
      </c>
      <c r="BD27">
        <v>5.65</v>
      </c>
      <c r="BE27">
        <v>5.38</v>
      </c>
      <c r="BF27">
        <f t="shared" si="6"/>
        <v>2.200157933302365E-5</v>
      </c>
      <c r="BG27" s="6">
        <v>0.62884259259259256</v>
      </c>
      <c r="BH27" s="6">
        <v>0.63953703703703701</v>
      </c>
      <c r="BI27" s="7" t="str">
        <f t="shared" si="7"/>
        <v>924</v>
      </c>
      <c r="BJ27" s="24">
        <f t="shared" si="8"/>
        <v>2.3811233044397889E-8</v>
      </c>
      <c r="BN27" s="12" t="s">
        <v>1669</v>
      </c>
      <c r="BP27" t="s">
        <v>705</v>
      </c>
      <c r="BQ27">
        <f>_xlfn.T.TEST(BW10:BW16,BW17:BW23,2,1)</f>
        <v>5.1862137158222604E-2</v>
      </c>
    </row>
    <row r="28" spans="1:89" x14ac:dyDescent="0.25">
      <c r="A28">
        <v>43</v>
      </c>
      <c r="B28" t="s">
        <v>1441</v>
      </c>
      <c r="C28">
        <v>110</v>
      </c>
      <c r="D28" t="s">
        <v>383</v>
      </c>
      <c r="E28" t="s">
        <v>169</v>
      </c>
      <c r="F28">
        <v>4</v>
      </c>
      <c r="G28">
        <v>4.74</v>
      </c>
      <c r="H28">
        <v>4.54</v>
      </c>
      <c r="I28">
        <f t="shared" si="0"/>
        <v>2.1045281731159732E-5</v>
      </c>
      <c r="J28" s="6">
        <v>0.37571759259259258</v>
      </c>
      <c r="K28" s="6">
        <v>0.3863078703703704</v>
      </c>
      <c r="L28" s="7" t="str">
        <f t="shared" si="1"/>
        <v>915</v>
      </c>
      <c r="M28" s="24">
        <f t="shared" si="2"/>
        <v>2.300030790290681E-8</v>
      </c>
      <c r="P28" t="s">
        <v>1626</v>
      </c>
      <c r="Q28">
        <v>2.6140847290137858E-8</v>
      </c>
      <c r="R28">
        <v>2.8122870910235619E-8</v>
      </c>
      <c r="S28" t="b">
        <f t="shared" si="15"/>
        <v>1</v>
      </c>
      <c r="T28">
        <f t="shared" si="16"/>
        <v>1.9820236200977609E-9</v>
      </c>
      <c r="X28">
        <f t="shared" si="17"/>
        <v>1.9820236200977609E-9</v>
      </c>
      <c r="AX28">
        <v>26</v>
      </c>
      <c r="AY28">
        <v>125</v>
      </c>
      <c r="AZ28" t="s">
        <v>169</v>
      </c>
      <c r="BA28">
        <v>5</v>
      </c>
      <c r="BB28" t="s">
        <v>1647</v>
      </c>
      <c r="BC28">
        <v>16</v>
      </c>
      <c r="BD28">
        <v>5.41</v>
      </c>
      <c r="BE28">
        <v>5.12</v>
      </c>
      <c r="BF28">
        <f t="shared" si="6"/>
        <v>2.3631325950284624E-5</v>
      </c>
      <c r="BG28" s="6">
        <v>0.62984953703703705</v>
      </c>
      <c r="BH28" s="6">
        <v>0.64091435185185186</v>
      </c>
      <c r="BI28" s="7" t="str">
        <f t="shared" si="7"/>
        <v>956</v>
      </c>
      <c r="BJ28" s="24">
        <f t="shared" si="8"/>
        <v>2.4718960199042494E-8</v>
      </c>
      <c r="BN28" s="12" t="s">
        <v>1670</v>
      </c>
      <c r="BQ28" t="s">
        <v>705</v>
      </c>
    </row>
    <row r="29" spans="1:89" x14ac:dyDescent="0.25">
      <c r="A29">
        <v>14</v>
      </c>
      <c r="B29" t="s">
        <v>1421</v>
      </c>
      <c r="C29">
        <v>125</v>
      </c>
      <c r="D29" t="s">
        <v>383</v>
      </c>
      <c r="E29" t="s">
        <v>170</v>
      </c>
      <c r="F29">
        <v>4</v>
      </c>
      <c r="G29">
        <v>6.22</v>
      </c>
      <c r="H29">
        <v>6</v>
      </c>
      <c r="I29">
        <f t="shared" si="0"/>
        <v>1.7927212789871071E-5</v>
      </c>
      <c r="J29" s="6">
        <v>0.37694444444444447</v>
      </c>
      <c r="K29" s="6">
        <v>0.38704861111111111</v>
      </c>
      <c r="L29" s="7" t="str">
        <f t="shared" si="1"/>
        <v>873</v>
      </c>
      <c r="M29" s="24">
        <f t="shared" si="2"/>
        <v>2.0535180744411305E-8</v>
      </c>
      <c r="P29" t="s">
        <v>1627</v>
      </c>
      <c r="Q29">
        <v>2.6140847290137858E-8</v>
      </c>
      <c r="R29">
        <v>3.1084387677314726E-8</v>
      </c>
      <c r="S29" t="b">
        <f t="shared" si="15"/>
        <v>1</v>
      </c>
      <c r="T29">
        <f t="shared" si="16"/>
        <v>4.9435403871768677E-9</v>
      </c>
      <c r="X29">
        <f t="shared" si="17"/>
        <v>4.9435403871768677E-9</v>
      </c>
      <c r="AX29">
        <v>27</v>
      </c>
      <c r="AY29">
        <v>125</v>
      </c>
      <c r="AZ29" t="s">
        <v>169</v>
      </c>
      <c r="BA29">
        <v>5</v>
      </c>
      <c r="BB29" t="s">
        <v>1648</v>
      </c>
      <c r="BC29">
        <v>17</v>
      </c>
      <c r="BD29">
        <v>5.54</v>
      </c>
      <c r="BE29">
        <v>5.28</v>
      </c>
      <c r="BF29">
        <f t="shared" si="6"/>
        <v>2.118670602439309E-5</v>
      </c>
      <c r="BG29" s="6">
        <v>0.63089120370370366</v>
      </c>
      <c r="BH29" s="6">
        <v>0.64129629629629636</v>
      </c>
      <c r="BI29" s="7" t="str">
        <f t="shared" si="7"/>
        <v>899</v>
      </c>
      <c r="BJ29" s="24">
        <f t="shared" si="8"/>
        <v>2.356696999376317E-8</v>
      </c>
    </row>
    <row r="30" spans="1:89" x14ac:dyDescent="0.25">
      <c r="A30">
        <v>44</v>
      </c>
      <c r="B30" t="s">
        <v>1442</v>
      </c>
      <c r="C30">
        <v>110</v>
      </c>
      <c r="D30" t="s">
        <v>383</v>
      </c>
      <c r="E30" t="s">
        <v>169</v>
      </c>
      <c r="F30">
        <v>4</v>
      </c>
      <c r="G30">
        <v>4.6500000000000004</v>
      </c>
      <c r="H30">
        <v>4.46</v>
      </c>
      <c r="I30">
        <f t="shared" si="0"/>
        <v>1.9993017644601769E-5</v>
      </c>
      <c r="J30" s="6">
        <v>0.37752314814814819</v>
      </c>
      <c r="K30" s="6">
        <v>0.38814814814814813</v>
      </c>
      <c r="L30" s="7" t="str">
        <f t="shared" si="1"/>
        <v>918</v>
      </c>
      <c r="M30" s="24">
        <f t="shared" si="2"/>
        <v>2.1778886323095608E-8</v>
      </c>
      <c r="P30" t="s">
        <v>1628</v>
      </c>
      <c r="Q30">
        <v>2.3778570173280769E-8</v>
      </c>
      <c r="R30">
        <v>2.6335227411135704E-8</v>
      </c>
      <c r="S30" t="b">
        <f t="shared" si="15"/>
        <v>1</v>
      </c>
      <c r="T30">
        <f t="shared" si="16"/>
        <v>2.5566572378549356E-9</v>
      </c>
      <c r="X30">
        <f t="shared" si="17"/>
        <v>2.5566572378549356E-9</v>
      </c>
      <c r="AX30">
        <v>28</v>
      </c>
      <c r="AY30">
        <v>125</v>
      </c>
      <c r="AZ30" t="s">
        <v>169</v>
      </c>
      <c r="BA30">
        <v>5</v>
      </c>
      <c r="BB30" t="s">
        <v>1649</v>
      </c>
      <c r="BC30">
        <v>18</v>
      </c>
      <c r="BD30">
        <v>5.47</v>
      </c>
      <c r="BE30">
        <v>5.13</v>
      </c>
      <c r="BF30">
        <f t="shared" si="6"/>
        <v>2.7705692493437132E-5</v>
      </c>
      <c r="BG30" s="6">
        <v>0.63217592592592597</v>
      </c>
      <c r="BH30" s="6">
        <v>0.64282407407407405</v>
      </c>
      <c r="BI30" s="7" t="str">
        <f t="shared" si="7"/>
        <v>920</v>
      </c>
      <c r="BJ30" s="24">
        <f t="shared" si="8"/>
        <v>3.0114883145040358E-8</v>
      </c>
      <c r="BO30" s="12" t="s">
        <v>1668</v>
      </c>
      <c r="BP30" s="12" t="s">
        <v>1669</v>
      </c>
      <c r="BQ30" s="12" t="s">
        <v>1670</v>
      </c>
    </row>
    <row r="31" spans="1:89" x14ac:dyDescent="0.25">
      <c r="A31">
        <v>15</v>
      </c>
      <c r="B31" t="s">
        <v>1422</v>
      </c>
      <c r="C31">
        <v>125</v>
      </c>
      <c r="D31" t="s">
        <v>383</v>
      </c>
      <c r="E31" t="s">
        <v>170</v>
      </c>
      <c r="F31">
        <v>4</v>
      </c>
      <c r="G31">
        <v>6.25</v>
      </c>
      <c r="H31">
        <v>6</v>
      </c>
      <c r="I31">
        <f t="shared" si="0"/>
        <v>2.0371832715762605E-5</v>
      </c>
      <c r="J31" s="6">
        <v>0.37798611111111113</v>
      </c>
      <c r="K31" s="6">
        <v>0.38858796296296294</v>
      </c>
      <c r="L31" s="7" t="str">
        <f t="shared" si="1"/>
        <v>916</v>
      </c>
      <c r="M31" s="24">
        <f t="shared" si="2"/>
        <v>2.2239992047775768E-8</v>
      </c>
      <c r="P31" t="s">
        <v>1629</v>
      </c>
      <c r="Q31">
        <v>2.378549117083638E-8</v>
      </c>
      <c r="R31">
        <v>2.1707945325300509E-8</v>
      </c>
      <c r="S31" t="b">
        <f t="shared" si="15"/>
        <v>0</v>
      </c>
      <c r="T31" t="str">
        <f t="shared" si="16"/>
        <v>na</v>
      </c>
      <c r="X31">
        <f t="shared" si="17"/>
        <v>-2.0775458455358705E-9</v>
      </c>
      <c r="AX31">
        <v>29</v>
      </c>
      <c r="AY31">
        <v>125</v>
      </c>
      <c r="AZ31" t="s">
        <v>169</v>
      </c>
      <c r="BA31">
        <v>5</v>
      </c>
      <c r="BB31" t="s">
        <v>1650</v>
      </c>
      <c r="BC31">
        <v>19</v>
      </c>
      <c r="BD31">
        <v>5.63</v>
      </c>
      <c r="BE31">
        <v>5.36</v>
      </c>
      <c r="BF31">
        <f t="shared" si="6"/>
        <v>2.2001579333023579E-5</v>
      </c>
      <c r="BG31" s="6">
        <v>0.6331944444444445</v>
      </c>
      <c r="BH31" s="6">
        <v>0.64369212962962963</v>
      </c>
      <c r="BI31" s="7" t="str">
        <f t="shared" si="7"/>
        <v>907</v>
      </c>
      <c r="BJ31" s="24">
        <f t="shared" si="8"/>
        <v>2.4257529584369989E-8</v>
      </c>
      <c r="BO31">
        <v>3.3626185584928385E-8</v>
      </c>
      <c r="BP31">
        <v>3.5138022151009233E-8</v>
      </c>
      <c r="BQ31">
        <v>3.5685830959599581E-8</v>
      </c>
    </row>
    <row r="32" spans="1:89" x14ac:dyDescent="0.25">
      <c r="A32">
        <v>45</v>
      </c>
      <c r="B32" t="s">
        <v>1443</v>
      </c>
      <c r="C32">
        <v>110</v>
      </c>
      <c r="D32" t="s">
        <v>383</v>
      </c>
      <c r="E32" t="s">
        <v>169</v>
      </c>
      <c r="F32">
        <v>4</v>
      </c>
      <c r="G32">
        <v>4.6500000000000004</v>
      </c>
      <c r="H32">
        <v>4.46</v>
      </c>
      <c r="I32">
        <f t="shared" si="0"/>
        <v>1.9993017644601769E-5</v>
      </c>
      <c r="J32" s="6">
        <v>0.37861111111111106</v>
      </c>
      <c r="K32" s="6">
        <v>0.38907407407407407</v>
      </c>
      <c r="L32" s="7" t="str">
        <f t="shared" si="1"/>
        <v>904</v>
      </c>
      <c r="M32" s="24">
        <f t="shared" si="2"/>
        <v>2.2116169960842665E-8</v>
      </c>
      <c r="P32" t="s">
        <v>1630</v>
      </c>
      <c r="Q32">
        <v>1.9318117230464598E-8</v>
      </c>
      <c r="R32">
        <v>2.3050691928980983E-8</v>
      </c>
      <c r="S32" t="b">
        <f t="shared" si="15"/>
        <v>1</v>
      </c>
      <c r="T32">
        <f t="shared" si="16"/>
        <v>3.7325746985163849E-9</v>
      </c>
      <c r="X32">
        <f t="shared" si="17"/>
        <v>3.7325746985163849E-9</v>
      </c>
      <c r="AX32">
        <v>30</v>
      </c>
      <c r="AY32">
        <v>125</v>
      </c>
      <c r="AZ32" t="s">
        <v>169</v>
      </c>
      <c r="BA32">
        <v>5</v>
      </c>
      <c r="BB32" t="s">
        <v>1651</v>
      </c>
      <c r="BC32">
        <v>20</v>
      </c>
      <c r="BD32">
        <v>5.43</v>
      </c>
      <c r="BE32">
        <v>5.12</v>
      </c>
      <c r="BF32">
        <f t="shared" si="6"/>
        <v>2.5261072567545598E-5</v>
      </c>
      <c r="BG32" s="6">
        <v>0.63408564814814816</v>
      </c>
      <c r="BH32" s="6">
        <v>0.64454861111111106</v>
      </c>
      <c r="BI32" s="7" t="str">
        <f t="shared" si="7"/>
        <v>904</v>
      </c>
      <c r="BJ32" s="24">
        <f t="shared" si="8"/>
        <v>2.7943664344630086E-8</v>
      </c>
      <c r="BO32">
        <v>3.9754604352789362E-8</v>
      </c>
      <c r="BP32">
        <v>3.9707540726700932E-8</v>
      </c>
      <c r="BQ32">
        <v>4.4827244205938472E-8</v>
      </c>
    </row>
    <row r="33" spans="1:69" x14ac:dyDescent="0.25">
      <c r="A33">
        <v>16</v>
      </c>
      <c r="B33" t="s">
        <v>1423</v>
      </c>
      <c r="C33">
        <v>125</v>
      </c>
      <c r="D33" t="s">
        <v>383</v>
      </c>
      <c r="E33" t="s">
        <v>170</v>
      </c>
      <c r="F33">
        <v>4</v>
      </c>
      <c r="G33">
        <v>6.37</v>
      </c>
      <c r="H33">
        <v>6.13</v>
      </c>
      <c r="I33">
        <f t="shared" si="0"/>
        <v>1.9556959407132119E-5</v>
      </c>
      <c r="J33" s="6">
        <v>0.37903935185185184</v>
      </c>
      <c r="K33" s="6">
        <v>0.38945601851851852</v>
      </c>
      <c r="L33" s="7" t="str">
        <f t="shared" si="1"/>
        <v>900</v>
      </c>
      <c r="M33" s="24">
        <f t="shared" si="2"/>
        <v>2.1729954896813466E-8</v>
      </c>
      <c r="AX33">
        <v>31</v>
      </c>
      <c r="AY33">
        <v>125</v>
      </c>
      <c r="AZ33" t="s">
        <v>169</v>
      </c>
      <c r="BA33">
        <v>5</v>
      </c>
      <c r="BB33" t="s">
        <v>1652</v>
      </c>
      <c r="BC33">
        <v>11</v>
      </c>
      <c r="BD33">
        <v>5.54</v>
      </c>
      <c r="BE33">
        <v>5.35</v>
      </c>
      <c r="BF33">
        <f t="shared" si="6"/>
        <v>1.5482592863979611E-5</v>
      </c>
      <c r="BG33" s="6">
        <v>0.62494212962962969</v>
      </c>
      <c r="BH33" s="6">
        <v>0.63596064814814812</v>
      </c>
      <c r="BI33" s="7" t="str">
        <f t="shared" si="7"/>
        <v>952</v>
      </c>
      <c r="BJ33" s="24">
        <f t="shared" si="8"/>
        <v>1.6263227798297912E-8</v>
      </c>
      <c r="BO33">
        <v>3.3330245557778392E-8</v>
      </c>
      <c r="BP33">
        <v>3.5527578937605787E-8</v>
      </c>
      <c r="BQ33">
        <v>3.7356036838282196E-8</v>
      </c>
    </row>
    <row r="34" spans="1:69" x14ac:dyDescent="0.25">
      <c r="A34">
        <v>46</v>
      </c>
      <c r="B34" t="s">
        <v>1444</v>
      </c>
      <c r="C34">
        <v>110</v>
      </c>
      <c r="D34" t="s">
        <v>383</v>
      </c>
      <c r="E34" t="s">
        <v>169</v>
      </c>
      <c r="F34">
        <v>4</v>
      </c>
      <c r="G34">
        <v>4.6399999999999997</v>
      </c>
      <c r="H34">
        <v>4.45</v>
      </c>
      <c r="I34">
        <f t="shared" si="0"/>
        <v>1.9993017644601674E-5</v>
      </c>
      <c r="J34" s="6">
        <v>0.37951388888888887</v>
      </c>
      <c r="K34" s="6">
        <v>0.3901041666666667</v>
      </c>
      <c r="L34" s="7" t="str">
        <f t="shared" si="1"/>
        <v>915</v>
      </c>
      <c r="M34" s="24">
        <f t="shared" si="2"/>
        <v>2.1850292507761392E-8</v>
      </c>
      <c r="AX34">
        <v>32</v>
      </c>
      <c r="AY34">
        <v>125</v>
      </c>
      <c r="AZ34" t="s">
        <v>169</v>
      </c>
      <c r="BA34">
        <v>5</v>
      </c>
      <c r="BB34" t="s">
        <v>1653</v>
      </c>
      <c r="BC34">
        <v>12</v>
      </c>
      <c r="BD34">
        <v>5.7</v>
      </c>
      <c r="BE34">
        <v>5.51</v>
      </c>
      <c r="BF34">
        <f t="shared" si="6"/>
        <v>1.5482592863979611E-5</v>
      </c>
      <c r="BG34" s="6">
        <v>0.62594907407407407</v>
      </c>
      <c r="BH34" s="6">
        <v>0.6368287037037037</v>
      </c>
      <c r="BI34" s="7" t="str">
        <f t="shared" si="7"/>
        <v>940</v>
      </c>
      <c r="BJ34" s="24">
        <f t="shared" si="8"/>
        <v>1.6470843472318735E-8</v>
      </c>
      <c r="BO34">
        <v>3.7579208780069509E-8</v>
      </c>
      <c r="BP34">
        <v>3.8879392237340537E-8</v>
      </c>
      <c r="BQ34">
        <v>3.7564032589052144E-8</v>
      </c>
    </row>
    <row r="35" spans="1:69" x14ac:dyDescent="0.25">
      <c r="A35">
        <v>17</v>
      </c>
      <c r="B35" t="s">
        <v>1424</v>
      </c>
      <c r="C35">
        <v>125</v>
      </c>
      <c r="D35" t="s">
        <v>383</v>
      </c>
      <c r="E35" t="s">
        <v>170</v>
      </c>
      <c r="F35">
        <v>4</v>
      </c>
      <c r="G35">
        <v>6.31</v>
      </c>
      <c r="H35">
        <v>5.89</v>
      </c>
      <c r="I35">
        <f t="shared" ref="I35:I62" si="19">IFERROR((G35-H35)/(PI()*((C35/2)^2)),"na")</f>
        <v>3.4224678962481171E-5</v>
      </c>
      <c r="J35" s="6">
        <v>0.38005787037037037</v>
      </c>
      <c r="K35" s="6">
        <v>0.39121527777777776</v>
      </c>
      <c r="L35" s="7" t="str">
        <f t="shared" ref="L35:L62" si="20">TEXT(K35-J35,"[ss]")</f>
        <v>964</v>
      </c>
      <c r="M35" s="24">
        <f t="shared" ref="M35:M62" si="21">I35/L35</f>
        <v>3.5502779006723208E-8</v>
      </c>
      <c r="AX35">
        <v>33</v>
      </c>
      <c r="AY35">
        <v>125</v>
      </c>
      <c r="AZ35" t="s">
        <v>169</v>
      </c>
      <c r="BA35">
        <v>5</v>
      </c>
      <c r="BB35" t="s">
        <v>1654</v>
      </c>
      <c r="BC35">
        <v>13</v>
      </c>
      <c r="BD35">
        <v>5.44</v>
      </c>
      <c r="BE35">
        <v>5.23</v>
      </c>
      <c r="BF35">
        <f t="shared" si="6"/>
        <v>1.7112339481240585E-5</v>
      </c>
      <c r="BG35" s="6">
        <v>0.62699074074074079</v>
      </c>
      <c r="BH35" s="6">
        <v>0.63776620370370374</v>
      </c>
      <c r="BI35" s="7" t="str">
        <f t="shared" si="7"/>
        <v>931</v>
      </c>
      <c r="BJ35" s="24">
        <f t="shared" si="8"/>
        <v>1.8380600946552723E-8</v>
      </c>
      <c r="BO35">
        <v>3.3663548013356179E-8</v>
      </c>
      <c r="BP35">
        <v>3.5370724284459628E-8</v>
      </c>
      <c r="BQ35">
        <v>3.6210029606463749E-8</v>
      </c>
    </row>
    <row r="36" spans="1:69" x14ac:dyDescent="0.25">
      <c r="A36">
        <v>47</v>
      </c>
      <c r="B36" t="s">
        <v>1445</v>
      </c>
      <c r="C36">
        <v>110</v>
      </c>
      <c r="D36" t="s">
        <v>383</v>
      </c>
      <c r="E36" t="s">
        <v>169</v>
      </c>
      <c r="F36">
        <v>4</v>
      </c>
      <c r="G36">
        <v>4.63</v>
      </c>
      <c r="H36">
        <v>4.34</v>
      </c>
      <c r="I36">
        <f t="shared" si="19"/>
        <v>3.0515658510181586E-5</v>
      </c>
      <c r="J36" s="6">
        <v>0.38055555555555554</v>
      </c>
      <c r="K36" s="6">
        <v>0.39048611111111109</v>
      </c>
      <c r="L36" s="7" t="str">
        <f t="shared" si="20"/>
        <v>858</v>
      </c>
      <c r="M36" s="24">
        <f t="shared" si="21"/>
        <v>3.5566035559652201E-8</v>
      </c>
      <c r="AX36">
        <v>34</v>
      </c>
      <c r="AY36">
        <v>125</v>
      </c>
      <c r="AZ36" t="s">
        <v>169</v>
      </c>
      <c r="BA36">
        <v>5</v>
      </c>
      <c r="BB36" t="s">
        <v>1655</v>
      </c>
      <c r="BC36">
        <v>14</v>
      </c>
      <c r="BD36">
        <v>5.52</v>
      </c>
      <c r="BE36">
        <v>5.29</v>
      </c>
      <c r="BF36">
        <f t="shared" si="6"/>
        <v>1.8742086098501559E-5</v>
      </c>
      <c r="BG36" s="6">
        <v>0.62831018518518522</v>
      </c>
      <c r="BH36" s="6">
        <v>0.63915509259259262</v>
      </c>
      <c r="BI36" s="7" t="str">
        <f t="shared" si="7"/>
        <v>937</v>
      </c>
      <c r="BJ36" s="24">
        <f t="shared" si="8"/>
        <v>2.000222635912653E-8</v>
      </c>
      <c r="BO36">
        <v>3.7998152021764819E-8</v>
      </c>
      <c r="BP36">
        <v>3.9267324088932624E-8</v>
      </c>
      <c r="BQ36">
        <v>4.2864504369849764E-8</v>
      </c>
    </row>
    <row r="37" spans="1:69" x14ac:dyDescent="0.25">
      <c r="A37">
        <v>18</v>
      </c>
      <c r="B37" t="s">
        <v>1425</v>
      </c>
      <c r="C37">
        <v>125</v>
      </c>
      <c r="D37" t="s">
        <v>383</v>
      </c>
      <c r="E37" t="s">
        <v>170</v>
      </c>
      <c r="F37">
        <v>4</v>
      </c>
      <c r="G37">
        <v>6.25</v>
      </c>
      <c r="H37">
        <v>5.89</v>
      </c>
      <c r="I37">
        <f t="shared" si="19"/>
        <v>2.9335439110698177E-5</v>
      </c>
      <c r="J37" s="6">
        <v>0.38116898148148143</v>
      </c>
      <c r="K37" s="6">
        <v>0.39165509259259257</v>
      </c>
      <c r="L37" s="7" t="str">
        <f t="shared" si="20"/>
        <v>906</v>
      </c>
      <c r="M37" s="24">
        <f t="shared" si="21"/>
        <v>3.2379071866112776E-8</v>
      </c>
      <c r="AX37">
        <v>35</v>
      </c>
      <c r="AY37">
        <v>125</v>
      </c>
      <c r="AZ37" t="s">
        <v>169</v>
      </c>
      <c r="BA37">
        <v>5</v>
      </c>
      <c r="BB37" t="s">
        <v>1656</v>
      </c>
      <c r="BC37">
        <v>15</v>
      </c>
      <c r="BD37">
        <v>5.36</v>
      </c>
      <c r="BE37">
        <v>5.1100000000000003</v>
      </c>
      <c r="BF37">
        <f t="shared" si="6"/>
        <v>2.0371832715762605E-5</v>
      </c>
      <c r="BG37" s="6">
        <v>0.62939814814814821</v>
      </c>
      <c r="BH37" s="6">
        <v>0.63995370370370364</v>
      </c>
      <c r="BI37" s="7" t="str">
        <f t="shared" si="7"/>
        <v>912</v>
      </c>
      <c r="BJ37" s="24">
        <f t="shared" si="8"/>
        <v>2.2337535872546716E-8</v>
      </c>
      <c r="BO37">
        <v>3.9579666599861885E-8</v>
      </c>
      <c r="BP37">
        <v>4.291192085698464E-8</v>
      </c>
      <c r="BQ37">
        <v>4.6284990758738746E-8</v>
      </c>
    </row>
    <row r="38" spans="1:69" x14ac:dyDescent="0.25">
      <c r="A38">
        <v>48</v>
      </c>
      <c r="B38" t="s">
        <v>1446</v>
      </c>
      <c r="C38">
        <v>110</v>
      </c>
      <c r="D38" t="s">
        <v>383</v>
      </c>
      <c r="E38" t="s">
        <v>169</v>
      </c>
      <c r="F38">
        <v>4</v>
      </c>
      <c r="G38">
        <v>4.7</v>
      </c>
      <c r="H38">
        <v>4.41</v>
      </c>
      <c r="I38">
        <f t="shared" si="19"/>
        <v>3.0515658510181586E-5</v>
      </c>
      <c r="J38" s="6">
        <v>0.38148148148148148</v>
      </c>
      <c r="K38" s="6">
        <v>0.39207175925925924</v>
      </c>
      <c r="L38" s="7" t="str">
        <f t="shared" si="20"/>
        <v>915</v>
      </c>
      <c r="M38" s="24">
        <f t="shared" si="21"/>
        <v>3.335044645921485E-8</v>
      </c>
      <c r="AX38">
        <v>36</v>
      </c>
      <c r="AY38">
        <v>125</v>
      </c>
      <c r="AZ38" t="s">
        <v>169</v>
      </c>
      <c r="BA38">
        <v>5</v>
      </c>
      <c r="BB38" t="s">
        <v>1657</v>
      </c>
      <c r="BC38">
        <v>16</v>
      </c>
      <c r="BD38">
        <v>5.47</v>
      </c>
      <c r="BE38">
        <v>5.18</v>
      </c>
      <c r="BF38">
        <f t="shared" si="6"/>
        <v>2.3631325950284624E-5</v>
      </c>
      <c r="BG38" s="6">
        <v>0.63037037037037036</v>
      </c>
      <c r="BH38" s="6">
        <v>0.64076388888888891</v>
      </c>
      <c r="BI38" s="7" t="str">
        <f t="shared" si="7"/>
        <v>898</v>
      </c>
      <c r="BJ38" s="24">
        <f t="shared" si="8"/>
        <v>2.6315507739737888E-8</v>
      </c>
    </row>
    <row r="39" spans="1:69" x14ac:dyDescent="0.25">
      <c r="A39">
        <v>19</v>
      </c>
      <c r="B39" t="s">
        <v>1426</v>
      </c>
      <c r="C39">
        <v>125</v>
      </c>
      <c r="D39" t="s">
        <v>383</v>
      </c>
      <c r="E39" t="s">
        <v>170</v>
      </c>
      <c r="F39">
        <v>4</v>
      </c>
      <c r="G39">
        <v>6.25</v>
      </c>
      <c r="H39">
        <v>6</v>
      </c>
      <c r="I39">
        <f t="shared" si="19"/>
        <v>2.0371832715762605E-5</v>
      </c>
      <c r="J39" s="6">
        <v>0.40740740740740744</v>
      </c>
      <c r="K39" s="6">
        <v>0.41796296296296293</v>
      </c>
      <c r="L39" s="7" t="str">
        <f t="shared" si="20"/>
        <v>912</v>
      </c>
      <c r="M39" s="24">
        <f t="shared" si="21"/>
        <v>2.2337535872546716E-8</v>
      </c>
      <c r="AX39">
        <v>37</v>
      </c>
      <c r="AY39">
        <v>125</v>
      </c>
      <c r="AZ39" t="s">
        <v>169</v>
      </c>
      <c r="BA39">
        <v>5</v>
      </c>
      <c r="BB39" t="s">
        <v>1658</v>
      </c>
      <c r="BC39">
        <v>17</v>
      </c>
      <c r="BD39">
        <v>5.56</v>
      </c>
      <c r="BE39">
        <v>5.31</v>
      </c>
      <c r="BF39">
        <f t="shared" si="6"/>
        <v>2.0371832715762605E-5</v>
      </c>
      <c r="BG39" s="6">
        <v>0.63137731481481485</v>
      </c>
      <c r="BH39" s="6">
        <v>0.64170138888888884</v>
      </c>
      <c r="BI39" s="7" t="str">
        <f t="shared" si="7"/>
        <v>892</v>
      </c>
      <c r="BJ39" s="24">
        <f t="shared" si="8"/>
        <v>2.2838377484038794E-8</v>
      </c>
      <c r="BO39" t="s">
        <v>1672</v>
      </c>
    </row>
    <row r="40" spans="1:69" x14ac:dyDescent="0.25">
      <c r="A40">
        <v>49</v>
      </c>
      <c r="B40" t="s">
        <v>1447</v>
      </c>
      <c r="C40">
        <v>110</v>
      </c>
      <c r="D40" t="s">
        <v>383</v>
      </c>
      <c r="E40" t="s">
        <v>169</v>
      </c>
      <c r="F40">
        <v>4</v>
      </c>
      <c r="G40">
        <v>4.6399999999999997</v>
      </c>
      <c r="H40">
        <v>4.45</v>
      </c>
      <c r="I40">
        <f t="shared" si="19"/>
        <v>1.9993017644601674E-5</v>
      </c>
      <c r="J40" s="6">
        <v>0.40783564814814816</v>
      </c>
      <c r="K40" s="6">
        <v>0.41833333333333328</v>
      </c>
      <c r="L40" s="7" t="str">
        <f t="shared" si="20"/>
        <v>907</v>
      </c>
      <c r="M40" s="24">
        <f t="shared" si="21"/>
        <v>2.2043018351269761E-8</v>
      </c>
      <c r="AX40">
        <v>38</v>
      </c>
      <c r="AY40">
        <v>125</v>
      </c>
      <c r="AZ40" t="s">
        <v>169</v>
      </c>
      <c r="BA40">
        <v>5</v>
      </c>
      <c r="BB40" t="s">
        <v>1659</v>
      </c>
      <c r="BC40">
        <v>18</v>
      </c>
      <c r="BD40">
        <v>5.45</v>
      </c>
      <c r="BE40">
        <v>5.0999999999999996</v>
      </c>
      <c r="BF40">
        <f t="shared" si="6"/>
        <v>2.8520565802067688E-5</v>
      </c>
      <c r="BG40" s="6">
        <v>0.63268518518518524</v>
      </c>
      <c r="BH40" s="6">
        <v>0.64318287037037036</v>
      </c>
      <c r="BI40" s="7" t="str">
        <f t="shared" si="7"/>
        <v>907</v>
      </c>
      <c r="BJ40" s="24">
        <f t="shared" si="8"/>
        <v>3.1444945757516745E-8</v>
      </c>
    </row>
    <row r="41" spans="1:69" x14ac:dyDescent="0.25">
      <c r="A41">
        <v>20</v>
      </c>
      <c r="B41" t="s">
        <v>1427</v>
      </c>
      <c r="C41">
        <v>125</v>
      </c>
      <c r="D41" t="s">
        <v>383</v>
      </c>
      <c r="E41" t="s">
        <v>170</v>
      </c>
      <c r="F41">
        <v>3</v>
      </c>
      <c r="G41">
        <v>6.32</v>
      </c>
      <c r="H41">
        <v>6.08</v>
      </c>
      <c r="I41">
        <f t="shared" si="19"/>
        <v>1.9556959407132119E-5</v>
      </c>
      <c r="J41" s="6">
        <v>0.40841435185185188</v>
      </c>
      <c r="K41" s="6">
        <v>0.41872685185185188</v>
      </c>
      <c r="L41" s="7" t="str">
        <f t="shared" si="20"/>
        <v>891</v>
      </c>
      <c r="M41" s="24">
        <f t="shared" si="21"/>
        <v>2.1949449390720673E-8</v>
      </c>
      <c r="AX41">
        <v>39</v>
      </c>
      <c r="AY41">
        <v>125</v>
      </c>
      <c r="AZ41" t="s">
        <v>169</v>
      </c>
      <c r="BA41">
        <v>5</v>
      </c>
      <c r="BB41" t="s">
        <v>1660</v>
      </c>
      <c r="BC41">
        <v>19</v>
      </c>
      <c r="BD41">
        <v>5.48</v>
      </c>
      <c r="BE41">
        <v>5.21</v>
      </c>
      <c r="BF41">
        <f t="shared" si="6"/>
        <v>2.200157933302365E-5</v>
      </c>
      <c r="BG41" s="6">
        <v>0.63363425925925931</v>
      </c>
      <c r="BH41" s="6">
        <v>0.64416666666666667</v>
      </c>
      <c r="BI41" s="7" t="str">
        <f t="shared" si="7"/>
        <v>910</v>
      </c>
      <c r="BJ41" s="24">
        <f t="shared" si="8"/>
        <v>2.4177559706619394E-8</v>
      </c>
    </row>
    <row r="42" spans="1:69" x14ac:dyDescent="0.25">
      <c r="A42">
        <v>50</v>
      </c>
      <c r="B42" t="s">
        <v>1448</v>
      </c>
      <c r="C42">
        <v>110</v>
      </c>
      <c r="D42" t="s">
        <v>383</v>
      </c>
      <c r="E42" t="s">
        <v>169</v>
      </c>
      <c r="F42">
        <v>4</v>
      </c>
      <c r="G42">
        <v>4.6399999999999997</v>
      </c>
      <c r="H42">
        <v>4.4000000000000004</v>
      </c>
      <c r="I42">
        <f t="shared" si="19"/>
        <v>2.5254338077391585E-5</v>
      </c>
      <c r="J42" s="6">
        <v>0.40885416666666669</v>
      </c>
      <c r="K42" s="6">
        <v>0.41923611111111114</v>
      </c>
      <c r="L42" s="7" t="str">
        <f t="shared" si="20"/>
        <v>897</v>
      </c>
      <c r="M42" s="24">
        <f t="shared" si="21"/>
        <v>2.8154223051718601E-8</v>
      </c>
      <c r="AX42">
        <v>40</v>
      </c>
      <c r="AY42">
        <v>125</v>
      </c>
      <c r="AZ42" t="s">
        <v>169</v>
      </c>
      <c r="BA42">
        <v>5</v>
      </c>
      <c r="BB42" t="s">
        <v>1661</v>
      </c>
      <c r="BC42">
        <v>20</v>
      </c>
      <c r="BD42">
        <v>5.35</v>
      </c>
      <c r="BE42">
        <v>5.1100000000000003</v>
      </c>
      <c r="BF42">
        <f t="shared" si="6"/>
        <v>1.9556959407132045E-5</v>
      </c>
      <c r="BG42" s="6">
        <v>0.63453703703703701</v>
      </c>
      <c r="BH42" s="6">
        <v>0.64528935185185188</v>
      </c>
      <c r="BI42" s="7" t="str">
        <f t="shared" si="7"/>
        <v>929</v>
      </c>
      <c r="BJ42" s="24">
        <f t="shared" si="8"/>
        <v>2.1051624765481212E-8</v>
      </c>
    </row>
    <row r="43" spans="1:69" x14ac:dyDescent="0.25">
      <c r="A43">
        <v>21</v>
      </c>
      <c r="B43" t="s">
        <v>1428</v>
      </c>
      <c r="C43">
        <v>125</v>
      </c>
      <c r="D43" t="s">
        <v>383</v>
      </c>
      <c r="E43" t="s">
        <v>170</v>
      </c>
      <c r="F43">
        <v>3</v>
      </c>
      <c r="G43">
        <v>6.41</v>
      </c>
      <c r="H43">
        <v>6.16</v>
      </c>
      <c r="I43">
        <f t="shared" si="19"/>
        <v>2.0371832715762605E-5</v>
      </c>
      <c r="J43" s="6">
        <v>0.40942129629629626</v>
      </c>
      <c r="K43" s="6">
        <v>0.41980324074074077</v>
      </c>
      <c r="L43" s="7" t="str">
        <f t="shared" si="20"/>
        <v>897</v>
      </c>
      <c r="M43" s="24">
        <f t="shared" si="21"/>
        <v>2.2711073261719738E-8</v>
      </c>
    </row>
    <row r="44" spans="1:69" x14ac:dyDescent="0.25">
      <c r="A44">
        <v>51</v>
      </c>
      <c r="B44" t="s">
        <v>1449</v>
      </c>
      <c r="C44">
        <v>110</v>
      </c>
      <c r="D44" t="s">
        <v>383</v>
      </c>
      <c r="E44" t="s">
        <v>169</v>
      </c>
      <c r="F44">
        <v>4</v>
      </c>
      <c r="G44">
        <v>4.53</v>
      </c>
      <c r="H44">
        <v>4.29</v>
      </c>
      <c r="I44">
        <f t="shared" si="19"/>
        <v>2.5254338077391676E-5</v>
      </c>
      <c r="J44" s="6">
        <v>0.40989583333333335</v>
      </c>
      <c r="K44" s="6">
        <v>0.42056712962962961</v>
      </c>
      <c r="L44" s="7" t="str">
        <f t="shared" si="20"/>
        <v>922</v>
      </c>
      <c r="M44" s="24">
        <f t="shared" si="21"/>
        <v>2.739082220975236E-8</v>
      </c>
      <c r="AY44" s="12" t="s">
        <v>1631</v>
      </c>
      <c r="AZ44" s="12"/>
      <c r="BA44" s="12"/>
    </row>
    <row r="45" spans="1:69" x14ac:dyDescent="0.25">
      <c r="A45">
        <v>22</v>
      </c>
      <c r="B45" t="s">
        <v>1429</v>
      </c>
      <c r="C45">
        <v>125</v>
      </c>
      <c r="D45" t="s">
        <v>383</v>
      </c>
      <c r="E45" t="s">
        <v>170</v>
      </c>
      <c r="F45">
        <v>3</v>
      </c>
      <c r="G45">
        <v>6.24</v>
      </c>
      <c r="H45">
        <v>5.99</v>
      </c>
      <c r="I45">
        <f t="shared" si="19"/>
        <v>2.0371832715762605E-5</v>
      </c>
      <c r="J45" s="6">
        <v>0.41076388888888887</v>
      </c>
      <c r="K45" s="6">
        <v>0.42124999999999996</v>
      </c>
      <c r="L45" s="7" t="str">
        <f t="shared" si="20"/>
        <v>906</v>
      </c>
      <c r="M45" s="24">
        <f t="shared" si="21"/>
        <v>2.2485466573689409E-8</v>
      </c>
      <c r="AX45" t="s">
        <v>1224</v>
      </c>
      <c r="AY45">
        <f>_xlfn.T.TEST(BJ3:BJ12,BJ13:BJ22,2,1)</f>
        <v>0.66577845246765177</v>
      </c>
      <c r="BB45" s="37" t="s">
        <v>1679</v>
      </c>
      <c r="BC45" s="37"/>
      <c r="BD45" s="37"/>
      <c r="BE45" s="37"/>
      <c r="BF45" s="37"/>
    </row>
    <row r="46" spans="1:69" x14ac:dyDescent="0.25">
      <c r="A46">
        <v>52</v>
      </c>
      <c r="B46" t="s">
        <v>1450</v>
      </c>
      <c r="C46">
        <v>110</v>
      </c>
      <c r="D46" t="s">
        <v>383</v>
      </c>
      <c r="E46" t="s">
        <v>169</v>
      </c>
      <c r="F46">
        <v>4</v>
      </c>
      <c r="G46">
        <v>4.5199999999999996</v>
      </c>
      <c r="H46">
        <v>4.3</v>
      </c>
      <c r="I46">
        <f t="shared" si="19"/>
        <v>2.3149809904275659E-5</v>
      </c>
      <c r="J46" s="6">
        <v>0.41128472222222223</v>
      </c>
      <c r="K46" s="6">
        <v>0.42179398148148151</v>
      </c>
      <c r="L46" s="7" t="str">
        <f t="shared" si="20"/>
        <v>908</v>
      </c>
      <c r="M46" s="24">
        <f t="shared" si="21"/>
        <v>2.5495385357131783E-8</v>
      </c>
      <c r="AX46" t="s">
        <v>1225</v>
      </c>
      <c r="AY46">
        <f>_xlfn.T.TEST(BJ23:BJ32,BJ33:BJ42,2,1)</f>
        <v>0.45581327365172852</v>
      </c>
      <c r="BB46" s="37"/>
      <c r="BC46" s="37"/>
      <c r="BD46" s="37"/>
      <c r="BE46" s="37"/>
      <c r="BF46" s="37"/>
    </row>
    <row r="47" spans="1:69" x14ac:dyDescent="0.25">
      <c r="A47">
        <v>23</v>
      </c>
      <c r="B47" t="s">
        <v>1430</v>
      </c>
      <c r="C47">
        <v>125</v>
      </c>
      <c r="D47" t="s">
        <v>383</v>
      </c>
      <c r="E47" t="s">
        <v>170</v>
      </c>
      <c r="F47">
        <v>4</v>
      </c>
      <c r="G47">
        <v>6.4</v>
      </c>
      <c r="H47">
        <v>6.17</v>
      </c>
      <c r="I47">
        <f t="shared" si="19"/>
        <v>1.8742086098501631E-5</v>
      </c>
      <c r="J47" s="6">
        <v>0.41212962962962968</v>
      </c>
      <c r="K47" s="6">
        <v>0.42246527777777776</v>
      </c>
      <c r="L47" s="7" t="str">
        <f t="shared" si="20"/>
        <v>893</v>
      </c>
      <c r="M47" s="24">
        <f t="shared" si="21"/>
        <v>2.0987778385780101E-8</v>
      </c>
    </row>
    <row r="48" spans="1:69" x14ac:dyDescent="0.25">
      <c r="A48">
        <v>53</v>
      </c>
      <c r="B48" t="s">
        <v>1451</v>
      </c>
      <c r="C48">
        <v>110</v>
      </c>
      <c r="D48" t="s">
        <v>383</v>
      </c>
      <c r="E48" t="s">
        <v>169</v>
      </c>
      <c r="F48">
        <v>4</v>
      </c>
      <c r="G48">
        <v>4.6399999999999997</v>
      </c>
      <c r="H48">
        <v>4.45</v>
      </c>
      <c r="I48">
        <f t="shared" si="19"/>
        <v>1.9993017644601674E-5</v>
      </c>
      <c r="J48" s="6">
        <v>0.41277777777777774</v>
      </c>
      <c r="K48" s="6">
        <v>0.42295138888888889</v>
      </c>
      <c r="L48" s="7" t="str">
        <f t="shared" si="20"/>
        <v>879</v>
      </c>
      <c r="M48" s="24">
        <f t="shared" si="21"/>
        <v>2.2745185033676537E-8</v>
      </c>
    </row>
    <row r="49" spans="1:13" x14ac:dyDescent="0.25">
      <c r="A49">
        <v>24</v>
      </c>
      <c r="B49" t="s">
        <v>1431</v>
      </c>
      <c r="C49">
        <v>125</v>
      </c>
      <c r="D49" t="s">
        <v>383</v>
      </c>
      <c r="E49" t="s">
        <v>170</v>
      </c>
      <c r="F49">
        <v>4</v>
      </c>
      <c r="G49">
        <v>6.23</v>
      </c>
      <c r="H49">
        <v>5.99</v>
      </c>
      <c r="I49">
        <f t="shared" si="19"/>
        <v>1.9556959407132119E-5</v>
      </c>
      <c r="J49" s="6">
        <v>0.41327546296296297</v>
      </c>
      <c r="K49" s="6">
        <v>0.42373842592592598</v>
      </c>
      <c r="L49" s="7" t="str">
        <f t="shared" si="20"/>
        <v>904</v>
      </c>
      <c r="M49" s="24">
        <f t="shared" si="21"/>
        <v>2.1633804653907213E-8</v>
      </c>
    </row>
    <row r="50" spans="1:13" x14ac:dyDescent="0.25">
      <c r="A50">
        <v>54</v>
      </c>
      <c r="B50" t="s">
        <v>1452</v>
      </c>
      <c r="C50">
        <v>110</v>
      </c>
      <c r="D50" t="s">
        <v>383</v>
      </c>
      <c r="E50" t="s">
        <v>169</v>
      </c>
      <c r="F50">
        <v>4</v>
      </c>
      <c r="G50">
        <v>4.51</v>
      </c>
      <c r="H50">
        <v>4.32</v>
      </c>
      <c r="I50">
        <f t="shared" si="19"/>
        <v>1.9993017644601674E-5</v>
      </c>
      <c r="J50" s="6">
        <v>0.41372685185185182</v>
      </c>
      <c r="K50" s="6">
        <v>0.42416666666666664</v>
      </c>
      <c r="L50" s="7" t="str">
        <f t="shared" si="20"/>
        <v>902</v>
      </c>
      <c r="M50" s="24">
        <f t="shared" si="21"/>
        <v>2.2165208031709175E-8</v>
      </c>
    </row>
    <row r="51" spans="1:13" x14ac:dyDescent="0.25">
      <c r="A51">
        <v>25</v>
      </c>
      <c r="B51" t="s">
        <v>1432</v>
      </c>
      <c r="C51">
        <v>125</v>
      </c>
      <c r="D51" t="s">
        <v>383</v>
      </c>
      <c r="E51" t="s">
        <v>170</v>
      </c>
      <c r="F51">
        <v>4</v>
      </c>
      <c r="G51">
        <v>6.22</v>
      </c>
      <c r="H51">
        <v>5.92</v>
      </c>
      <c r="I51">
        <f t="shared" si="19"/>
        <v>2.4446199258915109E-5</v>
      </c>
      <c r="J51" s="6">
        <v>0.42849537037037039</v>
      </c>
      <c r="K51" s="6">
        <v>0.43908564814814816</v>
      </c>
      <c r="L51" s="7" t="str">
        <f t="shared" si="20"/>
        <v>915</v>
      </c>
      <c r="M51" s="24">
        <f t="shared" si="21"/>
        <v>2.6717157660016514E-8</v>
      </c>
    </row>
    <row r="52" spans="1:13" x14ac:dyDescent="0.25">
      <c r="A52">
        <v>55</v>
      </c>
      <c r="B52" t="s">
        <v>1453</v>
      </c>
      <c r="C52">
        <v>110</v>
      </c>
      <c r="D52" t="s">
        <v>383</v>
      </c>
      <c r="E52" t="s">
        <v>169</v>
      </c>
      <c r="F52">
        <v>4</v>
      </c>
      <c r="G52">
        <v>4.6399999999999997</v>
      </c>
      <c r="H52">
        <v>4.41</v>
      </c>
      <c r="I52">
        <f t="shared" si="19"/>
        <v>2.4202073990833622E-5</v>
      </c>
      <c r="J52" s="6">
        <v>0.42894675925925929</v>
      </c>
      <c r="K52" s="6">
        <v>0.4394675925925926</v>
      </c>
      <c r="L52" s="7" t="str">
        <f t="shared" si="20"/>
        <v>909</v>
      </c>
      <c r="M52" s="24">
        <f t="shared" si="21"/>
        <v>2.6624943884305415E-8</v>
      </c>
    </row>
    <row r="53" spans="1:13" x14ac:dyDescent="0.25">
      <c r="A53">
        <v>26</v>
      </c>
      <c r="B53" t="s">
        <v>1433</v>
      </c>
      <c r="C53">
        <v>125</v>
      </c>
      <c r="D53" t="s">
        <v>383</v>
      </c>
      <c r="E53" t="s">
        <v>170</v>
      </c>
      <c r="F53">
        <v>4</v>
      </c>
      <c r="G53">
        <v>6.37</v>
      </c>
      <c r="H53">
        <v>6.08</v>
      </c>
      <c r="I53">
        <f t="shared" si="19"/>
        <v>2.3631325950284624E-5</v>
      </c>
      <c r="J53" s="6">
        <v>0.42942129629629627</v>
      </c>
      <c r="K53" s="6">
        <v>0.43988425925925928</v>
      </c>
      <c r="L53" s="7" t="str">
        <f t="shared" si="20"/>
        <v>904</v>
      </c>
      <c r="M53" s="24">
        <f t="shared" si="21"/>
        <v>2.6140847290137858E-8</v>
      </c>
    </row>
    <row r="54" spans="1:13" x14ac:dyDescent="0.25">
      <c r="A54">
        <v>56</v>
      </c>
      <c r="B54" t="s">
        <v>1454</v>
      </c>
      <c r="C54">
        <v>110</v>
      </c>
      <c r="D54" t="s">
        <v>383</v>
      </c>
      <c r="E54" t="s">
        <v>169</v>
      </c>
      <c r="F54">
        <v>4</v>
      </c>
      <c r="G54">
        <v>4.5199999999999996</v>
      </c>
      <c r="H54">
        <v>4.28</v>
      </c>
      <c r="I54">
        <f t="shared" si="19"/>
        <v>2.5254338077391585E-5</v>
      </c>
      <c r="J54" s="6">
        <v>0.42987268518518523</v>
      </c>
      <c r="K54" s="6">
        <v>0.44026620370370373</v>
      </c>
      <c r="L54" s="7" t="str">
        <f t="shared" si="20"/>
        <v>898</v>
      </c>
      <c r="M54" s="24">
        <f t="shared" si="21"/>
        <v>2.8122870910235619E-8</v>
      </c>
    </row>
    <row r="55" spans="1:13" x14ac:dyDescent="0.25">
      <c r="A55">
        <v>27</v>
      </c>
      <c r="B55" t="s">
        <v>1434</v>
      </c>
      <c r="C55">
        <v>125</v>
      </c>
      <c r="D55" t="s">
        <v>383</v>
      </c>
      <c r="E55" t="s">
        <v>170</v>
      </c>
      <c r="F55">
        <v>4</v>
      </c>
      <c r="G55">
        <v>6.21</v>
      </c>
      <c r="H55">
        <v>5.92</v>
      </c>
      <c r="I55">
        <f t="shared" si="19"/>
        <v>2.3631325950284624E-5</v>
      </c>
      <c r="J55" s="6">
        <v>0.43045138888888884</v>
      </c>
      <c r="K55" s="6">
        <v>0.44091435185185185</v>
      </c>
      <c r="L55" s="7" t="str">
        <f t="shared" si="20"/>
        <v>904</v>
      </c>
      <c r="M55" s="24">
        <f t="shared" si="21"/>
        <v>2.6140847290137858E-8</v>
      </c>
    </row>
    <row r="56" spans="1:13" x14ac:dyDescent="0.25">
      <c r="A56">
        <v>57</v>
      </c>
      <c r="B56" t="s">
        <v>1455</v>
      </c>
      <c r="C56">
        <v>110</v>
      </c>
      <c r="D56" t="s">
        <v>383</v>
      </c>
      <c r="E56" t="s">
        <v>169</v>
      </c>
      <c r="F56">
        <v>4</v>
      </c>
      <c r="G56">
        <v>4.4800000000000004</v>
      </c>
      <c r="H56">
        <v>4.21</v>
      </c>
      <c r="I56">
        <f t="shared" si="19"/>
        <v>2.841113033706566E-5</v>
      </c>
      <c r="J56" s="6">
        <v>0.43097222222222226</v>
      </c>
      <c r="K56" s="6">
        <v>0.44155092592592587</v>
      </c>
      <c r="L56" s="7" t="str">
        <f t="shared" si="20"/>
        <v>914</v>
      </c>
      <c r="M56" s="24">
        <f t="shared" si="21"/>
        <v>3.1084387677314726E-8</v>
      </c>
    </row>
    <row r="57" spans="1:13" x14ac:dyDescent="0.25">
      <c r="A57">
        <v>28</v>
      </c>
      <c r="B57" t="s">
        <v>1435</v>
      </c>
      <c r="C57">
        <v>125</v>
      </c>
      <c r="D57" t="s">
        <v>383</v>
      </c>
      <c r="E57" t="s">
        <v>170</v>
      </c>
      <c r="F57">
        <v>4</v>
      </c>
      <c r="G57">
        <v>6.28</v>
      </c>
      <c r="H57">
        <v>6.02</v>
      </c>
      <c r="I57">
        <f t="shared" si="19"/>
        <v>2.1186706024393165E-5</v>
      </c>
      <c r="J57" s="6">
        <v>0.43197916666666664</v>
      </c>
      <c r="K57" s="6">
        <v>0.44229166666666669</v>
      </c>
      <c r="L57" s="7" t="str">
        <f t="shared" si="20"/>
        <v>891</v>
      </c>
      <c r="M57" s="24">
        <f t="shared" si="21"/>
        <v>2.3778570173280769E-8</v>
      </c>
    </row>
    <row r="58" spans="1:13" x14ac:dyDescent="0.25">
      <c r="A58">
        <v>58</v>
      </c>
      <c r="B58" t="s">
        <v>1456</v>
      </c>
      <c r="C58">
        <v>110</v>
      </c>
      <c r="D58" t="s">
        <v>383</v>
      </c>
      <c r="E58" t="s">
        <v>169</v>
      </c>
      <c r="F58">
        <v>4</v>
      </c>
      <c r="G58">
        <v>4.6900000000000004</v>
      </c>
      <c r="H58">
        <v>4.46</v>
      </c>
      <c r="I58">
        <f t="shared" si="19"/>
        <v>2.4202073990833713E-5</v>
      </c>
      <c r="J58" s="6">
        <v>0.43245370370370373</v>
      </c>
      <c r="K58" s="6">
        <v>0.44309027777777782</v>
      </c>
      <c r="L58" s="7" t="str">
        <f t="shared" si="20"/>
        <v>919</v>
      </c>
      <c r="M58" s="24">
        <f t="shared" si="21"/>
        <v>2.6335227411135704E-8</v>
      </c>
    </row>
    <row r="59" spans="1:13" x14ac:dyDescent="0.25">
      <c r="A59">
        <v>29</v>
      </c>
      <c r="B59" t="s">
        <v>1436</v>
      </c>
      <c r="C59">
        <v>125</v>
      </c>
      <c r="D59" t="s">
        <v>383</v>
      </c>
      <c r="E59" t="s">
        <v>170</v>
      </c>
      <c r="F59">
        <v>4</v>
      </c>
      <c r="G59">
        <v>6.23</v>
      </c>
      <c r="H59">
        <v>5.96</v>
      </c>
      <c r="I59">
        <f t="shared" si="19"/>
        <v>2.200157933302365E-5</v>
      </c>
      <c r="J59" s="6">
        <v>0.43289351851851854</v>
      </c>
      <c r="K59" s="6">
        <v>0.44359953703703708</v>
      </c>
      <c r="L59" s="7" t="str">
        <f t="shared" si="20"/>
        <v>925</v>
      </c>
      <c r="M59" s="24">
        <f t="shared" si="21"/>
        <v>2.378549117083638E-8</v>
      </c>
    </row>
    <row r="60" spans="1:13" x14ac:dyDescent="0.25">
      <c r="A60">
        <v>59</v>
      </c>
      <c r="B60" t="s">
        <v>1457</v>
      </c>
      <c r="C60">
        <v>110</v>
      </c>
      <c r="D60" t="s">
        <v>383</v>
      </c>
      <c r="E60" t="s">
        <v>169</v>
      </c>
      <c r="F60">
        <v>4</v>
      </c>
      <c r="G60">
        <v>4.6100000000000003</v>
      </c>
      <c r="H60">
        <v>4.42</v>
      </c>
      <c r="I60">
        <f t="shared" si="19"/>
        <v>1.9993017644601769E-5</v>
      </c>
      <c r="J60" s="6">
        <v>0.43332175925925925</v>
      </c>
      <c r="K60" s="6">
        <v>0.44398148148148148</v>
      </c>
      <c r="L60" s="7" t="str">
        <f t="shared" si="20"/>
        <v>921</v>
      </c>
      <c r="M60" s="24">
        <f t="shared" si="21"/>
        <v>2.1707945325300509E-8</v>
      </c>
    </row>
    <row r="61" spans="1:13" x14ac:dyDescent="0.25">
      <c r="A61">
        <v>30</v>
      </c>
      <c r="B61" t="s">
        <v>1437</v>
      </c>
      <c r="C61">
        <v>125</v>
      </c>
      <c r="D61" t="s">
        <v>383</v>
      </c>
      <c r="E61" t="s">
        <v>170</v>
      </c>
      <c r="F61">
        <v>4</v>
      </c>
      <c r="G61">
        <v>6.28</v>
      </c>
      <c r="H61">
        <v>6.06</v>
      </c>
      <c r="I61">
        <f t="shared" si="19"/>
        <v>1.7927212789871145E-5</v>
      </c>
      <c r="J61" s="6">
        <v>0.43377314814814816</v>
      </c>
      <c r="K61" s="6">
        <v>0.44451388888888888</v>
      </c>
      <c r="L61" s="7" t="str">
        <f t="shared" si="20"/>
        <v>928</v>
      </c>
      <c r="M61" s="24">
        <f t="shared" si="21"/>
        <v>1.9318117230464598E-8</v>
      </c>
    </row>
    <row r="62" spans="1:13" x14ac:dyDescent="0.25">
      <c r="A62">
        <v>60</v>
      </c>
      <c r="B62" t="s">
        <v>1458</v>
      </c>
      <c r="C62">
        <v>110</v>
      </c>
      <c r="D62" t="s">
        <v>383</v>
      </c>
      <c r="E62" t="s">
        <v>169</v>
      </c>
      <c r="F62">
        <v>4</v>
      </c>
      <c r="G62">
        <v>4.6399999999999997</v>
      </c>
      <c r="H62">
        <v>4.4400000000000004</v>
      </c>
      <c r="I62">
        <f t="shared" si="19"/>
        <v>2.1045281731159638E-5</v>
      </c>
      <c r="J62" s="6">
        <v>0.43428240740740742</v>
      </c>
      <c r="K62" s="6">
        <v>0.44484953703703706</v>
      </c>
      <c r="L62" s="7" t="str">
        <f t="shared" si="20"/>
        <v>913</v>
      </c>
      <c r="M62" s="24">
        <f t="shared" si="21"/>
        <v>2.3050691928980983E-8</v>
      </c>
    </row>
  </sheetData>
  <sortState ref="CA3:CK22">
    <sortCondition ref="CC19"/>
  </sortState>
  <mergeCells count="2">
    <mergeCell ref="AU6:AV16"/>
    <mergeCell ref="BB45:BF46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B14" sqref="B14"/>
    </sheetView>
  </sheetViews>
  <sheetFormatPr defaultColWidth="8.875" defaultRowHeight="15" x14ac:dyDescent="0.25"/>
  <sheetData>
    <row r="1" spans="1:11" x14ac:dyDescent="0.25">
      <c r="A1" s="12" t="s">
        <v>395</v>
      </c>
      <c r="B1" s="12" t="s">
        <v>1538</v>
      </c>
      <c r="C1" s="15"/>
      <c r="H1" t="s">
        <v>811</v>
      </c>
      <c r="I1" t="s">
        <v>1537</v>
      </c>
      <c r="J1" t="s">
        <v>1536</v>
      </c>
    </row>
    <row r="2" spans="1:11" x14ac:dyDescent="0.25">
      <c r="A2" t="s">
        <v>1479</v>
      </c>
      <c r="B2">
        <v>44.879999999999995</v>
      </c>
      <c r="D2" t="s">
        <v>1478</v>
      </c>
      <c r="E2">
        <v>82.32</v>
      </c>
      <c r="G2" t="s">
        <v>1478</v>
      </c>
      <c r="H2">
        <f>AVERAGE(E2:E23)</f>
        <v>89.836363636363657</v>
      </c>
      <c r="I2">
        <f>_xlfn.STDEV.S(E2:E23)</f>
        <v>2.8333230455631919</v>
      </c>
      <c r="J2">
        <f>2*(I2/SQRT(COUNT(E2:E23)))</f>
        <v>1.2081330059618647</v>
      </c>
    </row>
    <row r="3" spans="1:11" x14ac:dyDescent="0.25">
      <c r="A3" t="s">
        <v>1479</v>
      </c>
      <c r="B3">
        <v>46.96</v>
      </c>
      <c r="D3" t="s">
        <v>1478</v>
      </c>
      <c r="E3">
        <v>86.48</v>
      </c>
      <c r="G3" t="s">
        <v>1479</v>
      </c>
      <c r="H3">
        <f>AVERAGE(B2:B24)</f>
        <v>57.631304347826088</v>
      </c>
      <c r="I3">
        <f>_xlfn.STDEV.S(B2:B24)</f>
        <v>6.5716853410174014</v>
      </c>
      <c r="J3">
        <f>2*(I3/SQRT(COUNT(B2:B24)))</f>
        <v>2.7405822364994221</v>
      </c>
    </row>
    <row r="4" spans="1:11" x14ac:dyDescent="0.25">
      <c r="A4" t="s">
        <v>1479</v>
      </c>
      <c r="B4">
        <v>49.04</v>
      </c>
      <c r="D4" t="s">
        <v>1478</v>
      </c>
      <c r="E4">
        <v>86.48</v>
      </c>
    </row>
    <row r="5" spans="1:11" x14ac:dyDescent="0.25">
      <c r="A5" t="s">
        <v>1479</v>
      </c>
      <c r="B5">
        <v>50.08</v>
      </c>
      <c r="D5" t="s">
        <v>1478</v>
      </c>
      <c r="E5">
        <v>87.52</v>
      </c>
    </row>
    <row r="6" spans="1:11" x14ac:dyDescent="0.25">
      <c r="A6" t="s">
        <v>1479</v>
      </c>
      <c r="B6">
        <v>52.16</v>
      </c>
      <c r="D6" t="s">
        <v>1478</v>
      </c>
      <c r="E6">
        <v>87.52</v>
      </c>
    </row>
    <row r="7" spans="1:11" x14ac:dyDescent="0.25">
      <c r="A7" t="s">
        <v>1479</v>
      </c>
      <c r="B7">
        <v>53.199999999999996</v>
      </c>
      <c r="D7" t="s">
        <v>1478</v>
      </c>
      <c r="E7">
        <v>88.56</v>
      </c>
    </row>
    <row r="8" spans="1:11" x14ac:dyDescent="0.25">
      <c r="A8" t="s">
        <v>1479</v>
      </c>
      <c r="B8">
        <v>54.239999999999995</v>
      </c>
      <c r="D8" t="s">
        <v>1478</v>
      </c>
      <c r="E8">
        <v>88.56</v>
      </c>
    </row>
    <row r="9" spans="1:11" x14ac:dyDescent="0.25">
      <c r="A9" t="s">
        <v>1479</v>
      </c>
      <c r="B9">
        <v>54.239999999999995</v>
      </c>
      <c r="D9" t="s">
        <v>1478</v>
      </c>
      <c r="E9">
        <v>88.56</v>
      </c>
    </row>
    <row r="10" spans="1:11" x14ac:dyDescent="0.25">
      <c r="A10" t="s">
        <v>1479</v>
      </c>
      <c r="B10">
        <v>55.28</v>
      </c>
      <c r="D10" t="s">
        <v>1478</v>
      </c>
      <c r="E10">
        <v>88.56</v>
      </c>
    </row>
    <row r="11" spans="1:11" x14ac:dyDescent="0.25">
      <c r="A11" t="s">
        <v>1479</v>
      </c>
      <c r="B11">
        <v>56.32</v>
      </c>
      <c r="D11" t="s">
        <v>1478</v>
      </c>
      <c r="E11">
        <v>89.6</v>
      </c>
    </row>
    <row r="12" spans="1:11" x14ac:dyDescent="0.25">
      <c r="A12" t="s">
        <v>1479</v>
      </c>
      <c r="B12">
        <v>56.32</v>
      </c>
      <c r="D12" t="s">
        <v>1478</v>
      </c>
      <c r="E12">
        <v>89.6</v>
      </c>
    </row>
    <row r="13" spans="1:11" x14ac:dyDescent="0.25">
      <c r="A13" t="s">
        <v>1479</v>
      </c>
      <c r="B13">
        <v>57.36</v>
      </c>
      <c r="D13" t="s">
        <v>1478</v>
      </c>
      <c r="E13">
        <v>90.64</v>
      </c>
    </row>
    <row r="14" spans="1:11" x14ac:dyDescent="0.25">
      <c r="A14" t="s">
        <v>1479</v>
      </c>
      <c r="B14">
        <v>57.36</v>
      </c>
      <c r="D14" t="s">
        <v>1478</v>
      </c>
      <c r="E14">
        <v>90.64</v>
      </c>
    </row>
    <row r="15" spans="1:11" x14ac:dyDescent="0.25">
      <c r="A15" t="s">
        <v>1479</v>
      </c>
      <c r="B15">
        <v>60.48</v>
      </c>
      <c r="D15" t="s">
        <v>1478</v>
      </c>
      <c r="E15">
        <v>90.64</v>
      </c>
      <c r="G15" s="37" t="s">
        <v>1535</v>
      </c>
      <c r="H15" s="37"/>
      <c r="I15" s="37"/>
      <c r="J15" s="37"/>
      <c r="K15" s="37"/>
    </row>
    <row r="16" spans="1:11" x14ac:dyDescent="0.25">
      <c r="A16" t="s">
        <v>1479</v>
      </c>
      <c r="B16">
        <v>61.519999999999996</v>
      </c>
      <c r="D16" t="s">
        <v>1478</v>
      </c>
      <c r="E16">
        <v>90.64</v>
      </c>
      <c r="G16" s="37"/>
      <c r="H16" s="37"/>
      <c r="I16" s="37"/>
      <c r="J16" s="37"/>
      <c r="K16" s="37"/>
    </row>
    <row r="17" spans="1:11" x14ac:dyDescent="0.25">
      <c r="A17" t="s">
        <v>1479</v>
      </c>
      <c r="B17">
        <v>61.519999999999996</v>
      </c>
      <c r="D17" t="s">
        <v>1478</v>
      </c>
      <c r="E17">
        <v>91.68</v>
      </c>
      <c r="G17" s="37"/>
      <c r="H17" s="37"/>
      <c r="I17" s="37"/>
      <c r="J17" s="37"/>
      <c r="K17" s="37"/>
    </row>
    <row r="18" spans="1:11" x14ac:dyDescent="0.25">
      <c r="A18" t="s">
        <v>1479</v>
      </c>
      <c r="B18">
        <v>62.56</v>
      </c>
      <c r="D18" t="s">
        <v>1478</v>
      </c>
      <c r="E18">
        <v>92.72</v>
      </c>
      <c r="G18" s="37"/>
      <c r="H18" s="37"/>
      <c r="I18" s="37"/>
      <c r="J18" s="37"/>
      <c r="K18" s="37"/>
    </row>
    <row r="19" spans="1:11" x14ac:dyDescent="0.25">
      <c r="A19" t="s">
        <v>1479</v>
      </c>
      <c r="B19">
        <v>62.56</v>
      </c>
      <c r="D19" t="s">
        <v>1478</v>
      </c>
      <c r="E19">
        <v>92.72</v>
      </c>
    </row>
    <row r="20" spans="1:11" x14ac:dyDescent="0.25">
      <c r="A20" t="s">
        <v>1479</v>
      </c>
      <c r="B20">
        <v>62.56</v>
      </c>
      <c r="D20" t="s">
        <v>1478</v>
      </c>
      <c r="E20">
        <v>92.72</v>
      </c>
    </row>
    <row r="21" spans="1:11" x14ac:dyDescent="0.25">
      <c r="A21" t="s">
        <v>1479</v>
      </c>
      <c r="B21">
        <v>63.6</v>
      </c>
      <c r="D21" t="s">
        <v>1478</v>
      </c>
      <c r="E21">
        <v>92.72</v>
      </c>
    </row>
    <row r="22" spans="1:11" x14ac:dyDescent="0.25">
      <c r="A22" t="s">
        <v>1479</v>
      </c>
      <c r="B22">
        <v>66.72</v>
      </c>
      <c r="D22" t="s">
        <v>1478</v>
      </c>
      <c r="E22">
        <v>92.72</v>
      </c>
    </row>
    <row r="23" spans="1:11" x14ac:dyDescent="0.25">
      <c r="A23" t="s">
        <v>1479</v>
      </c>
      <c r="B23">
        <v>66.72</v>
      </c>
      <c r="D23" t="s">
        <v>1478</v>
      </c>
      <c r="E23">
        <v>94.8</v>
      </c>
    </row>
    <row r="24" spans="1:11" x14ac:dyDescent="0.25">
      <c r="A24" t="s">
        <v>1479</v>
      </c>
      <c r="B24">
        <v>69.84</v>
      </c>
    </row>
  </sheetData>
  <mergeCells count="1">
    <mergeCell ref="G15:K1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workbookViewId="0">
      <selection activeCell="I27" sqref="I27"/>
    </sheetView>
  </sheetViews>
  <sheetFormatPr defaultColWidth="8.875" defaultRowHeight="15" x14ac:dyDescent="0.25"/>
  <cols>
    <col min="1" max="1" width="9.625" bestFit="1" customWidth="1"/>
  </cols>
  <sheetData>
    <row r="1" spans="1:9" x14ac:dyDescent="0.25">
      <c r="A1" s="3">
        <v>42521</v>
      </c>
      <c r="B1" s="3">
        <v>42522</v>
      </c>
      <c r="C1" s="3">
        <v>42523</v>
      </c>
      <c r="D1" s="3">
        <v>42524</v>
      </c>
      <c r="E1" s="3">
        <v>42525</v>
      </c>
      <c r="F1" s="3">
        <v>42526</v>
      </c>
      <c r="G1" s="3">
        <v>42527</v>
      </c>
      <c r="H1" s="3">
        <v>42529</v>
      </c>
      <c r="I1" s="3">
        <v>42530</v>
      </c>
    </row>
    <row r="2" spans="1:9" x14ac:dyDescent="0.25">
      <c r="A2">
        <v>20</v>
      </c>
    </row>
    <row r="3" spans="1:9" x14ac:dyDescent="0.25">
      <c r="A3">
        <v>16</v>
      </c>
      <c r="H3">
        <v>16</v>
      </c>
    </row>
    <row r="4" spans="1:9" x14ac:dyDescent="0.25">
      <c r="B4">
        <v>41</v>
      </c>
    </row>
    <row r="5" spans="1:9" x14ac:dyDescent="0.25">
      <c r="B5">
        <v>48</v>
      </c>
    </row>
    <row r="6" spans="1:9" x14ac:dyDescent="0.25">
      <c r="B6">
        <v>75</v>
      </c>
      <c r="H6">
        <v>75</v>
      </c>
    </row>
    <row r="7" spans="1:9" x14ac:dyDescent="0.25">
      <c r="B7">
        <v>70</v>
      </c>
      <c r="H7">
        <v>70</v>
      </c>
    </row>
    <row r="8" spans="1:9" x14ac:dyDescent="0.25">
      <c r="B8">
        <v>46</v>
      </c>
    </row>
    <row r="9" spans="1:9" x14ac:dyDescent="0.25">
      <c r="B9">
        <v>47</v>
      </c>
    </row>
    <row r="10" spans="1:9" x14ac:dyDescent="0.25">
      <c r="B10">
        <v>42</v>
      </c>
    </row>
    <row r="11" spans="1:9" x14ac:dyDescent="0.25">
      <c r="B11">
        <v>43</v>
      </c>
    </row>
    <row r="12" spans="1:9" x14ac:dyDescent="0.25">
      <c r="C12">
        <v>101</v>
      </c>
    </row>
    <row r="13" spans="1:9" x14ac:dyDescent="0.25">
      <c r="C13">
        <v>115</v>
      </c>
    </row>
    <row r="14" spans="1:9" x14ac:dyDescent="0.25">
      <c r="C14">
        <v>117</v>
      </c>
    </row>
    <row r="15" spans="1:9" x14ac:dyDescent="0.25">
      <c r="C15">
        <v>116</v>
      </c>
    </row>
    <row r="16" spans="1:9" x14ac:dyDescent="0.25">
      <c r="C16">
        <v>104</v>
      </c>
    </row>
    <row r="17" spans="3:9" x14ac:dyDescent="0.25">
      <c r="C17">
        <v>118</v>
      </c>
    </row>
    <row r="18" spans="3:9" x14ac:dyDescent="0.25">
      <c r="C18">
        <v>97</v>
      </c>
    </row>
    <row r="19" spans="3:9" x14ac:dyDescent="0.25">
      <c r="C19">
        <v>98</v>
      </c>
      <c r="I19">
        <v>98</v>
      </c>
    </row>
    <row r="20" spans="3:9" x14ac:dyDescent="0.25">
      <c r="C20">
        <v>103</v>
      </c>
    </row>
    <row r="21" spans="3:9" x14ac:dyDescent="0.25">
      <c r="D21">
        <v>99</v>
      </c>
      <c r="I21">
        <v>99</v>
      </c>
    </row>
    <row r="22" spans="3:9" x14ac:dyDescent="0.25">
      <c r="D22">
        <v>102</v>
      </c>
    </row>
    <row r="23" spans="3:9" x14ac:dyDescent="0.25">
      <c r="D23">
        <v>100</v>
      </c>
    </row>
    <row r="24" spans="3:9" x14ac:dyDescent="0.25">
      <c r="D24">
        <v>73</v>
      </c>
    </row>
    <row r="25" spans="3:9" x14ac:dyDescent="0.25">
      <c r="D25">
        <v>74</v>
      </c>
    </row>
    <row r="26" spans="3:9" x14ac:dyDescent="0.25">
      <c r="D26">
        <v>71</v>
      </c>
    </row>
    <row r="27" spans="3:9" x14ac:dyDescent="0.25">
      <c r="D27">
        <v>72</v>
      </c>
    </row>
    <row r="28" spans="3:9" x14ac:dyDescent="0.25">
      <c r="D28">
        <v>45</v>
      </c>
    </row>
    <row r="29" spans="3:9" x14ac:dyDescent="0.25">
      <c r="D29">
        <v>44</v>
      </c>
    </row>
    <row r="30" spans="3:9" x14ac:dyDescent="0.25">
      <c r="D30">
        <v>17</v>
      </c>
    </row>
    <row r="31" spans="3:9" x14ac:dyDescent="0.25">
      <c r="D31">
        <v>18</v>
      </c>
    </row>
    <row r="32" spans="3:9" x14ac:dyDescent="0.25">
      <c r="E32">
        <v>39</v>
      </c>
      <c r="H32">
        <v>39</v>
      </c>
    </row>
    <row r="33" spans="5:8" x14ac:dyDescent="0.25">
      <c r="E33">
        <v>38</v>
      </c>
      <c r="H33">
        <v>38</v>
      </c>
    </row>
    <row r="34" spans="5:8" x14ac:dyDescent="0.25">
      <c r="E34">
        <v>37</v>
      </c>
      <c r="G34">
        <v>37</v>
      </c>
    </row>
    <row r="35" spans="5:8" x14ac:dyDescent="0.25">
      <c r="E35">
        <v>52</v>
      </c>
      <c r="G35">
        <v>52</v>
      </c>
    </row>
    <row r="36" spans="5:8" x14ac:dyDescent="0.25">
      <c r="E36">
        <v>65</v>
      </c>
      <c r="G36">
        <v>65</v>
      </c>
    </row>
    <row r="37" spans="5:8" x14ac:dyDescent="0.25">
      <c r="F37">
        <v>4</v>
      </c>
      <c r="G37">
        <v>4</v>
      </c>
    </row>
    <row r="38" spans="5:8" x14ac:dyDescent="0.25">
      <c r="F38">
        <v>5</v>
      </c>
      <c r="G38">
        <v>5</v>
      </c>
    </row>
    <row r="39" spans="5:8" x14ac:dyDescent="0.25">
      <c r="G39">
        <v>13</v>
      </c>
    </row>
    <row r="40" spans="5:8" x14ac:dyDescent="0.25">
      <c r="G40">
        <v>14</v>
      </c>
    </row>
    <row r="41" spans="5:8" x14ac:dyDescent="0.25">
      <c r="G41">
        <v>25</v>
      </c>
    </row>
    <row r="42" spans="5:8" x14ac:dyDescent="0.25">
      <c r="G42">
        <v>26</v>
      </c>
    </row>
    <row r="43" spans="5:8" x14ac:dyDescent="0.25">
      <c r="G43">
        <v>64</v>
      </c>
    </row>
    <row r="44" spans="5:8" x14ac:dyDescent="0.25">
      <c r="G44">
        <v>53</v>
      </c>
    </row>
    <row r="45" spans="5:8" x14ac:dyDescent="0.25">
      <c r="G45">
        <v>54</v>
      </c>
    </row>
    <row r="46" spans="5:8" x14ac:dyDescent="0.25">
      <c r="G46">
        <v>55</v>
      </c>
    </row>
    <row r="47" spans="5:8" x14ac:dyDescent="0.25">
      <c r="G47">
        <v>56</v>
      </c>
    </row>
    <row r="48" spans="5:8" x14ac:dyDescent="0.25">
      <c r="H48">
        <v>23</v>
      </c>
    </row>
    <row r="49" spans="8:9" x14ac:dyDescent="0.25">
      <c r="H49">
        <v>49</v>
      </c>
    </row>
    <row r="50" spans="8:9" x14ac:dyDescent="0.25">
      <c r="H50">
        <v>68</v>
      </c>
      <c r="I50">
        <v>68</v>
      </c>
    </row>
    <row r="51" spans="8:9" x14ac:dyDescent="0.25">
      <c r="H51">
        <v>69</v>
      </c>
    </row>
    <row r="52" spans="8:9" x14ac:dyDescent="0.25">
      <c r="I52">
        <v>96</v>
      </c>
    </row>
    <row r="53" spans="8:9" x14ac:dyDescent="0.25">
      <c r="I53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location</vt:lpstr>
      <vt:lpstr>evpWeights</vt:lpstr>
      <vt:lpstr>rawData</vt:lpstr>
      <vt:lpstr>control</vt:lpstr>
      <vt:lpstr>evp notes</vt:lpstr>
      <vt:lpstr>bagControl</vt:lpstr>
      <vt:lpstr>paperControl</vt:lpstr>
      <vt:lpstr>controlShade</vt:lpstr>
      <vt:lpstr>overlap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mchauho</dc:creator>
  <cp:lastModifiedBy>mchauho</cp:lastModifiedBy>
  <dcterms:created xsi:type="dcterms:W3CDTF">2016-06-01T11:31:53Z</dcterms:created>
  <dcterms:modified xsi:type="dcterms:W3CDTF">2016-09-29T12:46:37Z</dcterms:modified>
</cp:coreProperties>
</file>