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Leo\Dropbox\KW_Schedule\weekly\"/>
    </mc:Choice>
  </mc:AlternateContent>
  <bookViews>
    <workbookView xWindow="0" yWindow="0" windowWidth="5505" windowHeight="3360" tabRatio="948" activeTab="8"/>
  </bookViews>
  <sheets>
    <sheet name="dimanche" sheetId="1" r:id="rId1"/>
    <sheet name="lundi" sheetId="2" r:id="rId2"/>
    <sheet name="mardi" sheetId="3" r:id="rId3"/>
    <sheet name="mecredi" sheetId="4" r:id="rId4"/>
    <sheet name="jeudi" sheetId="5" r:id="rId5"/>
    <sheet name="vendredi" sheetId="6" r:id="rId6"/>
    <sheet name="samdi" sheetId="7" r:id="rId7"/>
    <sheet name="comte de résultat" sheetId="8" r:id="rId8"/>
    <sheet name="bilan" sheetId="9" r:id="rId9"/>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7" hidden="1">'comte de résultat'!$A$7:$L$36</definedName>
    <definedName name="Pal_Workbook_GUID" hidden="1">"39K4VFNL23IWR6SVYXG9WUWU"</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52511"/>
</workbook>
</file>

<file path=xl/calcChain.xml><?xml version="1.0" encoding="utf-8"?>
<calcChain xmlns="http://schemas.openxmlformats.org/spreadsheetml/2006/main">
  <c r="K19" i="9" l="1"/>
  <c r="L10" i="9"/>
  <c r="I12" i="9"/>
  <c r="D4" i="9" l="1"/>
  <c r="L12" i="9" l="1"/>
  <c r="L2" i="7" l="1"/>
  <c r="L2" i="6" l="1"/>
  <c r="L9" i="9" l="1"/>
  <c r="I15" i="9" l="1"/>
  <c r="I39" i="3" l="1"/>
  <c r="I7" i="9" l="1"/>
  <c r="I8" i="9"/>
  <c r="B28" i="9" l="1"/>
  <c r="B27" i="9"/>
  <c r="B26" i="9"/>
  <c r="B25" i="9"/>
  <c r="B24" i="9"/>
  <c r="B23" i="9"/>
  <c r="B37" i="2" l="1"/>
  <c r="L6" i="3" l="1"/>
  <c r="L8" i="7"/>
  <c r="B37" i="4"/>
  <c r="B38" i="2" l="1"/>
  <c r="B38" i="3" l="1"/>
  <c r="B37" i="3" l="1"/>
  <c r="J19" i="8" l="1"/>
  <c r="K18" i="9" l="1"/>
  <c r="L35" i="8" l="1"/>
  <c r="K35" i="8"/>
  <c r="L34" i="8"/>
  <c r="K34" i="8"/>
  <c r="L33" i="8"/>
  <c r="K33" i="8"/>
  <c r="L32" i="8"/>
  <c r="L31" i="8"/>
  <c r="K32" i="8"/>
  <c r="K31" i="8"/>
  <c r="B37" i="7" l="1"/>
  <c r="B37" i="6"/>
  <c r="B38" i="6"/>
  <c r="B38" i="5"/>
  <c r="B37" i="5"/>
  <c r="B38" i="4"/>
  <c r="L2" i="3" l="1"/>
  <c r="H33" i="6"/>
  <c r="G30" i="8" s="1"/>
  <c r="H18" i="9"/>
  <c r="L14" i="8"/>
  <c r="L13" i="8"/>
  <c r="L12" i="8"/>
  <c r="L5" i="4"/>
  <c r="B39" i="2"/>
  <c r="B39" i="4"/>
  <c r="B39" i="3"/>
  <c r="K39" i="3" s="1"/>
  <c r="L6" i="6"/>
  <c r="B39" i="5"/>
  <c r="L6" i="4"/>
  <c r="B38" i="1"/>
  <c r="L6" i="7"/>
  <c r="L6" i="5"/>
  <c r="L6" i="1"/>
  <c r="L5" i="1"/>
  <c r="L5" i="3"/>
  <c r="B37" i="1"/>
  <c r="B39" i="1" s="1"/>
  <c r="B8" i="8"/>
  <c r="C8" i="8"/>
  <c r="D8" i="8"/>
  <c r="E8" i="8"/>
  <c r="F8" i="8"/>
  <c r="H8" i="8"/>
  <c r="I8" i="8"/>
  <c r="J8" i="8"/>
  <c r="K8" i="8"/>
  <c r="L8" i="8"/>
  <c r="B9" i="8"/>
  <c r="C9" i="8"/>
  <c r="D9" i="8"/>
  <c r="E9" i="8"/>
  <c r="F9" i="8"/>
  <c r="H9" i="8"/>
  <c r="I9" i="8"/>
  <c r="J9" i="8"/>
  <c r="K9" i="8"/>
  <c r="L9" i="8"/>
  <c r="B10" i="8"/>
  <c r="C10" i="8"/>
  <c r="D10" i="8"/>
  <c r="E10" i="8"/>
  <c r="F10" i="8"/>
  <c r="H10" i="8"/>
  <c r="I10" i="8"/>
  <c r="J10" i="8"/>
  <c r="K10" i="8"/>
  <c r="L10" i="8"/>
  <c r="B11" i="8"/>
  <c r="C11" i="8"/>
  <c r="D11" i="8"/>
  <c r="E11" i="8"/>
  <c r="F11" i="8"/>
  <c r="H11" i="8"/>
  <c r="I11" i="8"/>
  <c r="J11" i="8"/>
  <c r="K11" i="8"/>
  <c r="L11" i="8"/>
  <c r="B12" i="8"/>
  <c r="C12" i="8"/>
  <c r="D12" i="8"/>
  <c r="E12" i="8"/>
  <c r="F12" i="8"/>
  <c r="H12" i="8"/>
  <c r="I12" i="8"/>
  <c r="J12" i="8"/>
  <c r="K12" i="8"/>
  <c r="B13" i="8"/>
  <c r="C13" i="8"/>
  <c r="D13" i="8"/>
  <c r="E13" i="8"/>
  <c r="F13" i="8"/>
  <c r="H13" i="8"/>
  <c r="I13" i="8"/>
  <c r="J13" i="8"/>
  <c r="K13" i="8"/>
  <c r="B14" i="8"/>
  <c r="C14" i="8"/>
  <c r="D14" i="8"/>
  <c r="E14" i="8"/>
  <c r="F14" i="8"/>
  <c r="H14" i="8"/>
  <c r="I14" i="8"/>
  <c r="J14" i="8"/>
  <c r="K14" i="8"/>
  <c r="B15" i="8"/>
  <c r="C15" i="8"/>
  <c r="D15" i="8"/>
  <c r="E15" i="8"/>
  <c r="F15" i="8"/>
  <c r="H15" i="8"/>
  <c r="I15" i="8"/>
  <c r="J15" i="8"/>
  <c r="K15" i="8"/>
  <c r="L15" i="8"/>
  <c r="B16" i="8"/>
  <c r="C16" i="8"/>
  <c r="D16" i="8"/>
  <c r="E16" i="8"/>
  <c r="F16" i="8"/>
  <c r="H16" i="8"/>
  <c r="I16" i="8"/>
  <c r="J16" i="8"/>
  <c r="K16" i="8"/>
  <c r="L16" i="8"/>
  <c r="B17" i="8"/>
  <c r="C17" i="8"/>
  <c r="D17" i="8"/>
  <c r="E17" i="8"/>
  <c r="F17" i="8"/>
  <c r="H17" i="8"/>
  <c r="I17" i="8"/>
  <c r="J17" i="8"/>
  <c r="K17" i="8"/>
  <c r="L17" i="8"/>
  <c r="B18" i="8"/>
  <c r="C18" i="8"/>
  <c r="D18" i="8"/>
  <c r="E18" i="8"/>
  <c r="F18" i="8"/>
  <c r="H18" i="8"/>
  <c r="I18" i="8"/>
  <c r="J18" i="8"/>
  <c r="K18" i="8"/>
  <c r="L18" i="8"/>
  <c r="B19" i="8"/>
  <c r="C19" i="8"/>
  <c r="D19" i="8"/>
  <c r="E19" i="8"/>
  <c r="F19" i="8"/>
  <c r="H19" i="8"/>
  <c r="I19" i="8"/>
  <c r="K19" i="8"/>
  <c r="L19" i="8"/>
  <c r="B20" i="8"/>
  <c r="C20" i="8"/>
  <c r="D20" i="8"/>
  <c r="E20" i="8"/>
  <c r="F20" i="8"/>
  <c r="H20" i="8"/>
  <c r="I20" i="8"/>
  <c r="J20" i="8"/>
  <c r="K20" i="8"/>
  <c r="L20" i="8"/>
  <c r="B21" i="8"/>
  <c r="C21" i="8"/>
  <c r="D21" i="8"/>
  <c r="E21" i="8"/>
  <c r="F21" i="8"/>
  <c r="H21" i="8"/>
  <c r="I21" i="8"/>
  <c r="J21" i="8"/>
  <c r="K21" i="8"/>
  <c r="L21" i="8"/>
  <c r="B22" i="8"/>
  <c r="C22" i="8"/>
  <c r="D22" i="8"/>
  <c r="E22" i="8"/>
  <c r="F22" i="8"/>
  <c r="H22" i="8"/>
  <c r="I22" i="8"/>
  <c r="J22" i="8"/>
  <c r="K22" i="8"/>
  <c r="L22" i="8"/>
  <c r="B23" i="8"/>
  <c r="C23" i="8"/>
  <c r="D23" i="8"/>
  <c r="E23" i="8"/>
  <c r="F23" i="8"/>
  <c r="H23" i="8"/>
  <c r="I23" i="8"/>
  <c r="J23" i="8"/>
  <c r="K23" i="8"/>
  <c r="L23" i="8"/>
  <c r="B24" i="8"/>
  <c r="C24" i="8"/>
  <c r="D24" i="8"/>
  <c r="E24" i="8"/>
  <c r="F24" i="8"/>
  <c r="H24" i="8"/>
  <c r="I24" i="8"/>
  <c r="J24" i="8"/>
  <c r="K24" i="8"/>
  <c r="L24" i="8"/>
  <c r="B25" i="8"/>
  <c r="C25" i="8"/>
  <c r="D25" i="8"/>
  <c r="E25" i="8"/>
  <c r="F25" i="8"/>
  <c r="H25" i="8"/>
  <c r="I25" i="8"/>
  <c r="J25" i="8"/>
  <c r="K25" i="8"/>
  <c r="L25" i="8"/>
  <c r="B26" i="8"/>
  <c r="C26" i="8"/>
  <c r="D26" i="8"/>
  <c r="E26" i="8"/>
  <c r="F26" i="8"/>
  <c r="H26" i="8"/>
  <c r="I26" i="8"/>
  <c r="J26" i="8"/>
  <c r="K26" i="8"/>
  <c r="L26" i="8"/>
  <c r="B27" i="8"/>
  <c r="C27" i="8"/>
  <c r="D27" i="8"/>
  <c r="E27" i="8"/>
  <c r="F27" i="8"/>
  <c r="H27" i="8"/>
  <c r="I27" i="8"/>
  <c r="J27" i="8"/>
  <c r="K27" i="8"/>
  <c r="L27" i="8"/>
  <c r="B28" i="8"/>
  <c r="C28" i="8"/>
  <c r="D28" i="8"/>
  <c r="E28" i="8"/>
  <c r="F28" i="8"/>
  <c r="H28" i="8"/>
  <c r="I28" i="8"/>
  <c r="J28" i="8"/>
  <c r="K28" i="8"/>
  <c r="L28" i="8"/>
  <c r="B29" i="8"/>
  <c r="C29" i="8"/>
  <c r="D29" i="8"/>
  <c r="E29" i="8"/>
  <c r="F29" i="8"/>
  <c r="H29" i="8"/>
  <c r="I29" i="8"/>
  <c r="J29" i="8"/>
  <c r="K29" i="8"/>
  <c r="L29" i="8"/>
  <c r="B30" i="8"/>
  <c r="C30" i="8"/>
  <c r="D30" i="8"/>
  <c r="E30" i="8"/>
  <c r="F30" i="8"/>
  <c r="H30" i="8"/>
  <c r="I30" i="8"/>
  <c r="J30" i="8"/>
  <c r="K30" i="8"/>
  <c r="L30" i="8"/>
  <c r="B31" i="8"/>
  <c r="C31" i="8"/>
  <c r="D31" i="8"/>
  <c r="E31" i="8"/>
  <c r="F31" i="8"/>
  <c r="H31" i="8"/>
  <c r="I31" i="8"/>
  <c r="J31" i="8"/>
  <c r="B32" i="8"/>
  <c r="C32" i="8"/>
  <c r="D32" i="8"/>
  <c r="E32" i="8"/>
  <c r="F32" i="8"/>
  <c r="H32" i="8"/>
  <c r="I32" i="8"/>
  <c r="J32" i="8"/>
  <c r="B33" i="8"/>
  <c r="C33" i="8"/>
  <c r="D33" i="8"/>
  <c r="E33" i="8"/>
  <c r="F33" i="8"/>
  <c r="H33" i="8"/>
  <c r="I33" i="8"/>
  <c r="J33" i="8"/>
  <c r="B34" i="8"/>
  <c r="C34" i="8"/>
  <c r="D34" i="8"/>
  <c r="E34" i="8"/>
  <c r="F34" i="8"/>
  <c r="H34" i="8"/>
  <c r="I34" i="8"/>
  <c r="J34" i="8"/>
  <c r="B35" i="8"/>
  <c r="C35" i="8"/>
  <c r="D35" i="8"/>
  <c r="E35" i="8"/>
  <c r="F35" i="8"/>
  <c r="H35" i="8"/>
  <c r="I35" i="8"/>
  <c r="J35" i="8"/>
  <c r="J11" i="1"/>
  <c r="E37" i="1" s="1"/>
  <c r="J20" i="1"/>
  <c r="E38" i="1" s="1"/>
  <c r="M37" i="1" s="1"/>
  <c r="J27" i="1"/>
  <c r="I37" i="1"/>
  <c r="K38" i="1" s="1"/>
  <c r="G35" i="1"/>
  <c r="N35" i="1"/>
  <c r="L5" i="5"/>
  <c r="L7" i="5"/>
  <c r="L8" i="5"/>
  <c r="L9" i="5"/>
  <c r="L10" i="5"/>
  <c r="J11" i="5"/>
  <c r="E37" i="5" s="1"/>
  <c r="J20" i="5"/>
  <c r="E38" i="5"/>
  <c r="M37" i="5" s="1"/>
  <c r="J27" i="5"/>
  <c r="I37" i="5" s="1"/>
  <c r="K38" i="5" s="1"/>
  <c r="G35" i="5"/>
  <c r="N35" i="5"/>
  <c r="J11" i="2"/>
  <c r="E37" i="2" s="1"/>
  <c r="K37" i="2" s="1"/>
  <c r="J20" i="2"/>
  <c r="E38" i="2" s="1"/>
  <c r="M37" i="2" s="1"/>
  <c r="J27" i="2"/>
  <c r="I37" i="2" s="1"/>
  <c r="K38" i="2" s="1"/>
  <c r="G35" i="2"/>
  <c r="L7" i="3"/>
  <c r="L8" i="3"/>
  <c r="L9" i="3"/>
  <c r="L10" i="3"/>
  <c r="J11" i="3"/>
  <c r="E37" i="3" s="1"/>
  <c r="J20" i="3"/>
  <c r="E38" i="3" s="1"/>
  <c r="M37" i="3" s="1"/>
  <c r="J27" i="3"/>
  <c r="I37" i="3" s="1"/>
  <c r="K38" i="3" s="1"/>
  <c r="G35" i="3"/>
  <c r="N35" i="3"/>
  <c r="L7" i="4"/>
  <c r="L8" i="4"/>
  <c r="L9" i="4"/>
  <c r="L10" i="4"/>
  <c r="J11" i="4"/>
  <c r="E37" i="4" s="1"/>
  <c r="K37" i="4" s="1"/>
  <c r="J20" i="4"/>
  <c r="E38" i="4"/>
  <c r="M37" i="4" s="1"/>
  <c r="J27" i="4"/>
  <c r="I37" i="4" s="1"/>
  <c r="K38" i="4" s="1"/>
  <c r="G35" i="4"/>
  <c r="N35" i="4"/>
  <c r="L5" i="7"/>
  <c r="L7" i="7"/>
  <c r="L9" i="7"/>
  <c r="L10" i="7"/>
  <c r="J11" i="7"/>
  <c r="E37" i="7" s="1"/>
  <c r="J20" i="7"/>
  <c r="E38" i="7"/>
  <c r="M37" i="7" s="1"/>
  <c r="J27" i="7"/>
  <c r="I37" i="7" s="1"/>
  <c r="K38" i="7" s="1"/>
  <c r="G35" i="7"/>
  <c r="N35" i="7"/>
  <c r="B38" i="7"/>
  <c r="L5" i="6"/>
  <c r="L7" i="6"/>
  <c r="L8" i="6"/>
  <c r="L9" i="6"/>
  <c r="L10" i="6"/>
  <c r="J11" i="6"/>
  <c r="E37" i="6" s="1"/>
  <c r="E39" i="6" s="1"/>
  <c r="J20" i="6"/>
  <c r="J27" i="6"/>
  <c r="I37" i="6" s="1"/>
  <c r="K38" i="6" s="1"/>
  <c r="G35" i="6"/>
  <c r="N35" i="6"/>
  <c r="B39" i="6"/>
  <c r="E38" i="6"/>
  <c r="M37" i="6"/>
  <c r="N38" i="2"/>
  <c r="N38" i="3" s="1"/>
  <c r="N38" i="4" s="1"/>
  <c r="N38" i="5" s="1"/>
  <c r="B39" i="7"/>
  <c r="K39" i="7" s="1"/>
  <c r="N35" i="2"/>
  <c r="L2" i="1"/>
  <c r="G4" i="9"/>
  <c r="L2" i="5"/>
  <c r="A32" i="5" s="1"/>
  <c r="A25" i="8" s="1"/>
  <c r="I39" i="6" l="1"/>
  <c r="I38" i="6" s="1"/>
  <c r="M38" i="6" s="1"/>
  <c r="L44" i="8"/>
  <c r="L26" i="9" s="1"/>
  <c r="C8" i="9"/>
  <c r="F8" i="9"/>
  <c r="F10" i="9"/>
  <c r="F36" i="8"/>
  <c r="F2" i="8" s="1"/>
  <c r="F45" i="8"/>
  <c r="I25" i="9" s="1"/>
  <c r="F49" i="8"/>
  <c r="F43" i="8"/>
  <c r="I23" i="9" s="1"/>
  <c r="F40" i="8"/>
  <c r="L41" i="8"/>
  <c r="L23" i="9" s="1"/>
  <c r="F47" i="8"/>
  <c r="I27" i="9" s="1"/>
  <c r="C16" i="9"/>
  <c r="F46" i="8"/>
  <c r="I26" i="9" s="1"/>
  <c r="F12" i="9"/>
  <c r="F16" i="9"/>
  <c r="C10" i="9"/>
  <c r="C9" i="9"/>
  <c r="C7" i="9"/>
  <c r="F15" i="9"/>
  <c r="F11" i="9"/>
  <c r="L36" i="8"/>
  <c r="F3" i="8" s="1"/>
  <c r="L43" i="8"/>
  <c r="L25" i="9" s="1"/>
  <c r="F41" i="8"/>
  <c r="L42" i="8"/>
  <c r="L24" i="9" s="1"/>
  <c r="F42" i="8"/>
  <c r="I22" i="9" s="1"/>
  <c r="E39" i="5"/>
  <c r="I39" i="5" s="1"/>
  <c r="I38" i="5" s="1"/>
  <c r="M38" i="5" s="1"/>
  <c r="K37" i="5"/>
  <c r="E39" i="4"/>
  <c r="I39" i="4" s="1"/>
  <c r="I38" i="4" s="1"/>
  <c r="M38" i="4" s="1"/>
  <c r="E39" i="3"/>
  <c r="I38" i="3" s="1"/>
  <c r="M38" i="3" s="1"/>
  <c r="K37" i="3"/>
  <c r="K39" i="6"/>
  <c r="A31" i="1"/>
  <c r="A8" i="8" s="1"/>
  <c r="H33" i="1"/>
  <c r="G10" i="8" s="1"/>
  <c r="E39" i="1"/>
  <c r="I39" i="1" s="1"/>
  <c r="I38" i="1" s="1"/>
  <c r="M38" i="1" s="1"/>
  <c r="K37" i="1"/>
  <c r="K39" i="1"/>
  <c r="K39" i="5"/>
  <c r="K39" i="4"/>
  <c r="E39" i="7"/>
  <c r="I39" i="7" s="1"/>
  <c r="I38" i="7" s="1"/>
  <c r="M38" i="7" s="1"/>
  <c r="K37" i="7"/>
  <c r="K39" i="2"/>
  <c r="F48" i="8"/>
  <c r="I28" i="9" s="1"/>
  <c r="F44" i="8"/>
  <c r="I24" i="9" s="1"/>
  <c r="F9" i="9"/>
  <c r="F7" i="9"/>
  <c r="E39" i="2"/>
  <c r="I39" i="2" s="1"/>
  <c r="I38" i="2" s="1"/>
  <c r="M38" i="2" s="1"/>
  <c r="K37" i="6"/>
  <c r="F13" i="9"/>
  <c r="N38" i="6"/>
  <c r="N38" i="7"/>
  <c r="F14" i="9"/>
  <c r="L40" i="8"/>
  <c r="L22" i="9" s="1"/>
  <c r="L30" i="9"/>
  <c r="H31" i="3"/>
  <c r="G16" i="8" s="1"/>
  <c r="H32" i="3"/>
  <c r="G17" i="8" s="1"/>
  <c r="A31" i="3"/>
  <c r="A16" i="8" s="1"/>
  <c r="A33" i="3"/>
  <c r="A18" i="8" s="1"/>
  <c r="H33" i="3"/>
  <c r="G18" i="8" s="1"/>
  <c r="A32" i="3"/>
  <c r="A17" i="8" s="1"/>
  <c r="A34" i="3"/>
  <c r="A19" i="8" s="1"/>
  <c r="H34" i="3"/>
  <c r="G19" i="8" s="1"/>
  <c r="H31" i="6"/>
  <c r="G28" i="8" s="1"/>
  <c r="H32" i="6"/>
  <c r="G29" i="8" s="1"/>
  <c r="A31" i="6"/>
  <c r="A28" i="8" s="1"/>
  <c r="H34" i="6"/>
  <c r="G31" i="8" s="1"/>
  <c r="A33" i="6"/>
  <c r="A30" i="8" s="1"/>
  <c r="A34" i="6"/>
  <c r="A31" i="8" s="1"/>
  <c r="A32" i="6"/>
  <c r="A29" i="8" s="1"/>
  <c r="L2" i="4"/>
  <c r="L2" i="2"/>
  <c r="H34" i="2" s="1"/>
  <c r="G15" i="8" s="1"/>
  <c r="H31" i="5"/>
  <c r="G24" i="8" s="1"/>
  <c r="A34" i="5"/>
  <c r="A27" i="8" s="1"/>
  <c r="H34" i="5"/>
  <c r="G27" i="8" s="1"/>
  <c r="A31" i="5"/>
  <c r="A24" i="8" s="1"/>
  <c r="H32" i="5"/>
  <c r="G25" i="8" s="1"/>
  <c r="H33" i="5"/>
  <c r="G26" i="8" s="1"/>
  <c r="A33" i="5"/>
  <c r="A26" i="8" s="1"/>
  <c r="A33" i="1"/>
  <c r="A10" i="8" s="1"/>
  <c r="H31" i="1"/>
  <c r="G8" i="8" s="1"/>
  <c r="G11" i="8"/>
  <c r="A32" i="1"/>
  <c r="A9" i="8" s="1"/>
  <c r="A34" i="1"/>
  <c r="A11" i="8" s="1"/>
  <c r="H32" i="1"/>
  <c r="G9" i="8" s="1"/>
  <c r="L29" i="9" l="1"/>
  <c r="F4" i="8"/>
  <c r="A32" i="2"/>
  <c r="A13" i="8" s="1"/>
  <c r="C18" i="9"/>
  <c r="F18" i="9"/>
  <c r="I29" i="9"/>
  <c r="F58" i="8"/>
  <c r="I2" i="8" s="1"/>
  <c r="A33" i="2"/>
  <c r="A14" i="8" s="1"/>
  <c r="H33" i="2"/>
  <c r="G14" i="8" s="1"/>
  <c r="H32" i="2"/>
  <c r="G13" i="8" s="1"/>
  <c r="L58" i="8"/>
  <c r="I3" i="8" s="1"/>
  <c r="A34" i="2"/>
  <c r="A15" i="8" s="1"/>
  <c r="H31" i="2"/>
  <c r="G12" i="8" s="1"/>
  <c r="A31" i="2"/>
  <c r="A12" i="8" s="1"/>
  <c r="H32" i="4"/>
  <c r="G21" i="8" s="1"/>
  <c r="A32" i="4"/>
  <c r="A21" i="8" s="1"/>
  <c r="A34" i="4"/>
  <c r="A23" i="8" s="1"/>
  <c r="A31" i="4"/>
  <c r="A20" i="8" s="1"/>
  <c r="H31" i="4"/>
  <c r="G20" i="8" s="1"/>
  <c r="H33" i="4"/>
  <c r="G22" i="8" s="1"/>
  <c r="A33" i="4"/>
  <c r="A22" i="8" s="1"/>
  <c r="H34" i="4"/>
  <c r="G23" i="8" s="1"/>
  <c r="A33" i="7"/>
  <c r="A34" i="8" s="1"/>
  <c r="H34" i="7"/>
  <c r="G35" i="8" s="1"/>
  <c r="A34" i="7"/>
  <c r="A35" i="8" s="1"/>
  <c r="H31" i="7"/>
  <c r="G32" i="8" s="1"/>
  <c r="H32" i="7"/>
  <c r="G33" i="8" s="1"/>
  <c r="H33" i="7"/>
  <c r="G34" i="8" s="1"/>
  <c r="A31" i="7"/>
  <c r="A32" i="8" s="1"/>
  <c r="A32" i="7"/>
  <c r="A33" i="8" s="1"/>
  <c r="I30" i="9" l="1"/>
  <c r="I4" i="8"/>
</calcChain>
</file>

<file path=xl/sharedStrings.xml><?xml version="1.0" encoding="utf-8"?>
<sst xmlns="http://schemas.openxmlformats.org/spreadsheetml/2006/main" count="766" uniqueCount="187">
  <si>
    <t>CALENDRIER PAR JOUR</t>
  </si>
  <si>
    <t xml:space="preserve">Date : </t>
  </si>
  <si>
    <t>Manager du Schedule</t>
  </si>
  <si>
    <t>Manager du Projet</t>
  </si>
  <si>
    <t>temp</t>
  </si>
  <si>
    <t>événement</t>
  </si>
  <si>
    <t>bloc</t>
  </si>
  <si>
    <t>nom</t>
  </si>
  <si>
    <t>Qté</t>
  </si>
  <si>
    <t>est.</t>
  </si>
  <si>
    <t>Qté totale</t>
  </si>
  <si>
    <t>coût</t>
  </si>
  <si>
    <t>0600</t>
  </si>
  <si>
    <t>Piano</t>
  </si>
  <si>
    <t>0900</t>
  </si>
  <si>
    <t>total</t>
  </si>
  <si>
    <t>Manager de la Relation</t>
  </si>
  <si>
    <t>1200</t>
  </si>
  <si>
    <t>crédit</t>
  </si>
  <si>
    <t>1600</t>
  </si>
  <si>
    <t>2000</t>
  </si>
  <si>
    <t>Manager du Travail</t>
  </si>
  <si>
    <t>détail</t>
  </si>
  <si>
    <t>Company</t>
  </si>
  <si>
    <t>KepcoE&amp;C</t>
  </si>
  <si>
    <t>2400</t>
  </si>
  <si>
    <t>Manager du Budget</t>
  </si>
  <si>
    <t>revenu</t>
  </si>
  <si>
    <t>dépense</t>
  </si>
  <si>
    <t>date</t>
  </si>
  <si>
    <t>type</t>
  </si>
  <si>
    <t>code</t>
  </si>
  <si>
    <t>objet</t>
  </si>
  <si>
    <t>montant</t>
  </si>
  <si>
    <t>du travail(11)</t>
  </si>
  <si>
    <t>culture(28)</t>
  </si>
  <si>
    <t>etc.(10)</t>
  </si>
  <si>
    <t>Manager du Temp</t>
  </si>
  <si>
    <t>hau.</t>
  </si>
  <si>
    <t>projet (P)</t>
  </si>
  <si>
    <t>travail (T)</t>
  </si>
  <si>
    <t>P</t>
  </si>
  <si>
    <t>N</t>
  </si>
  <si>
    <t>Avg. Sleep</t>
  </si>
  <si>
    <t>end.</t>
  </si>
  <si>
    <t>relation (N)</t>
  </si>
  <si>
    <t>repos (R)</t>
  </si>
  <si>
    <t>T</t>
  </si>
  <si>
    <t>R</t>
  </si>
  <si>
    <t>disp.</t>
  </si>
  <si>
    <t>valable</t>
  </si>
  <si>
    <t>reste</t>
  </si>
  <si>
    <t>S</t>
  </si>
  <si>
    <t>memo</t>
  </si>
  <si>
    <t>Commentaires</t>
  </si>
  <si>
    <t xml:space="preserve"> </t>
  </si>
  <si>
    <t>aide(13)</t>
  </si>
  <si>
    <t>etc(10)</t>
  </si>
  <si>
    <t>com.trans(27)</t>
  </si>
  <si>
    <t>comte de résultat</t>
  </si>
  <si>
    <t>+</t>
  </si>
  <si>
    <t>++</t>
  </si>
  <si>
    <t>-</t>
  </si>
  <si>
    <t>--</t>
  </si>
  <si>
    <t>=</t>
  </si>
  <si>
    <t>==</t>
  </si>
  <si>
    <t>revenu total</t>
  </si>
  <si>
    <t>dépense total</t>
  </si>
  <si>
    <t>actif</t>
  </si>
  <si>
    <t>passif</t>
  </si>
  <si>
    <t>immobilier1</t>
  </si>
  <si>
    <t>prêt</t>
  </si>
  <si>
    <t>immobilier2</t>
  </si>
  <si>
    <t>carte</t>
  </si>
  <si>
    <t>KB1(salaire)</t>
  </si>
  <si>
    <t>Chase(US$)</t>
  </si>
  <si>
    <t>KB2(bourse)</t>
  </si>
  <si>
    <t>prêt2</t>
  </si>
  <si>
    <t>KB3(bills)</t>
  </si>
  <si>
    <t>KB4(réservé)</t>
  </si>
  <si>
    <t>WB1</t>
  </si>
  <si>
    <t>WB2</t>
  </si>
  <si>
    <t>poche</t>
  </si>
  <si>
    <t>etc.</t>
  </si>
  <si>
    <t>balance</t>
  </si>
  <si>
    <t>CALENDRIER PAR SEMAINE</t>
  </si>
  <si>
    <t>Date</t>
  </si>
  <si>
    <t>Période</t>
  </si>
  <si>
    <t>확인</t>
  </si>
  <si>
    <t>박경원</t>
  </si>
  <si>
    <t>revenu(1)</t>
  </si>
  <si>
    <t>actif(3)</t>
  </si>
  <si>
    <t>passif(4)</t>
  </si>
  <si>
    <t>du travail</t>
  </si>
  <si>
    <t>amélioration</t>
  </si>
  <si>
    <t>du actif</t>
  </si>
  <si>
    <t>invest.</t>
  </si>
  <si>
    <t>aide</t>
  </si>
  <si>
    <t>charges fin.</t>
  </si>
  <si>
    <t>budget</t>
  </si>
  <si>
    <t>amort.</t>
  </si>
  <si>
    <t>nourriture</t>
  </si>
  <si>
    <t>vêtements</t>
  </si>
  <si>
    <t>trans.com.</t>
  </si>
  <si>
    <t>culture</t>
  </si>
  <si>
    <t>vie</t>
  </si>
  <si>
    <t>KEB</t>
  </si>
  <si>
    <t>actif total</t>
  </si>
  <si>
    <t>passif total</t>
  </si>
  <si>
    <t>PJ</t>
  </si>
  <si>
    <t>NT</t>
  </si>
  <si>
    <t>projet</t>
  </si>
  <si>
    <t>계</t>
  </si>
  <si>
    <t>ROA</t>
  </si>
  <si>
    <t>DAR</t>
  </si>
  <si>
    <t>amort.(24)</t>
    <phoneticPr fontId="1" type="noConversion"/>
  </si>
  <si>
    <t>etc.(10)</t>
    <phoneticPr fontId="1" type="noConversion"/>
  </si>
  <si>
    <t>temp</t>
    <phoneticPr fontId="1" type="noConversion"/>
  </si>
  <si>
    <t>Memo</t>
    <phoneticPr fontId="1" type="noConversion"/>
  </si>
  <si>
    <t>memo</t>
    <phoneticPr fontId="1" type="noConversion"/>
  </si>
  <si>
    <t>memo</t>
    <phoneticPr fontId="1" type="noConversion"/>
  </si>
  <si>
    <t>etc(10)</t>
    <phoneticPr fontId="1" type="noConversion"/>
  </si>
  <si>
    <t xml:space="preserve"> </t>
    <phoneticPr fontId="1" type="noConversion"/>
  </si>
  <si>
    <t>nourriture(25)</t>
    <phoneticPr fontId="1" type="noConversion"/>
  </si>
  <si>
    <t>etc.(10)</t>
    <phoneticPr fontId="1" type="noConversion"/>
  </si>
  <si>
    <t>culture(28)</t>
    <phoneticPr fontId="1" type="noConversion"/>
  </si>
  <si>
    <t>nourriture(25)</t>
    <phoneticPr fontId="1" type="noConversion"/>
  </si>
  <si>
    <t>travail(11)</t>
    <phoneticPr fontId="1" type="noConversion"/>
  </si>
  <si>
    <t>etc.(10)</t>
    <phoneticPr fontId="1" type="noConversion"/>
  </si>
  <si>
    <t>KB2(invest)</t>
    <phoneticPr fontId="1" type="noConversion"/>
  </si>
  <si>
    <t>Company</t>
    <phoneticPr fontId="1" type="noConversion"/>
  </si>
  <si>
    <t>Kepco E&amp;C</t>
    <phoneticPr fontId="1" type="noConversion"/>
  </si>
  <si>
    <t>KB2(invest)</t>
    <phoneticPr fontId="1" type="noConversion"/>
  </si>
  <si>
    <t>du travail(11)</t>
    <phoneticPr fontId="1" type="noConversion"/>
  </si>
  <si>
    <t>du actif(12)</t>
    <phoneticPr fontId="1" type="noConversion"/>
  </si>
  <si>
    <t>Manager du Budget</t>
    <phoneticPr fontId="1" type="noConversion"/>
  </si>
  <si>
    <t>Manager du Temp</t>
    <phoneticPr fontId="1" type="noConversion"/>
  </si>
  <si>
    <t>Manager de la Relation</t>
    <phoneticPr fontId="1" type="noConversion"/>
  </si>
  <si>
    <t>amort(24)</t>
    <phoneticPr fontId="1" type="noConversion"/>
  </si>
  <si>
    <t>amort(24)</t>
    <phoneticPr fontId="1" type="noConversion"/>
  </si>
  <si>
    <t>prêt2</t>
    <phoneticPr fontId="1" type="noConversion"/>
  </si>
  <si>
    <t>prêt3</t>
    <phoneticPr fontId="1" type="noConversion"/>
  </si>
  <si>
    <t>vie(29)</t>
    <phoneticPr fontId="1" type="noConversion"/>
  </si>
  <si>
    <t>aide(13)</t>
    <phoneticPr fontId="1" type="noConversion"/>
  </si>
  <si>
    <t>nourriture(25)</t>
    <phoneticPr fontId="1" type="noConversion"/>
  </si>
  <si>
    <t>etc(10)</t>
    <phoneticPr fontId="1" type="noConversion"/>
  </si>
  <si>
    <t>trans.com(27)</t>
    <phoneticPr fontId="1" type="noConversion"/>
  </si>
  <si>
    <t>dépense(2)</t>
    <phoneticPr fontId="1" type="noConversion"/>
  </si>
  <si>
    <t>Fr_M1</t>
  </si>
  <si>
    <t>De_M1</t>
  </si>
  <si>
    <t>Litterature</t>
  </si>
  <si>
    <t>GreekMyth</t>
  </si>
  <si>
    <t>Reading</t>
  </si>
  <si>
    <t>Poche(US)</t>
    <phoneticPr fontId="1" type="noConversion"/>
  </si>
  <si>
    <t>trans.com(27)</t>
    <phoneticPr fontId="1" type="noConversion"/>
  </si>
  <si>
    <t>vie(29)</t>
    <phoneticPr fontId="1" type="noConversion"/>
  </si>
  <si>
    <t>De_M2</t>
    <phoneticPr fontId="1" type="noConversion"/>
  </si>
  <si>
    <t>vie(22)</t>
    <phoneticPr fontId="1" type="noConversion"/>
  </si>
  <si>
    <t>culture(28)</t>
    <phoneticPr fontId="1" type="noConversion"/>
  </si>
  <si>
    <t>vie(29)</t>
    <phoneticPr fontId="1" type="noConversion"/>
  </si>
  <si>
    <t>.</t>
    <phoneticPr fontId="1" type="noConversion"/>
  </si>
  <si>
    <t>nourriture(25)</t>
    <phoneticPr fontId="1" type="noConversion"/>
  </si>
  <si>
    <t>temp(전세)</t>
    <phoneticPr fontId="1" type="noConversion"/>
  </si>
  <si>
    <t>prêt3(Comp)</t>
    <phoneticPr fontId="1" type="noConversion"/>
  </si>
  <si>
    <t>Poche(US)</t>
    <phoneticPr fontId="1" type="noConversion"/>
  </si>
  <si>
    <t>0/600min</t>
    <phoneticPr fontId="1" type="noConversion"/>
  </si>
  <si>
    <t>0/600min</t>
    <phoneticPr fontId="1" type="noConversion"/>
  </si>
  <si>
    <t>0/600min</t>
    <phoneticPr fontId="1" type="noConversion"/>
  </si>
  <si>
    <t>28/115EA</t>
    <phoneticPr fontId="1" type="noConversion"/>
  </si>
  <si>
    <t>0/300min</t>
    <phoneticPr fontId="1" type="noConversion"/>
  </si>
  <si>
    <t>Commentaires</t>
    <phoneticPr fontId="1" type="noConversion"/>
  </si>
  <si>
    <t>S</t>
    <phoneticPr fontId="1" type="noConversion"/>
  </si>
  <si>
    <t>prêt4(Land)</t>
    <phoneticPr fontId="1" type="noConversion"/>
  </si>
  <si>
    <t>prêt(Mort)</t>
    <phoneticPr fontId="1" type="noConversion"/>
  </si>
  <si>
    <t>prêt2(KB)</t>
    <phoneticPr fontId="1" type="noConversion"/>
  </si>
  <si>
    <t>Commentaires</t>
    <phoneticPr fontId="1" type="noConversion"/>
  </si>
  <si>
    <t>vie(22)</t>
    <phoneticPr fontId="1" type="noConversion"/>
  </si>
  <si>
    <t>은곤이네는 아침 일찍 갔다. 아침에 플스로 '리틀빅플래닛'을 하면서 잠깐이나마 해솔이랑 놀았다. 식사는 간단하게 어제 남은 누룽지를 먹었다. 오전에 재활용품이나 음식물 쓰레기등을 치우고 2시간정도 다시 잠들었다. 자고 나니 개운했다. 점심으로 은곤이네가 남기고 간 부대찌개 밀키트를 요리해 먹었고 오후에 단지 내 아파트에 있는 놀이터에서 산책을 하면서 시간을 보냈다. 날씨는 다소 쌀쌀한 편이었다. 레오랑도 재밌게 놀았다. 저녁5시부터 롤드컵 준결승이 있었는데 T1이 강력한 우승후보 징동을 3:1로 이겼다. 다음주 결승이 벌써 기대된다.</t>
    <phoneticPr fontId="1" type="noConversion"/>
  </si>
  <si>
    <t>월요일부터 정신없는 하루였다. 오전에 일을 하고 점심을 먹고 대전으로 출장을 갔다. 장소는 기초과학연구원 옆에 있는 오노마 호텔이라는 곳이었다. 주제는 iSMR 슈퍼 캐패시터 관련 내용이다. AE 전기분야 입장에서 조목조목 설명했고 안전급 전원이 필요해진다고 하니 많은 사람들의 표정이 어두워 졌다. 애초에 능동설비를 통해 냉각재펌프 플라이휠을 대체하겠다는 생각이 말이 안 된다. 안전급 전원을 없애려고 모듈형 원자로를 개발하고 있기 때문이다. 회의는 5시쯤 끝났고 돌아오는 길에 성심당 대전역점에서 빵을 샀다. 고로케를 간만에 먹으니 정말 맛있었다.</t>
    <phoneticPr fontId="1" type="noConversion"/>
  </si>
  <si>
    <t>어제에 이어서 오늘도 출장이다. 오늘 출장은 APR1400+ 등급분류 보고서 관련 집중 작성회의다. 다행히 전기분야는 거의 다 끝난 상태라서 마무리만 하면 될 것 같다. 한 가지 아쉬운 건 내일 부서 행사인데 계속 출장이라는 점이다. 운명이라고 받아들여야 할 것 같다. 대전으로 출장을 다니니 좋은 점 하나는 있다. 바로 잊고 있었던 성심당 빵을 살 수 있다는 점이다. 어제에 이어서 오늘도 샀다. 타마라는 내일 카티아를 만나는데 선물용 케이크도 따로 샀다. 집에 오니 6시40분 쯤 되었는데 생각보다 나쁘지 않았다. 레오랑 같이 '호그와트레거시'를 잠깐 하고 캐드시헝 연습을 했다. 벌써 이번주다.</t>
    <phoneticPr fontId="1" type="noConversion"/>
  </si>
  <si>
    <t>부서 행사가 있는 날이다. 원래는 오전만 근무하고 집에 가야하는데 출장 때문에 계속 회의실에 잡혀 있었다. 오늘도 어제처럼 출근을 대전으로 했다. 둘쨋날이라서 좀 더 일찍 왔다. 회의실은 난방을 제대로 안 해줘서 추웠다. 그래도 전기분야는 어느정도 마무리가 되었다. 오후 일찍 일을 마치고 회사에 갔다. 그 동안 밀린 메일을 처리했고 시간에 맞춰 타마라가 유치원에서 면담하는 동안 아이들도 돌봤다. 회사를 한바퀴 돌면서 시간을 보냈고 지하 매점에서 타마라가 좋아하는 와인도 샀다. 예전에도 마신 적 있는 김천 특산품 '수도산와인'이다.</t>
    <phoneticPr fontId="1" type="noConversion"/>
  </si>
  <si>
    <t>드디어 출장도 마지막 날이다. 어제와 마찬가지로 회의장에는 8시 반 쯤 도착했는데 수능날이라 회의실 건물 담당자가 출근을 늦게 해서 들어갈 수 없었다. 한참을 기다리다 청소 아주머니에게 부탁해서 들어갈 수 있었다. 점심을 먹고 난 다음 오후에는 PM차를 타고 회의장소를 옮겼는데 원자력안전연구원에서 발표가 있었기 때문이다. 지난번 폴란드 규제기관과 비슷하게 체코 규제기관 사람들도 비슷한 구성이었고 여성분도 2분 계셨다. 분위기는 대체로 차분했다. 질문도 그다지 많지 않았다. 오후 첫번째 발표라 일찍 끝내고 집에 갈 수 있었다. 하루종일 비가 왔는데 중앙로 역에서 내려서 성심당에서 빵을 산 다음 지하상가로 대전역까지 이동했다. 확장공사를 해서 대전역 지하상가와 연결되는 통로가 새로 생겼다. 대전은 여전히 정겨웠다. 신혼 때의 추억이 많이 담긴 곳이다.</t>
    <phoneticPr fontId="1" type="noConversion"/>
  </si>
  <si>
    <t>마침내 금요일이다 이번주는 계속 출장을 다녀서인지 본사가 정말 그리웠다. 간만에 본사로 출근을 하니 집중도 잘 되고 좋았다. 일은 여전히 많았지만 해 볼만한 것 같다. CTRF프로젝트가 가장 문제인데 다음주부터 본격적으로 결과물을 작성해 나가야겠다. 팀장이라서 좋은 점이 단순한 작업은 하지 않아도 된다는 점이다. 중요한 설계사항만 작성하고 나머지는 실무인력을 통해서 지시하면 된다. 그래도 결국 내가 챙겨야 하긴 하지만 말이다. 집에 오니 어머니께서 각종 음식과 과일을 보내주셨다. 요즘같이 과일이 비싼 시기에 단비같은 보급품이었다. 오후에는 되도록 시험공부에만 집중하려고 노력했다. 벌써 내일이 BIM전문가 시험일이다. 많이 부족하지만 최선을 다해 볼 생각이다.</t>
    <phoneticPr fontId="1" type="noConversion"/>
  </si>
  <si>
    <t>운명의 시험날이다. 주말이라서 그런지 정말 시험을 보러 가기 싫었고 귀찮았다. 그래도 해보자는 마음으로 SRT를 타러 집을 나섰다. 이번 시험장소는 전과 동일했지만 시간대가 오후였다. 그래서 오전에 시험공부를 할 수 있었지만 한편으로는 늘어지는 느낌때문에 답답하기도 했다. 시험 난이도는 이전보다 쉬운 편이었는데 그래도 시간은 빠듯했다. 문항을 이해하면서 하나하나씩 했는데 역시 마지막에는 시간이 부족해서 제대로 풀 수 없었다. 이번 시험도 합격하기는 어려워 보였다. 다음 시험부터는 속도에 중점을 두고 연습해 나가야겠다. 오는 길에 오랜만에 코딩강의를 들었는데 정말 좋았다. 이제 코딩공부도 다시 시작할 때가 되었다.</t>
    <phoneticPr fontId="1" type="noConversion"/>
  </si>
  <si>
    <t>vie(29)</t>
    <phoneticPr fontId="1" type="noConversion"/>
  </si>
  <si>
    <t>차보험</t>
    <phoneticPr fontId="1" type="noConversion"/>
  </si>
  <si>
    <t>balance total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</si>
</sst>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 #,##0_-;_-* &quot;-&quot;_-;_-@_-"/>
    <numFmt numFmtId="176" formatCode="#,##0_ "/>
    <numFmt numFmtId="177" formatCode="#,##0_ ;[Red]\-#,##0\ "/>
    <numFmt numFmtId="178" formatCode="m&quot;/&quot;d;@"/>
    <numFmt numFmtId="179" formatCode="#,##0.00_ "/>
    <numFmt numFmtId="180" formatCode="0_);[Red]\(0\)"/>
    <numFmt numFmtId="181" formatCode="0_ "/>
    <numFmt numFmtId="182" formatCode="yyyy&quot;-&quot;m&quot;-&quot;d;@"/>
    <numFmt numFmtId="183" formatCode="0.00_ "/>
    <numFmt numFmtId="184" formatCode="0_ ;[Red]\-0\ "/>
    <numFmt numFmtId="185" formatCode="000\-000"/>
    <numFmt numFmtId="186" formatCode="0.00_);[Red]\(0.00\)"/>
  </numFmts>
  <fonts count="14" x14ac:knownFonts="1">
    <font>
      <sz val="11"/>
      <name val="돋움"/>
      <family val="3"/>
      <charset val="129"/>
    </font>
    <font>
      <sz val="8"/>
      <name val="돋움"/>
      <family val="3"/>
      <charset val="129"/>
    </font>
    <font>
      <sz val="10"/>
      <name val="돋움"/>
      <family val="3"/>
      <charset val="129"/>
    </font>
    <font>
      <b/>
      <sz val="16"/>
      <name val="돋움"/>
      <family val="3"/>
      <charset val="129"/>
    </font>
    <font>
      <sz val="10"/>
      <color indexed="12"/>
      <name val="돋움"/>
      <family val="3"/>
      <charset val="129"/>
    </font>
    <font>
      <sz val="10"/>
      <color indexed="10"/>
      <name val="돋움"/>
      <family val="3"/>
      <charset val="129"/>
    </font>
    <font>
      <b/>
      <sz val="10"/>
      <name val="돋움"/>
      <family val="3"/>
      <charset val="129"/>
    </font>
    <font>
      <sz val="8"/>
      <name val="굴림"/>
      <family val="3"/>
      <charset val="129"/>
    </font>
    <font>
      <b/>
      <sz val="8"/>
      <name val="돋움"/>
      <family val="3"/>
      <charset val="129"/>
    </font>
    <font>
      <sz val="8"/>
      <color indexed="12"/>
      <name val="돋움"/>
      <family val="3"/>
      <charset val="129"/>
    </font>
    <font>
      <sz val="8"/>
      <color indexed="10"/>
      <name val="돋움"/>
      <family val="3"/>
      <charset val="129"/>
    </font>
    <font>
      <b/>
      <sz val="8"/>
      <name val="돋움"/>
      <family val="3"/>
      <charset val="129"/>
    </font>
    <font>
      <sz val="9"/>
      <name val="돋움"/>
      <family val="3"/>
      <charset val="129"/>
    </font>
    <font>
      <sz val="8"/>
      <color rgb="FFFF0000"/>
      <name val="돋움"/>
      <family val="3"/>
      <charset val="129"/>
    </font>
  </fonts>
  <fills count="3">
    <fill>
      <patternFill patternType="none"/>
    </fill>
    <fill>
      <patternFill patternType="gray125"/>
    </fill>
    <fill>
      <patternFill patternType="solid">
        <fgColor indexed="9"/>
        <bgColor indexed="64"/>
      </patternFill>
    </fill>
  </fills>
  <borders count="11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medium">
        <color indexed="64"/>
      </right>
      <top style="medium">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hair">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thin">
        <color indexed="64"/>
      </top>
      <bottom/>
      <diagonal/>
    </border>
    <border>
      <left/>
      <right style="thin">
        <color indexed="64"/>
      </right>
      <top/>
      <bottom/>
      <diagonal/>
    </border>
    <border>
      <left style="hair">
        <color indexed="64"/>
      </left>
      <right style="hair">
        <color indexed="64"/>
      </right>
      <top style="medium">
        <color indexed="64"/>
      </top>
      <bottom/>
      <diagonal/>
    </border>
    <border>
      <left style="hair">
        <color indexed="64"/>
      </left>
      <right/>
      <top style="hair">
        <color indexed="64"/>
      </top>
      <bottom style="hair">
        <color indexed="64"/>
      </bottom>
      <diagonal/>
    </border>
    <border>
      <left style="thin">
        <color indexed="64"/>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style="medium">
        <color indexed="64"/>
      </left>
      <right style="hair">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s>
  <cellStyleXfs count="1">
    <xf numFmtId="0" fontId="0" fillId="0" borderId="0">
      <alignment vertical="center"/>
    </xf>
  </cellStyleXfs>
  <cellXfs count="366">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176" fontId="2" fillId="0" borderId="0" xfId="0" applyNumberFormat="1" applyFont="1" applyAlignment="1">
      <alignment horizontal="center" vertical="center"/>
    </xf>
    <xf numFmtId="176" fontId="2" fillId="0" borderId="0" xfId="0" applyNumberFormat="1" applyFo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6" fontId="2" fillId="0" borderId="2" xfId="0" applyNumberFormat="1" applyFont="1" applyBorder="1" applyAlignment="1">
      <alignment horizontal="center" vertical="center"/>
    </xf>
    <xf numFmtId="176" fontId="2" fillId="0" borderId="1" xfId="0" applyNumberFormat="1" applyFont="1" applyBorder="1">
      <alignment vertical="center"/>
    </xf>
    <xf numFmtId="0" fontId="2" fillId="0" borderId="3" xfId="0" applyFont="1" applyBorder="1">
      <alignment vertical="center"/>
    </xf>
    <xf numFmtId="0" fontId="2" fillId="0" borderId="4" xfId="0" applyFont="1" applyBorder="1" applyAlignment="1">
      <alignment horizontal="center" vertical="center"/>
    </xf>
    <xf numFmtId="0" fontId="2" fillId="0" borderId="5" xfId="0" applyFont="1" applyBorder="1">
      <alignment vertical="center"/>
    </xf>
    <xf numFmtId="0" fontId="2" fillId="0" borderId="6" xfId="0" applyFont="1" applyBorder="1">
      <alignment vertical="center"/>
    </xf>
    <xf numFmtId="0" fontId="2" fillId="0" borderId="6" xfId="0" applyFont="1" applyBorder="1" applyAlignment="1">
      <alignment horizontal="center" vertical="center"/>
    </xf>
    <xf numFmtId="176" fontId="2" fillId="0" borderId="6" xfId="0" applyNumberFormat="1" applyFont="1" applyBorder="1">
      <alignment vertical="center"/>
    </xf>
    <xf numFmtId="176" fontId="2" fillId="0" borderId="7" xfId="0" applyNumberFormat="1" applyFont="1" applyBorder="1">
      <alignment vertical="center"/>
    </xf>
    <xf numFmtId="0" fontId="2" fillId="0" borderId="0" xfId="0" applyFont="1" applyBorder="1">
      <alignment vertical="center"/>
    </xf>
    <xf numFmtId="0" fontId="2" fillId="0" borderId="0" xfId="0" applyFont="1" applyBorder="1" applyAlignment="1">
      <alignment horizontal="center" vertical="center"/>
    </xf>
    <xf numFmtId="176" fontId="2" fillId="0" borderId="0" xfId="0" applyNumberFormat="1" applyFont="1" applyBorder="1">
      <alignment vertical="center"/>
    </xf>
    <xf numFmtId="0" fontId="2" fillId="0" borderId="8" xfId="0" applyFont="1" applyBorder="1">
      <alignment vertical="center"/>
    </xf>
    <xf numFmtId="0" fontId="2" fillId="0" borderId="8" xfId="0" applyFont="1" applyBorder="1" applyAlignment="1">
      <alignment horizontal="center" vertical="center"/>
    </xf>
    <xf numFmtId="176" fontId="2" fillId="0" borderId="9" xfId="0" applyNumberFormat="1" applyFont="1" applyBorder="1">
      <alignment vertical="center"/>
    </xf>
    <xf numFmtId="0" fontId="2" fillId="0" borderId="10" xfId="0" applyFont="1" applyBorder="1" applyAlignment="1">
      <alignment horizontal="center" vertical="center"/>
    </xf>
    <xf numFmtId="176" fontId="2" fillId="0" borderId="0" xfId="0" applyNumberFormat="1" applyFont="1" applyBorder="1" applyAlignment="1">
      <alignment horizontal="center" vertical="center"/>
    </xf>
    <xf numFmtId="176" fontId="2" fillId="0" borderId="11" xfId="0" applyNumberFormat="1" applyFont="1" applyBorder="1" applyAlignment="1">
      <alignment horizontal="center" vertical="center"/>
    </xf>
    <xf numFmtId="0" fontId="2" fillId="0" borderId="10" xfId="0" applyFont="1" applyBorder="1">
      <alignment vertical="center"/>
    </xf>
    <xf numFmtId="176" fontId="2" fillId="0" borderId="11" xfId="0" applyNumberFormat="1" applyFont="1" applyBorder="1">
      <alignment vertical="center"/>
    </xf>
    <xf numFmtId="0" fontId="2" fillId="0" borderId="12" xfId="0" applyFont="1" applyBorder="1">
      <alignment vertical="center"/>
    </xf>
    <xf numFmtId="0" fontId="2" fillId="0" borderId="13" xfId="0" applyFont="1" applyBorder="1" applyAlignment="1">
      <alignment horizontal="center" vertical="center"/>
    </xf>
    <xf numFmtId="176" fontId="2" fillId="0" borderId="13" xfId="0" applyNumberFormat="1" applyFont="1" applyBorder="1">
      <alignment vertical="center"/>
    </xf>
    <xf numFmtId="0" fontId="2" fillId="0" borderId="13" xfId="0" applyFont="1" applyBorder="1">
      <alignment vertical="center"/>
    </xf>
    <xf numFmtId="176" fontId="2" fillId="0" borderId="14" xfId="0" applyNumberFormat="1" applyFont="1" applyBorder="1">
      <alignment vertical="center"/>
    </xf>
    <xf numFmtId="0" fontId="2" fillId="0" borderId="15" xfId="0" applyFont="1" applyBorder="1" applyAlignment="1">
      <alignment horizontal="center" vertical="center"/>
    </xf>
    <xf numFmtId="0" fontId="2" fillId="0" borderId="4" xfId="0" applyFont="1" applyBorder="1">
      <alignment vertical="center"/>
    </xf>
    <xf numFmtId="0" fontId="2" fillId="0" borderId="16" xfId="0" applyFont="1" applyBorder="1" applyAlignment="1">
      <alignment horizontal="center" vertical="center"/>
    </xf>
    <xf numFmtId="176" fontId="2" fillId="0" borderId="16" xfId="0" applyNumberFormat="1" applyFont="1" applyBorder="1">
      <alignment vertical="center"/>
    </xf>
    <xf numFmtId="0" fontId="2" fillId="0" borderId="16" xfId="0" applyFont="1" applyBorder="1">
      <alignment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20" xfId="0" applyFont="1" applyBorder="1">
      <alignment vertical="center"/>
    </xf>
    <xf numFmtId="176" fontId="2" fillId="0" borderId="21" xfId="0" applyNumberFormat="1" applyFont="1" applyBorder="1">
      <alignment vertical="center"/>
    </xf>
    <xf numFmtId="0" fontId="2" fillId="0" borderId="22" xfId="0" applyFont="1" applyBorder="1" applyAlignment="1">
      <alignment horizontal="center" vertical="center"/>
    </xf>
    <xf numFmtId="178" fontId="2" fillId="0" borderId="5" xfId="0" applyNumberFormat="1" applyFont="1" applyBorder="1" applyAlignment="1">
      <alignment horizontal="center" vertical="center"/>
    </xf>
    <xf numFmtId="0" fontId="2" fillId="0" borderId="23" xfId="0" applyFont="1" applyBorder="1" applyAlignment="1">
      <alignment horizontal="center" vertical="center"/>
    </xf>
    <xf numFmtId="0" fontId="2" fillId="0" borderId="23" xfId="0" applyFont="1" applyBorder="1">
      <alignment vertical="center"/>
    </xf>
    <xf numFmtId="0" fontId="2" fillId="0" borderId="25" xfId="0" applyFont="1" applyBorder="1" applyAlignment="1">
      <alignment horizontal="center" vertical="center"/>
    </xf>
    <xf numFmtId="0" fontId="2" fillId="0" borderId="27" xfId="0" applyFont="1" applyBorder="1" applyAlignment="1">
      <alignment horizontal="center" vertical="center"/>
    </xf>
    <xf numFmtId="176" fontId="2" fillId="0" borderId="24" xfId="0" applyNumberFormat="1" applyFont="1" applyBorder="1">
      <alignment vertical="center"/>
    </xf>
    <xf numFmtId="0" fontId="2" fillId="0" borderId="29" xfId="0" applyFont="1" applyBorder="1" applyAlignment="1">
      <alignment horizontal="center" vertical="center"/>
    </xf>
    <xf numFmtId="0" fontId="2" fillId="0" borderId="29" xfId="0" applyFont="1" applyBorder="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4" xfId="0" applyFont="1" applyBorder="1" applyAlignment="1">
      <alignment horizontal="center" vertical="center"/>
    </xf>
    <xf numFmtId="176" fontId="2" fillId="0" borderId="35" xfId="0" applyNumberFormat="1" applyFont="1" applyBorder="1">
      <alignment vertical="center"/>
    </xf>
    <xf numFmtId="176" fontId="2" fillId="0" borderId="12" xfId="0" applyNumberFormat="1" applyFont="1" applyBorder="1">
      <alignment vertical="center"/>
    </xf>
    <xf numFmtId="178" fontId="2" fillId="0" borderId="37" xfId="0" applyNumberFormat="1" applyFont="1" applyBorder="1" applyAlignment="1">
      <alignment horizontal="center" vertical="center"/>
    </xf>
    <xf numFmtId="0" fontId="2" fillId="0" borderId="25" xfId="0" applyFont="1" applyBorder="1">
      <alignment vertical="center"/>
    </xf>
    <xf numFmtId="178" fontId="2" fillId="0" borderId="34" xfId="0" applyNumberFormat="1" applyFont="1" applyBorder="1" applyAlignment="1">
      <alignment horizontal="center" vertical="center"/>
    </xf>
    <xf numFmtId="0" fontId="2" fillId="0" borderId="34" xfId="0" applyFont="1" applyBorder="1">
      <alignment vertical="center"/>
    </xf>
    <xf numFmtId="176" fontId="4" fillId="0" borderId="34" xfId="0" applyNumberFormat="1" applyFont="1" applyBorder="1">
      <alignment vertical="center"/>
    </xf>
    <xf numFmtId="176" fontId="5" fillId="0" borderId="34" xfId="0" applyNumberFormat="1" applyFont="1" applyBorder="1">
      <alignment vertical="center"/>
    </xf>
    <xf numFmtId="176" fontId="2" fillId="0" borderId="38" xfId="0" applyNumberFormat="1" applyFont="1" applyBorder="1" applyAlignment="1">
      <alignment horizontal="center" vertical="center"/>
    </xf>
    <xf numFmtId="0" fontId="2" fillId="0" borderId="39" xfId="0" applyFont="1" applyBorder="1" applyAlignment="1">
      <alignment horizontal="center" vertical="center"/>
    </xf>
    <xf numFmtId="176" fontId="2" fillId="0" borderId="22" xfId="0" applyNumberFormat="1" applyFont="1" applyBorder="1">
      <alignment vertical="center"/>
    </xf>
    <xf numFmtId="176" fontId="2" fillId="0" borderId="1" xfId="0" applyNumberFormat="1" applyFont="1" applyBorder="1" applyAlignment="1">
      <alignment horizontal="right" vertical="center"/>
    </xf>
    <xf numFmtId="176" fontId="2" fillId="0" borderId="40" xfId="0" applyNumberFormat="1" applyFont="1" applyBorder="1">
      <alignment vertical="center"/>
    </xf>
    <xf numFmtId="0" fontId="2" fillId="0" borderId="6" xfId="0" applyNumberFormat="1" applyFont="1" applyBorder="1" applyAlignment="1">
      <alignment horizontal="center" vertical="center"/>
    </xf>
    <xf numFmtId="178" fontId="2" fillId="0" borderId="6" xfId="0" applyNumberFormat="1" applyFont="1" applyBorder="1" applyAlignment="1">
      <alignment horizontal="center" vertical="center"/>
    </xf>
    <xf numFmtId="0" fontId="2" fillId="0" borderId="41" xfId="0" applyFont="1" applyBorder="1" applyAlignment="1">
      <alignment horizontal="center" vertical="center"/>
    </xf>
    <xf numFmtId="179" fontId="2" fillId="0" borderId="39" xfId="0" applyNumberFormat="1" applyFont="1" applyBorder="1" applyAlignment="1">
      <alignment horizontal="center" vertical="center"/>
    </xf>
    <xf numFmtId="181" fontId="2" fillId="0" borderId="6" xfId="0" applyNumberFormat="1" applyFont="1" applyBorder="1" applyAlignment="1">
      <alignment horizontal="center" vertical="center"/>
    </xf>
    <xf numFmtId="176" fontId="2" fillId="0" borderId="23" xfId="0" applyNumberFormat="1" applyFont="1" applyBorder="1">
      <alignment vertical="center"/>
    </xf>
    <xf numFmtId="0" fontId="2" fillId="0" borderId="42" xfId="0" applyFont="1" applyBorder="1">
      <alignment vertical="center"/>
    </xf>
    <xf numFmtId="0" fontId="2" fillId="0" borderId="43" xfId="0" applyFont="1" applyBorder="1" applyAlignment="1">
      <alignment horizontal="center" vertical="center"/>
    </xf>
    <xf numFmtId="176" fontId="2" fillId="0" borderId="43" xfId="0" applyNumberFormat="1" applyFont="1" applyBorder="1">
      <alignment vertical="center"/>
    </xf>
    <xf numFmtId="0" fontId="2" fillId="0" borderId="43" xfId="0" applyFont="1" applyBorder="1">
      <alignment vertical="center"/>
    </xf>
    <xf numFmtId="176" fontId="2" fillId="0" borderId="44" xfId="0" applyNumberFormat="1" applyFont="1" applyBorder="1">
      <alignment vertical="center"/>
    </xf>
    <xf numFmtId="0" fontId="2" fillId="0" borderId="45" xfId="0" applyFont="1" applyBorder="1" applyAlignment="1">
      <alignment horizontal="center" vertical="center"/>
    </xf>
    <xf numFmtId="0" fontId="2" fillId="0" borderId="46" xfId="0" applyFont="1" applyBorder="1" applyAlignment="1">
      <alignment horizontal="center" vertical="center"/>
    </xf>
    <xf numFmtId="0" fontId="2" fillId="0" borderId="47" xfId="0" applyFont="1" applyBorder="1" applyAlignment="1">
      <alignment horizontal="center" vertical="center"/>
    </xf>
    <xf numFmtId="0" fontId="2" fillId="0" borderId="47" xfId="0" applyFont="1" applyBorder="1">
      <alignment vertical="center"/>
    </xf>
    <xf numFmtId="176" fontId="2" fillId="0" borderId="48" xfId="0" applyNumberFormat="1" applyFont="1" applyBorder="1">
      <alignment vertical="center"/>
    </xf>
    <xf numFmtId="176" fontId="2" fillId="0" borderId="46" xfId="0" applyNumberFormat="1" applyFont="1" applyBorder="1" applyAlignment="1">
      <alignment horizontal="center" vertical="center"/>
    </xf>
    <xf numFmtId="176" fontId="2" fillId="0" borderId="49" xfId="0" applyNumberFormat="1" applyFont="1" applyBorder="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Border="1" applyAlignment="1">
      <alignment horizontal="center" vertical="center"/>
    </xf>
    <xf numFmtId="176" fontId="1" fillId="0" borderId="0" xfId="0" applyNumberFormat="1" applyFont="1" applyBorder="1" applyAlignment="1">
      <alignment horizontal="right" vertical="center"/>
    </xf>
    <xf numFmtId="0" fontId="1" fillId="0" borderId="0" xfId="0" applyFont="1" applyBorder="1">
      <alignment vertical="center"/>
    </xf>
    <xf numFmtId="176" fontId="1" fillId="0" borderId="0" xfId="0" applyNumberFormat="1" applyFont="1" applyBorder="1" applyAlignment="1">
      <alignment vertical="center"/>
    </xf>
    <xf numFmtId="0" fontId="1" fillId="0" borderId="18" xfId="0" applyFont="1" applyBorder="1" applyAlignment="1">
      <alignment horizontal="center" vertical="center"/>
    </xf>
    <xf numFmtId="0" fontId="1" fillId="0" borderId="1" xfId="0" applyFont="1" applyBorder="1" applyAlignment="1">
      <alignment horizontal="center" vertical="center"/>
    </xf>
    <xf numFmtId="176" fontId="1" fillId="0" borderId="2" xfId="0" applyNumberFormat="1" applyFont="1" applyBorder="1" applyAlignment="1">
      <alignment horizontal="center" vertical="center"/>
    </xf>
    <xf numFmtId="0" fontId="1" fillId="0" borderId="4" xfId="0" applyFont="1" applyBorder="1">
      <alignment vertical="center"/>
    </xf>
    <xf numFmtId="0" fontId="1" fillId="0" borderId="52" xfId="0" applyFont="1" applyBorder="1" applyAlignment="1">
      <alignment vertical="center"/>
    </xf>
    <xf numFmtId="0" fontId="1" fillId="0" borderId="54" xfId="0" applyFont="1" applyBorder="1" applyAlignment="1">
      <alignment vertical="center"/>
    </xf>
    <xf numFmtId="0" fontId="1" fillId="0" borderId="54" xfId="0" applyFont="1" applyBorder="1" applyAlignment="1">
      <alignment horizontal="center" vertical="center"/>
    </xf>
    <xf numFmtId="180" fontId="1" fillId="0" borderId="54" xfId="0" applyNumberFormat="1" applyFont="1" applyBorder="1" applyAlignment="1">
      <alignment horizontal="center" vertical="center"/>
    </xf>
    <xf numFmtId="180" fontId="1" fillId="0" borderId="55" xfId="0" applyNumberFormat="1" applyFont="1" applyBorder="1" applyAlignment="1">
      <alignment horizontal="center" vertical="center"/>
    </xf>
    <xf numFmtId="0" fontId="1" fillId="0" borderId="4" xfId="0" applyFont="1" applyBorder="1" applyAlignment="1">
      <alignment horizontal="center" vertical="center"/>
    </xf>
    <xf numFmtId="176" fontId="1" fillId="0" borderId="19" xfId="0" applyNumberFormat="1" applyFont="1" applyBorder="1">
      <alignment vertical="center"/>
    </xf>
    <xf numFmtId="0" fontId="1" fillId="0" borderId="6" xfId="0" applyFont="1" applyBorder="1">
      <alignment vertical="center"/>
    </xf>
    <xf numFmtId="0" fontId="1" fillId="0" borderId="53" xfId="0" applyFont="1" applyBorder="1" applyAlignment="1">
      <alignment vertical="center"/>
    </xf>
    <xf numFmtId="0" fontId="1" fillId="0" borderId="23" xfId="0" applyFont="1" applyBorder="1" applyAlignment="1">
      <alignment vertical="center"/>
    </xf>
    <xf numFmtId="0" fontId="1" fillId="0" borderId="23" xfId="0" applyFont="1" applyBorder="1" applyAlignment="1">
      <alignment horizontal="center" vertical="center"/>
    </xf>
    <xf numFmtId="180" fontId="1" fillId="0" borderId="23" xfId="0" applyNumberFormat="1" applyFont="1" applyBorder="1" applyAlignment="1">
      <alignment horizontal="center" vertical="center"/>
    </xf>
    <xf numFmtId="180" fontId="1" fillId="0" borderId="24" xfId="0" applyNumberFormat="1" applyFont="1" applyBorder="1" applyAlignment="1">
      <alignment horizontal="center" vertical="center"/>
    </xf>
    <xf numFmtId="0" fontId="1" fillId="0" borderId="6" xfId="0" applyFont="1" applyBorder="1" applyAlignment="1">
      <alignment horizontal="center" vertical="center"/>
    </xf>
    <xf numFmtId="176" fontId="1" fillId="0" borderId="7" xfId="0" applyNumberFormat="1" applyFont="1" applyBorder="1">
      <alignment vertical="center"/>
    </xf>
    <xf numFmtId="0" fontId="1" fillId="0" borderId="23" xfId="0" applyFont="1" applyFill="1" applyBorder="1" applyAlignment="1">
      <alignment horizontal="center" vertical="center"/>
    </xf>
    <xf numFmtId="180" fontId="1" fillId="0" borderId="23" xfId="0" applyNumberFormat="1" applyFont="1" applyFill="1" applyBorder="1" applyAlignment="1">
      <alignment horizontal="center" vertical="center"/>
    </xf>
    <xf numFmtId="180" fontId="1" fillId="0" borderId="24" xfId="0" applyNumberFormat="1" applyFont="1" applyFill="1" applyBorder="1" applyAlignment="1">
      <alignment horizontal="center" vertical="center"/>
    </xf>
    <xf numFmtId="180" fontId="1" fillId="0" borderId="23" xfId="0" applyNumberFormat="1" applyFont="1" applyFill="1" applyBorder="1" applyAlignment="1">
      <alignment horizontal="left" vertical="center"/>
    </xf>
    <xf numFmtId="0" fontId="1" fillId="0" borderId="3" xfId="0" applyFont="1" applyBorder="1" applyAlignment="1">
      <alignment horizontal="center" vertical="center"/>
    </xf>
    <xf numFmtId="176" fontId="1" fillId="0" borderId="19" xfId="0" applyNumberFormat="1" applyFont="1" applyBorder="1" applyAlignment="1">
      <alignment horizontal="center" vertical="center"/>
    </xf>
    <xf numFmtId="0" fontId="1" fillId="0" borderId="23" xfId="0" applyFont="1" applyFill="1" applyBorder="1" applyAlignment="1">
      <alignment horizontal="left" vertical="center"/>
    </xf>
    <xf numFmtId="180" fontId="1" fillId="0" borderId="24" xfId="0" applyNumberFormat="1" applyFont="1" applyFill="1" applyBorder="1" applyAlignment="1">
      <alignment horizontal="left" vertical="center"/>
    </xf>
    <xf numFmtId="0" fontId="1" fillId="0" borderId="56" xfId="0" applyFont="1" applyBorder="1">
      <alignment vertical="center"/>
    </xf>
    <xf numFmtId="0" fontId="1" fillId="0" borderId="57" xfId="0" applyFont="1" applyBorder="1" applyAlignment="1">
      <alignment vertical="center"/>
    </xf>
    <xf numFmtId="0" fontId="1" fillId="0" borderId="43" xfId="0" applyFont="1" applyBorder="1" applyAlignment="1">
      <alignment vertical="center"/>
    </xf>
    <xf numFmtId="0" fontId="1" fillId="0" borderId="43" xfId="0" applyFont="1" applyFill="1" applyBorder="1" applyAlignment="1">
      <alignment horizontal="left" vertical="center"/>
    </xf>
    <xf numFmtId="180" fontId="1" fillId="0" borderId="43" xfId="0" applyNumberFormat="1" applyFont="1" applyFill="1" applyBorder="1" applyAlignment="1">
      <alignment horizontal="left" vertical="center"/>
    </xf>
    <xf numFmtId="180" fontId="1" fillId="0" borderId="44" xfId="0" applyNumberFormat="1" applyFont="1" applyFill="1" applyBorder="1" applyAlignment="1">
      <alignment horizontal="left" vertical="center"/>
    </xf>
    <xf numFmtId="176" fontId="1" fillId="0" borderId="58" xfId="0" applyNumberFormat="1" applyFont="1" applyBorder="1" applyAlignment="1">
      <alignment horizontal="center" vertical="center"/>
    </xf>
    <xf numFmtId="178" fontId="1" fillId="0" borderId="5" xfId="0" applyNumberFormat="1" applyFont="1" applyBorder="1" applyAlignment="1">
      <alignment horizontal="center" vertical="center"/>
    </xf>
    <xf numFmtId="0" fontId="1" fillId="0" borderId="59" xfId="0" applyFont="1" applyBorder="1">
      <alignment vertical="center"/>
    </xf>
    <xf numFmtId="0" fontId="1" fillId="0" borderId="8" xfId="0" applyFont="1" applyBorder="1">
      <alignment vertical="center"/>
    </xf>
    <xf numFmtId="0" fontId="1" fillId="0" borderId="8" xfId="0" applyFont="1" applyBorder="1" applyAlignment="1">
      <alignment horizontal="center" vertical="center"/>
    </xf>
    <xf numFmtId="178" fontId="1" fillId="0" borderId="60" xfId="0" applyNumberFormat="1" applyFont="1" applyBorder="1" applyAlignment="1">
      <alignment horizontal="center" vertical="center"/>
    </xf>
    <xf numFmtId="178" fontId="1" fillId="0" borderId="61" xfId="0" applyNumberFormat="1" applyFont="1" applyBorder="1" applyAlignment="1">
      <alignment horizontal="center" vertical="center"/>
    </xf>
    <xf numFmtId="0" fontId="1" fillId="0" borderId="62" xfId="0" applyFont="1" applyBorder="1">
      <alignment vertical="center"/>
    </xf>
    <xf numFmtId="0" fontId="1" fillId="0" borderId="62" xfId="0" applyFont="1" applyBorder="1" applyAlignment="1">
      <alignment horizontal="center" vertical="center"/>
    </xf>
    <xf numFmtId="0" fontId="1" fillId="0" borderId="63" xfId="0" applyFont="1" applyBorder="1" applyAlignment="1">
      <alignment horizontal="center" vertical="center"/>
    </xf>
    <xf numFmtId="176" fontId="1" fillId="0" borderId="12" xfId="0" applyNumberFormat="1" applyFont="1" applyBorder="1">
      <alignment vertical="center"/>
    </xf>
    <xf numFmtId="0" fontId="1" fillId="0" borderId="13" xfId="0" applyFont="1" applyBorder="1">
      <alignment vertical="center"/>
    </xf>
    <xf numFmtId="0" fontId="1" fillId="0" borderId="13" xfId="0" applyFont="1" applyBorder="1" applyAlignment="1">
      <alignment horizontal="center" vertical="center"/>
    </xf>
    <xf numFmtId="18" fontId="1" fillId="0" borderId="4" xfId="0" applyNumberFormat="1" applyFont="1" applyBorder="1">
      <alignment vertical="center"/>
    </xf>
    <xf numFmtId="176" fontId="1" fillId="0" borderId="21" xfId="0" applyNumberFormat="1" applyFont="1" applyBorder="1">
      <alignment vertical="center"/>
    </xf>
    <xf numFmtId="18" fontId="1" fillId="0" borderId="6" xfId="0" applyNumberFormat="1" applyFont="1" applyBorder="1">
      <alignment vertical="center"/>
    </xf>
    <xf numFmtId="176" fontId="1" fillId="0" borderId="11" xfId="0" applyNumberFormat="1" applyFont="1" applyBorder="1">
      <alignment vertical="center"/>
    </xf>
    <xf numFmtId="0" fontId="1" fillId="0" borderId="56" xfId="0" applyNumberFormat="1" applyFont="1" applyBorder="1">
      <alignment vertical="center"/>
    </xf>
    <xf numFmtId="0" fontId="1" fillId="0" borderId="40" xfId="0" applyFont="1" applyBorder="1">
      <alignment vertical="center"/>
    </xf>
    <xf numFmtId="0" fontId="1" fillId="0" borderId="64" xfId="0" applyFont="1" applyBorder="1">
      <alignment vertical="center"/>
    </xf>
    <xf numFmtId="0" fontId="1" fillId="0" borderId="34" xfId="0" applyFont="1" applyBorder="1" applyAlignment="1">
      <alignment horizontal="center" vertical="center"/>
    </xf>
    <xf numFmtId="176" fontId="1" fillId="0" borderId="34" xfId="0" applyNumberFormat="1" applyFont="1" applyBorder="1">
      <alignment vertical="center"/>
    </xf>
    <xf numFmtId="0" fontId="1" fillId="0" borderId="34" xfId="0" applyFont="1" applyBorder="1">
      <alignment vertical="center"/>
    </xf>
    <xf numFmtId="176" fontId="1" fillId="0" borderId="65" xfId="0" applyNumberFormat="1" applyFont="1" applyBorder="1">
      <alignment vertical="center"/>
    </xf>
    <xf numFmtId="0" fontId="8" fillId="0" borderId="66" xfId="0" applyFont="1" applyBorder="1" applyAlignment="1">
      <alignment horizontal="center" vertical="center"/>
    </xf>
    <xf numFmtId="0" fontId="1" fillId="0" borderId="67" xfId="0" applyFont="1" applyBorder="1" applyAlignment="1">
      <alignment horizontal="center" vertical="center"/>
    </xf>
    <xf numFmtId="176" fontId="1" fillId="0" borderId="68" xfId="0" applyNumberFormat="1" applyFont="1" applyBorder="1">
      <alignment vertical="center"/>
    </xf>
    <xf numFmtId="0" fontId="1" fillId="0" borderId="35" xfId="0" applyFont="1" applyBorder="1" applyAlignment="1">
      <alignment horizontal="center" vertical="center"/>
    </xf>
    <xf numFmtId="176" fontId="1" fillId="0" borderId="36" xfId="0" applyNumberFormat="1" applyFont="1" applyBorder="1">
      <alignment vertical="center"/>
    </xf>
    <xf numFmtId="49" fontId="1" fillId="0" borderId="3" xfId="0" applyNumberFormat="1" applyFont="1" applyBorder="1" applyAlignment="1">
      <alignment horizontal="center" vertical="center"/>
    </xf>
    <xf numFmtId="49" fontId="1" fillId="0" borderId="5" xfId="0" applyNumberFormat="1" applyFont="1" applyBorder="1" applyAlignment="1">
      <alignment horizontal="center" vertical="center"/>
    </xf>
    <xf numFmtId="49" fontId="1" fillId="0" borderId="69" xfId="0" applyNumberFormat="1" applyFont="1" applyBorder="1" applyAlignment="1">
      <alignment horizontal="center" vertical="center"/>
    </xf>
    <xf numFmtId="0" fontId="1" fillId="0" borderId="70" xfId="0" applyFont="1" applyBorder="1" applyAlignment="1">
      <alignment horizontal="center" vertical="center"/>
    </xf>
    <xf numFmtId="0" fontId="1" fillId="0" borderId="5" xfId="0" applyFont="1" applyBorder="1" applyAlignment="1">
      <alignment horizontal="center" vertical="center"/>
    </xf>
    <xf numFmtId="0" fontId="1" fillId="0" borderId="71" xfId="0" applyFont="1" applyBorder="1" applyAlignment="1">
      <alignment horizontal="center" vertical="center"/>
    </xf>
    <xf numFmtId="0" fontId="1" fillId="2" borderId="72"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73"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74" xfId="0" applyFont="1" applyFill="1" applyBorder="1" applyAlignment="1">
      <alignment horizontal="center" vertical="center"/>
    </xf>
    <xf numFmtId="0" fontId="1" fillId="0" borderId="58" xfId="0" applyFont="1" applyBorder="1">
      <alignment vertical="center"/>
    </xf>
    <xf numFmtId="0" fontId="1" fillId="0" borderId="38" xfId="0" applyFont="1" applyBorder="1">
      <alignment vertical="center"/>
    </xf>
    <xf numFmtId="183" fontId="1" fillId="2" borderId="16" xfId="0" applyNumberFormat="1" applyFont="1" applyFill="1" applyBorder="1" applyAlignment="1">
      <alignment horizontal="center" vertical="center"/>
    </xf>
    <xf numFmtId="183" fontId="1" fillId="2" borderId="0" xfId="0" applyNumberFormat="1" applyFont="1" applyFill="1" applyBorder="1" applyAlignment="1">
      <alignment horizontal="center" vertical="center"/>
    </xf>
    <xf numFmtId="183" fontId="1" fillId="2" borderId="14" xfId="0" applyNumberFormat="1" applyFont="1" applyFill="1" applyBorder="1" applyAlignment="1">
      <alignment horizontal="center" vertical="center"/>
    </xf>
    <xf numFmtId="183" fontId="1" fillId="2" borderId="75" xfId="0" applyNumberFormat="1" applyFont="1" applyFill="1" applyBorder="1" applyAlignment="1">
      <alignment horizontal="center" vertical="center"/>
    </xf>
    <xf numFmtId="183" fontId="1" fillId="2" borderId="76" xfId="0" applyNumberFormat="1" applyFont="1" applyFill="1" applyBorder="1" applyAlignment="1">
      <alignment horizontal="center" vertical="center"/>
    </xf>
    <xf numFmtId="181" fontId="1" fillId="0" borderId="22" xfId="0" applyNumberFormat="1" applyFont="1" applyBorder="1">
      <alignment vertical="center"/>
    </xf>
    <xf numFmtId="0" fontId="1" fillId="0" borderId="69" xfId="0" applyFont="1" applyBorder="1" applyAlignment="1">
      <alignment horizontal="center" vertical="center"/>
    </xf>
    <xf numFmtId="38" fontId="2" fillId="0" borderId="58" xfId="0" applyNumberFormat="1" applyFont="1" applyBorder="1">
      <alignment vertical="center"/>
    </xf>
    <xf numFmtId="38" fontId="2" fillId="0" borderId="38" xfId="0" applyNumberFormat="1" applyFont="1" applyBorder="1">
      <alignment vertical="center"/>
    </xf>
    <xf numFmtId="49" fontId="2" fillId="0" borderId="1" xfId="0" applyNumberFormat="1" applyFont="1" applyBorder="1" applyAlignment="1">
      <alignment horizontal="center" vertical="center"/>
    </xf>
    <xf numFmtId="0" fontId="2" fillId="0" borderId="51" xfId="0" applyFont="1" applyBorder="1" applyAlignment="1">
      <alignment horizontal="center" vertical="center"/>
    </xf>
    <xf numFmtId="176" fontId="4" fillId="0" borderId="6" xfId="0" applyNumberFormat="1" applyFont="1" applyBorder="1" applyAlignment="1">
      <alignment horizontal="right" vertical="center"/>
    </xf>
    <xf numFmtId="176" fontId="5" fillId="0" borderId="7" xfId="0" applyNumberFormat="1" applyFont="1" applyBorder="1" applyAlignment="1">
      <alignment horizontal="right" vertical="center"/>
    </xf>
    <xf numFmtId="176" fontId="2" fillId="0" borderId="6" xfId="0" applyNumberFormat="1" applyFont="1" applyBorder="1" applyAlignment="1">
      <alignment horizontal="right" vertical="center"/>
    </xf>
    <xf numFmtId="176" fontId="5" fillId="0" borderId="7" xfId="0" applyNumberFormat="1" applyFont="1" applyBorder="1">
      <alignment vertical="center"/>
    </xf>
    <xf numFmtId="179" fontId="2" fillId="0" borderId="79" xfId="0" applyNumberFormat="1" applyFont="1" applyBorder="1" applyAlignment="1">
      <alignment horizontal="center" vertical="center"/>
    </xf>
    <xf numFmtId="180" fontId="9" fillId="0" borderId="80" xfId="0" applyNumberFormat="1" applyFont="1" applyBorder="1" applyAlignment="1">
      <alignment vertical="center"/>
    </xf>
    <xf numFmtId="180" fontId="9" fillId="0" borderId="81" xfId="0" applyNumberFormat="1" applyFont="1" applyBorder="1" applyAlignment="1">
      <alignment vertical="center"/>
    </xf>
    <xf numFmtId="180" fontId="1" fillId="0" borderId="40" xfId="0" applyNumberFormat="1" applyFont="1" applyBorder="1" applyAlignment="1">
      <alignment vertical="center"/>
    </xf>
    <xf numFmtId="180" fontId="10" fillId="0" borderId="7" xfId="0" applyNumberFormat="1" applyFont="1" applyBorder="1">
      <alignment vertical="center"/>
    </xf>
    <xf numFmtId="180" fontId="1" fillId="0" borderId="22" xfId="0" applyNumberFormat="1" applyFont="1" applyBorder="1">
      <alignment vertical="center"/>
    </xf>
    <xf numFmtId="181" fontId="2" fillId="0" borderId="27" xfId="0" applyNumberFormat="1" applyFont="1" applyBorder="1">
      <alignment vertical="center"/>
    </xf>
    <xf numFmtId="0" fontId="2" fillId="0" borderId="82" xfId="0" applyFont="1" applyBorder="1">
      <alignment vertical="center"/>
    </xf>
    <xf numFmtId="0" fontId="2" fillId="0" borderId="83" xfId="0" applyFont="1" applyBorder="1" applyAlignment="1">
      <alignment horizontal="center" vertical="center"/>
    </xf>
    <xf numFmtId="0" fontId="2" fillId="0" borderId="84" xfId="0" applyFont="1" applyBorder="1" applyAlignment="1">
      <alignment horizontal="center" vertical="center"/>
    </xf>
    <xf numFmtId="179" fontId="2" fillId="0" borderId="84" xfId="0" applyNumberFormat="1" applyFont="1" applyBorder="1" applyAlignment="1">
      <alignment horizontal="center" vertical="center"/>
    </xf>
    <xf numFmtId="0" fontId="2" fillId="0" borderId="85" xfId="0" applyFont="1" applyBorder="1" applyAlignment="1">
      <alignment horizontal="center" vertical="center"/>
    </xf>
    <xf numFmtId="179" fontId="2" fillId="0" borderId="86" xfId="0" applyNumberFormat="1" applyFont="1" applyBorder="1" applyAlignment="1">
      <alignment horizontal="center" vertical="center"/>
    </xf>
    <xf numFmtId="184" fontId="1" fillId="0" borderId="11" xfId="0" applyNumberFormat="1" applyFont="1" applyBorder="1">
      <alignment vertical="center"/>
    </xf>
    <xf numFmtId="177" fontId="1" fillId="0" borderId="11" xfId="0" applyNumberFormat="1" applyFont="1" applyBorder="1">
      <alignment vertical="center"/>
    </xf>
    <xf numFmtId="185" fontId="1" fillId="0" borderId="19" xfId="0" applyNumberFormat="1" applyFont="1" applyBorder="1" applyAlignment="1">
      <alignment horizontal="center" vertical="center"/>
    </xf>
    <xf numFmtId="185" fontId="1" fillId="0" borderId="7" xfId="0" applyNumberFormat="1" applyFont="1" applyBorder="1" applyAlignment="1">
      <alignment horizontal="center" vertical="center"/>
    </xf>
    <xf numFmtId="185" fontId="1" fillId="0" borderId="9" xfId="0" applyNumberFormat="1" applyFont="1" applyBorder="1">
      <alignment vertical="center"/>
    </xf>
    <xf numFmtId="0" fontId="1" fillId="0" borderId="34" xfId="0" applyFont="1" applyBorder="1" applyAlignment="1">
      <alignment horizontal="left" vertical="center"/>
    </xf>
    <xf numFmtId="0" fontId="12" fillId="0" borderId="0" xfId="0" applyFont="1">
      <alignment vertical="center"/>
    </xf>
    <xf numFmtId="41" fontId="10" fillId="0" borderId="7" xfId="0" applyNumberFormat="1" applyFont="1" applyBorder="1">
      <alignment vertical="center"/>
    </xf>
    <xf numFmtId="176" fontId="1" fillId="0" borderId="7" xfId="0" applyNumberFormat="1" applyFont="1" applyBorder="1" applyAlignment="1">
      <alignment horizontal="center" vertical="center"/>
    </xf>
    <xf numFmtId="176" fontId="1" fillId="0" borderId="68" xfId="0" applyNumberFormat="1" applyFont="1" applyBorder="1" applyAlignment="1">
      <alignment horizontal="center" vertical="center"/>
    </xf>
    <xf numFmtId="0" fontId="1" fillId="0" borderId="23" xfId="0" applyFont="1" applyBorder="1" applyAlignment="1">
      <alignment horizontal="left" vertical="center"/>
    </xf>
    <xf numFmtId="186" fontId="10" fillId="0" borderId="7" xfId="0" applyNumberFormat="1" applyFont="1" applyBorder="1">
      <alignment vertical="center"/>
    </xf>
    <xf numFmtId="0" fontId="1" fillId="0" borderId="52" xfId="0" applyFont="1" applyBorder="1" applyAlignment="1">
      <alignment horizontal="left" vertical="center"/>
    </xf>
    <xf numFmtId="0" fontId="1" fillId="0" borderId="23" xfId="0" applyNumberFormat="1" applyFont="1" applyBorder="1" applyAlignment="1">
      <alignment horizontal="center" vertical="center"/>
    </xf>
    <xf numFmtId="176" fontId="1" fillId="0" borderId="50" xfId="0" applyNumberFormat="1" applyFont="1" applyBorder="1">
      <alignment vertical="center"/>
    </xf>
    <xf numFmtId="0" fontId="1" fillId="0" borderId="53" xfId="0" applyFont="1" applyBorder="1" applyAlignment="1">
      <alignment horizontal="left" vertical="center"/>
    </xf>
    <xf numFmtId="176" fontId="1" fillId="0" borderId="51" xfId="0" applyNumberFormat="1" applyFont="1" applyBorder="1">
      <alignment vertical="center"/>
    </xf>
    <xf numFmtId="0" fontId="2" fillId="0" borderId="1" xfId="0" applyFont="1" applyBorder="1" applyAlignment="1">
      <alignment horizontal="center" vertical="center"/>
    </xf>
    <xf numFmtId="0" fontId="1" fillId="0" borderId="114" xfId="0" applyFont="1" applyBorder="1" applyAlignment="1">
      <alignment horizontal="left" vertical="center"/>
    </xf>
    <xf numFmtId="0" fontId="1" fillId="0" borderId="115" xfId="0" applyFont="1" applyBorder="1" applyAlignment="1">
      <alignment horizontal="left" vertical="center"/>
    </xf>
    <xf numFmtId="0" fontId="2" fillId="0" borderId="115" xfId="0" applyFont="1" applyBorder="1" applyAlignment="1">
      <alignment horizontal="left" vertical="center"/>
    </xf>
    <xf numFmtId="176" fontId="1" fillId="0" borderId="6" xfId="0" applyNumberFormat="1" applyFont="1" applyBorder="1" applyAlignment="1">
      <alignment vertical="center"/>
    </xf>
    <xf numFmtId="0" fontId="2" fillId="0" borderId="1" xfId="0" applyFont="1" applyBorder="1" applyAlignment="1">
      <alignment vertical="center"/>
    </xf>
    <xf numFmtId="177" fontId="12" fillId="0" borderId="77" xfId="0" applyNumberFormat="1" applyFont="1" applyBorder="1" applyAlignment="1">
      <alignment horizontal="center" vertical="center"/>
    </xf>
    <xf numFmtId="177" fontId="12" fillId="0" borderId="78" xfId="0" applyNumberFormat="1" applyFont="1" applyBorder="1" applyAlignment="1">
      <alignment horizontal="center" vertical="center"/>
    </xf>
    <xf numFmtId="177" fontId="12" fillId="0" borderId="23" xfId="0" applyNumberFormat="1" applyFont="1" applyBorder="1" applyAlignment="1">
      <alignment horizontal="center" vertical="center"/>
    </xf>
    <xf numFmtId="177" fontId="12" fillId="0" borderId="32" xfId="0" applyNumberFormat="1" applyFont="1" applyBorder="1" applyAlignment="1">
      <alignment horizontal="center" vertical="center"/>
    </xf>
    <xf numFmtId="10" fontId="12" fillId="0" borderId="25" xfId="0" applyNumberFormat="1" applyFont="1" applyBorder="1" applyAlignment="1">
      <alignment horizontal="center" vertical="center"/>
    </xf>
    <xf numFmtId="177" fontId="12" fillId="0" borderId="28" xfId="0" applyNumberFormat="1" applyFont="1" applyBorder="1" applyAlignment="1">
      <alignment horizontal="center" vertical="center"/>
    </xf>
    <xf numFmtId="177" fontId="12" fillId="0" borderId="24" xfId="0" applyNumberFormat="1" applyFont="1" applyBorder="1" applyAlignment="1">
      <alignment horizontal="center" vertical="center"/>
    </xf>
    <xf numFmtId="176" fontId="12" fillId="0" borderId="24" xfId="0" applyNumberFormat="1" applyFont="1" applyBorder="1">
      <alignment vertical="center"/>
    </xf>
    <xf numFmtId="176" fontId="12" fillId="0" borderId="30" xfId="0" applyNumberFormat="1" applyFont="1" applyBorder="1">
      <alignment vertical="center"/>
    </xf>
    <xf numFmtId="177" fontId="12" fillId="0" borderId="33" xfId="0" applyNumberFormat="1" applyFont="1" applyBorder="1" applyAlignment="1">
      <alignment horizontal="center" vertical="center"/>
    </xf>
    <xf numFmtId="10" fontId="12" fillId="0" borderId="26" xfId="0" applyNumberFormat="1" applyFont="1" applyBorder="1" applyAlignment="1">
      <alignment horizontal="center" vertical="center"/>
    </xf>
    <xf numFmtId="0" fontId="1" fillId="0" borderId="53" xfId="0" applyFont="1" applyFill="1" applyBorder="1" applyAlignment="1">
      <alignment vertical="center"/>
    </xf>
    <xf numFmtId="0" fontId="1" fillId="0" borderId="23" xfId="0" applyFont="1" applyFill="1" applyBorder="1" applyAlignment="1">
      <alignment vertical="center"/>
    </xf>
    <xf numFmtId="0" fontId="13" fillId="0" borderId="53" xfId="0" applyFont="1" applyFill="1" applyBorder="1" applyAlignment="1">
      <alignment vertical="center"/>
    </xf>
    <xf numFmtId="0" fontId="13" fillId="0" borderId="23" xfId="0" applyFont="1" applyFill="1" applyBorder="1" applyAlignment="1">
      <alignment vertical="center"/>
    </xf>
    <xf numFmtId="0" fontId="13" fillId="0" borderId="23" xfId="0" applyFont="1" applyFill="1" applyBorder="1" applyAlignment="1">
      <alignment horizontal="center" vertical="center"/>
    </xf>
    <xf numFmtId="180" fontId="13" fillId="0" borderId="23" xfId="0" applyNumberFormat="1" applyFont="1" applyFill="1" applyBorder="1" applyAlignment="1">
      <alignment horizontal="center" vertical="center"/>
    </xf>
    <xf numFmtId="180" fontId="13" fillId="0" borderId="24" xfId="0" applyNumberFormat="1" applyFont="1" applyFill="1" applyBorder="1" applyAlignment="1">
      <alignment horizontal="center" vertical="center"/>
    </xf>
    <xf numFmtId="180" fontId="13" fillId="0" borderId="23" xfId="0" applyNumberFormat="1" applyFont="1" applyFill="1" applyBorder="1" applyAlignment="1">
      <alignment horizontal="left" vertical="center"/>
    </xf>
    <xf numFmtId="0" fontId="1" fillId="0" borderId="96" xfId="0" applyNumberFormat="1" applyFont="1" applyBorder="1" applyAlignment="1">
      <alignment horizontal="center" vertical="center"/>
    </xf>
    <xf numFmtId="0" fontId="1" fillId="0" borderId="97" xfId="0" applyNumberFormat="1" applyFont="1" applyBorder="1" applyAlignment="1">
      <alignment horizontal="center" vertical="center"/>
    </xf>
    <xf numFmtId="0" fontId="3" fillId="0" borderId="0" xfId="0" applyFont="1" applyAlignment="1">
      <alignment horizontal="center" vertical="center"/>
    </xf>
    <xf numFmtId="182" fontId="1" fillId="0" borderId="13" xfId="0" applyNumberFormat="1" applyFont="1" applyBorder="1" applyAlignment="1">
      <alignment horizontal="center" vertical="center"/>
    </xf>
    <xf numFmtId="0" fontId="11" fillId="0" borderId="45" xfId="0" applyFont="1" applyBorder="1" applyAlignment="1">
      <alignment horizontal="center" vertical="center"/>
    </xf>
    <xf numFmtId="0" fontId="11" fillId="0" borderId="46" xfId="0" applyFont="1" applyBorder="1" applyAlignment="1">
      <alignment horizontal="center" vertical="center"/>
    </xf>
    <xf numFmtId="0" fontId="11" fillId="0" borderId="107" xfId="0" applyFont="1" applyBorder="1" applyAlignment="1">
      <alignment horizontal="center" vertical="center"/>
    </xf>
    <xf numFmtId="0" fontId="11" fillId="0" borderId="49" xfId="0" applyFont="1" applyBorder="1" applyAlignment="1">
      <alignment horizontal="center" vertical="center"/>
    </xf>
    <xf numFmtId="0" fontId="8" fillId="0" borderId="45" xfId="0" applyFont="1" applyBorder="1" applyAlignment="1">
      <alignment horizontal="center" vertical="center"/>
    </xf>
    <xf numFmtId="0" fontId="1" fillId="0" borderId="105" xfId="0" applyFont="1" applyBorder="1" applyAlignment="1">
      <alignment horizontal="center" vertical="center"/>
    </xf>
    <xf numFmtId="0" fontId="1" fillId="0" borderId="15" xfId="0" applyFont="1" applyBorder="1" applyAlignment="1">
      <alignment horizontal="center" vertical="center"/>
    </xf>
    <xf numFmtId="0" fontId="1" fillId="0" borderId="66" xfId="0" applyFont="1" applyBorder="1" applyAlignment="1">
      <alignment horizontal="center" vertical="center"/>
    </xf>
    <xf numFmtId="0" fontId="1" fillId="0" borderId="106" xfId="0" applyFont="1" applyBorder="1" applyAlignment="1">
      <alignment horizontal="center" vertical="center"/>
    </xf>
    <xf numFmtId="0" fontId="1" fillId="0" borderId="58" xfId="0" applyNumberFormat="1" applyFont="1" applyBorder="1" applyAlignment="1">
      <alignment horizontal="center" vertical="center"/>
    </xf>
    <xf numFmtId="0" fontId="1" fillId="0" borderId="93" xfId="0" applyNumberFormat="1" applyFont="1" applyBorder="1" applyAlignment="1">
      <alignment horizontal="center" vertical="center"/>
    </xf>
    <xf numFmtId="0" fontId="1" fillId="0" borderId="38" xfId="0" applyNumberFormat="1" applyFont="1" applyBorder="1" applyAlignment="1">
      <alignment horizontal="center" vertical="center"/>
    </xf>
    <xf numFmtId="0" fontId="1" fillId="0" borderId="59" xfId="0" applyNumberFormat="1" applyFont="1" applyBorder="1" applyAlignment="1">
      <alignment horizontal="center" vertical="center"/>
    </xf>
    <xf numFmtId="0" fontId="1" fillId="0" borderId="58" xfId="0" applyFont="1" applyBorder="1" applyAlignment="1">
      <alignment horizontal="center" vertical="center"/>
    </xf>
    <xf numFmtId="0" fontId="1" fillId="0" borderId="93" xfId="0" applyFont="1" applyBorder="1" applyAlignment="1">
      <alignment horizontal="center" vertical="center"/>
    </xf>
    <xf numFmtId="0" fontId="1" fillId="0" borderId="98" xfId="0" applyNumberFormat="1" applyFont="1" applyBorder="1" applyAlignment="1">
      <alignment horizontal="center" vertical="center"/>
    </xf>
    <xf numFmtId="0" fontId="1" fillId="0" borderId="99" xfId="0" applyNumberFormat="1" applyFont="1" applyBorder="1" applyAlignment="1">
      <alignment horizontal="center" vertical="center"/>
    </xf>
    <xf numFmtId="0" fontId="11" fillId="0" borderId="103" xfId="0" applyFont="1" applyBorder="1" applyAlignment="1">
      <alignment horizontal="center" vertical="center"/>
    </xf>
    <xf numFmtId="0" fontId="11" fillId="0" borderId="92" xfId="0" applyFont="1" applyBorder="1" applyAlignment="1">
      <alignment horizontal="center" vertical="center"/>
    </xf>
    <xf numFmtId="0" fontId="11" fillId="0" borderId="104" xfId="0" applyFont="1" applyBorder="1" applyAlignment="1">
      <alignment horizontal="center" vertical="center"/>
    </xf>
    <xf numFmtId="0" fontId="11" fillId="0" borderId="100" xfId="0" applyFont="1" applyBorder="1" applyAlignment="1">
      <alignment horizontal="center" vertical="center"/>
    </xf>
    <xf numFmtId="0" fontId="11" fillId="0" borderId="101" xfId="0" applyFont="1" applyBorder="1" applyAlignment="1">
      <alignment horizontal="center" vertical="center"/>
    </xf>
    <xf numFmtId="0" fontId="11" fillId="0" borderId="102" xfId="0" applyFont="1" applyBorder="1" applyAlignment="1">
      <alignment horizontal="center" vertical="center"/>
    </xf>
    <xf numFmtId="0" fontId="1" fillId="0" borderId="38" xfId="0" applyFont="1" applyBorder="1" applyAlignment="1">
      <alignment horizontal="center" vertical="center"/>
    </xf>
    <xf numFmtId="0" fontId="1" fillId="0" borderId="59" xfId="0" applyFont="1" applyBorder="1" applyAlignment="1">
      <alignment horizontal="center" vertical="center"/>
    </xf>
    <xf numFmtId="0" fontId="1" fillId="0" borderId="96" xfId="0" applyFont="1" applyBorder="1" applyAlignment="1">
      <alignment horizontal="center" vertical="center"/>
    </xf>
    <xf numFmtId="0" fontId="1" fillId="0" borderId="97" xfId="0" applyFont="1" applyBorder="1" applyAlignment="1">
      <alignment horizontal="center" vertical="center"/>
    </xf>
    <xf numFmtId="0" fontId="1" fillId="0" borderId="98" xfId="0" applyFont="1" applyBorder="1" applyAlignment="1">
      <alignment horizontal="center" vertical="center"/>
    </xf>
    <xf numFmtId="0" fontId="1" fillId="0" borderId="99" xfId="0" applyFont="1" applyBorder="1" applyAlignment="1">
      <alignment horizontal="center" vertical="center"/>
    </xf>
    <xf numFmtId="0" fontId="11" fillId="0" borderId="89" xfId="0" applyFont="1" applyBorder="1" applyAlignment="1">
      <alignment horizontal="center" vertical="center"/>
    </xf>
    <xf numFmtId="0" fontId="11" fillId="0" borderId="90" xfId="0" applyFont="1" applyBorder="1" applyAlignment="1">
      <alignment horizontal="center" vertical="center"/>
    </xf>
    <xf numFmtId="0" fontId="11" fillId="0" borderId="91" xfId="0" applyFont="1" applyBorder="1" applyAlignment="1">
      <alignment horizontal="center" vertical="center"/>
    </xf>
    <xf numFmtId="0" fontId="8" fillId="0" borderId="17" xfId="0" applyFont="1" applyBorder="1" applyAlignment="1">
      <alignment horizontal="center" vertical="center"/>
    </xf>
    <xf numFmtId="0" fontId="8" fillId="0" borderId="15" xfId="0" applyFont="1" applyBorder="1" applyAlignment="1">
      <alignment horizontal="center" vertical="center"/>
    </xf>
    <xf numFmtId="0" fontId="8" fillId="0" borderId="100" xfId="0" applyFont="1" applyBorder="1" applyAlignment="1">
      <alignment horizontal="center" vertical="center"/>
    </xf>
    <xf numFmtId="0" fontId="8" fillId="0" borderId="101" xfId="0" applyFont="1" applyBorder="1" applyAlignment="1">
      <alignment horizontal="center" vertical="center"/>
    </xf>
    <xf numFmtId="0" fontId="8" fillId="0" borderId="102" xfId="0" applyFont="1" applyBorder="1" applyAlignment="1">
      <alignment horizontal="center" vertical="center"/>
    </xf>
    <xf numFmtId="176" fontId="1" fillId="0" borderId="38" xfId="0" applyNumberFormat="1" applyFont="1" applyBorder="1" applyAlignment="1">
      <alignment horizontal="center" vertical="center"/>
    </xf>
    <xf numFmtId="176" fontId="1" fillId="0" borderId="59" xfId="0" applyNumberFormat="1" applyFont="1" applyBorder="1" applyAlignment="1">
      <alignment horizontal="center" vertical="center"/>
    </xf>
    <xf numFmtId="0" fontId="1" fillId="0" borderId="87" xfId="0" applyFont="1" applyBorder="1" applyAlignment="1">
      <alignment horizontal="center" vertical="center"/>
    </xf>
    <xf numFmtId="0" fontId="1" fillId="0" borderId="88" xfId="0" applyFont="1" applyBorder="1" applyAlignment="1">
      <alignment horizontal="center" vertical="center"/>
    </xf>
    <xf numFmtId="176" fontId="1" fillId="0" borderId="87" xfId="0" applyNumberFormat="1" applyFont="1" applyBorder="1" applyAlignment="1">
      <alignment horizontal="center" vertical="center"/>
    </xf>
    <xf numFmtId="176" fontId="1" fillId="0" borderId="88" xfId="0" applyNumberFormat="1" applyFont="1" applyBorder="1" applyAlignment="1">
      <alignment horizontal="center" vertical="center"/>
    </xf>
    <xf numFmtId="0" fontId="1" fillId="0" borderId="40" xfId="0" applyFont="1" applyBorder="1" applyAlignment="1">
      <alignment horizontal="center" vertical="center"/>
    </xf>
    <xf numFmtId="0" fontId="1" fillId="0" borderId="65" xfId="0" applyFont="1" applyBorder="1" applyAlignment="1">
      <alignment horizontal="center" vertical="center"/>
    </xf>
    <xf numFmtId="0" fontId="1" fillId="0" borderId="20" xfId="0" quotePrefix="1" applyFont="1" applyBorder="1" applyAlignment="1">
      <alignment horizontal="left" vertical="center" wrapText="1"/>
    </xf>
    <xf numFmtId="0" fontId="1" fillId="0" borderId="16" xfId="0" applyFont="1" applyBorder="1" applyAlignment="1">
      <alignment horizontal="left" vertical="center" wrapText="1"/>
    </xf>
    <xf numFmtId="0" fontId="1" fillId="0" borderId="21" xfId="0" applyFont="1" applyBorder="1" applyAlignment="1">
      <alignment horizontal="left" vertical="center" wrapText="1"/>
    </xf>
    <xf numFmtId="0" fontId="1" fillId="0" borderId="10" xfId="0" applyFont="1" applyBorder="1" applyAlignment="1">
      <alignment horizontal="left" vertical="center" wrapText="1"/>
    </xf>
    <xf numFmtId="0" fontId="1" fillId="0" borderId="0"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49" fontId="8" fillId="0" borderId="89" xfId="0" applyNumberFormat="1" applyFont="1" applyBorder="1" applyAlignment="1">
      <alignment horizontal="center" vertical="center"/>
    </xf>
    <xf numFmtId="49" fontId="8" fillId="0" borderId="90" xfId="0" applyNumberFormat="1" applyFont="1" applyBorder="1" applyAlignment="1">
      <alignment horizontal="center" vertical="center"/>
    </xf>
    <xf numFmtId="49" fontId="8" fillId="0" borderId="92" xfId="0" applyNumberFormat="1" applyFont="1" applyBorder="1" applyAlignment="1">
      <alignment horizontal="center" vertical="center"/>
    </xf>
    <xf numFmtId="49" fontId="8" fillId="0" borderId="91" xfId="0" applyNumberFormat="1" applyFont="1" applyBorder="1" applyAlignment="1">
      <alignment horizontal="center" vertical="center"/>
    </xf>
    <xf numFmtId="0" fontId="1" fillId="0" borderId="58" xfId="0" applyFont="1" applyBorder="1" applyAlignment="1">
      <alignment horizontal="right" vertical="center"/>
    </xf>
    <xf numFmtId="0" fontId="1" fillId="0" borderId="93" xfId="0" applyFont="1" applyBorder="1" applyAlignment="1">
      <alignment horizontal="right" vertical="center"/>
    </xf>
    <xf numFmtId="10" fontId="1" fillId="0" borderId="58" xfId="0" applyNumberFormat="1" applyFont="1" applyBorder="1" applyAlignment="1">
      <alignment horizontal="center" vertical="center"/>
    </xf>
    <xf numFmtId="10" fontId="1" fillId="0" borderId="93" xfId="0" applyNumberFormat="1" applyFont="1" applyBorder="1" applyAlignment="1">
      <alignment horizontal="center" vertical="center"/>
    </xf>
    <xf numFmtId="0" fontId="1" fillId="0" borderId="94" xfId="0" applyFont="1" applyBorder="1" applyAlignment="1">
      <alignment horizontal="center" vertical="center"/>
    </xf>
    <xf numFmtId="0" fontId="1" fillId="0" borderId="95" xfId="0" applyFont="1" applyBorder="1" applyAlignment="1">
      <alignment horizontal="center" vertical="center"/>
    </xf>
    <xf numFmtId="0" fontId="1" fillId="0" borderId="38" xfId="0" applyFont="1" applyBorder="1" applyAlignment="1">
      <alignment horizontal="right" vertical="center"/>
    </xf>
    <xf numFmtId="0" fontId="1" fillId="0" borderId="59" xfId="0" applyFont="1" applyBorder="1" applyAlignment="1">
      <alignment horizontal="right" vertical="center"/>
    </xf>
    <xf numFmtId="10" fontId="1" fillId="0" borderId="38" xfId="0" applyNumberFormat="1" applyFont="1" applyBorder="1" applyAlignment="1">
      <alignment horizontal="center" vertical="center"/>
    </xf>
    <xf numFmtId="10" fontId="1" fillId="0" borderId="59" xfId="0" applyNumberFormat="1" applyFont="1" applyBorder="1" applyAlignment="1">
      <alignment horizontal="center" vertical="center"/>
    </xf>
    <xf numFmtId="0" fontId="1" fillId="0" borderId="87" xfId="0" applyFont="1" applyBorder="1" applyAlignment="1">
      <alignment horizontal="right" vertical="center"/>
    </xf>
    <xf numFmtId="0" fontId="1" fillId="0" borderId="88" xfId="0" applyFont="1" applyBorder="1" applyAlignment="1">
      <alignment horizontal="right" vertical="center"/>
    </xf>
    <xf numFmtId="10" fontId="1" fillId="0" borderId="87" xfId="0" applyNumberFormat="1" applyFont="1" applyBorder="1" applyAlignment="1">
      <alignment horizontal="center" vertical="center"/>
    </xf>
    <xf numFmtId="10" fontId="1" fillId="0" borderId="88" xfId="0" applyNumberFormat="1" applyFont="1" applyBorder="1" applyAlignment="1">
      <alignment horizontal="center" vertical="center"/>
    </xf>
    <xf numFmtId="0" fontId="1" fillId="2" borderId="22" xfId="0" applyFont="1" applyFill="1" applyBorder="1" applyAlignment="1">
      <alignment horizontal="center" vertical="center"/>
    </xf>
    <xf numFmtId="0" fontId="8" fillId="0" borderId="89" xfId="0" applyFont="1" applyBorder="1" applyAlignment="1">
      <alignment horizontal="center" vertical="center"/>
    </xf>
    <xf numFmtId="0" fontId="8" fillId="0" borderId="90" xfId="0" applyFont="1" applyBorder="1" applyAlignment="1">
      <alignment horizontal="center" vertical="center"/>
    </xf>
    <xf numFmtId="0" fontId="8" fillId="0" borderId="91" xfId="0" applyFont="1" applyBorder="1" applyAlignment="1">
      <alignment horizontal="center" vertical="center"/>
    </xf>
    <xf numFmtId="0" fontId="1" fillId="0" borderId="20" xfId="0" applyFont="1" applyBorder="1" applyAlignment="1">
      <alignment horizontal="left" vertical="center" wrapText="1"/>
    </xf>
    <xf numFmtId="0" fontId="7" fillId="0" borderId="16" xfId="0" applyFont="1" applyBorder="1" applyAlignment="1">
      <alignment horizontal="left" vertical="center" wrapText="1"/>
    </xf>
    <xf numFmtId="0" fontId="7" fillId="0" borderId="21" xfId="0" applyFont="1" applyBorder="1" applyAlignment="1">
      <alignment horizontal="left" vertical="center" wrapText="1"/>
    </xf>
    <xf numFmtId="0" fontId="7" fillId="0" borderId="10" xfId="0" applyFont="1" applyBorder="1" applyAlignment="1">
      <alignment horizontal="left" vertical="center" wrapText="1"/>
    </xf>
    <xf numFmtId="0" fontId="7" fillId="0" borderId="0" xfId="0" applyFont="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7" fillId="0" borderId="14" xfId="0" applyFont="1" applyBorder="1" applyAlignment="1">
      <alignment horizontal="left" vertical="center" wrapText="1"/>
    </xf>
    <xf numFmtId="0" fontId="7" fillId="0" borderId="20" xfId="0" applyFont="1" applyBorder="1" applyAlignment="1">
      <alignment horizontal="left" vertical="center" wrapText="1"/>
    </xf>
    <xf numFmtId="0" fontId="8" fillId="0" borderId="103" xfId="0" applyFont="1" applyBorder="1" applyAlignment="1">
      <alignment horizontal="center" vertical="center"/>
    </xf>
    <xf numFmtId="0" fontId="7" fillId="0" borderId="20" xfId="0" quotePrefix="1" applyFont="1" applyBorder="1" applyAlignment="1">
      <alignment horizontal="left" vertical="center" wrapText="1"/>
    </xf>
    <xf numFmtId="0" fontId="6" fillId="0" borderId="45" xfId="0" applyFont="1" applyBorder="1" applyAlignment="1">
      <alignment horizontal="center" vertical="center"/>
    </xf>
    <xf numFmtId="0" fontId="6" fillId="0" borderId="46" xfId="0" applyFont="1" applyBorder="1" applyAlignment="1">
      <alignment horizontal="center" vertical="center"/>
    </xf>
    <xf numFmtId="0" fontId="6" fillId="0" borderId="107" xfId="0" applyFont="1" applyBorder="1" applyAlignment="1">
      <alignment horizontal="center" vertical="center"/>
    </xf>
    <xf numFmtId="0" fontId="6" fillId="0" borderId="49" xfId="0" applyFont="1" applyBorder="1" applyAlignment="1">
      <alignment horizontal="center" vertical="center"/>
    </xf>
    <xf numFmtId="176" fontId="2" fillId="0" borderId="1" xfId="0" applyNumberFormat="1" applyFont="1" applyBorder="1" applyAlignment="1">
      <alignment horizontal="right" vertical="center"/>
    </xf>
    <xf numFmtId="176" fontId="2" fillId="0" borderId="105" xfId="0" applyNumberFormat="1" applyFont="1" applyBorder="1" applyAlignment="1">
      <alignment horizontal="right" vertical="center"/>
    </xf>
    <xf numFmtId="176" fontId="2" fillId="0" borderId="106" xfId="0" applyNumberFormat="1" applyFont="1" applyBorder="1" applyAlignment="1">
      <alignment horizontal="right" vertical="center"/>
    </xf>
    <xf numFmtId="0" fontId="6" fillId="0" borderId="108" xfId="0" applyFont="1" applyBorder="1" applyAlignment="1">
      <alignment horizontal="center" vertical="center"/>
    </xf>
    <xf numFmtId="0" fontId="6" fillId="0" borderId="109" xfId="0" applyFont="1" applyBorder="1" applyAlignment="1">
      <alignment horizontal="center" vertical="center"/>
    </xf>
    <xf numFmtId="0" fontId="6" fillId="0" borderId="64" xfId="0" applyFont="1" applyBorder="1" applyAlignment="1">
      <alignment horizontal="center" vertical="center"/>
    </xf>
    <xf numFmtId="0" fontId="6" fillId="0" borderId="110" xfId="0" applyFont="1" applyBorder="1" applyAlignment="1">
      <alignment horizontal="center" vertical="center"/>
    </xf>
    <xf numFmtId="0" fontId="3" fillId="0" borderId="103" xfId="0" applyFont="1" applyBorder="1" applyAlignment="1">
      <alignment horizontal="center" vertical="center"/>
    </xf>
    <xf numFmtId="0" fontId="3" fillId="0" borderId="92" xfId="0" applyFont="1" applyBorder="1" applyAlignment="1">
      <alignment horizontal="center" vertical="center"/>
    </xf>
    <xf numFmtId="0" fontId="3" fillId="0" borderId="104" xfId="0" applyFont="1" applyBorder="1" applyAlignment="1">
      <alignment horizontal="center" vertical="center"/>
    </xf>
    <xf numFmtId="14" fontId="2" fillId="0" borderId="105" xfId="0" applyNumberFormat="1" applyFont="1" applyBorder="1" applyAlignment="1">
      <alignment horizontal="center" vertical="center"/>
    </xf>
    <xf numFmtId="0" fontId="2" fillId="0" borderId="106" xfId="0" applyFont="1" applyBorder="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2" fillId="0" borderId="2" xfId="0" applyFont="1" applyBorder="1" applyAlignment="1">
      <alignment horizontal="center" vertical="center"/>
    </xf>
    <xf numFmtId="0" fontId="2" fillId="0" borderId="17" xfId="0" applyFont="1" applyBorder="1" applyAlignment="1">
      <alignment horizontal="center" vertical="center"/>
    </xf>
    <xf numFmtId="0" fontId="2" fillId="0" borderId="105" xfId="0" applyFont="1" applyBorder="1" applyAlignment="1">
      <alignment horizontal="center" vertical="center"/>
    </xf>
    <xf numFmtId="0" fontId="2" fillId="0" borderId="35" xfId="0" applyFont="1" applyBorder="1" applyAlignment="1">
      <alignment horizontal="center" vertical="center"/>
    </xf>
    <xf numFmtId="176" fontId="12" fillId="0" borderId="15" xfId="0" applyNumberFormat="1" applyFont="1" applyBorder="1" applyAlignment="1">
      <alignment horizontal="right" vertical="center"/>
    </xf>
    <xf numFmtId="176" fontId="12" fillId="0" borderId="106" xfId="0" applyNumberFormat="1" applyFont="1" applyBorder="1" applyAlignment="1">
      <alignment horizontal="right" vertical="center"/>
    </xf>
    <xf numFmtId="176" fontId="12" fillId="0" borderId="66" xfId="0" applyNumberFormat="1" applyFont="1" applyBorder="1" applyAlignment="1">
      <alignment horizontal="right" vertical="center"/>
    </xf>
    <xf numFmtId="0" fontId="2" fillId="0" borderId="108" xfId="0" applyFont="1" applyBorder="1" applyAlignment="1">
      <alignment horizontal="center" vertical="center"/>
    </xf>
    <xf numFmtId="0" fontId="2" fillId="0" borderId="109" xfId="0" applyFont="1" applyBorder="1" applyAlignment="1">
      <alignment horizontal="center" vertical="center"/>
    </xf>
    <xf numFmtId="0" fontId="2" fillId="0" borderId="110" xfId="0" applyFont="1" applyBorder="1" applyAlignment="1">
      <alignment horizontal="center" vertical="center"/>
    </xf>
    <xf numFmtId="49" fontId="2" fillId="0" borderId="103" xfId="0" applyNumberFormat="1" applyFont="1" applyBorder="1" applyAlignment="1">
      <alignment horizontal="center" vertical="center"/>
    </xf>
    <xf numFmtId="49" fontId="2" fillId="0" borderId="92" xfId="0" applyNumberFormat="1" applyFont="1" applyBorder="1" applyAlignment="1">
      <alignment horizontal="center" vertical="center"/>
    </xf>
    <xf numFmtId="49" fontId="2" fillId="0" borderId="111" xfId="0" applyNumberFormat="1" applyFont="1" applyBorder="1" applyAlignment="1">
      <alignment horizontal="center" vertical="center"/>
    </xf>
    <xf numFmtId="49" fontId="2" fillId="0" borderId="112" xfId="0" applyNumberFormat="1" applyFont="1" applyBorder="1" applyAlignment="1">
      <alignment horizontal="center" vertical="center"/>
    </xf>
    <xf numFmtId="49" fontId="2" fillId="0" borderId="104" xfId="0" applyNumberFormat="1" applyFont="1" applyBorder="1" applyAlignment="1">
      <alignment horizontal="center" vertical="center"/>
    </xf>
    <xf numFmtId="0" fontId="2" fillId="0" borderId="40" xfId="0" applyFont="1" applyBorder="1" applyAlignment="1">
      <alignment horizontal="center" vertical="center"/>
    </xf>
    <xf numFmtId="0" fontId="2" fillId="0" borderId="113" xfId="0" applyFont="1" applyBorder="1" applyAlignment="1">
      <alignment horizontal="center" vertical="center"/>
    </xf>
    <xf numFmtId="0" fontId="2" fillId="0" borderId="25" xfId="0" applyFont="1" applyBorder="1" applyAlignment="1">
      <alignment horizontal="center" vertical="center"/>
    </xf>
    <xf numFmtId="0" fontId="2" fillId="0" borderId="35" xfId="0" applyFont="1" applyBorder="1" applyAlignment="1">
      <alignment vertical="center"/>
    </xf>
    <xf numFmtId="176" fontId="2" fillId="0" borderId="98" xfId="0" applyNumberFormat="1" applyFont="1" applyBorder="1" applyAlignment="1">
      <alignment horizontal="right" vertical="center"/>
    </xf>
    <xf numFmtId="0" fontId="2" fillId="0" borderId="63" xfId="0" applyFont="1" applyBorder="1" applyAlignment="1">
      <alignment horizontal="right" vertical="center"/>
    </xf>
  </cellXfs>
  <cellStyles count="1">
    <cellStyle name="표준"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C9DAE9"/>
      <rgbColor rgb="00FFFFFF"/>
      <rgbColor rgb="00FF0000"/>
      <rgbColor rgb="0081FB98"/>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DF2F7"/>
      <rgbColor rgb="0041675B"/>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1"/>
  </sheetPr>
  <dimension ref="A1:N50"/>
  <sheetViews>
    <sheetView showGridLines="0" topLeftCell="A28" zoomScaleNormal="100" workbookViewId="0">
      <selection activeCell="O32" sqref="O32"/>
    </sheetView>
  </sheetViews>
  <sheetFormatPr defaultColWidth="3.77734375" defaultRowHeight="12" x14ac:dyDescent="0.15"/>
  <cols>
    <col min="1" max="1" width="4" style="1" customWidth="1"/>
    <col min="2" max="2" width="8.6640625" style="1" customWidth="1"/>
    <col min="3" max="4" width="4.33203125" style="2" customWidth="1"/>
    <col min="5" max="5" width="4.88671875" style="2" customWidth="1"/>
    <col min="6" max="6" width="4.33203125" style="4" customWidth="1"/>
    <col min="7" max="7" width="6.44140625" style="4" customWidth="1"/>
    <col min="8" max="8" width="4" style="4" customWidth="1"/>
    <col min="9" max="9" width="8.6640625" style="1" customWidth="1"/>
    <col min="10" max="10" width="4.33203125" style="2" customWidth="1"/>
    <col min="11" max="11" width="4.44140625" style="2" customWidth="1"/>
    <col min="12" max="12" width="4.6640625" style="2" customWidth="1"/>
    <col min="13" max="13" width="4.44140625" style="2" customWidth="1"/>
    <col min="14" max="14" width="7.33203125" style="4" customWidth="1"/>
    <col min="15" max="16384" width="3.77734375" style="1"/>
  </cols>
  <sheetData>
    <row r="1" spans="1:14" ht="30.75" customHeight="1" x14ac:dyDescent="0.15">
      <c r="A1" s="237" t="s">
        <v>0</v>
      </c>
      <c r="B1" s="237"/>
      <c r="C1" s="237"/>
      <c r="D1" s="237"/>
      <c r="E1" s="237"/>
      <c r="F1" s="237"/>
      <c r="G1" s="237"/>
      <c r="H1" s="237"/>
      <c r="I1" s="237"/>
      <c r="J1" s="237"/>
      <c r="K1" s="237"/>
      <c r="L1" s="237"/>
      <c r="M1" s="237"/>
      <c r="N1" s="237"/>
    </row>
    <row r="2" spans="1:14" x14ac:dyDescent="0.15">
      <c r="A2" s="84"/>
      <c r="B2" s="85"/>
      <c r="C2" s="86"/>
      <c r="D2" s="86"/>
      <c r="E2" s="86"/>
      <c r="F2" s="87"/>
      <c r="G2" s="87"/>
      <c r="H2" s="88"/>
      <c r="I2" s="86"/>
      <c r="J2" s="89"/>
      <c r="K2" s="87" t="s">
        <v>1</v>
      </c>
      <c r="L2" s="238">
        <f>bilan!D4-6</f>
        <v>45242</v>
      </c>
      <c r="M2" s="238"/>
      <c r="N2" s="238"/>
    </row>
    <row r="3" spans="1:14" ht="24" customHeight="1" x14ac:dyDescent="0.15">
      <c r="A3" s="239" t="s">
        <v>2</v>
      </c>
      <c r="B3" s="240"/>
      <c r="C3" s="240"/>
      <c r="D3" s="240"/>
      <c r="E3" s="240"/>
      <c r="F3" s="240"/>
      <c r="G3" s="241"/>
      <c r="H3" s="242"/>
      <c r="I3" s="243" t="s">
        <v>3</v>
      </c>
      <c r="J3" s="240"/>
      <c r="K3" s="240"/>
      <c r="L3" s="240"/>
      <c r="M3" s="241"/>
      <c r="N3" s="242"/>
    </row>
    <row r="4" spans="1:14" x14ac:dyDescent="0.15">
      <c r="A4" s="90" t="s">
        <v>4</v>
      </c>
      <c r="B4" s="91" t="s">
        <v>5</v>
      </c>
      <c r="C4" s="244" t="s">
        <v>6</v>
      </c>
      <c r="D4" s="245"/>
      <c r="E4" s="245"/>
      <c r="F4" s="245"/>
      <c r="G4" s="245"/>
      <c r="H4" s="246"/>
      <c r="I4" s="90" t="s">
        <v>7</v>
      </c>
      <c r="J4" s="91" t="s">
        <v>8</v>
      </c>
      <c r="K4" s="91" t="s">
        <v>9</v>
      </c>
      <c r="L4" s="244" t="s">
        <v>10</v>
      </c>
      <c r="M4" s="247"/>
      <c r="N4" s="92" t="s">
        <v>11</v>
      </c>
    </row>
    <row r="5" spans="1:14" x14ac:dyDescent="0.15">
      <c r="A5" s="152"/>
      <c r="B5" s="93"/>
      <c r="C5" s="94"/>
      <c r="D5" s="95"/>
      <c r="E5" s="96"/>
      <c r="F5" s="97"/>
      <c r="G5" s="97"/>
      <c r="H5" s="98"/>
      <c r="I5" s="205" t="s">
        <v>148</v>
      </c>
      <c r="J5" s="107">
        <v>0</v>
      </c>
      <c r="K5" s="99"/>
      <c r="L5" s="248" t="str">
        <f>J5&amp;"/"&amp;bilan!B23</f>
        <v>0/0</v>
      </c>
      <c r="M5" s="249"/>
      <c r="N5" s="100"/>
    </row>
    <row r="6" spans="1:14" x14ac:dyDescent="0.15">
      <c r="A6" s="153"/>
      <c r="B6" s="101"/>
      <c r="C6" s="102"/>
      <c r="D6" s="103"/>
      <c r="E6" s="104"/>
      <c r="F6" s="105"/>
      <c r="G6" s="105"/>
      <c r="H6" s="106"/>
      <c r="I6" s="208" t="s">
        <v>149</v>
      </c>
      <c r="J6" s="107"/>
      <c r="K6" s="107"/>
      <c r="L6" s="248" t="str">
        <f>J6&amp;"/"&amp;bilan!B24</f>
        <v>/0</v>
      </c>
      <c r="M6" s="249"/>
      <c r="N6" s="108"/>
    </row>
    <row r="7" spans="1:14" x14ac:dyDescent="0.15">
      <c r="A7" s="153" t="s">
        <v>12</v>
      </c>
      <c r="B7" s="101"/>
      <c r="C7" s="103"/>
      <c r="D7" s="103"/>
      <c r="E7" s="103"/>
      <c r="F7" s="103"/>
      <c r="G7" s="105"/>
      <c r="H7" s="106"/>
      <c r="I7" s="208" t="s">
        <v>13</v>
      </c>
      <c r="J7" s="148"/>
      <c r="K7" s="107"/>
      <c r="L7" s="250"/>
      <c r="M7" s="251"/>
      <c r="N7" s="108"/>
    </row>
    <row r="8" spans="1:14" x14ac:dyDescent="0.15">
      <c r="A8" s="153"/>
      <c r="B8" s="101"/>
      <c r="C8" s="103"/>
      <c r="D8" s="103"/>
      <c r="E8" s="103"/>
      <c r="F8" s="103"/>
      <c r="G8" s="105"/>
      <c r="H8" s="106"/>
      <c r="I8" s="208" t="s">
        <v>150</v>
      </c>
      <c r="J8" s="107"/>
      <c r="K8" s="107"/>
      <c r="L8" s="250"/>
      <c r="M8" s="251"/>
      <c r="N8" s="108"/>
    </row>
    <row r="9" spans="1:14" x14ac:dyDescent="0.15">
      <c r="A9" s="153"/>
      <c r="B9" s="101"/>
      <c r="C9" s="103"/>
      <c r="D9" s="103"/>
      <c r="E9" s="103"/>
      <c r="F9" s="103"/>
      <c r="G9" s="110"/>
      <c r="H9" s="111"/>
      <c r="I9" s="208" t="s">
        <v>151</v>
      </c>
      <c r="J9" s="107"/>
      <c r="K9" s="107"/>
      <c r="L9" s="250"/>
      <c r="M9" s="251"/>
      <c r="N9" s="108"/>
    </row>
    <row r="10" spans="1:14" x14ac:dyDescent="0.15">
      <c r="A10" s="153" t="s">
        <v>14</v>
      </c>
      <c r="B10" s="101"/>
      <c r="C10" s="103"/>
      <c r="D10" s="103"/>
      <c r="E10" s="103"/>
      <c r="F10" s="103"/>
      <c r="G10" s="110"/>
      <c r="H10" s="111"/>
      <c r="I10" s="208" t="s">
        <v>152</v>
      </c>
      <c r="J10" s="148"/>
      <c r="K10" s="148"/>
      <c r="L10" s="235"/>
      <c r="M10" s="236"/>
      <c r="N10" s="149"/>
    </row>
    <row r="11" spans="1:14" x14ac:dyDescent="0.15">
      <c r="A11" s="153"/>
      <c r="B11" s="101"/>
      <c r="C11" s="103"/>
      <c r="D11" s="103"/>
      <c r="E11" s="103"/>
      <c r="F11" s="103"/>
      <c r="G11" s="110"/>
      <c r="H11" s="111"/>
      <c r="I11" s="155" t="s">
        <v>15</v>
      </c>
      <c r="J11" s="150">
        <f>SUM(J5:J10)</f>
        <v>0</v>
      </c>
      <c r="K11" s="150"/>
      <c r="L11" s="254"/>
      <c r="M11" s="255"/>
      <c r="N11" s="151"/>
    </row>
    <row r="12" spans="1:14" x14ac:dyDescent="0.15">
      <c r="A12" s="153"/>
      <c r="B12" s="101"/>
      <c r="C12" s="103"/>
      <c r="D12" s="103"/>
      <c r="E12" s="103"/>
      <c r="F12" s="103"/>
      <c r="G12" s="110"/>
      <c r="H12" s="111"/>
      <c r="I12" s="256" t="s">
        <v>137</v>
      </c>
      <c r="J12" s="257"/>
      <c r="K12" s="257"/>
      <c r="L12" s="257"/>
      <c r="M12" s="257"/>
      <c r="N12" s="258"/>
    </row>
    <row r="13" spans="1:14" x14ac:dyDescent="0.15">
      <c r="A13" s="153" t="s">
        <v>17</v>
      </c>
      <c r="B13" s="101"/>
      <c r="C13" s="103"/>
      <c r="D13" s="103"/>
      <c r="E13" s="103"/>
      <c r="F13" s="103"/>
      <c r="G13" s="110"/>
      <c r="H13" s="111"/>
      <c r="I13" s="259"/>
      <c r="J13" s="260"/>
      <c r="K13" s="260"/>
      <c r="L13" s="260"/>
      <c r="M13" s="260"/>
      <c r="N13" s="261"/>
    </row>
    <row r="14" spans="1:14" x14ac:dyDescent="0.15">
      <c r="A14" s="153"/>
      <c r="B14" s="101"/>
      <c r="C14" s="102"/>
      <c r="D14" s="103"/>
      <c r="E14" s="109"/>
      <c r="F14" s="112"/>
      <c r="G14" s="112"/>
      <c r="H14" s="111"/>
      <c r="I14" s="90" t="s">
        <v>7</v>
      </c>
      <c r="J14" s="91" t="s">
        <v>8</v>
      </c>
      <c r="K14" s="91" t="s">
        <v>9</v>
      </c>
      <c r="L14" s="244" t="s">
        <v>10</v>
      </c>
      <c r="M14" s="247"/>
      <c r="N14" s="92" t="s">
        <v>18</v>
      </c>
    </row>
    <row r="15" spans="1:14" x14ac:dyDescent="0.15">
      <c r="A15" s="153"/>
      <c r="B15" s="101"/>
      <c r="C15" s="102"/>
      <c r="D15" s="103"/>
      <c r="E15" s="109"/>
      <c r="F15" s="110"/>
      <c r="G15" s="110"/>
      <c r="H15" s="111"/>
      <c r="I15" s="113" t="s">
        <v>117</v>
      </c>
      <c r="J15" s="99">
        <v>0</v>
      </c>
      <c r="K15" s="99"/>
      <c r="L15" s="252"/>
      <c r="M15" s="253"/>
      <c r="N15" s="114"/>
    </row>
    <row r="16" spans="1:14" x14ac:dyDescent="0.15">
      <c r="A16" s="153"/>
      <c r="B16" s="101"/>
      <c r="C16" s="102"/>
      <c r="D16" s="103"/>
      <c r="E16" s="109"/>
      <c r="F16" s="110"/>
      <c r="G16" s="110"/>
      <c r="H16" s="111"/>
      <c r="I16" s="156"/>
      <c r="J16" s="107"/>
      <c r="K16" s="107"/>
      <c r="L16" s="262"/>
      <c r="M16" s="263"/>
      <c r="N16" s="108"/>
    </row>
    <row r="17" spans="1:14" x14ac:dyDescent="0.15">
      <c r="A17" s="153" t="s">
        <v>19</v>
      </c>
      <c r="B17" s="101"/>
      <c r="C17" s="102"/>
      <c r="D17" s="103"/>
      <c r="E17" s="115"/>
      <c r="F17" s="112"/>
      <c r="G17" s="112"/>
      <c r="H17" s="116"/>
      <c r="I17" s="156"/>
      <c r="J17" s="107"/>
      <c r="K17" s="107"/>
      <c r="L17" s="262"/>
      <c r="M17" s="263"/>
      <c r="N17" s="108"/>
    </row>
    <row r="18" spans="1:14" x14ac:dyDescent="0.15">
      <c r="A18" s="153"/>
      <c r="B18" s="101"/>
      <c r="C18" s="102"/>
      <c r="D18" s="103"/>
      <c r="E18" s="115"/>
      <c r="F18" s="112"/>
      <c r="G18" s="112"/>
      <c r="H18" s="116"/>
      <c r="I18" s="156"/>
      <c r="J18" s="107"/>
      <c r="K18" s="107"/>
      <c r="L18" s="262"/>
      <c r="M18" s="263"/>
      <c r="N18" s="108"/>
    </row>
    <row r="19" spans="1:14" x14ac:dyDescent="0.15">
      <c r="A19" s="153"/>
      <c r="B19" s="101"/>
      <c r="C19" s="102"/>
      <c r="D19" s="103"/>
      <c r="E19" s="115"/>
      <c r="F19" s="112"/>
      <c r="G19" s="112"/>
      <c r="H19" s="116"/>
      <c r="I19" s="157"/>
      <c r="J19" s="148"/>
      <c r="K19" s="148"/>
      <c r="L19" s="264"/>
      <c r="M19" s="265"/>
      <c r="N19" s="149"/>
    </row>
    <row r="20" spans="1:14" x14ac:dyDescent="0.15">
      <c r="A20" s="153"/>
      <c r="B20" s="101"/>
      <c r="C20" s="102"/>
      <c r="D20" s="103"/>
      <c r="E20" s="115"/>
      <c r="F20" s="112"/>
      <c r="G20" s="112"/>
      <c r="H20" s="116"/>
      <c r="I20" s="155" t="s">
        <v>15</v>
      </c>
      <c r="J20" s="150">
        <f>SUM(J15:J19)</f>
        <v>0</v>
      </c>
      <c r="K20" s="150"/>
      <c r="L20" s="266"/>
      <c r="M20" s="267"/>
      <c r="N20" s="151"/>
    </row>
    <row r="21" spans="1:14" x14ac:dyDescent="0.15">
      <c r="A21" s="153" t="s">
        <v>20</v>
      </c>
      <c r="B21" s="101"/>
      <c r="C21" s="102"/>
      <c r="D21" s="103"/>
      <c r="E21" s="115"/>
      <c r="F21" s="112"/>
      <c r="G21" s="112"/>
      <c r="H21" s="116"/>
      <c r="I21" s="256" t="s">
        <v>21</v>
      </c>
      <c r="J21" s="257"/>
      <c r="K21" s="257"/>
      <c r="L21" s="257"/>
      <c r="M21" s="257"/>
      <c r="N21" s="258"/>
    </row>
    <row r="22" spans="1:14" x14ac:dyDescent="0.15">
      <c r="A22" s="153"/>
      <c r="B22" s="101"/>
      <c r="C22" s="102"/>
      <c r="D22" s="103"/>
      <c r="E22" s="115"/>
      <c r="F22" s="112"/>
      <c r="G22" s="112"/>
      <c r="H22" s="116"/>
      <c r="I22" s="259"/>
      <c r="J22" s="260"/>
      <c r="K22" s="260"/>
      <c r="L22" s="260"/>
      <c r="M22" s="260"/>
      <c r="N22" s="261"/>
    </row>
    <row r="23" spans="1:14" x14ac:dyDescent="0.15">
      <c r="A23" s="153"/>
      <c r="B23" s="101"/>
      <c r="C23" s="102"/>
      <c r="D23" s="103"/>
      <c r="E23" s="115"/>
      <c r="F23" s="112"/>
      <c r="G23" s="112"/>
      <c r="H23" s="116"/>
      <c r="I23" s="90" t="s">
        <v>7</v>
      </c>
      <c r="J23" s="91" t="s">
        <v>8</v>
      </c>
      <c r="K23" s="91" t="s">
        <v>9</v>
      </c>
      <c r="L23" s="244" t="s">
        <v>22</v>
      </c>
      <c r="M23" s="247"/>
      <c r="N23" s="92" t="s">
        <v>18</v>
      </c>
    </row>
    <row r="24" spans="1:14" x14ac:dyDescent="0.15">
      <c r="A24" s="153"/>
      <c r="B24" s="101"/>
      <c r="C24" s="102"/>
      <c r="D24" s="103"/>
      <c r="E24" s="115"/>
      <c r="F24" s="112"/>
      <c r="G24" s="112"/>
      <c r="H24" s="116"/>
      <c r="I24" s="113" t="s">
        <v>23</v>
      </c>
      <c r="J24" s="99">
        <v>0</v>
      </c>
      <c r="K24" s="99"/>
      <c r="L24" s="252" t="s">
        <v>24</v>
      </c>
      <c r="M24" s="253"/>
      <c r="N24" s="114"/>
    </row>
    <row r="25" spans="1:14" x14ac:dyDescent="0.15">
      <c r="A25" s="153" t="s">
        <v>25</v>
      </c>
      <c r="B25" s="101"/>
      <c r="C25" s="102"/>
      <c r="D25" s="103"/>
      <c r="E25" s="115"/>
      <c r="F25" s="112"/>
      <c r="G25" s="112"/>
      <c r="H25" s="116"/>
      <c r="I25" s="156"/>
      <c r="J25" s="107"/>
      <c r="K25" s="107"/>
      <c r="L25" s="262"/>
      <c r="M25" s="263"/>
      <c r="N25" s="108"/>
    </row>
    <row r="26" spans="1:14" x14ac:dyDescent="0.15">
      <c r="A26" s="153"/>
      <c r="B26" s="101"/>
      <c r="C26" s="102"/>
      <c r="D26" s="103"/>
      <c r="E26" s="115"/>
      <c r="F26" s="112"/>
      <c r="G26" s="112"/>
      <c r="H26" s="116"/>
      <c r="I26" s="157"/>
      <c r="J26" s="148"/>
      <c r="K26" s="148"/>
      <c r="L26" s="264"/>
      <c r="M26" s="265"/>
      <c r="N26" s="149"/>
    </row>
    <row r="27" spans="1:14" x14ac:dyDescent="0.15">
      <c r="A27" s="154"/>
      <c r="B27" s="117"/>
      <c r="C27" s="118"/>
      <c r="D27" s="119"/>
      <c r="E27" s="120"/>
      <c r="F27" s="121"/>
      <c r="G27" s="121"/>
      <c r="H27" s="122"/>
      <c r="I27" s="155" t="s">
        <v>15</v>
      </c>
      <c r="J27" s="150">
        <f>SUM(J24:J26)</f>
        <v>0</v>
      </c>
      <c r="K27" s="150"/>
      <c r="L27" s="266"/>
      <c r="M27" s="267"/>
      <c r="N27" s="151"/>
    </row>
    <row r="28" spans="1:14" ht="24" customHeight="1" x14ac:dyDescent="0.15">
      <c r="A28" s="268" t="s">
        <v>26</v>
      </c>
      <c r="B28" s="269"/>
      <c r="C28" s="269"/>
      <c r="D28" s="269"/>
      <c r="E28" s="269"/>
      <c r="F28" s="269"/>
      <c r="G28" s="269"/>
      <c r="H28" s="269"/>
      <c r="I28" s="269"/>
      <c r="J28" s="269"/>
      <c r="K28" s="269"/>
      <c r="L28" s="269"/>
      <c r="M28" s="269"/>
      <c r="N28" s="270"/>
    </row>
    <row r="29" spans="1:14" x14ac:dyDescent="0.15">
      <c r="A29" s="271" t="s">
        <v>27</v>
      </c>
      <c r="B29" s="272"/>
      <c r="C29" s="272"/>
      <c r="D29" s="272"/>
      <c r="E29" s="272"/>
      <c r="F29" s="272"/>
      <c r="G29" s="147"/>
      <c r="H29" s="273" t="s">
        <v>28</v>
      </c>
      <c r="I29" s="274"/>
      <c r="J29" s="274"/>
      <c r="K29" s="274"/>
      <c r="L29" s="274"/>
      <c r="M29" s="274"/>
      <c r="N29" s="275"/>
    </row>
    <row r="30" spans="1:14" x14ac:dyDescent="0.15">
      <c r="A30" s="113" t="s">
        <v>29</v>
      </c>
      <c r="B30" s="99" t="s">
        <v>30</v>
      </c>
      <c r="C30" s="99" t="s">
        <v>31</v>
      </c>
      <c r="D30" s="99" t="s">
        <v>32</v>
      </c>
      <c r="E30" s="252" t="s">
        <v>22</v>
      </c>
      <c r="F30" s="253"/>
      <c r="G30" s="123" t="s">
        <v>33</v>
      </c>
      <c r="H30" s="113" t="s">
        <v>29</v>
      </c>
      <c r="I30" s="99" t="s">
        <v>30</v>
      </c>
      <c r="J30" s="99" t="s">
        <v>31</v>
      </c>
      <c r="K30" s="99" t="s">
        <v>32</v>
      </c>
      <c r="L30" s="252" t="s">
        <v>22</v>
      </c>
      <c r="M30" s="253"/>
      <c r="N30" s="114" t="s">
        <v>33</v>
      </c>
    </row>
    <row r="31" spans="1:14" x14ac:dyDescent="0.15">
      <c r="A31" s="124">
        <f>$L$2</f>
        <v>45242</v>
      </c>
      <c r="B31" s="101" t="s">
        <v>36</v>
      </c>
      <c r="C31" s="107">
        <v>10</v>
      </c>
      <c r="D31" s="107">
        <v>39</v>
      </c>
      <c r="E31" s="262"/>
      <c r="F31" s="263"/>
      <c r="G31" s="181"/>
      <c r="H31" s="124">
        <f>$L$2</f>
        <v>45242</v>
      </c>
      <c r="I31" s="101" t="s">
        <v>146</v>
      </c>
      <c r="J31" s="107">
        <v>27</v>
      </c>
      <c r="K31" s="107">
        <v>39</v>
      </c>
      <c r="L31" s="276"/>
      <c r="M31" s="277"/>
      <c r="N31" s="204"/>
    </row>
    <row r="32" spans="1:14" x14ac:dyDescent="0.15">
      <c r="A32" s="124">
        <f>$L$2</f>
        <v>45242</v>
      </c>
      <c r="B32" s="101" t="s">
        <v>134</v>
      </c>
      <c r="C32" s="107">
        <v>12</v>
      </c>
      <c r="D32" s="107">
        <v>34</v>
      </c>
      <c r="E32" s="262"/>
      <c r="F32" s="263"/>
      <c r="G32" s="181"/>
      <c r="H32" s="124">
        <f>$L$2</f>
        <v>45242</v>
      </c>
      <c r="I32" s="101" t="s">
        <v>184</v>
      </c>
      <c r="J32" s="107">
        <v>29</v>
      </c>
      <c r="K32" s="107">
        <v>36</v>
      </c>
      <c r="L32" s="276" t="s">
        <v>185</v>
      </c>
      <c r="M32" s="277"/>
      <c r="N32" s="204">
        <v>248330</v>
      </c>
    </row>
    <row r="33" spans="1:14" x14ac:dyDescent="0.15">
      <c r="A33" s="124">
        <f>$L$2</f>
        <v>45242</v>
      </c>
      <c r="B33" s="101" t="s">
        <v>36</v>
      </c>
      <c r="C33" s="107">
        <v>10</v>
      </c>
      <c r="D33" s="107">
        <v>37</v>
      </c>
      <c r="E33" s="262"/>
      <c r="F33" s="263"/>
      <c r="G33" s="181"/>
      <c r="H33" s="124">
        <f>$L$2</f>
        <v>45242</v>
      </c>
      <c r="I33" s="101" t="s">
        <v>123</v>
      </c>
      <c r="J33" s="107">
        <v>25</v>
      </c>
      <c r="K33" s="107">
        <v>38</v>
      </c>
      <c r="L33" s="276"/>
      <c r="M33" s="277"/>
      <c r="N33" s="204"/>
    </row>
    <row r="34" spans="1:14" x14ac:dyDescent="0.15">
      <c r="A34" s="124">
        <f>$L$2</f>
        <v>45242</v>
      </c>
      <c r="B34" s="126" t="s">
        <v>57</v>
      </c>
      <c r="C34" s="127">
        <v>10</v>
      </c>
      <c r="D34" s="127">
        <v>38</v>
      </c>
      <c r="E34" s="278"/>
      <c r="F34" s="279"/>
      <c r="G34" s="182"/>
      <c r="H34" s="128"/>
      <c r="I34" s="126" t="s">
        <v>35</v>
      </c>
      <c r="J34" s="127">
        <v>28</v>
      </c>
      <c r="K34" s="127">
        <v>39</v>
      </c>
      <c r="L34" s="280"/>
      <c r="M34" s="281"/>
      <c r="N34" s="204"/>
    </row>
    <row r="35" spans="1:14" x14ac:dyDescent="0.15">
      <c r="A35" s="129"/>
      <c r="B35" s="130"/>
      <c r="C35" s="131"/>
      <c r="D35" s="132"/>
      <c r="E35" s="282" t="s">
        <v>15</v>
      </c>
      <c r="F35" s="283"/>
      <c r="G35" s="183">
        <f>SUM(G31:G34)</f>
        <v>0</v>
      </c>
      <c r="H35" s="133"/>
      <c r="I35" s="134"/>
      <c r="J35" s="135"/>
      <c r="K35" s="135"/>
      <c r="L35" s="282" t="s">
        <v>15</v>
      </c>
      <c r="M35" s="283"/>
      <c r="N35" s="185">
        <f>SUM(N31:N34)</f>
        <v>248330</v>
      </c>
    </row>
    <row r="36" spans="1:14" ht="24" customHeight="1" x14ac:dyDescent="0.15">
      <c r="A36" s="293" t="s">
        <v>37</v>
      </c>
      <c r="B36" s="294"/>
      <c r="C36" s="294"/>
      <c r="D36" s="294"/>
      <c r="E36" s="294"/>
      <c r="F36" s="294"/>
      <c r="G36" s="294"/>
      <c r="H36" s="294"/>
      <c r="I36" s="294"/>
      <c r="J36" s="295"/>
      <c r="K36" s="295"/>
      <c r="L36" s="295"/>
      <c r="M36" s="295"/>
      <c r="N36" s="296"/>
    </row>
    <row r="37" spans="1:14" x14ac:dyDescent="0.15">
      <c r="A37" s="113" t="s">
        <v>38</v>
      </c>
      <c r="B37" s="136">
        <f>TIME(7,0,0)</f>
        <v>0.29166666666666669</v>
      </c>
      <c r="C37" s="252" t="s">
        <v>39</v>
      </c>
      <c r="D37" s="253"/>
      <c r="E37" s="297">
        <f>J11</f>
        <v>0</v>
      </c>
      <c r="F37" s="298"/>
      <c r="G37" s="299" t="s">
        <v>40</v>
      </c>
      <c r="H37" s="300"/>
      <c r="I37" s="163">
        <f>J27</f>
        <v>0</v>
      </c>
      <c r="J37" s="158" t="s">
        <v>41</v>
      </c>
      <c r="K37" s="165">
        <f>E37/1440*100</f>
        <v>0</v>
      </c>
      <c r="L37" s="159" t="s">
        <v>42</v>
      </c>
      <c r="M37" s="168">
        <f>E38/1440*100</f>
        <v>0</v>
      </c>
      <c r="N37" s="137" t="s">
        <v>43</v>
      </c>
    </row>
    <row r="38" spans="1:14" x14ac:dyDescent="0.15">
      <c r="A38" s="156" t="s">
        <v>44</v>
      </c>
      <c r="B38" s="138">
        <f>TIME(23,30,0)</f>
        <v>0.97916666666666663</v>
      </c>
      <c r="C38" s="301" t="s">
        <v>45</v>
      </c>
      <c r="D38" s="302"/>
      <c r="E38" s="303">
        <f>J20</f>
        <v>0</v>
      </c>
      <c r="F38" s="304"/>
      <c r="G38" s="305" t="s">
        <v>46</v>
      </c>
      <c r="H38" s="306"/>
      <c r="I38" s="164">
        <f>I39-I37</f>
        <v>990</v>
      </c>
      <c r="J38" s="160" t="s">
        <v>47</v>
      </c>
      <c r="K38" s="166">
        <f>I37/1440*100</f>
        <v>0</v>
      </c>
      <c r="L38" s="161" t="s">
        <v>48</v>
      </c>
      <c r="M38" s="169">
        <f>I38/1440*100</f>
        <v>68.75</v>
      </c>
      <c r="N38" s="139">
        <v>0</v>
      </c>
    </row>
    <row r="39" spans="1:14" x14ac:dyDescent="0.15">
      <c r="A39" s="171" t="s">
        <v>49</v>
      </c>
      <c r="B39" s="140">
        <f>IF(B38&gt;B37,HOUR(B38-B37)*60+MINUTE(B38-B37),(1-B37)*60*24+HOUR(B38)*60)</f>
        <v>990</v>
      </c>
      <c r="C39" s="278" t="s">
        <v>50</v>
      </c>
      <c r="D39" s="279"/>
      <c r="E39" s="307">
        <f>SUM(E37:F38)</f>
        <v>0</v>
      </c>
      <c r="F39" s="308"/>
      <c r="G39" s="309" t="s">
        <v>51</v>
      </c>
      <c r="H39" s="310"/>
      <c r="I39" s="117">
        <f>B39-E39</f>
        <v>990</v>
      </c>
      <c r="J39" s="162" t="s">
        <v>52</v>
      </c>
      <c r="K39" s="167">
        <f>(1440-B39)/1440*100</f>
        <v>31.25</v>
      </c>
      <c r="L39" s="311" t="s">
        <v>15</v>
      </c>
      <c r="M39" s="311"/>
      <c r="N39" s="170">
        <v>1440</v>
      </c>
    </row>
    <row r="40" spans="1:14" x14ac:dyDescent="0.15">
      <c r="A40" s="141" t="s">
        <v>53</v>
      </c>
      <c r="B40" s="142"/>
      <c r="C40" s="143"/>
      <c r="D40" s="143"/>
      <c r="E40" s="143"/>
      <c r="F40" s="144"/>
      <c r="G40" s="144"/>
      <c r="H40" s="144"/>
      <c r="I40" s="145"/>
      <c r="J40" s="143"/>
      <c r="K40" s="143"/>
      <c r="L40" s="143"/>
      <c r="M40" s="143"/>
      <c r="N40" s="146"/>
    </row>
    <row r="41" spans="1:14" ht="24" customHeight="1" x14ac:dyDescent="0.15">
      <c r="A41" s="312" t="s">
        <v>170</v>
      </c>
      <c r="B41" s="313"/>
      <c r="C41" s="313"/>
      <c r="D41" s="313"/>
      <c r="E41" s="313"/>
      <c r="F41" s="313"/>
      <c r="G41" s="313"/>
      <c r="H41" s="313"/>
      <c r="I41" s="313"/>
      <c r="J41" s="313"/>
      <c r="K41" s="313"/>
      <c r="L41" s="313"/>
      <c r="M41" s="313"/>
      <c r="N41" s="314"/>
    </row>
    <row r="42" spans="1:14" ht="13.5" customHeight="1" x14ac:dyDescent="0.15">
      <c r="A42" s="284" t="s">
        <v>177</v>
      </c>
      <c r="B42" s="285"/>
      <c r="C42" s="285"/>
      <c r="D42" s="285"/>
      <c r="E42" s="285"/>
      <c r="F42" s="285"/>
      <c r="G42" s="285"/>
      <c r="H42" s="285"/>
      <c r="I42" s="285"/>
      <c r="J42" s="285"/>
      <c r="K42" s="285"/>
      <c r="L42" s="285"/>
      <c r="M42" s="285"/>
      <c r="N42" s="286"/>
    </row>
    <row r="43" spans="1:14" ht="13.5" customHeight="1" x14ac:dyDescent="0.15">
      <c r="A43" s="287"/>
      <c r="B43" s="288"/>
      <c r="C43" s="288"/>
      <c r="D43" s="288"/>
      <c r="E43" s="288"/>
      <c r="F43" s="288"/>
      <c r="G43" s="288"/>
      <c r="H43" s="288"/>
      <c r="I43" s="288"/>
      <c r="J43" s="288"/>
      <c r="K43" s="288"/>
      <c r="L43" s="288"/>
      <c r="M43" s="288"/>
      <c r="N43" s="289"/>
    </row>
    <row r="44" spans="1:14" ht="13.5" customHeight="1" x14ac:dyDescent="0.15">
      <c r="A44" s="287"/>
      <c r="B44" s="288"/>
      <c r="C44" s="288"/>
      <c r="D44" s="288"/>
      <c r="E44" s="288"/>
      <c r="F44" s="288"/>
      <c r="G44" s="288"/>
      <c r="H44" s="288"/>
      <c r="I44" s="288"/>
      <c r="J44" s="288"/>
      <c r="K44" s="288"/>
      <c r="L44" s="288"/>
      <c r="M44" s="288"/>
      <c r="N44" s="289"/>
    </row>
    <row r="45" spans="1:14" ht="13.5" customHeight="1" x14ac:dyDescent="0.15">
      <c r="A45" s="287"/>
      <c r="B45" s="288"/>
      <c r="C45" s="288"/>
      <c r="D45" s="288"/>
      <c r="E45" s="288"/>
      <c r="F45" s="288"/>
      <c r="G45" s="288"/>
      <c r="H45" s="288"/>
      <c r="I45" s="288"/>
      <c r="J45" s="288"/>
      <c r="K45" s="288"/>
      <c r="L45" s="288"/>
      <c r="M45" s="288"/>
      <c r="N45" s="289"/>
    </row>
    <row r="46" spans="1:14" ht="13.5" customHeight="1" x14ac:dyDescent="0.15">
      <c r="A46" s="287"/>
      <c r="B46" s="288"/>
      <c r="C46" s="288"/>
      <c r="D46" s="288"/>
      <c r="E46" s="288"/>
      <c r="F46" s="288"/>
      <c r="G46" s="288"/>
      <c r="H46" s="288"/>
      <c r="I46" s="288"/>
      <c r="J46" s="288"/>
      <c r="K46" s="288"/>
      <c r="L46" s="288"/>
      <c r="M46" s="288"/>
      <c r="N46" s="289"/>
    </row>
    <row r="47" spans="1:14" ht="13.5" customHeight="1" x14ac:dyDescent="0.15">
      <c r="A47" s="287"/>
      <c r="B47" s="288"/>
      <c r="C47" s="288"/>
      <c r="D47" s="288"/>
      <c r="E47" s="288"/>
      <c r="F47" s="288"/>
      <c r="G47" s="288"/>
      <c r="H47" s="288"/>
      <c r="I47" s="288"/>
      <c r="J47" s="288"/>
      <c r="K47" s="288"/>
      <c r="L47" s="288"/>
      <c r="M47" s="288"/>
      <c r="N47" s="289"/>
    </row>
    <row r="48" spans="1:14" ht="13.5" customHeight="1" x14ac:dyDescent="0.15">
      <c r="A48" s="287"/>
      <c r="B48" s="288"/>
      <c r="C48" s="288"/>
      <c r="D48" s="288"/>
      <c r="E48" s="288"/>
      <c r="F48" s="288"/>
      <c r="G48" s="288"/>
      <c r="H48" s="288"/>
      <c r="I48" s="288"/>
      <c r="J48" s="288"/>
      <c r="K48" s="288"/>
      <c r="L48" s="288"/>
      <c r="M48" s="288"/>
      <c r="N48" s="289"/>
    </row>
    <row r="49" spans="1:14" ht="13.5" customHeight="1" x14ac:dyDescent="0.15">
      <c r="A49" s="287"/>
      <c r="B49" s="288"/>
      <c r="C49" s="288"/>
      <c r="D49" s="288"/>
      <c r="E49" s="288"/>
      <c r="F49" s="288"/>
      <c r="G49" s="288"/>
      <c r="H49" s="288"/>
      <c r="I49" s="288"/>
      <c r="J49" s="288"/>
      <c r="K49" s="288"/>
      <c r="L49" s="288"/>
      <c r="M49" s="288"/>
      <c r="N49" s="289"/>
    </row>
    <row r="50" spans="1:14" ht="13.5" customHeight="1" x14ac:dyDescent="0.15">
      <c r="A50" s="290"/>
      <c r="B50" s="291"/>
      <c r="C50" s="291"/>
      <c r="D50" s="291"/>
      <c r="E50" s="291"/>
      <c r="F50" s="291"/>
      <c r="G50" s="291"/>
      <c r="H50" s="291"/>
      <c r="I50" s="291"/>
      <c r="J50" s="291"/>
      <c r="K50" s="291"/>
      <c r="L50" s="291"/>
      <c r="M50" s="291"/>
      <c r="N50" s="292"/>
    </row>
  </sheetData>
  <mergeCells count="55">
    <mergeCell ref="A42:N50"/>
    <mergeCell ref="A36:N36"/>
    <mergeCell ref="C37:D37"/>
    <mergeCell ref="E37:F37"/>
    <mergeCell ref="G37:H37"/>
    <mergeCell ref="C38:D38"/>
    <mergeCell ref="E38:F38"/>
    <mergeCell ref="G38:H38"/>
    <mergeCell ref="C39:D39"/>
    <mergeCell ref="E39:F39"/>
    <mergeCell ref="G39:H39"/>
    <mergeCell ref="L39:M39"/>
    <mergeCell ref="A41:N41"/>
    <mergeCell ref="E33:F33"/>
    <mergeCell ref="L33:M33"/>
    <mergeCell ref="E34:F34"/>
    <mergeCell ref="L34:M34"/>
    <mergeCell ref="E35:F35"/>
    <mergeCell ref="L35:M35"/>
    <mergeCell ref="E30:F30"/>
    <mergeCell ref="L30:M30"/>
    <mergeCell ref="E31:F31"/>
    <mergeCell ref="L31:M31"/>
    <mergeCell ref="E32:F32"/>
    <mergeCell ref="L32:M32"/>
    <mergeCell ref="L25:M25"/>
    <mergeCell ref="L26:M26"/>
    <mergeCell ref="L27:M27"/>
    <mergeCell ref="A28:N28"/>
    <mergeCell ref="A29:F29"/>
    <mergeCell ref="H29:N29"/>
    <mergeCell ref="L24:M24"/>
    <mergeCell ref="L11:M11"/>
    <mergeCell ref="I12:N13"/>
    <mergeCell ref="L14:M14"/>
    <mergeCell ref="L15:M15"/>
    <mergeCell ref="L16:M16"/>
    <mergeCell ref="L17:M17"/>
    <mergeCell ref="L18:M18"/>
    <mergeCell ref="L19:M19"/>
    <mergeCell ref="L20:M20"/>
    <mergeCell ref="I21:N22"/>
    <mergeCell ref="L23:M23"/>
    <mergeCell ref="L10:M10"/>
    <mergeCell ref="A1:N1"/>
    <mergeCell ref="L2:N2"/>
    <mergeCell ref="A3:H3"/>
    <mergeCell ref="I3:N3"/>
    <mergeCell ref="C4:H4"/>
    <mergeCell ref="L4:M4"/>
    <mergeCell ref="L5:M5"/>
    <mergeCell ref="L6:M6"/>
    <mergeCell ref="L7:M7"/>
    <mergeCell ref="L8:M8"/>
    <mergeCell ref="L9:M9"/>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1"/>
  </sheetPr>
  <dimension ref="A1:P51"/>
  <sheetViews>
    <sheetView showGridLines="0" topLeftCell="A19" zoomScaleNormal="100" workbookViewId="0">
      <selection activeCell="A42" sqref="A42:N50"/>
    </sheetView>
  </sheetViews>
  <sheetFormatPr defaultColWidth="3.77734375" defaultRowHeight="12" x14ac:dyDescent="0.15"/>
  <cols>
    <col min="1" max="1" width="4" style="1" customWidth="1"/>
    <col min="2" max="2" width="8.6640625" style="1" customWidth="1"/>
    <col min="3" max="4" width="4.33203125" style="2" customWidth="1"/>
    <col min="5" max="5" width="4.88671875" style="2" customWidth="1"/>
    <col min="6" max="6" width="4.33203125" style="4" customWidth="1"/>
    <col min="7" max="7" width="6.44140625" style="4" customWidth="1"/>
    <col min="8" max="8" width="4" style="4" customWidth="1"/>
    <col min="9" max="9" width="8.6640625" style="1" customWidth="1"/>
    <col min="10" max="10" width="4.33203125" style="2" customWidth="1"/>
    <col min="11" max="11" width="4.44140625" style="2" customWidth="1"/>
    <col min="12" max="12" width="4.6640625" style="2" customWidth="1"/>
    <col min="13" max="13" width="4.44140625" style="2" customWidth="1"/>
    <col min="14" max="14" width="7.33203125" style="4" customWidth="1"/>
    <col min="15" max="16384" width="3.77734375" style="1"/>
  </cols>
  <sheetData>
    <row r="1" spans="1:14" ht="30.75" customHeight="1" x14ac:dyDescent="0.15">
      <c r="A1" s="237" t="s">
        <v>0</v>
      </c>
      <c r="B1" s="237"/>
      <c r="C1" s="237"/>
      <c r="D1" s="237"/>
      <c r="E1" s="237"/>
      <c r="F1" s="237"/>
      <c r="G1" s="237"/>
      <c r="H1" s="237"/>
      <c r="I1" s="237"/>
      <c r="J1" s="237"/>
      <c r="K1" s="237"/>
      <c r="L1" s="237"/>
      <c r="M1" s="237"/>
      <c r="N1" s="237"/>
    </row>
    <row r="2" spans="1:14" x14ac:dyDescent="0.15">
      <c r="A2" s="84"/>
      <c r="B2" s="85"/>
      <c r="C2" s="86"/>
      <c r="D2" s="86"/>
      <c r="E2" s="86"/>
      <c r="F2" s="87"/>
      <c r="G2" s="87"/>
      <c r="H2" s="88"/>
      <c r="I2" s="86"/>
      <c r="J2" s="89"/>
      <c r="K2" s="87" t="s">
        <v>1</v>
      </c>
      <c r="L2" s="238">
        <f>bilan!D4-5</f>
        <v>45243</v>
      </c>
      <c r="M2" s="238"/>
      <c r="N2" s="238"/>
    </row>
    <row r="3" spans="1:14" ht="24" customHeight="1" x14ac:dyDescent="0.15">
      <c r="A3" s="239" t="s">
        <v>2</v>
      </c>
      <c r="B3" s="240"/>
      <c r="C3" s="240"/>
      <c r="D3" s="240"/>
      <c r="E3" s="240"/>
      <c r="F3" s="240"/>
      <c r="G3" s="241"/>
      <c r="H3" s="242"/>
      <c r="I3" s="243" t="s">
        <v>3</v>
      </c>
      <c r="J3" s="240"/>
      <c r="K3" s="240"/>
      <c r="L3" s="240"/>
      <c r="M3" s="241"/>
      <c r="N3" s="242"/>
    </row>
    <row r="4" spans="1:14" x14ac:dyDescent="0.15">
      <c r="A4" s="90" t="s">
        <v>4</v>
      </c>
      <c r="B4" s="91" t="s">
        <v>5</v>
      </c>
      <c r="C4" s="244" t="s">
        <v>6</v>
      </c>
      <c r="D4" s="245"/>
      <c r="E4" s="245"/>
      <c r="F4" s="245"/>
      <c r="G4" s="245"/>
      <c r="H4" s="246"/>
      <c r="I4" s="90" t="s">
        <v>7</v>
      </c>
      <c r="J4" s="91" t="s">
        <v>8</v>
      </c>
      <c r="K4" s="91" t="s">
        <v>9</v>
      </c>
      <c r="L4" s="244" t="s">
        <v>10</v>
      </c>
      <c r="M4" s="247"/>
      <c r="N4" s="92" t="s">
        <v>11</v>
      </c>
    </row>
    <row r="5" spans="1:14" x14ac:dyDescent="0.15">
      <c r="A5" s="152"/>
      <c r="B5" s="93"/>
      <c r="C5" s="94"/>
      <c r="D5" s="95"/>
      <c r="E5" s="96"/>
      <c r="F5" s="97"/>
      <c r="G5" s="97"/>
      <c r="H5" s="98"/>
      <c r="I5" s="205" t="s">
        <v>148</v>
      </c>
      <c r="J5" s="107"/>
      <c r="K5" s="99">
        <v>30</v>
      </c>
      <c r="L5" s="248"/>
      <c r="M5" s="249"/>
      <c r="N5" s="100"/>
    </row>
    <row r="6" spans="1:14" x14ac:dyDescent="0.15">
      <c r="A6" s="153"/>
      <c r="B6" s="101"/>
      <c r="C6" s="102"/>
      <c r="D6" s="103"/>
      <c r="E6" s="104"/>
      <c r="F6" s="105"/>
      <c r="G6" s="105"/>
      <c r="H6" s="106"/>
      <c r="I6" s="208" t="s">
        <v>156</v>
      </c>
      <c r="J6" s="107"/>
      <c r="K6" s="107">
        <v>30</v>
      </c>
      <c r="L6" s="248"/>
      <c r="M6" s="249"/>
      <c r="N6" s="108"/>
    </row>
    <row r="7" spans="1:14" x14ac:dyDescent="0.15">
      <c r="A7" s="153" t="s">
        <v>12</v>
      </c>
      <c r="B7" s="101"/>
      <c r="C7" s="102"/>
      <c r="D7" s="103"/>
      <c r="E7" s="104"/>
      <c r="F7" s="105"/>
      <c r="G7" s="105"/>
      <c r="H7" s="106"/>
      <c r="I7" s="208" t="s">
        <v>13</v>
      </c>
      <c r="J7" s="148"/>
      <c r="K7" s="107">
        <v>30</v>
      </c>
      <c r="L7" s="250"/>
      <c r="M7" s="251"/>
      <c r="N7" s="108"/>
    </row>
    <row r="8" spans="1:14" x14ac:dyDescent="0.15">
      <c r="A8" s="153"/>
      <c r="B8" s="101"/>
      <c r="C8" s="102"/>
      <c r="D8" s="103"/>
      <c r="E8" s="104"/>
      <c r="F8" s="105"/>
      <c r="G8" s="105"/>
      <c r="H8" s="106"/>
      <c r="I8" s="208" t="s">
        <v>150</v>
      </c>
      <c r="J8" s="107"/>
      <c r="K8" s="107">
        <v>2</v>
      </c>
      <c r="L8" s="250"/>
      <c r="M8" s="251"/>
      <c r="N8" s="108"/>
    </row>
    <row r="9" spans="1:14" x14ac:dyDescent="0.15">
      <c r="A9" s="153"/>
      <c r="B9" s="101"/>
      <c r="C9" s="102"/>
      <c r="D9" s="103"/>
      <c r="E9" s="109"/>
      <c r="F9" s="110"/>
      <c r="G9" s="110"/>
      <c r="H9" s="111"/>
      <c r="I9" s="208" t="s">
        <v>151</v>
      </c>
      <c r="J9" s="107"/>
      <c r="K9" s="107">
        <v>30</v>
      </c>
      <c r="L9" s="250"/>
      <c r="M9" s="251"/>
      <c r="N9" s="108"/>
    </row>
    <row r="10" spans="1:14" x14ac:dyDescent="0.15">
      <c r="A10" s="153" t="s">
        <v>14</v>
      </c>
      <c r="B10" s="101"/>
      <c r="C10" s="102"/>
      <c r="D10" s="103"/>
      <c r="E10" s="109"/>
      <c r="F10" s="110"/>
      <c r="G10" s="110"/>
      <c r="H10" s="111"/>
      <c r="I10" s="208" t="s">
        <v>152</v>
      </c>
      <c r="J10" s="148"/>
      <c r="K10" s="148">
        <v>30</v>
      </c>
      <c r="L10" s="235"/>
      <c r="M10" s="236"/>
      <c r="N10" s="149"/>
    </row>
    <row r="11" spans="1:14" x14ac:dyDescent="0.15">
      <c r="A11" s="153"/>
      <c r="B11" s="101"/>
      <c r="C11" s="102"/>
      <c r="D11" s="103"/>
      <c r="E11" s="109"/>
      <c r="F11" s="110"/>
      <c r="G11" s="110"/>
      <c r="H11" s="111"/>
      <c r="I11" s="155" t="s">
        <v>15</v>
      </c>
      <c r="J11" s="150">
        <f>SUM(J5:J10)</f>
        <v>0</v>
      </c>
      <c r="K11" s="150"/>
      <c r="L11" s="254"/>
      <c r="M11" s="255"/>
      <c r="N11" s="151"/>
    </row>
    <row r="12" spans="1:14" x14ac:dyDescent="0.15">
      <c r="A12" s="153"/>
      <c r="B12" s="101"/>
      <c r="C12" s="102"/>
      <c r="D12" s="103"/>
      <c r="E12" s="109"/>
      <c r="F12" s="112"/>
      <c r="G12" s="110"/>
      <c r="H12" s="111"/>
      <c r="I12" s="256" t="s">
        <v>16</v>
      </c>
      <c r="J12" s="257"/>
      <c r="K12" s="257"/>
      <c r="L12" s="257"/>
      <c r="M12" s="257"/>
      <c r="N12" s="258"/>
    </row>
    <row r="13" spans="1:14" x14ac:dyDescent="0.15">
      <c r="A13" s="153" t="s">
        <v>17</v>
      </c>
      <c r="B13" s="101"/>
      <c r="C13" s="102"/>
      <c r="D13" s="109"/>
      <c r="E13" s="109"/>
      <c r="F13" s="110"/>
      <c r="G13" s="110"/>
      <c r="H13" s="111"/>
      <c r="I13" s="259"/>
      <c r="J13" s="260"/>
      <c r="K13" s="260"/>
      <c r="L13" s="260"/>
      <c r="M13" s="260"/>
      <c r="N13" s="261"/>
    </row>
    <row r="14" spans="1:14" x14ac:dyDescent="0.15">
      <c r="A14" s="153"/>
      <c r="B14" s="101"/>
      <c r="C14" s="102"/>
      <c r="D14" s="103"/>
      <c r="E14" s="115"/>
      <c r="F14" s="112"/>
      <c r="G14" s="112"/>
      <c r="H14" s="111"/>
      <c r="I14" s="90" t="s">
        <v>7</v>
      </c>
      <c r="J14" s="91" t="s">
        <v>8</v>
      </c>
      <c r="K14" s="91" t="s">
        <v>9</v>
      </c>
      <c r="L14" s="244" t="s">
        <v>10</v>
      </c>
      <c r="M14" s="247"/>
      <c r="N14" s="92" t="s">
        <v>18</v>
      </c>
    </row>
    <row r="15" spans="1:14" x14ac:dyDescent="0.15">
      <c r="A15" s="153"/>
      <c r="B15" s="101"/>
      <c r="C15" s="102"/>
      <c r="D15" s="109"/>
      <c r="E15" s="115"/>
      <c r="F15" s="110"/>
      <c r="G15" s="110"/>
      <c r="H15" s="111"/>
      <c r="I15" s="113"/>
      <c r="J15" s="99"/>
      <c r="K15" s="99"/>
      <c r="L15" s="252"/>
      <c r="M15" s="253"/>
      <c r="N15" s="114"/>
    </row>
    <row r="16" spans="1:14" x14ac:dyDescent="0.15">
      <c r="A16" s="153"/>
      <c r="B16" s="101"/>
      <c r="C16" s="102"/>
      <c r="D16" s="103"/>
      <c r="E16" s="109"/>
      <c r="F16" s="110"/>
      <c r="G16" s="110"/>
      <c r="H16" s="111"/>
      <c r="I16" s="156"/>
      <c r="J16" s="107"/>
      <c r="K16" s="107"/>
      <c r="L16" s="262"/>
      <c r="M16" s="263"/>
      <c r="N16" s="108"/>
    </row>
    <row r="17" spans="1:16" x14ac:dyDescent="0.15">
      <c r="A17" s="153" t="s">
        <v>19</v>
      </c>
      <c r="B17" s="101"/>
      <c r="C17" s="102"/>
      <c r="D17" s="103"/>
      <c r="E17" s="115"/>
      <c r="F17" s="112"/>
      <c r="G17" s="112"/>
      <c r="H17" s="116"/>
      <c r="I17" s="156"/>
      <c r="J17" s="107"/>
      <c r="K17" s="107"/>
      <c r="L17" s="262"/>
      <c r="M17" s="263"/>
      <c r="N17" s="108"/>
    </row>
    <row r="18" spans="1:16" x14ac:dyDescent="0.15">
      <c r="A18" s="153"/>
      <c r="B18" s="101"/>
      <c r="C18" s="102"/>
      <c r="D18" s="103"/>
      <c r="E18" s="115"/>
      <c r="F18" s="112"/>
      <c r="G18" s="112"/>
      <c r="H18" s="116"/>
      <c r="I18" s="156"/>
      <c r="J18" s="107"/>
      <c r="K18" s="107"/>
      <c r="L18" s="262"/>
      <c r="M18" s="263"/>
      <c r="N18" s="108"/>
    </row>
    <row r="19" spans="1:16" x14ac:dyDescent="0.15">
      <c r="A19" s="153"/>
      <c r="B19" s="101"/>
      <c r="C19" s="102"/>
      <c r="D19" s="103"/>
      <c r="E19" s="115"/>
      <c r="F19" s="112"/>
      <c r="G19" s="112"/>
      <c r="H19" s="116"/>
      <c r="I19" s="157"/>
      <c r="J19" s="148"/>
      <c r="K19" s="148"/>
      <c r="L19" s="264"/>
      <c r="M19" s="265"/>
      <c r="N19" s="149"/>
    </row>
    <row r="20" spans="1:16" x14ac:dyDescent="0.15">
      <c r="A20" s="153"/>
      <c r="B20" s="101"/>
      <c r="C20" s="102"/>
      <c r="D20" s="103"/>
      <c r="E20" s="115"/>
      <c r="F20" s="112"/>
      <c r="G20" s="112"/>
      <c r="H20" s="116"/>
      <c r="I20" s="155" t="s">
        <v>15</v>
      </c>
      <c r="J20" s="150">
        <f>SUM(J15:J19)</f>
        <v>0</v>
      </c>
      <c r="K20" s="150"/>
      <c r="L20" s="266"/>
      <c r="M20" s="267"/>
      <c r="N20" s="151"/>
    </row>
    <row r="21" spans="1:16" x14ac:dyDescent="0.15">
      <c r="A21" s="153" t="s">
        <v>20</v>
      </c>
      <c r="B21" s="101"/>
      <c r="C21" s="199"/>
      <c r="D21" s="103"/>
      <c r="E21" s="115"/>
      <c r="F21" s="112"/>
      <c r="G21" s="112"/>
      <c r="H21" s="116"/>
      <c r="I21" s="256" t="s">
        <v>21</v>
      </c>
      <c r="J21" s="257"/>
      <c r="K21" s="257"/>
      <c r="L21" s="257"/>
      <c r="M21" s="257"/>
      <c r="N21" s="258"/>
    </row>
    <row r="22" spans="1:16" x14ac:dyDescent="0.15">
      <c r="A22" s="153"/>
      <c r="B22" s="101"/>
      <c r="C22" s="102"/>
      <c r="D22" s="103"/>
      <c r="E22" s="115"/>
      <c r="F22" s="112"/>
      <c r="G22" s="112"/>
      <c r="H22" s="116"/>
      <c r="I22" s="259"/>
      <c r="J22" s="260"/>
      <c r="K22" s="260"/>
      <c r="L22" s="260"/>
      <c r="M22" s="260"/>
      <c r="N22" s="261"/>
    </row>
    <row r="23" spans="1:16" x14ac:dyDescent="0.15">
      <c r="A23" s="153"/>
      <c r="B23" s="101"/>
      <c r="C23" s="102"/>
      <c r="D23" s="103"/>
      <c r="E23" s="115"/>
      <c r="F23" s="112"/>
      <c r="G23" s="112"/>
      <c r="H23" s="116"/>
      <c r="I23" s="90" t="s">
        <v>7</v>
      </c>
      <c r="J23" s="91" t="s">
        <v>8</v>
      </c>
      <c r="K23" s="91" t="s">
        <v>9</v>
      </c>
      <c r="L23" s="244" t="s">
        <v>22</v>
      </c>
      <c r="M23" s="247"/>
      <c r="N23" s="92" t="s">
        <v>18</v>
      </c>
    </row>
    <row r="24" spans="1:16" x14ac:dyDescent="0.15">
      <c r="A24" s="153"/>
      <c r="B24" s="101"/>
      <c r="C24" s="102"/>
      <c r="D24" s="103"/>
      <c r="E24" s="115"/>
      <c r="F24" s="112"/>
      <c r="G24" s="112"/>
      <c r="H24" s="116"/>
      <c r="I24" s="113" t="s">
        <v>130</v>
      </c>
      <c r="J24" s="99">
        <v>480</v>
      </c>
      <c r="K24" s="99"/>
      <c r="L24" s="252" t="s">
        <v>131</v>
      </c>
      <c r="M24" s="253"/>
      <c r="N24" s="114"/>
    </row>
    <row r="25" spans="1:16" x14ac:dyDescent="0.15">
      <c r="A25" s="153" t="s">
        <v>25</v>
      </c>
      <c r="B25" s="101"/>
      <c r="C25" s="102"/>
      <c r="D25" s="103"/>
      <c r="E25" s="115"/>
      <c r="F25" s="112"/>
      <c r="G25" s="112"/>
      <c r="H25" s="116"/>
      <c r="I25" s="156"/>
      <c r="J25" s="107"/>
      <c r="K25" s="107"/>
      <c r="L25" s="262"/>
      <c r="M25" s="263"/>
      <c r="N25" s="108"/>
    </row>
    <row r="26" spans="1:16" x14ac:dyDescent="0.15">
      <c r="A26" s="153"/>
      <c r="B26" s="101"/>
      <c r="C26" s="102"/>
      <c r="D26" s="103"/>
      <c r="E26" s="115"/>
      <c r="F26" s="112"/>
      <c r="G26" s="112"/>
      <c r="H26" s="116"/>
      <c r="I26" s="157"/>
      <c r="J26" s="148"/>
      <c r="K26" s="148"/>
      <c r="L26" s="264"/>
      <c r="M26" s="265"/>
      <c r="N26" s="149"/>
    </row>
    <row r="27" spans="1:16" ht="12.75" thickBot="1" x14ac:dyDescent="0.2">
      <c r="A27" s="154"/>
      <c r="B27" s="117"/>
      <c r="C27" s="118"/>
      <c r="D27" s="119"/>
      <c r="E27" s="120"/>
      <c r="F27" s="121"/>
      <c r="G27" s="121"/>
      <c r="H27" s="122"/>
      <c r="I27" s="155" t="s">
        <v>15</v>
      </c>
      <c r="J27" s="150">
        <f>SUM(J24:J26)</f>
        <v>480</v>
      </c>
      <c r="K27" s="150"/>
      <c r="L27" s="266"/>
      <c r="M27" s="267"/>
      <c r="N27" s="151"/>
    </row>
    <row r="28" spans="1:16" ht="24" customHeight="1" x14ac:dyDescent="0.15">
      <c r="A28" s="268" t="s">
        <v>26</v>
      </c>
      <c r="B28" s="269"/>
      <c r="C28" s="269"/>
      <c r="D28" s="269"/>
      <c r="E28" s="269"/>
      <c r="F28" s="269"/>
      <c r="G28" s="269"/>
      <c r="H28" s="269"/>
      <c r="I28" s="269"/>
      <c r="J28" s="269"/>
      <c r="K28" s="269"/>
      <c r="L28" s="269"/>
      <c r="M28" s="269"/>
      <c r="N28" s="270"/>
    </row>
    <row r="29" spans="1:16" x14ac:dyDescent="0.15">
      <c r="A29" s="271" t="s">
        <v>27</v>
      </c>
      <c r="B29" s="272"/>
      <c r="C29" s="272"/>
      <c r="D29" s="272"/>
      <c r="E29" s="272"/>
      <c r="F29" s="272"/>
      <c r="G29" s="147"/>
      <c r="H29" s="273" t="s">
        <v>28</v>
      </c>
      <c r="I29" s="274"/>
      <c r="J29" s="274"/>
      <c r="K29" s="274"/>
      <c r="L29" s="274"/>
      <c r="M29" s="274"/>
      <c r="N29" s="275"/>
    </row>
    <row r="30" spans="1:16" x14ac:dyDescent="0.15">
      <c r="A30" s="113" t="s">
        <v>29</v>
      </c>
      <c r="B30" s="99" t="s">
        <v>30</v>
      </c>
      <c r="C30" s="99" t="s">
        <v>31</v>
      </c>
      <c r="D30" s="99" t="s">
        <v>32</v>
      </c>
      <c r="E30" s="252" t="s">
        <v>22</v>
      </c>
      <c r="F30" s="253"/>
      <c r="G30" s="123" t="s">
        <v>33</v>
      </c>
      <c r="H30" s="113" t="s">
        <v>29</v>
      </c>
      <c r="I30" s="99" t="s">
        <v>30</v>
      </c>
      <c r="J30" s="99" t="s">
        <v>31</v>
      </c>
      <c r="K30" s="99" t="s">
        <v>32</v>
      </c>
      <c r="L30" s="252" t="s">
        <v>22</v>
      </c>
      <c r="M30" s="253"/>
      <c r="N30" s="114" t="s">
        <v>33</v>
      </c>
    </row>
    <row r="31" spans="1:16" x14ac:dyDescent="0.15">
      <c r="A31" s="124">
        <f>$L$2</f>
        <v>45243</v>
      </c>
      <c r="B31" s="101" t="s">
        <v>116</v>
      </c>
      <c r="C31" s="107">
        <v>10</v>
      </c>
      <c r="D31" s="107">
        <v>33</v>
      </c>
      <c r="E31" s="262"/>
      <c r="F31" s="263"/>
      <c r="G31" s="181"/>
      <c r="H31" s="124">
        <f>$L$2</f>
        <v>45243</v>
      </c>
      <c r="I31" s="125" t="s">
        <v>154</v>
      </c>
      <c r="J31" s="107">
        <v>27</v>
      </c>
      <c r="K31" s="107">
        <v>39</v>
      </c>
      <c r="L31" s="276"/>
      <c r="M31" s="277"/>
      <c r="N31" s="184"/>
    </row>
    <row r="32" spans="1:16" x14ac:dyDescent="0.15">
      <c r="A32" s="124">
        <f>$L$2</f>
        <v>45243</v>
      </c>
      <c r="B32" s="101" t="s">
        <v>121</v>
      </c>
      <c r="C32" s="107">
        <v>11</v>
      </c>
      <c r="D32" s="107">
        <v>37</v>
      </c>
      <c r="E32" s="262"/>
      <c r="F32" s="263"/>
      <c r="G32" s="181"/>
      <c r="H32" s="124">
        <f>$L$2</f>
        <v>45243</v>
      </c>
      <c r="I32" s="125" t="s">
        <v>142</v>
      </c>
      <c r="J32" s="107">
        <v>29</v>
      </c>
      <c r="K32" s="107">
        <v>39</v>
      </c>
      <c r="L32" s="276"/>
      <c r="M32" s="277"/>
      <c r="N32" s="184"/>
      <c r="P32" s="1" t="s">
        <v>160</v>
      </c>
    </row>
    <row r="33" spans="1:14" x14ac:dyDescent="0.15">
      <c r="A33" s="124">
        <f>$L$2</f>
        <v>45243</v>
      </c>
      <c r="B33" s="101" t="s">
        <v>121</v>
      </c>
      <c r="C33" s="107">
        <v>10</v>
      </c>
      <c r="D33" s="107">
        <v>35</v>
      </c>
      <c r="E33" s="262"/>
      <c r="F33" s="263"/>
      <c r="G33" s="181"/>
      <c r="H33" s="124">
        <f>$L$2</f>
        <v>45243</v>
      </c>
      <c r="I33" s="101" t="s">
        <v>123</v>
      </c>
      <c r="J33" s="107">
        <v>25</v>
      </c>
      <c r="K33" s="107">
        <v>38</v>
      </c>
      <c r="L33" s="276"/>
      <c r="M33" s="277"/>
      <c r="N33" s="184"/>
    </row>
    <row r="34" spans="1:14" x14ac:dyDescent="0.15">
      <c r="A34" s="124">
        <f>$L$2</f>
        <v>45243</v>
      </c>
      <c r="B34" s="126" t="s">
        <v>57</v>
      </c>
      <c r="C34" s="127">
        <v>10</v>
      </c>
      <c r="D34" s="127">
        <v>37</v>
      </c>
      <c r="E34" s="262"/>
      <c r="F34" s="263"/>
      <c r="G34" s="182"/>
      <c r="H34" s="128">
        <f>$L$2</f>
        <v>45243</v>
      </c>
      <c r="I34" s="126" t="s">
        <v>115</v>
      </c>
      <c r="J34" s="127">
        <v>24</v>
      </c>
      <c r="K34" s="127">
        <v>35</v>
      </c>
      <c r="L34" s="280"/>
      <c r="M34" s="281"/>
      <c r="N34" s="184"/>
    </row>
    <row r="35" spans="1:14" x14ac:dyDescent="0.15">
      <c r="A35" s="129"/>
      <c r="B35" s="130"/>
      <c r="C35" s="131"/>
      <c r="D35" s="132"/>
      <c r="E35" s="282" t="s">
        <v>15</v>
      </c>
      <c r="F35" s="283"/>
      <c r="G35" s="183">
        <f>SUM(G31:G34)</f>
        <v>0</v>
      </c>
      <c r="H35" s="133"/>
      <c r="I35" s="134"/>
      <c r="J35" s="135"/>
      <c r="K35" s="135"/>
      <c r="L35" s="282" t="s">
        <v>15</v>
      </c>
      <c r="M35" s="283"/>
      <c r="N35" s="185">
        <f>SUM(N31:N34)</f>
        <v>0</v>
      </c>
    </row>
    <row r="36" spans="1:14" ht="24" customHeight="1" x14ac:dyDescent="0.15">
      <c r="A36" s="293" t="s">
        <v>37</v>
      </c>
      <c r="B36" s="294"/>
      <c r="C36" s="294"/>
      <c r="D36" s="294"/>
      <c r="E36" s="294"/>
      <c r="F36" s="294"/>
      <c r="G36" s="294"/>
      <c r="H36" s="294"/>
      <c r="I36" s="294"/>
      <c r="J36" s="295"/>
      <c r="K36" s="295"/>
      <c r="L36" s="295"/>
      <c r="M36" s="295"/>
      <c r="N36" s="296"/>
    </row>
    <row r="37" spans="1:14" x14ac:dyDescent="0.15">
      <c r="A37" s="113" t="s">
        <v>38</v>
      </c>
      <c r="B37" s="136">
        <f>TIME(5,40,0)</f>
        <v>0.23611111111111113</v>
      </c>
      <c r="C37" s="252" t="s">
        <v>39</v>
      </c>
      <c r="D37" s="253"/>
      <c r="E37" s="297">
        <f>J11</f>
        <v>0</v>
      </c>
      <c r="F37" s="298"/>
      <c r="G37" s="299" t="s">
        <v>40</v>
      </c>
      <c r="H37" s="300"/>
      <c r="I37" s="163">
        <f>J27</f>
        <v>480</v>
      </c>
      <c r="J37" s="158" t="s">
        <v>41</v>
      </c>
      <c r="K37" s="165">
        <f>E37/1440*100</f>
        <v>0</v>
      </c>
      <c r="L37" s="159" t="s">
        <v>42</v>
      </c>
      <c r="M37" s="168">
        <f>E38/1440*100</f>
        <v>0</v>
      </c>
      <c r="N37" s="137" t="s">
        <v>43</v>
      </c>
    </row>
    <row r="38" spans="1:14" x14ac:dyDescent="0.15">
      <c r="A38" s="156" t="s">
        <v>44</v>
      </c>
      <c r="B38" s="138">
        <f>TIME(22,20,0)</f>
        <v>0.93055555555555547</v>
      </c>
      <c r="C38" s="301" t="s">
        <v>45</v>
      </c>
      <c r="D38" s="302"/>
      <c r="E38" s="303">
        <f>J20</f>
        <v>0</v>
      </c>
      <c r="F38" s="304"/>
      <c r="G38" s="305" t="s">
        <v>46</v>
      </c>
      <c r="H38" s="306"/>
      <c r="I38" s="164">
        <f>I39-I37</f>
        <v>520</v>
      </c>
      <c r="J38" s="160" t="s">
        <v>47</v>
      </c>
      <c r="K38" s="166">
        <f>I37/1440*100</f>
        <v>33.333333333333329</v>
      </c>
      <c r="L38" s="161" t="s">
        <v>48</v>
      </c>
      <c r="M38" s="169">
        <f>I38/1440*100</f>
        <v>36.111111111111107</v>
      </c>
      <c r="N38" s="193">
        <f>IF(HOUR(dimanche!B38)&gt;12,(23-HOUR(dimanche!B38))*60+60-MINUTE(dimanche!B38),(-HOUR(dimanche!B38)*60-MINUTE(dimanche!B38)))+HOUR(B37)*60+MINUTE(B37)+dimanche!N38-390</f>
        <v>-20</v>
      </c>
    </row>
    <row r="39" spans="1:14" x14ac:dyDescent="0.15">
      <c r="A39" s="171" t="s">
        <v>49</v>
      </c>
      <c r="B39" s="140">
        <f>IF(B38&gt;B37,HOUR(B38-B37)*60+MINUTE(B38-B37),(1-B37)*60*24+HOUR(B38)*60)</f>
        <v>1000</v>
      </c>
      <c r="C39" s="278" t="s">
        <v>50</v>
      </c>
      <c r="D39" s="279"/>
      <c r="E39" s="307">
        <f>SUM(E37:F38)</f>
        <v>0</v>
      </c>
      <c r="F39" s="308"/>
      <c r="G39" s="309" t="s">
        <v>51</v>
      </c>
      <c r="H39" s="310"/>
      <c r="I39" s="117">
        <f>B39-E39</f>
        <v>1000</v>
      </c>
      <c r="J39" s="162" t="s">
        <v>52</v>
      </c>
      <c r="K39" s="167">
        <f>(1440-B39)/1440*100</f>
        <v>30.555555555555557</v>
      </c>
      <c r="L39" s="311" t="s">
        <v>15</v>
      </c>
      <c r="M39" s="311"/>
      <c r="N39" s="170">
        <v>1440</v>
      </c>
    </row>
    <row r="40" spans="1:14" ht="13.5" customHeight="1" x14ac:dyDescent="0.15">
      <c r="A40" s="141" t="s">
        <v>53</v>
      </c>
      <c r="B40" s="142"/>
      <c r="C40" s="198"/>
      <c r="D40" s="143"/>
      <c r="E40" s="143"/>
      <c r="F40" s="144"/>
      <c r="G40" s="144"/>
      <c r="H40" s="144"/>
      <c r="I40" s="145"/>
      <c r="J40" s="143"/>
      <c r="K40" s="143"/>
      <c r="L40" s="143"/>
      <c r="M40" s="143"/>
      <c r="N40" s="146"/>
    </row>
    <row r="41" spans="1:14" ht="24" customHeight="1" x14ac:dyDescent="0.15">
      <c r="A41" s="312" t="s">
        <v>54</v>
      </c>
      <c r="B41" s="313"/>
      <c r="C41" s="313"/>
      <c r="D41" s="313"/>
      <c r="E41" s="313"/>
      <c r="F41" s="313"/>
      <c r="G41" s="313"/>
      <c r="H41" s="313"/>
      <c r="I41" s="313"/>
      <c r="J41" s="313"/>
      <c r="K41" s="313"/>
      <c r="L41" s="313"/>
      <c r="M41" s="313"/>
      <c r="N41" s="314"/>
    </row>
    <row r="42" spans="1:14" ht="13.5" customHeight="1" x14ac:dyDescent="0.15">
      <c r="A42" s="315" t="s">
        <v>178</v>
      </c>
      <c r="B42" s="316"/>
      <c r="C42" s="316"/>
      <c r="D42" s="316"/>
      <c r="E42" s="316"/>
      <c r="F42" s="316"/>
      <c r="G42" s="316"/>
      <c r="H42" s="316"/>
      <c r="I42" s="316"/>
      <c r="J42" s="316"/>
      <c r="K42" s="316"/>
      <c r="L42" s="316"/>
      <c r="M42" s="316"/>
      <c r="N42" s="317"/>
    </row>
    <row r="43" spans="1:14" ht="13.5" customHeight="1" x14ac:dyDescent="0.15">
      <c r="A43" s="318"/>
      <c r="B43" s="319"/>
      <c r="C43" s="319"/>
      <c r="D43" s="319"/>
      <c r="E43" s="319"/>
      <c r="F43" s="319"/>
      <c r="G43" s="319"/>
      <c r="H43" s="319"/>
      <c r="I43" s="319"/>
      <c r="J43" s="319"/>
      <c r="K43" s="319"/>
      <c r="L43" s="319"/>
      <c r="M43" s="319"/>
      <c r="N43" s="320"/>
    </row>
    <row r="44" spans="1:14" ht="13.5" customHeight="1" x14ac:dyDescent="0.15">
      <c r="A44" s="318"/>
      <c r="B44" s="319"/>
      <c r="C44" s="319"/>
      <c r="D44" s="319"/>
      <c r="E44" s="319"/>
      <c r="F44" s="319"/>
      <c r="G44" s="319"/>
      <c r="H44" s="319"/>
      <c r="I44" s="319"/>
      <c r="J44" s="319"/>
      <c r="K44" s="319"/>
      <c r="L44" s="319"/>
      <c r="M44" s="319"/>
      <c r="N44" s="320"/>
    </row>
    <row r="45" spans="1:14" ht="13.5" customHeight="1" x14ac:dyDescent="0.15">
      <c r="A45" s="318"/>
      <c r="B45" s="319"/>
      <c r="C45" s="319"/>
      <c r="D45" s="319"/>
      <c r="E45" s="319"/>
      <c r="F45" s="319"/>
      <c r="G45" s="319"/>
      <c r="H45" s="319"/>
      <c r="I45" s="319"/>
      <c r="J45" s="319"/>
      <c r="K45" s="319"/>
      <c r="L45" s="319"/>
      <c r="M45" s="319"/>
      <c r="N45" s="320"/>
    </row>
    <row r="46" spans="1:14" ht="13.5" customHeight="1" x14ac:dyDescent="0.15">
      <c r="A46" s="318"/>
      <c r="B46" s="319"/>
      <c r="C46" s="319"/>
      <c r="D46" s="319"/>
      <c r="E46" s="319"/>
      <c r="F46" s="319"/>
      <c r="G46" s="319"/>
      <c r="H46" s="319"/>
      <c r="I46" s="319"/>
      <c r="J46" s="319"/>
      <c r="K46" s="319"/>
      <c r="L46" s="319"/>
      <c r="M46" s="319"/>
      <c r="N46" s="320"/>
    </row>
    <row r="47" spans="1:14" ht="13.5" customHeight="1" x14ac:dyDescent="0.15">
      <c r="A47" s="318"/>
      <c r="B47" s="319"/>
      <c r="C47" s="319"/>
      <c r="D47" s="319"/>
      <c r="E47" s="319"/>
      <c r="F47" s="319"/>
      <c r="G47" s="319"/>
      <c r="H47" s="319"/>
      <c r="I47" s="319"/>
      <c r="J47" s="319"/>
      <c r="K47" s="319"/>
      <c r="L47" s="319"/>
      <c r="M47" s="319"/>
      <c r="N47" s="320"/>
    </row>
    <row r="48" spans="1:14" ht="13.5" customHeight="1" x14ac:dyDescent="0.15">
      <c r="A48" s="318"/>
      <c r="B48" s="319"/>
      <c r="C48" s="319"/>
      <c r="D48" s="319"/>
      <c r="E48" s="319"/>
      <c r="F48" s="319"/>
      <c r="G48" s="319"/>
      <c r="H48" s="319"/>
      <c r="I48" s="319"/>
      <c r="J48" s="319"/>
      <c r="K48" s="319"/>
      <c r="L48" s="319"/>
      <c r="M48" s="319"/>
      <c r="N48" s="320"/>
    </row>
    <row r="49" spans="1:14" x14ac:dyDescent="0.15">
      <c r="A49" s="318"/>
      <c r="B49" s="319"/>
      <c r="C49" s="319"/>
      <c r="D49" s="319"/>
      <c r="E49" s="319"/>
      <c r="F49" s="319"/>
      <c r="G49" s="319"/>
      <c r="H49" s="319"/>
      <c r="I49" s="319"/>
      <c r="J49" s="319"/>
      <c r="K49" s="319"/>
      <c r="L49" s="319"/>
      <c r="M49" s="319"/>
      <c r="N49" s="320"/>
    </row>
    <row r="50" spans="1:14" ht="12.75" thickBot="1" x14ac:dyDescent="0.2">
      <c r="A50" s="321"/>
      <c r="B50" s="322"/>
      <c r="C50" s="322"/>
      <c r="D50" s="322"/>
      <c r="E50" s="322"/>
      <c r="F50" s="322"/>
      <c r="G50" s="322"/>
      <c r="H50" s="322"/>
      <c r="I50" s="322"/>
      <c r="J50" s="322"/>
      <c r="K50" s="322"/>
      <c r="L50" s="322"/>
      <c r="M50" s="322"/>
      <c r="N50" s="323"/>
    </row>
    <row r="51" spans="1:14" x14ac:dyDescent="0.15">
      <c r="L51" s="2" t="s">
        <v>55</v>
      </c>
    </row>
  </sheetData>
  <mergeCells count="55">
    <mergeCell ref="A42:N50"/>
    <mergeCell ref="A36:N36"/>
    <mergeCell ref="C37:D37"/>
    <mergeCell ref="E37:F37"/>
    <mergeCell ref="G37:H37"/>
    <mergeCell ref="C38:D38"/>
    <mergeCell ref="E38:F38"/>
    <mergeCell ref="G38:H38"/>
    <mergeCell ref="C39:D39"/>
    <mergeCell ref="E39:F39"/>
    <mergeCell ref="G39:H39"/>
    <mergeCell ref="L39:M39"/>
    <mergeCell ref="A41:N41"/>
    <mergeCell ref="E33:F33"/>
    <mergeCell ref="L33:M33"/>
    <mergeCell ref="E34:F34"/>
    <mergeCell ref="L34:M34"/>
    <mergeCell ref="E35:F35"/>
    <mergeCell ref="L35:M35"/>
    <mergeCell ref="E30:F30"/>
    <mergeCell ref="L30:M30"/>
    <mergeCell ref="E31:F31"/>
    <mergeCell ref="L31:M31"/>
    <mergeCell ref="E32:F32"/>
    <mergeCell ref="L32:M32"/>
    <mergeCell ref="L25:M25"/>
    <mergeCell ref="L26:M26"/>
    <mergeCell ref="L27:M27"/>
    <mergeCell ref="A29:F29"/>
    <mergeCell ref="H29:N29"/>
    <mergeCell ref="A28:N28"/>
    <mergeCell ref="L24:M24"/>
    <mergeCell ref="L11:M11"/>
    <mergeCell ref="I12:N13"/>
    <mergeCell ref="L14:M14"/>
    <mergeCell ref="L15:M15"/>
    <mergeCell ref="L16:M16"/>
    <mergeCell ref="L17:M17"/>
    <mergeCell ref="L18:M18"/>
    <mergeCell ref="L19:M19"/>
    <mergeCell ref="L20:M20"/>
    <mergeCell ref="I21:N22"/>
    <mergeCell ref="L23:M23"/>
    <mergeCell ref="L10:M10"/>
    <mergeCell ref="A1:N1"/>
    <mergeCell ref="L2:N2"/>
    <mergeCell ref="A3:H3"/>
    <mergeCell ref="I3:N3"/>
    <mergeCell ref="C4:H4"/>
    <mergeCell ref="L4:M4"/>
    <mergeCell ref="L5:M5"/>
    <mergeCell ref="L6:M6"/>
    <mergeCell ref="L7:M7"/>
    <mergeCell ref="L8:M8"/>
    <mergeCell ref="L9:M9"/>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11"/>
  </sheetPr>
  <dimension ref="A1:N50"/>
  <sheetViews>
    <sheetView showGridLines="0" topLeftCell="A16" zoomScaleNormal="100" workbookViewId="0">
      <selection activeCell="A42" sqref="A42:N50"/>
    </sheetView>
  </sheetViews>
  <sheetFormatPr defaultColWidth="3.77734375" defaultRowHeight="12" x14ac:dyDescent="0.15"/>
  <cols>
    <col min="1" max="1" width="4" style="1" customWidth="1"/>
    <col min="2" max="2" width="8.6640625" style="1" customWidth="1"/>
    <col min="3" max="4" width="4.33203125" style="2" customWidth="1"/>
    <col min="5" max="5" width="4.88671875" style="2" customWidth="1"/>
    <col min="6" max="6" width="4.33203125" style="4" customWidth="1"/>
    <col min="7" max="7" width="6.44140625" style="4" customWidth="1"/>
    <col min="8" max="8" width="4" style="4" customWidth="1"/>
    <col min="9" max="9" width="8.6640625" style="1" customWidth="1"/>
    <col min="10" max="10" width="4.33203125" style="2" customWidth="1"/>
    <col min="11" max="11" width="4.44140625" style="2" customWidth="1"/>
    <col min="12" max="12" width="4.6640625" style="2" customWidth="1"/>
    <col min="13" max="13" width="4.44140625" style="2" customWidth="1"/>
    <col min="14" max="14" width="7.33203125" style="4" customWidth="1"/>
    <col min="15" max="16384" width="3.77734375" style="1"/>
  </cols>
  <sheetData>
    <row r="1" spans="1:14" ht="30.75" customHeight="1" x14ac:dyDescent="0.15">
      <c r="A1" s="237" t="s">
        <v>0</v>
      </c>
      <c r="B1" s="237"/>
      <c r="C1" s="237"/>
      <c r="D1" s="237"/>
      <c r="E1" s="237"/>
      <c r="F1" s="237"/>
      <c r="G1" s="237"/>
      <c r="H1" s="237"/>
      <c r="I1" s="237"/>
      <c r="J1" s="237"/>
      <c r="K1" s="237"/>
      <c r="L1" s="237"/>
      <c r="M1" s="237"/>
      <c r="N1" s="237"/>
    </row>
    <row r="2" spans="1:14" x14ac:dyDescent="0.15">
      <c r="A2" s="84"/>
      <c r="B2" s="85"/>
      <c r="C2" s="86"/>
      <c r="D2" s="86"/>
      <c r="E2" s="86"/>
      <c r="F2" s="87"/>
      <c r="G2" s="87"/>
      <c r="H2" s="88"/>
      <c r="I2" s="86"/>
      <c r="J2" s="89"/>
      <c r="K2" s="87" t="s">
        <v>1</v>
      </c>
      <c r="L2" s="238">
        <f>bilan!D4-4</f>
        <v>45244</v>
      </c>
      <c r="M2" s="238"/>
      <c r="N2" s="238"/>
    </row>
    <row r="3" spans="1:14" ht="24" customHeight="1" x14ac:dyDescent="0.15">
      <c r="A3" s="239" t="s">
        <v>2</v>
      </c>
      <c r="B3" s="240"/>
      <c r="C3" s="240"/>
      <c r="D3" s="240"/>
      <c r="E3" s="240"/>
      <c r="F3" s="240"/>
      <c r="G3" s="241"/>
      <c r="H3" s="242"/>
      <c r="I3" s="243" t="s">
        <v>3</v>
      </c>
      <c r="J3" s="240"/>
      <c r="K3" s="240"/>
      <c r="L3" s="240"/>
      <c r="M3" s="241"/>
      <c r="N3" s="242"/>
    </row>
    <row r="4" spans="1:14" x14ac:dyDescent="0.15">
      <c r="A4" s="90" t="s">
        <v>4</v>
      </c>
      <c r="B4" s="91" t="s">
        <v>5</v>
      </c>
      <c r="C4" s="244" t="s">
        <v>6</v>
      </c>
      <c r="D4" s="245"/>
      <c r="E4" s="245"/>
      <c r="F4" s="245"/>
      <c r="G4" s="245"/>
      <c r="H4" s="246"/>
      <c r="I4" s="90" t="s">
        <v>7</v>
      </c>
      <c r="J4" s="91" t="s">
        <v>8</v>
      </c>
      <c r="K4" s="91" t="s">
        <v>9</v>
      </c>
      <c r="L4" s="244" t="s">
        <v>10</v>
      </c>
      <c r="M4" s="247"/>
      <c r="N4" s="92" t="s">
        <v>120</v>
      </c>
    </row>
    <row r="5" spans="1:14" x14ac:dyDescent="0.15">
      <c r="A5" s="152"/>
      <c r="B5" s="93"/>
      <c r="C5" s="94"/>
      <c r="D5" s="95"/>
      <c r="E5" s="96"/>
      <c r="F5" s="97"/>
      <c r="G5" s="97"/>
      <c r="H5" s="98"/>
      <c r="I5" s="205" t="s">
        <v>148</v>
      </c>
      <c r="J5" s="107"/>
      <c r="K5" s="99">
        <v>30</v>
      </c>
      <c r="L5" s="248" t="str">
        <f>lundi!J5+J5&amp;"/600"</f>
        <v>0/600</v>
      </c>
      <c r="M5" s="249"/>
      <c r="N5" s="114"/>
    </row>
    <row r="6" spans="1:14" x14ac:dyDescent="0.15">
      <c r="A6" s="153"/>
      <c r="B6" s="101"/>
      <c r="C6" s="102"/>
      <c r="D6" s="103"/>
      <c r="E6" s="104"/>
      <c r="F6" s="105"/>
      <c r="G6" s="105"/>
      <c r="H6" s="106"/>
      <c r="I6" s="208" t="s">
        <v>156</v>
      </c>
      <c r="J6" s="107"/>
      <c r="K6" s="107">
        <v>30</v>
      </c>
      <c r="L6" s="248" t="str">
        <f>lundi!J6+J6&amp;"/600"</f>
        <v>0/600</v>
      </c>
      <c r="M6" s="249"/>
      <c r="N6" s="201"/>
    </row>
    <row r="7" spans="1:14" x14ac:dyDescent="0.15">
      <c r="A7" s="153" t="s">
        <v>12</v>
      </c>
      <c r="B7" s="101"/>
      <c r="C7" s="102"/>
      <c r="D7" s="103"/>
      <c r="E7" s="104"/>
      <c r="F7" s="103"/>
      <c r="G7" s="105"/>
      <c r="H7" s="106"/>
      <c r="I7" s="208" t="s">
        <v>13</v>
      </c>
      <c r="J7" s="148"/>
      <c r="K7" s="107">
        <v>30</v>
      </c>
      <c r="L7" s="250" t="str">
        <f>J7&amp;"/200"</f>
        <v>/200</v>
      </c>
      <c r="M7" s="251"/>
      <c r="N7" s="201"/>
    </row>
    <row r="8" spans="1:14" x14ac:dyDescent="0.15">
      <c r="A8" s="153"/>
      <c r="B8" s="101"/>
      <c r="C8" s="227"/>
      <c r="D8" s="228"/>
      <c r="E8" s="109"/>
      <c r="F8" s="110"/>
      <c r="G8" s="110"/>
      <c r="H8" s="111"/>
      <c r="I8" s="208" t="s">
        <v>150</v>
      </c>
      <c r="J8" s="107"/>
      <c r="K8" s="107">
        <v>2</v>
      </c>
      <c r="L8" s="250" t="str">
        <f>J8&amp;"/200"</f>
        <v>/200</v>
      </c>
      <c r="M8" s="251"/>
      <c r="N8" s="201"/>
    </row>
    <row r="9" spans="1:14" x14ac:dyDescent="0.15">
      <c r="A9" s="153"/>
      <c r="B9" s="101"/>
      <c r="C9" s="227"/>
      <c r="D9" s="228"/>
      <c r="E9" s="109"/>
      <c r="F9" s="110"/>
      <c r="G9" s="110"/>
      <c r="H9" s="111"/>
      <c r="I9" s="208" t="s">
        <v>151</v>
      </c>
      <c r="J9" s="107"/>
      <c r="K9" s="107">
        <v>30</v>
      </c>
      <c r="L9" s="250" t="str">
        <f>J9&amp;"/200"</f>
        <v>/200</v>
      </c>
      <c r="M9" s="251"/>
      <c r="N9" s="201"/>
    </row>
    <row r="10" spans="1:14" x14ac:dyDescent="0.15">
      <c r="A10" s="153" t="s">
        <v>14</v>
      </c>
      <c r="B10" s="101"/>
      <c r="C10" s="229"/>
      <c r="D10" s="230"/>
      <c r="E10" s="231"/>
      <c r="F10" s="232"/>
      <c r="G10" s="232"/>
      <c r="H10" s="233"/>
      <c r="I10" s="208" t="s">
        <v>152</v>
      </c>
      <c r="J10" s="148"/>
      <c r="K10" s="148">
        <v>30</v>
      </c>
      <c r="L10" s="235" t="str">
        <f>J10&amp;"/200"</f>
        <v>/200</v>
      </c>
      <c r="M10" s="236"/>
      <c r="N10" s="202"/>
    </row>
    <row r="11" spans="1:14" x14ac:dyDescent="0.15">
      <c r="A11" s="153"/>
      <c r="B11" s="101"/>
      <c r="C11" s="229"/>
      <c r="D11" s="230"/>
      <c r="E11" s="231"/>
      <c r="F11" s="232"/>
      <c r="G11" s="232"/>
      <c r="H11" s="233"/>
      <c r="I11" s="155" t="s">
        <v>15</v>
      </c>
      <c r="J11" s="150">
        <f>SUM(J5:J10)</f>
        <v>0</v>
      </c>
      <c r="K11" s="150"/>
      <c r="L11" s="254"/>
      <c r="M11" s="255"/>
      <c r="N11" s="151"/>
    </row>
    <row r="12" spans="1:14" x14ac:dyDescent="0.15">
      <c r="A12" s="153"/>
      <c r="B12" s="101"/>
      <c r="C12" s="229"/>
      <c r="D12" s="230"/>
      <c r="E12" s="231"/>
      <c r="F12" s="234"/>
      <c r="G12" s="232"/>
      <c r="H12" s="233"/>
      <c r="I12" s="256" t="s">
        <v>16</v>
      </c>
      <c r="J12" s="257"/>
      <c r="K12" s="257"/>
      <c r="L12" s="257"/>
      <c r="M12" s="257"/>
      <c r="N12" s="258"/>
    </row>
    <row r="13" spans="1:14" x14ac:dyDescent="0.15">
      <c r="A13" s="153" t="s">
        <v>17</v>
      </c>
      <c r="B13" s="101"/>
      <c r="C13" s="227"/>
      <c r="D13" s="109"/>
      <c r="E13" s="109"/>
      <c r="F13" s="110"/>
      <c r="G13" s="110"/>
      <c r="H13" s="111"/>
      <c r="I13" s="259"/>
      <c r="J13" s="260"/>
      <c r="K13" s="260"/>
      <c r="L13" s="260"/>
      <c r="M13" s="260"/>
      <c r="N13" s="261"/>
    </row>
    <row r="14" spans="1:14" x14ac:dyDescent="0.15">
      <c r="A14" s="153"/>
      <c r="B14" s="101"/>
      <c r="C14" s="227"/>
      <c r="D14" s="228"/>
      <c r="E14" s="115"/>
      <c r="F14" s="112"/>
      <c r="G14" s="112"/>
      <c r="H14" s="111"/>
      <c r="I14" s="90" t="s">
        <v>7</v>
      </c>
      <c r="J14" s="91" t="s">
        <v>55</v>
      </c>
      <c r="K14" s="91" t="s">
        <v>9</v>
      </c>
      <c r="L14" s="244" t="s">
        <v>10</v>
      </c>
      <c r="M14" s="247"/>
      <c r="N14" s="92" t="s">
        <v>18</v>
      </c>
    </row>
    <row r="15" spans="1:14" x14ac:dyDescent="0.15">
      <c r="A15" s="153"/>
      <c r="B15" s="101"/>
      <c r="C15" s="227"/>
      <c r="D15" s="109"/>
      <c r="E15" s="115"/>
      <c r="F15" s="110"/>
      <c r="G15" s="110"/>
      <c r="H15" s="111"/>
      <c r="I15" s="113"/>
      <c r="J15" s="99"/>
      <c r="K15" s="99"/>
      <c r="L15" s="252"/>
      <c r="M15" s="253"/>
      <c r="N15" s="114"/>
    </row>
    <row r="16" spans="1:14" x14ac:dyDescent="0.15">
      <c r="A16" s="153"/>
      <c r="B16" s="101"/>
      <c r="C16" s="227"/>
      <c r="D16" s="228"/>
      <c r="E16" s="109"/>
      <c r="F16" s="110"/>
      <c r="G16" s="110"/>
      <c r="H16" s="111"/>
      <c r="I16" s="156"/>
      <c r="J16" s="107"/>
      <c r="K16" s="107"/>
      <c r="L16" s="262"/>
      <c r="M16" s="263"/>
      <c r="N16" s="108"/>
    </row>
    <row r="17" spans="1:14" x14ac:dyDescent="0.15">
      <c r="A17" s="153" t="s">
        <v>19</v>
      </c>
      <c r="B17" s="101"/>
      <c r="C17" s="227"/>
      <c r="D17" s="228"/>
      <c r="E17" s="115"/>
      <c r="F17" s="112"/>
      <c r="G17" s="112"/>
      <c r="H17" s="116"/>
      <c r="I17" s="156"/>
      <c r="J17" s="107"/>
      <c r="K17" s="107"/>
      <c r="L17" s="262"/>
      <c r="M17" s="263"/>
      <c r="N17" s="108"/>
    </row>
    <row r="18" spans="1:14" x14ac:dyDescent="0.15">
      <c r="A18" s="153"/>
      <c r="B18" s="101"/>
      <c r="C18" s="227"/>
      <c r="D18" s="228"/>
      <c r="E18" s="115"/>
      <c r="F18" s="112"/>
      <c r="G18" s="112"/>
      <c r="H18" s="116"/>
      <c r="I18" s="156"/>
      <c r="J18" s="107"/>
      <c r="K18" s="107"/>
      <c r="L18" s="262"/>
      <c r="M18" s="263"/>
      <c r="N18" s="108"/>
    </row>
    <row r="19" spans="1:14" x14ac:dyDescent="0.15">
      <c r="A19" s="153"/>
      <c r="B19" s="101"/>
      <c r="C19" s="115"/>
      <c r="D19" s="228"/>
      <c r="E19" s="115"/>
      <c r="F19" s="112"/>
      <c r="G19" s="112"/>
      <c r="H19" s="116"/>
      <c r="I19" s="157"/>
      <c r="J19" s="148"/>
      <c r="K19" s="148"/>
      <c r="L19" s="264"/>
      <c r="M19" s="265"/>
      <c r="N19" s="149"/>
    </row>
    <row r="20" spans="1:14" x14ac:dyDescent="0.15">
      <c r="A20" s="153"/>
      <c r="B20" s="101"/>
      <c r="C20" s="227"/>
      <c r="D20" s="228"/>
      <c r="E20" s="115"/>
      <c r="F20" s="112"/>
      <c r="G20" s="112"/>
      <c r="H20" s="116"/>
      <c r="I20" s="155" t="s">
        <v>15</v>
      </c>
      <c r="J20" s="150">
        <f>SUM(J15:J19)</f>
        <v>0</v>
      </c>
      <c r="K20" s="150"/>
      <c r="L20" s="266"/>
      <c r="M20" s="267"/>
      <c r="N20" s="151"/>
    </row>
    <row r="21" spans="1:14" x14ac:dyDescent="0.15">
      <c r="A21" s="153" t="s">
        <v>20</v>
      </c>
      <c r="B21" s="101"/>
      <c r="C21" s="102"/>
      <c r="D21" s="103"/>
      <c r="E21" s="115"/>
      <c r="F21" s="112"/>
      <c r="G21" s="112"/>
      <c r="H21" s="116"/>
      <c r="I21" s="256" t="s">
        <v>21</v>
      </c>
      <c r="J21" s="257"/>
      <c r="K21" s="257"/>
      <c r="L21" s="257"/>
      <c r="M21" s="257"/>
      <c r="N21" s="258"/>
    </row>
    <row r="22" spans="1:14" x14ac:dyDescent="0.15">
      <c r="A22" s="153"/>
      <c r="B22" s="101"/>
      <c r="C22" s="102"/>
      <c r="D22" s="103"/>
      <c r="E22" s="115"/>
      <c r="F22" s="112"/>
      <c r="G22" s="112"/>
      <c r="H22" s="116"/>
      <c r="I22" s="259"/>
      <c r="J22" s="260"/>
      <c r="K22" s="260"/>
      <c r="L22" s="260"/>
      <c r="M22" s="260"/>
      <c r="N22" s="261"/>
    </row>
    <row r="23" spans="1:14" x14ac:dyDescent="0.15">
      <c r="A23" s="153"/>
      <c r="B23" s="101"/>
      <c r="C23" s="102"/>
      <c r="D23" s="103"/>
      <c r="E23" s="115"/>
      <c r="F23" s="112"/>
      <c r="G23" s="112"/>
      <c r="H23" s="116"/>
      <c r="I23" s="90" t="s">
        <v>7</v>
      </c>
      <c r="J23" s="91" t="s">
        <v>8</v>
      </c>
      <c r="K23" s="91" t="s">
        <v>9</v>
      </c>
      <c r="L23" s="244" t="s">
        <v>22</v>
      </c>
      <c r="M23" s="247"/>
      <c r="N23" s="92" t="s">
        <v>18</v>
      </c>
    </row>
    <row r="24" spans="1:14" x14ac:dyDescent="0.15">
      <c r="A24" s="153"/>
      <c r="B24" s="101"/>
      <c r="C24" s="102"/>
      <c r="D24" s="103"/>
      <c r="E24" s="115"/>
      <c r="F24" s="112"/>
      <c r="G24" s="112"/>
      <c r="H24" s="116"/>
      <c r="I24" s="113" t="s">
        <v>130</v>
      </c>
      <c r="J24" s="99">
        <v>480</v>
      </c>
      <c r="K24" s="99"/>
      <c r="L24" s="252" t="s">
        <v>131</v>
      </c>
      <c r="M24" s="253"/>
      <c r="N24" s="114"/>
    </row>
    <row r="25" spans="1:14" x14ac:dyDescent="0.15">
      <c r="A25" s="153" t="s">
        <v>25</v>
      </c>
      <c r="B25" s="101"/>
      <c r="C25" s="102"/>
      <c r="D25" s="103"/>
      <c r="E25" s="115"/>
      <c r="F25" s="112"/>
      <c r="G25" s="112"/>
      <c r="H25" s="116"/>
      <c r="I25" s="156" t="s">
        <v>122</v>
      </c>
      <c r="J25" s="107">
        <v>0</v>
      </c>
      <c r="K25" s="107"/>
      <c r="L25" s="262"/>
      <c r="M25" s="263"/>
      <c r="N25" s="108"/>
    </row>
    <row r="26" spans="1:14" x14ac:dyDescent="0.15">
      <c r="A26" s="153"/>
      <c r="B26" s="101"/>
      <c r="C26" s="102"/>
      <c r="D26" s="103"/>
      <c r="E26" s="115"/>
      <c r="F26" s="112"/>
      <c r="G26" s="112"/>
      <c r="H26" s="116"/>
      <c r="I26" s="157"/>
      <c r="J26" s="148"/>
      <c r="K26" s="148"/>
      <c r="L26" s="264"/>
      <c r="M26" s="265"/>
      <c r="N26" s="149"/>
    </row>
    <row r="27" spans="1:14" x14ac:dyDescent="0.15">
      <c r="A27" s="154"/>
      <c r="B27" s="117"/>
      <c r="C27" s="118"/>
      <c r="D27" s="119"/>
      <c r="E27" s="120"/>
      <c r="F27" s="121"/>
      <c r="G27" s="121"/>
      <c r="H27" s="122"/>
      <c r="I27" s="155" t="s">
        <v>15</v>
      </c>
      <c r="J27" s="150">
        <f>SUM(J24:J26)</f>
        <v>480</v>
      </c>
      <c r="K27" s="150"/>
      <c r="L27" s="266"/>
      <c r="M27" s="267"/>
      <c r="N27" s="151"/>
    </row>
    <row r="28" spans="1:14" ht="24" customHeight="1" x14ac:dyDescent="0.15">
      <c r="A28" s="268" t="s">
        <v>26</v>
      </c>
      <c r="B28" s="269"/>
      <c r="C28" s="269"/>
      <c r="D28" s="269"/>
      <c r="E28" s="269"/>
      <c r="F28" s="269"/>
      <c r="G28" s="269"/>
      <c r="H28" s="269"/>
      <c r="I28" s="269"/>
      <c r="J28" s="269"/>
      <c r="K28" s="269"/>
      <c r="L28" s="269"/>
      <c r="M28" s="269"/>
      <c r="N28" s="270"/>
    </row>
    <row r="29" spans="1:14" x14ac:dyDescent="0.15">
      <c r="A29" s="271" t="s">
        <v>27</v>
      </c>
      <c r="B29" s="272"/>
      <c r="C29" s="272"/>
      <c r="D29" s="272"/>
      <c r="E29" s="272"/>
      <c r="F29" s="272"/>
      <c r="G29" s="147"/>
      <c r="H29" s="273" t="s">
        <v>28</v>
      </c>
      <c r="I29" s="274"/>
      <c r="J29" s="274"/>
      <c r="K29" s="274"/>
      <c r="L29" s="274"/>
      <c r="M29" s="274"/>
      <c r="N29" s="275"/>
    </row>
    <row r="30" spans="1:14" x14ac:dyDescent="0.15">
      <c r="A30" s="113" t="s">
        <v>29</v>
      </c>
      <c r="B30" s="99" t="s">
        <v>30</v>
      </c>
      <c r="C30" s="99" t="s">
        <v>31</v>
      </c>
      <c r="D30" s="99" t="s">
        <v>32</v>
      </c>
      <c r="E30" s="252" t="s">
        <v>22</v>
      </c>
      <c r="F30" s="253"/>
      <c r="G30" s="123" t="s">
        <v>33</v>
      </c>
      <c r="H30" s="113" t="s">
        <v>29</v>
      </c>
      <c r="I30" s="99" t="s">
        <v>30</v>
      </c>
      <c r="J30" s="99" t="s">
        <v>31</v>
      </c>
      <c r="K30" s="99" t="s">
        <v>32</v>
      </c>
      <c r="L30" s="252" t="s">
        <v>22</v>
      </c>
      <c r="M30" s="253"/>
      <c r="N30" s="114" t="s">
        <v>33</v>
      </c>
    </row>
    <row r="31" spans="1:14" x14ac:dyDescent="0.15">
      <c r="A31" s="124">
        <f>$L$2</f>
        <v>45244</v>
      </c>
      <c r="B31" s="101" t="s">
        <v>56</v>
      </c>
      <c r="C31" s="107">
        <v>10</v>
      </c>
      <c r="D31" s="107">
        <v>35</v>
      </c>
      <c r="E31" s="262"/>
      <c r="F31" s="263"/>
      <c r="G31" s="181"/>
      <c r="H31" s="124">
        <f>$L$2</f>
        <v>45244</v>
      </c>
      <c r="I31" s="125" t="s">
        <v>139</v>
      </c>
      <c r="J31" s="107">
        <v>24</v>
      </c>
      <c r="K31" s="107">
        <v>42</v>
      </c>
      <c r="L31" s="276"/>
      <c r="M31" s="277"/>
      <c r="N31" s="184"/>
    </row>
    <row r="32" spans="1:14" x14ac:dyDescent="0.15">
      <c r="A32" s="124">
        <f>$L$2</f>
        <v>45244</v>
      </c>
      <c r="B32" s="101" t="s">
        <v>34</v>
      </c>
      <c r="C32" s="107">
        <v>11</v>
      </c>
      <c r="D32" s="107">
        <v>33</v>
      </c>
      <c r="E32" s="262"/>
      <c r="F32" s="263"/>
      <c r="G32" s="181"/>
      <c r="H32" s="124">
        <f>$L$2</f>
        <v>45244</v>
      </c>
      <c r="I32" s="125" t="s">
        <v>125</v>
      </c>
      <c r="J32" s="107">
        <v>28</v>
      </c>
      <c r="K32" s="107">
        <v>37</v>
      </c>
      <c r="L32" s="276"/>
      <c r="M32" s="277"/>
      <c r="N32" s="184"/>
    </row>
    <row r="33" spans="1:14" x14ac:dyDescent="0.15">
      <c r="A33" s="124">
        <f>$L$2</f>
        <v>45244</v>
      </c>
      <c r="B33" s="101" t="s">
        <v>145</v>
      </c>
      <c r="C33" s="107">
        <v>10</v>
      </c>
      <c r="D33" s="107">
        <v>37</v>
      </c>
      <c r="E33" s="262"/>
      <c r="F33" s="263"/>
      <c r="G33" s="181"/>
      <c r="H33" s="124">
        <f>$L$2</f>
        <v>45244</v>
      </c>
      <c r="I33" s="101" t="s">
        <v>159</v>
      </c>
      <c r="J33" s="107">
        <v>29</v>
      </c>
      <c r="K33" s="107">
        <v>39</v>
      </c>
      <c r="L33" s="276"/>
      <c r="M33" s="277"/>
      <c r="N33" s="184"/>
    </row>
    <row r="34" spans="1:14" x14ac:dyDescent="0.15">
      <c r="A34" s="124">
        <f>$L$2</f>
        <v>45244</v>
      </c>
      <c r="B34" s="126" t="s">
        <v>57</v>
      </c>
      <c r="C34" s="127">
        <v>10</v>
      </c>
      <c r="D34" s="127">
        <v>38</v>
      </c>
      <c r="E34" s="278"/>
      <c r="F34" s="279"/>
      <c r="G34" s="182"/>
      <c r="H34" s="128">
        <f>$L$2</f>
        <v>45244</v>
      </c>
      <c r="I34" s="126" t="s">
        <v>144</v>
      </c>
      <c r="J34" s="127">
        <v>25</v>
      </c>
      <c r="K34" s="127">
        <v>38</v>
      </c>
      <c r="L34" s="280"/>
      <c r="M34" s="281"/>
      <c r="N34" s="184"/>
    </row>
    <row r="35" spans="1:14" x14ac:dyDescent="0.15">
      <c r="A35" s="129"/>
      <c r="B35" s="130"/>
      <c r="C35" s="131"/>
      <c r="D35" s="132"/>
      <c r="E35" s="282" t="s">
        <v>15</v>
      </c>
      <c r="F35" s="283"/>
      <c r="G35" s="183">
        <f>SUM(G31:G34)</f>
        <v>0</v>
      </c>
      <c r="H35" s="133"/>
      <c r="I35" s="134"/>
      <c r="J35" s="135"/>
      <c r="K35" s="135"/>
      <c r="L35" s="282" t="s">
        <v>15</v>
      </c>
      <c r="M35" s="283"/>
      <c r="N35" s="185">
        <f>SUM(N31:N34)</f>
        <v>0</v>
      </c>
    </row>
    <row r="36" spans="1:14" ht="24" customHeight="1" x14ac:dyDescent="0.15">
      <c r="A36" s="293" t="s">
        <v>37</v>
      </c>
      <c r="B36" s="294"/>
      <c r="C36" s="294"/>
      <c r="D36" s="294"/>
      <c r="E36" s="294"/>
      <c r="F36" s="294"/>
      <c r="G36" s="294"/>
      <c r="H36" s="294"/>
      <c r="I36" s="294"/>
      <c r="J36" s="295"/>
      <c r="K36" s="295"/>
      <c r="L36" s="295"/>
      <c r="M36" s="295"/>
      <c r="N36" s="296"/>
    </row>
    <row r="37" spans="1:14" x14ac:dyDescent="0.15">
      <c r="A37" s="113" t="s">
        <v>38</v>
      </c>
      <c r="B37" s="136">
        <f>TIME(5,30,0)</f>
        <v>0.22916666666666666</v>
      </c>
      <c r="C37" s="252" t="s">
        <v>39</v>
      </c>
      <c r="D37" s="253"/>
      <c r="E37" s="297">
        <f>J11</f>
        <v>0</v>
      </c>
      <c r="F37" s="298"/>
      <c r="G37" s="299" t="s">
        <v>40</v>
      </c>
      <c r="H37" s="300"/>
      <c r="I37" s="163">
        <f>J27</f>
        <v>480</v>
      </c>
      <c r="J37" s="158" t="s">
        <v>41</v>
      </c>
      <c r="K37" s="165">
        <f>E37/1440*100</f>
        <v>0</v>
      </c>
      <c r="L37" s="159" t="s">
        <v>42</v>
      </c>
      <c r="M37" s="168">
        <f>E38/1440*100</f>
        <v>0</v>
      </c>
      <c r="N37" s="137" t="s">
        <v>43</v>
      </c>
    </row>
    <row r="38" spans="1:14" x14ac:dyDescent="0.15">
      <c r="A38" s="156" t="s">
        <v>44</v>
      </c>
      <c r="B38" s="138">
        <f>TIME(22,20,0)</f>
        <v>0.93055555555555547</v>
      </c>
      <c r="C38" s="301" t="s">
        <v>45</v>
      </c>
      <c r="D38" s="302"/>
      <c r="E38" s="303">
        <f>J20</f>
        <v>0</v>
      </c>
      <c r="F38" s="304"/>
      <c r="G38" s="305" t="s">
        <v>46</v>
      </c>
      <c r="H38" s="306"/>
      <c r="I38" s="164">
        <f>I39-I37</f>
        <v>530</v>
      </c>
      <c r="J38" s="160" t="s">
        <v>47</v>
      </c>
      <c r="K38" s="166">
        <f>I37/1440*100</f>
        <v>33.333333333333329</v>
      </c>
      <c r="L38" s="161" t="s">
        <v>48</v>
      </c>
      <c r="M38" s="169">
        <f>I38/1440*100</f>
        <v>36.805555555555557</v>
      </c>
      <c r="N38" s="194">
        <f>IF(HOUR(lundi!B38)&gt;12,(23-HOUR(lundi!B38))*60+60-MINUTE(lundi!B38),(-HOUR(lundi!B38)*60-MINUTE(lundi!B38)))+HOUR(B37)*60+MINUTE(B37)+lundi!N38-390</f>
        <v>20</v>
      </c>
    </row>
    <row r="39" spans="1:14" x14ac:dyDescent="0.15">
      <c r="A39" s="171" t="s">
        <v>49</v>
      </c>
      <c r="B39" s="140">
        <f>IF(B38&gt;B37,HOUR(B38-B37)*60+MINUTE(B38-B37),(1-B37)*60*24+HOUR(B38)*60)</f>
        <v>1010</v>
      </c>
      <c r="C39" s="278" t="s">
        <v>50</v>
      </c>
      <c r="D39" s="279"/>
      <c r="E39" s="307">
        <f>SUM(E37:F38)</f>
        <v>0</v>
      </c>
      <c r="F39" s="308"/>
      <c r="G39" s="309" t="s">
        <v>51</v>
      </c>
      <c r="H39" s="310"/>
      <c r="I39" s="117">
        <f>B39-E39</f>
        <v>1010</v>
      </c>
      <c r="J39" s="162" t="s">
        <v>171</v>
      </c>
      <c r="K39" s="167">
        <f>(1440-B39)/1440*100</f>
        <v>29.861111111111111</v>
      </c>
      <c r="L39" s="311" t="s">
        <v>15</v>
      </c>
      <c r="M39" s="311"/>
      <c r="N39" s="170">
        <v>1440</v>
      </c>
    </row>
    <row r="40" spans="1:14" x14ac:dyDescent="0.15">
      <c r="A40" s="141" t="s">
        <v>53</v>
      </c>
      <c r="B40" s="142"/>
      <c r="C40" s="143"/>
      <c r="D40" s="143"/>
      <c r="E40" s="143"/>
      <c r="F40" s="144"/>
      <c r="G40" s="144"/>
      <c r="H40" s="144"/>
      <c r="I40" s="145"/>
      <c r="J40" s="143"/>
      <c r="K40" s="143"/>
      <c r="L40" s="143"/>
      <c r="M40" s="143"/>
      <c r="N40" s="146"/>
    </row>
    <row r="41" spans="1:14" ht="24" customHeight="1" x14ac:dyDescent="0.15">
      <c r="A41" s="312" t="s">
        <v>54</v>
      </c>
      <c r="B41" s="313"/>
      <c r="C41" s="313"/>
      <c r="D41" s="313"/>
      <c r="E41" s="313"/>
      <c r="F41" s="313"/>
      <c r="G41" s="313"/>
      <c r="H41" s="313"/>
      <c r="I41" s="313"/>
      <c r="J41" s="313"/>
      <c r="K41" s="313"/>
      <c r="L41" s="313"/>
      <c r="M41" s="313"/>
      <c r="N41" s="314"/>
    </row>
    <row r="42" spans="1:14" ht="13.5" customHeight="1" x14ac:dyDescent="0.15">
      <c r="A42" s="324" t="s">
        <v>179</v>
      </c>
      <c r="B42" s="316"/>
      <c r="C42" s="316"/>
      <c r="D42" s="316"/>
      <c r="E42" s="316"/>
      <c r="F42" s="316"/>
      <c r="G42" s="316"/>
      <c r="H42" s="316"/>
      <c r="I42" s="316"/>
      <c r="J42" s="316"/>
      <c r="K42" s="316"/>
      <c r="L42" s="316"/>
      <c r="M42" s="316"/>
      <c r="N42" s="317"/>
    </row>
    <row r="43" spans="1:14" ht="13.5" customHeight="1" x14ac:dyDescent="0.15">
      <c r="A43" s="318"/>
      <c r="B43" s="319"/>
      <c r="C43" s="319"/>
      <c r="D43" s="319"/>
      <c r="E43" s="319"/>
      <c r="F43" s="319"/>
      <c r="G43" s="319"/>
      <c r="H43" s="319"/>
      <c r="I43" s="319"/>
      <c r="J43" s="319"/>
      <c r="K43" s="319"/>
      <c r="L43" s="319"/>
      <c r="M43" s="319"/>
      <c r="N43" s="320"/>
    </row>
    <row r="44" spans="1:14" ht="13.5" customHeight="1" x14ac:dyDescent="0.15">
      <c r="A44" s="318"/>
      <c r="B44" s="319"/>
      <c r="C44" s="319"/>
      <c r="D44" s="319"/>
      <c r="E44" s="319"/>
      <c r="F44" s="319"/>
      <c r="G44" s="319"/>
      <c r="H44" s="319"/>
      <c r="I44" s="319"/>
      <c r="J44" s="319"/>
      <c r="K44" s="319"/>
      <c r="L44" s="319"/>
      <c r="M44" s="319"/>
      <c r="N44" s="320"/>
    </row>
    <row r="45" spans="1:14" ht="13.5" customHeight="1" x14ac:dyDescent="0.15">
      <c r="A45" s="318"/>
      <c r="B45" s="319"/>
      <c r="C45" s="319"/>
      <c r="D45" s="319"/>
      <c r="E45" s="319"/>
      <c r="F45" s="319"/>
      <c r="G45" s="319"/>
      <c r="H45" s="319"/>
      <c r="I45" s="319"/>
      <c r="J45" s="319"/>
      <c r="K45" s="319"/>
      <c r="L45" s="319"/>
      <c r="M45" s="319"/>
      <c r="N45" s="320"/>
    </row>
    <row r="46" spans="1:14" ht="13.5" customHeight="1" x14ac:dyDescent="0.15">
      <c r="A46" s="318"/>
      <c r="B46" s="319"/>
      <c r="C46" s="319"/>
      <c r="D46" s="319"/>
      <c r="E46" s="319"/>
      <c r="F46" s="319"/>
      <c r="G46" s="319"/>
      <c r="H46" s="319"/>
      <c r="I46" s="319"/>
      <c r="J46" s="319"/>
      <c r="K46" s="319"/>
      <c r="L46" s="319"/>
      <c r="M46" s="319"/>
      <c r="N46" s="320"/>
    </row>
    <row r="47" spans="1:14" ht="13.5" customHeight="1" x14ac:dyDescent="0.15">
      <c r="A47" s="318"/>
      <c r="B47" s="319"/>
      <c r="C47" s="319"/>
      <c r="D47" s="319"/>
      <c r="E47" s="319"/>
      <c r="F47" s="319"/>
      <c r="G47" s="319"/>
      <c r="H47" s="319"/>
      <c r="I47" s="319"/>
      <c r="J47" s="319"/>
      <c r="K47" s="319"/>
      <c r="L47" s="319"/>
      <c r="M47" s="319"/>
      <c r="N47" s="320"/>
    </row>
    <row r="48" spans="1:14" ht="13.5" customHeight="1" x14ac:dyDescent="0.15">
      <c r="A48" s="318"/>
      <c r="B48" s="319"/>
      <c r="C48" s="319"/>
      <c r="D48" s="319"/>
      <c r="E48" s="319"/>
      <c r="F48" s="319"/>
      <c r="G48" s="319"/>
      <c r="H48" s="319"/>
      <c r="I48" s="319"/>
      <c r="J48" s="319"/>
      <c r="K48" s="319"/>
      <c r="L48" s="319"/>
      <c r="M48" s="319"/>
      <c r="N48" s="320"/>
    </row>
    <row r="49" spans="1:14" ht="13.5" customHeight="1" x14ac:dyDescent="0.15">
      <c r="A49" s="318"/>
      <c r="B49" s="319"/>
      <c r="C49" s="319"/>
      <c r="D49" s="319"/>
      <c r="E49" s="319"/>
      <c r="F49" s="319"/>
      <c r="G49" s="319"/>
      <c r="H49" s="319"/>
      <c r="I49" s="319"/>
      <c r="J49" s="319"/>
      <c r="K49" s="319"/>
      <c r="L49" s="319"/>
      <c r="M49" s="319"/>
      <c r="N49" s="320"/>
    </row>
    <row r="50" spans="1:14" ht="13.5" customHeight="1" x14ac:dyDescent="0.15">
      <c r="A50" s="321"/>
      <c r="B50" s="322"/>
      <c r="C50" s="322"/>
      <c r="D50" s="322"/>
      <c r="E50" s="322"/>
      <c r="F50" s="322"/>
      <c r="G50" s="322"/>
      <c r="H50" s="322"/>
      <c r="I50" s="322"/>
      <c r="J50" s="322"/>
      <c r="K50" s="322"/>
      <c r="L50" s="322"/>
      <c r="M50" s="322"/>
      <c r="N50" s="323"/>
    </row>
  </sheetData>
  <mergeCells count="55">
    <mergeCell ref="A42:N50"/>
    <mergeCell ref="A36:N36"/>
    <mergeCell ref="C37:D37"/>
    <mergeCell ref="E37:F37"/>
    <mergeCell ref="G37:H37"/>
    <mergeCell ref="C38:D38"/>
    <mergeCell ref="E38:F38"/>
    <mergeCell ref="G38:H38"/>
    <mergeCell ref="C39:D39"/>
    <mergeCell ref="E39:F39"/>
    <mergeCell ref="G39:H39"/>
    <mergeCell ref="L39:M39"/>
    <mergeCell ref="A41:N41"/>
    <mergeCell ref="E33:F33"/>
    <mergeCell ref="L33:M33"/>
    <mergeCell ref="E34:F34"/>
    <mergeCell ref="L34:M34"/>
    <mergeCell ref="E35:F35"/>
    <mergeCell ref="L35:M35"/>
    <mergeCell ref="E30:F30"/>
    <mergeCell ref="L30:M30"/>
    <mergeCell ref="E31:F31"/>
    <mergeCell ref="L31:M31"/>
    <mergeCell ref="E32:F32"/>
    <mergeCell ref="L32:M32"/>
    <mergeCell ref="L25:M25"/>
    <mergeCell ref="L26:M26"/>
    <mergeCell ref="L27:M27"/>
    <mergeCell ref="A28:N28"/>
    <mergeCell ref="A29:F29"/>
    <mergeCell ref="H29:N29"/>
    <mergeCell ref="L24:M24"/>
    <mergeCell ref="L11:M11"/>
    <mergeCell ref="I12:N13"/>
    <mergeCell ref="L14:M14"/>
    <mergeCell ref="L15:M15"/>
    <mergeCell ref="L16:M16"/>
    <mergeCell ref="L17:M17"/>
    <mergeCell ref="L18:M18"/>
    <mergeCell ref="L19:M19"/>
    <mergeCell ref="L20:M20"/>
    <mergeCell ref="I21:N22"/>
    <mergeCell ref="L23:M23"/>
    <mergeCell ref="L10:M10"/>
    <mergeCell ref="A1:N1"/>
    <mergeCell ref="L2:N2"/>
    <mergeCell ref="A3:H3"/>
    <mergeCell ref="I3:N3"/>
    <mergeCell ref="C4:H4"/>
    <mergeCell ref="L4:M4"/>
    <mergeCell ref="L5:M5"/>
    <mergeCell ref="L6:M6"/>
    <mergeCell ref="L7:M7"/>
    <mergeCell ref="L8:M8"/>
    <mergeCell ref="L9:M9"/>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1"/>
  </sheetPr>
  <dimension ref="A1:N50"/>
  <sheetViews>
    <sheetView showGridLines="0" topLeftCell="A31" zoomScaleNormal="100" workbookViewId="0">
      <selection activeCell="A42" sqref="A42:N50"/>
    </sheetView>
  </sheetViews>
  <sheetFormatPr defaultColWidth="3.77734375" defaultRowHeight="12" x14ac:dyDescent="0.15"/>
  <cols>
    <col min="1" max="1" width="4" style="1" customWidth="1"/>
    <col min="2" max="2" width="8.6640625" style="1" customWidth="1"/>
    <col min="3" max="4" width="4.33203125" style="2" customWidth="1"/>
    <col min="5" max="5" width="4.88671875" style="2" customWidth="1"/>
    <col min="6" max="6" width="4.33203125" style="4" customWidth="1"/>
    <col min="7" max="7" width="6.44140625" style="4" customWidth="1"/>
    <col min="8" max="8" width="4" style="4" customWidth="1"/>
    <col min="9" max="9" width="8.6640625" style="1" customWidth="1"/>
    <col min="10" max="10" width="4.33203125" style="2" customWidth="1"/>
    <col min="11" max="11" width="4.44140625" style="2" customWidth="1"/>
    <col min="12" max="12" width="4.6640625" style="2" customWidth="1"/>
    <col min="13" max="13" width="4.44140625" style="2" customWidth="1"/>
    <col min="14" max="14" width="7.33203125" style="4" customWidth="1"/>
    <col min="15" max="16384" width="3.77734375" style="1"/>
  </cols>
  <sheetData>
    <row r="1" spans="1:14" ht="30.75" customHeight="1" x14ac:dyDescent="0.15">
      <c r="A1" s="237" t="s">
        <v>0</v>
      </c>
      <c r="B1" s="237"/>
      <c r="C1" s="237"/>
      <c r="D1" s="237"/>
      <c r="E1" s="237"/>
      <c r="F1" s="237"/>
      <c r="G1" s="237"/>
      <c r="H1" s="237"/>
      <c r="I1" s="237"/>
      <c r="J1" s="237"/>
      <c r="K1" s="237"/>
      <c r="L1" s="237"/>
      <c r="M1" s="237"/>
      <c r="N1" s="237"/>
    </row>
    <row r="2" spans="1:14" x14ac:dyDescent="0.15">
      <c r="A2" s="84"/>
      <c r="B2" s="85"/>
      <c r="C2" s="86"/>
      <c r="D2" s="86"/>
      <c r="E2" s="86"/>
      <c r="F2" s="87"/>
      <c r="G2" s="87"/>
      <c r="H2" s="88"/>
      <c r="I2" s="86"/>
      <c r="J2" s="89"/>
      <c r="K2" s="87" t="s">
        <v>1</v>
      </c>
      <c r="L2" s="238">
        <f>bilan!D4-3</f>
        <v>45245</v>
      </c>
      <c r="M2" s="238"/>
      <c r="N2" s="238"/>
    </row>
    <row r="3" spans="1:14" ht="24" customHeight="1" x14ac:dyDescent="0.15">
      <c r="A3" s="239" t="s">
        <v>2</v>
      </c>
      <c r="B3" s="240"/>
      <c r="C3" s="240"/>
      <c r="D3" s="240"/>
      <c r="E3" s="240"/>
      <c r="F3" s="240"/>
      <c r="G3" s="241"/>
      <c r="H3" s="242"/>
      <c r="I3" s="243" t="s">
        <v>3</v>
      </c>
      <c r="J3" s="240"/>
      <c r="K3" s="240"/>
      <c r="L3" s="240"/>
      <c r="M3" s="241"/>
      <c r="N3" s="242"/>
    </row>
    <row r="4" spans="1:14" x14ac:dyDescent="0.15">
      <c r="A4" s="90" t="s">
        <v>4</v>
      </c>
      <c r="B4" s="91" t="s">
        <v>5</v>
      </c>
      <c r="C4" s="244" t="s">
        <v>6</v>
      </c>
      <c r="D4" s="245"/>
      <c r="E4" s="245"/>
      <c r="F4" s="245"/>
      <c r="G4" s="245"/>
      <c r="H4" s="246"/>
      <c r="I4" s="90" t="s">
        <v>7</v>
      </c>
      <c r="J4" s="91" t="s">
        <v>8</v>
      </c>
      <c r="K4" s="91" t="s">
        <v>9</v>
      </c>
      <c r="L4" s="244" t="s">
        <v>10</v>
      </c>
      <c r="M4" s="247"/>
      <c r="N4" s="92" t="s">
        <v>118</v>
      </c>
    </row>
    <row r="5" spans="1:14" x14ac:dyDescent="0.15">
      <c r="A5" s="152"/>
      <c r="B5" s="93"/>
      <c r="C5" s="94"/>
      <c r="D5" s="95"/>
      <c r="E5" s="96"/>
      <c r="F5" s="97"/>
      <c r="G5" s="97"/>
      <c r="H5" s="98"/>
      <c r="I5" s="205" t="s">
        <v>148</v>
      </c>
      <c r="J5" s="107"/>
      <c r="K5" s="99">
        <v>30</v>
      </c>
      <c r="L5" s="248" t="str">
        <f>"0/1000"</f>
        <v>0/1000</v>
      </c>
      <c r="M5" s="249"/>
      <c r="N5" s="114"/>
    </row>
    <row r="6" spans="1:14" x14ac:dyDescent="0.15">
      <c r="A6" s="153"/>
      <c r="B6" s="101"/>
      <c r="C6" s="102"/>
      <c r="D6" s="103"/>
      <c r="E6" s="104"/>
      <c r="F6" s="105"/>
      <c r="G6" s="105"/>
      <c r="H6" s="106"/>
      <c r="I6" s="208" t="s">
        <v>156</v>
      </c>
      <c r="J6" s="107"/>
      <c r="K6" s="107">
        <v>30</v>
      </c>
      <c r="L6" s="250" t="str">
        <f>"/250"</f>
        <v>/250</v>
      </c>
      <c r="M6" s="251"/>
      <c r="N6" s="201"/>
    </row>
    <row r="7" spans="1:14" x14ac:dyDescent="0.15">
      <c r="A7" s="153" t="s">
        <v>12</v>
      </c>
      <c r="B7" s="101"/>
      <c r="C7" s="102"/>
      <c r="D7" s="103"/>
      <c r="E7" s="104"/>
      <c r="F7" s="105"/>
      <c r="G7" s="105"/>
      <c r="H7" s="106"/>
      <c r="I7" s="208" t="s">
        <v>13</v>
      </c>
      <c r="J7" s="148"/>
      <c r="K7" s="107">
        <v>30</v>
      </c>
      <c r="L7" s="250" t="str">
        <f>J7&amp;"/200"</f>
        <v>/200</v>
      </c>
      <c r="M7" s="251"/>
      <c r="N7" s="201"/>
    </row>
    <row r="8" spans="1:14" x14ac:dyDescent="0.15">
      <c r="A8" s="153"/>
      <c r="B8" s="101"/>
      <c r="C8" s="102"/>
      <c r="D8" s="103"/>
      <c r="E8" s="104"/>
      <c r="F8" s="105"/>
      <c r="G8" s="105"/>
      <c r="H8" s="106"/>
      <c r="I8" s="208" t="s">
        <v>150</v>
      </c>
      <c r="J8" s="107"/>
      <c r="K8" s="107">
        <v>2</v>
      </c>
      <c r="L8" s="250" t="str">
        <f>J8&amp;"/200"</f>
        <v>/200</v>
      </c>
      <c r="M8" s="251"/>
      <c r="N8" s="201"/>
    </row>
    <row r="9" spans="1:14" x14ac:dyDescent="0.15">
      <c r="A9" s="153"/>
      <c r="B9" s="101"/>
      <c r="C9" s="102"/>
      <c r="D9" s="103"/>
      <c r="E9" s="109"/>
      <c r="F9" s="112"/>
      <c r="G9" s="110"/>
      <c r="H9" s="111"/>
      <c r="I9" s="208" t="s">
        <v>151</v>
      </c>
      <c r="J9" s="107"/>
      <c r="K9" s="107">
        <v>30</v>
      </c>
      <c r="L9" s="250" t="str">
        <f>J9&amp;"/200"</f>
        <v>/200</v>
      </c>
      <c r="M9" s="251"/>
      <c r="N9" s="201"/>
    </row>
    <row r="10" spans="1:14" x14ac:dyDescent="0.15">
      <c r="A10" s="153" t="s">
        <v>14</v>
      </c>
      <c r="B10" s="101"/>
      <c r="C10" s="102"/>
      <c r="D10" s="103"/>
      <c r="E10" s="109"/>
      <c r="F10" s="112"/>
      <c r="G10" s="110"/>
      <c r="H10" s="111"/>
      <c r="I10" s="208" t="s">
        <v>152</v>
      </c>
      <c r="J10" s="148"/>
      <c r="K10" s="148">
        <v>30</v>
      </c>
      <c r="L10" s="235" t="str">
        <f>J10&amp;"/200"</f>
        <v>/200</v>
      </c>
      <c r="M10" s="236"/>
      <c r="N10" s="202"/>
    </row>
    <row r="11" spans="1:14" ht="12.75" thickBot="1" x14ac:dyDescent="0.2">
      <c r="A11" s="153"/>
      <c r="B11" s="101"/>
      <c r="C11" s="102"/>
      <c r="D11" s="103"/>
      <c r="E11" s="109"/>
      <c r="F11" s="110"/>
      <c r="G11" s="110"/>
      <c r="H11" s="111"/>
      <c r="I11" s="155" t="s">
        <v>15</v>
      </c>
      <c r="J11" s="150">
        <f>SUM(J5:J10)</f>
        <v>0</v>
      </c>
      <c r="K11" s="150"/>
      <c r="L11" s="254"/>
      <c r="M11" s="255"/>
      <c r="N11" s="151"/>
    </row>
    <row r="12" spans="1:14" x14ac:dyDescent="0.15">
      <c r="A12" s="153"/>
      <c r="B12" s="101"/>
      <c r="C12" s="102"/>
      <c r="D12" s="103"/>
      <c r="E12" s="109"/>
      <c r="F12" s="110"/>
      <c r="G12" s="110"/>
      <c r="H12" s="111"/>
      <c r="I12" s="256" t="s">
        <v>16</v>
      </c>
      <c r="J12" s="257"/>
      <c r="K12" s="257"/>
      <c r="L12" s="257"/>
      <c r="M12" s="257"/>
      <c r="N12" s="258"/>
    </row>
    <row r="13" spans="1:14" x14ac:dyDescent="0.15">
      <c r="A13" s="153" t="s">
        <v>17</v>
      </c>
      <c r="B13" s="101"/>
      <c r="C13" s="102"/>
      <c r="D13" s="103"/>
      <c r="E13" s="109"/>
      <c r="F13" s="110"/>
      <c r="G13" s="110"/>
      <c r="H13" s="111"/>
      <c r="I13" s="259"/>
      <c r="J13" s="260"/>
      <c r="K13" s="260"/>
      <c r="L13" s="260"/>
      <c r="M13" s="260"/>
      <c r="N13" s="261"/>
    </row>
    <row r="14" spans="1:14" x14ac:dyDescent="0.15">
      <c r="A14" s="153"/>
      <c r="B14" s="101"/>
      <c r="C14" s="102"/>
      <c r="D14" s="103"/>
      <c r="E14" s="109"/>
      <c r="F14" s="112"/>
      <c r="G14" s="112"/>
      <c r="H14" s="111"/>
      <c r="I14" s="90" t="s">
        <v>7</v>
      </c>
      <c r="J14" s="91" t="s">
        <v>8</v>
      </c>
      <c r="K14" s="91" t="s">
        <v>9</v>
      </c>
      <c r="L14" s="244" t="s">
        <v>10</v>
      </c>
      <c r="M14" s="247"/>
      <c r="N14" s="92" t="s">
        <v>18</v>
      </c>
    </row>
    <row r="15" spans="1:14" x14ac:dyDescent="0.15">
      <c r="A15" s="153"/>
      <c r="B15" s="101"/>
      <c r="C15" s="102"/>
      <c r="D15" s="103"/>
      <c r="E15" s="109"/>
      <c r="F15" s="110"/>
      <c r="G15" s="110"/>
      <c r="H15" s="111"/>
      <c r="I15" s="113"/>
      <c r="J15" s="99">
        <v>0</v>
      </c>
      <c r="K15" s="99"/>
      <c r="L15" s="252"/>
      <c r="M15" s="253"/>
      <c r="N15" s="114"/>
    </row>
    <row r="16" spans="1:14" x14ac:dyDescent="0.15">
      <c r="A16" s="153"/>
      <c r="B16" s="101"/>
      <c r="C16" s="102"/>
      <c r="D16" s="103"/>
      <c r="E16" s="109"/>
      <c r="F16" s="110"/>
      <c r="G16" s="110"/>
      <c r="H16" s="111"/>
      <c r="I16" s="156"/>
      <c r="J16" s="107"/>
      <c r="K16" s="107"/>
      <c r="L16" s="262"/>
      <c r="M16" s="263"/>
      <c r="N16" s="108"/>
    </row>
    <row r="17" spans="1:14" x14ac:dyDescent="0.15">
      <c r="A17" s="153" t="s">
        <v>19</v>
      </c>
      <c r="B17" s="101"/>
      <c r="C17" s="102"/>
      <c r="D17" s="103"/>
      <c r="E17" s="115"/>
      <c r="F17" s="112"/>
      <c r="G17" s="112"/>
      <c r="H17" s="116"/>
      <c r="I17" s="156"/>
      <c r="J17" s="107"/>
      <c r="K17" s="107"/>
      <c r="L17" s="262"/>
      <c r="M17" s="263"/>
      <c r="N17" s="108"/>
    </row>
    <row r="18" spans="1:14" x14ac:dyDescent="0.15">
      <c r="A18" s="153"/>
      <c r="B18" s="101"/>
      <c r="C18" s="102"/>
      <c r="D18" s="103"/>
      <c r="E18" s="115"/>
      <c r="F18" s="112"/>
      <c r="G18" s="112"/>
      <c r="H18" s="116"/>
      <c r="I18" s="156"/>
      <c r="J18" s="107"/>
      <c r="K18" s="107"/>
      <c r="L18" s="262"/>
      <c r="M18" s="263"/>
      <c r="N18" s="108"/>
    </row>
    <row r="19" spans="1:14" x14ac:dyDescent="0.15">
      <c r="A19" s="153"/>
      <c r="B19" s="101"/>
      <c r="C19" s="102"/>
      <c r="D19" s="103"/>
      <c r="E19" s="115"/>
      <c r="F19" s="112"/>
      <c r="G19" s="112"/>
      <c r="H19" s="116"/>
      <c r="I19" s="157"/>
      <c r="J19" s="148"/>
      <c r="K19" s="148"/>
      <c r="L19" s="264"/>
      <c r="M19" s="265"/>
      <c r="N19" s="149"/>
    </row>
    <row r="20" spans="1:14" x14ac:dyDescent="0.15">
      <c r="A20" s="153"/>
      <c r="B20" s="101"/>
      <c r="C20" s="102"/>
      <c r="D20" s="103"/>
      <c r="E20" s="115"/>
      <c r="F20" s="112"/>
      <c r="G20" s="112"/>
      <c r="H20" s="116"/>
      <c r="I20" s="155" t="s">
        <v>15</v>
      </c>
      <c r="J20" s="150">
        <f>SUM(J15:J19)</f>
        <v>0</v>
      </c>
      <c r="K20" s="150"/>
      <c r="L20" s="266"/>
      <c r="M20" s="267"/>
      <c r="N20" s="151"/>
    </row>
    <row r="21" spans="1:14" x14ac:dyDescent="0.15">
      <c r="A21" s="153" t="s">
        <v>20</v>
      </c>
      <c r="B21" s="101"/>
      <c r="C21" s="102"/>
      <c r="D21" s="103"/>
      <c r="E21" s="115"/>
      <c r="F21" s="112"/>
      <c r="G21" s="112"/>
      <c r="H21" s="116"/>
      <c r="I21" s="325" t="s">
        <v>21</v>
      </c>
      <c r="J21" s="257"/>
      <c r="K21" s="257"/>
      <c r="L21" s="257"/>
      <c r="M21" s="257"/>
      <c r="N21" s="258"/>
    </row>
    <row r="22" spans="1:14" x14ac:dyDescent="0.15">
      <c r="A22" s="153"/>
      <c r="B22" s="101"/>
      <c r="C22" s="102"/>
      <c r="D22" s="103"/>
      <c r="E22" s="115"/>
      <c r="F22" s="112"/>
      <c r="G22" s="112"/>
      <c r="H22" s="116"/>
      <c r="I22" s="259"/>
      <c r="J22" s="260"/>
      <c r="K22" s="260"/>
      <c r="L22" s="260"/>
      <c r="M22" s="260"/>
      <c r="N22" s="261"/>
    </row>
    <row r="23" spans="1:14" x14ac:dyDescent="0.15">
      <c r="A23" s="153"/>
      <c r="B23" s="101"/>
      <c r="C23" s="102"/>
      <c r="D23" s="103"/>
      <c r="E23" s="115"/>
      <c r="F23" s="112"/>
      <c r="G23" s="112"/>
      <c r="H23" s="116"/>
      <c r="I23" s="90" t="s">
        <v>7</v>
      </c>
      <c r="J23" s="91" t="s">
        <v>8</v>
      </c>
      <c r="K23" s="91" t="s">
        <v>9</v>
      </c>
      <c r="L23" s="244" t="s">
        <v>22</v>
      </c>
      <c r="M23" s="247"/>
      <c r="N23" s="92" t="s">
        <v>18</v>
      </c>
    </row>
    <row r="24" spans="1:14" x14ac:dyDescent="0.15">
      <c r="A24" s="153"/>
      <c r="B24" s="101"/>
      <c r="C24" s="102"/>
      <c r="D24" s="103"/>
      <c r="E24" s="115"/>
      <c r="F24" s="112"/>
      <c r="G24" s="112"/>
      <c r="H24" s="116"/>
      <c r="I24" s="113" t="s">
        <v>130</v>
      </c>
      <c r="J24" s="99">
        <v>480</v>
      </c>
      <c r="K24" s="99"/>
      <c r="L24" s="252" t="s">
        <v>131</v>
      </c>
      <c r="M24" s="253"/>
      <c r="N24" s="114"/>
    </row>
    <row r="25" spans="1:14" x14ac:dyDescent="0.15">
      <c r="A25" s="153" t="s">
        <v>25</v>
      </c>
      <c r="B25" s="101"/>
      <c r="C25" s="102"/>
      <c r="D25" s="103"/>
      <c r="E25" s="115"/>
      <c r="F25" s="112"/>
      <c r="G25" s="112"/>
      <c r="H25" s="116"/>
      <c r="I25" s="156"/>
      <c r="J25" s="107"/>
      <c r="K25" s="107"/>
      <c r="L25" s="262"/>
      <c r="M25" s="263"/>
      <c r="N25" s="108"/>
    </row>
    <row r="26" spans="1:14" x14ac:dyDescent="0.15">
      <c r="A26" s="153"/>
      <c r="B26" s="101"/>
      <c r="C26" s="102"/>
      <c r="D26" s="103"/>
      <c r="E26" s="115"/>
      <c r="F26" s="112"/>
      <c r="G26" s="112"/>
      <c r="H26" s="116"/>
      <c r="I26" s="157"/>
      <c r="J26" s="148"/>
      <c r="K26" s="148"/>
      <c r="L26" s="264"/>
      <c r="M26" s="265"/>
      <c r="N26" s="149"/>
    </row>
    <row r="27" spans="1:14" x14ac:dyDescent="0.15">
      <c r="A27" s="154"/>
      <c r="B27" s="117"/>
      <c r="C27" s="118"/>
      <c r="D27" s="119"/>
      <c r="E27" s="120"/>
      <c r="F27" s="121"/>
      <c r="G27" s="121"/>
      <c r="H27" s="122"/>
      <c r="I27" s="155" t="s">
        <v>15</v>
      </c>
      <c r="J27" s="150">
        <f>SUM(J24:J26)</f>
        <v>480</v>
      </c>
      <c r="K27" s="150"/>
      <c r="L27" s="266"/>
      <c r="M27" s="267"/>
      <c r="N27" s="151"/>
    </row>
    <row r="28" spans="1:14" ht="24" customHeight="1" x14ac:dyDescent="0.15">
      <c r="A28" s="268" t="s">
        <v>26</v>
      </c>
      <c r="B28" s="269"/>
      <c r="C28" s="269"/>
      <c r="D28" s="269"/>
      <c r="E28" s="269"/>
      <c r="F28" s="269"/>
      <c r="G28" s="269"/>
      <c r="H28" s="269"/>
      <c r="I28" s="269"/>
      <c r="J28" s="269"/>
      <c r="K28" s="269"/>
      <c r="L28" s="269"/>
      <c r="M28" s="269"/>
      <c r="N28" s="270"/>
    </row>
    <row r="29" spans="1:14" x14ac:dyDescent="0.15">
      <c r="A29" s="271" t="s">
        <v>27</v>
      </c>
      <c r="B29" s="272"/>
      <c r="C29" s="272"/>
      <c r="D29" s="272"/>
      <c r="E29" s="272"/>
      <c r="F29" s="272"/>
      <c r="G29" s="147"/>
      <c r="H29" s="273" t="s">
        <v>28</v>
      </c>
      <c r="I29" s="274"/>
      <c r="J29" s="274"/>
      <c r="K29" s="274"/>
      <c r="L29" s="274"/>
      <c r="M29" s="274"/>
      <c r="N29" s="275"/>
    </row>
    <row r="30" spans="1:14" x14ac:dyDescent="0.15">
      <c r="A30" s="113" t="s">
        <v>29</v>
      </c>
      <c r="B30" s="99" t="s">
        <v>30</v>
      </c>
      <c r="C30" s="99" t="s">
        <v>31</v>
      </c>
      <c r="D30" s="99" t="s">
        <v>32</v>
      </c>
      <c r="E30" s="252" t="s">
        <v>22</v>
      </c>
      <c r="F30" s="253"/>
      <c r="G30" s="123" t="s">
        <v>33</v>
      </c>
      <c r="H30" s="113" t="s">
        <v>29</v>
      </c>
      <c r="I30" s="99" t="s">
        <v>30</v>
      </c>
      <c r="J30" s="99" t="s">
        <v>31</v>
      </c>
      <c r="K30" s="99" t="s">
        <v>32</v>
      </c>
      <c r="L30" s="252" t="s">
        <v>22</v>
      </c>
      <c r="M30" s="253"/>
      <c r="N30" s="114" t="s">
        <v>33</v>
      </c>
    </row>
    <row r="31" spans="1:14" x14ac:dyDescent="0.15">
      <c r="A31" s="124">
        <f>$L$2</f>
        <v>45245</v>
      </c>
      <c r="B31" s="101" t="s">
        <v>127</v>
      </c>
      <c r="C31" s="107">
        <v>11</v>
      </c>
      <c r="D31" s="107">
        <v>33</v>
      </c>
      <c r="E31" s="262"/>
      <c r="F31" s="263"/>
      <c r="G31" s="181"/>
      <c r="H31" s="124">
        <f>$L$2</f>
        <v>45245</v>
      </c>
      <c r="I31" s="125" t="s">
        <v>176</v>
      </c>
      <c r="J31" s="107">
        <v>22</v>
      </c>
      <c r="K31" s="107">
        <v>33</v>
      </c>
      <c r="L31" s="276"/>
      <c r="M31" s="277"/>
      <c r="N31" s="184"/>
    </row>
    <row r="32" spans="1:14" x14ac:dyDescent="0.15">
      <c r="A32" s="124">
        <f>$L$2</f>
        <v>45245</v>
      </c>
      <c r="B32" s="101" t="s">
        <v>127</v>
      </c>
      <c r="C32" s="107">
        <v>11</v>
      </c>
      <c r="D32" s="107">
        <v>33</v>
      </c>
      <c r="E32" s="262"/>
      <c r="F32" s="263"/>
      <c r="G32" s="181"/>
      <c r="H32" s="124">
        <f>$L$2</f>
        <v>45245</v>
      </c>
      <c r="I32" s="125" t="s">
        <v>157</v>
      </c>
      <c r="J32" s="107">
        <v>22</v>
      </c>
      <c r="K32" s="107">
        <v>39</v>
      </c>
      <c r="L32" s="276"/>
      <c r="M32" s="277"/>
      <c r="N32" s="184"/>
    </row>
    <row r="33" spans="1:14" x14ac:dyDescent="0.15">
      <c r="A33" s="124">
        <f>$L$2</f>
        <v>45245</v>
      </c>
      <c r="B33" s="101" t="s">
        <v>124</v>
      </c>
      <c r="C33" s="107">
        <v>10</v>
      </c>
      <c r="D33" s="107">
        <v>33</v>
      </c>
      <c r="E33" s="262"/>
      <c r="F33" s="263"/>
      <c r="G33" s="181"/>
      <c r="H33" s="124">
        <f>$L$2</f>
        <v>45245</v>
      </c>
      <c r="I33" s="101" t="s">
        <v>161</v>
      </c>
      <c r="J33" s="107">
        <v>25</v>
      </c>
      <c r="K33" s="107">
        <v>37</v>
      </c>
      <c r="L33" s="276"/>
      <c r="M33" s="277"/>
      <c r="N33" s="184"/>
    </row>
    <row r="34" spans="1:14" ht="12.75" thickBot="1" x14ac:dyDescent="0.2">
      <c r="A34" s="124">
        <f>$L$2</f>
        <v>45245</v>
      </c>
      <c r="B34" s="126" t="s">
        <v>128</v>
      </c>
      <c r="C34" s="127">
        <v>10</v>
      </c>
      <c r="D34" s="127">
        <v>35</v>
      </c>
      <c r="E34" s="278"/>
      <c r="F34" s="279"/>
      <c r="G34" s="182"/>
      <c r="H34" s="128">
        <f>$L$2</f>
        <v>45245</v>
      </c>
      <c r="I34" s="126" t="s">
        <v>58</v>
      </c>
      <c r="J34" s="127">
        <v>27</v>
      </c>
      <c r="K34" s="127">
        <v>35</v>
      </c>
      <c r="L34" s="280"/>
      <c r="M34" s="281"/>
      <c r="N34" s="184"/>
    </row>
    <row r="35" spans="1:14" ht="12.75" thickBot="1" x14ac:dyDescent="0.2">
      <c r="A35" s="129"/>
      <c r="B35" s="130"/>
      <c r="C35" s="131"/>
      <c r="D35" s="132"/>
      <c r="E35" s="282" t="s">
        <v>15</v>
      </c>
      <c r="F35" s="283"/>
      <c r="G35" s="183">
        <f>SUM(G31:G34)</f>
        <v>0</v>
      </c>
      <c r="H35" s="133"/>
      <c r="I35" s="134"/>
      <c r="J35" s="135"/>
      <c r="K35" s="135"/>
      <c r="L35" s="282" t="s">
        <v>15</v>
      </c>
      <c r="M35" s="283"/>
      <c r="N35" s="185">
        <f>SUM(N31:N34)</f>
        <v>0</v>
      </c>
    </row>
    <row r="36" spans="1:14" ht="24" customHeight="1" x14ac:dyDescent="0.15">
      <c r="A36" s="293" t="s">
        <v>37</v>
      </c>
      <c r="B36" s="294"/>
      <c r="C36" s="294"/>
      <c r="D36" s="294"/>
      <c r="E36" s="294"/>
      <c r="F36" s="294"/>
      <c r="G36" s="294"/>
      <c r="H36" s="294"/>
      <c r="I36" s="294"/>
      <c r="J36" s="295"/>
      <c r="K36" s="295"/>
      <c r="L36" s="295"/>
      <c r="M36" s="295"/>
      <c r="N36" s="296"/>
    </row>
    <row r="37" spans="1:14" x14ac:dyDescent="0.15">
      <c r="A37" s="113" t="s">
        <v>38</v>
      </c>
      <c r="B37" s="136">
        <f>TIME(5,40,0)</f>
        <v>0.23611111111111113</v>
      </c>
      <c r="C37" s="252" t="s">
        <v>39</v>
      </c>
      <c r="D37" s="253"/>
      <c r="E37" s="297">
        <f>J11</f>
        <v>0</v>
      </c>
      <c r="F37" s="298"/>
      <c r="G37" s="299" t="s">
        <v>40</v>
      </c>
      <c r="H37" s="300"/>
      <c r="I37" s="163">
        <f>J27</f>
        <v>480</v>
      </c>
      <c r="J37" s="158" t="s">
        <v>41</v>
      </c>
      <c r="K37" s="165">
        <f>E37/1440*100</f>
        <v>0</v>
      </c>
      <c r="L37" s="159" t="s">
        <v>42</v>
      </c>
      <c r="M37" s="168">
        <f>E38/1440*100</f>
        <v>0</v>
      </c>
      <c r="N37" s="137" t="s">
        <v>43</v>
      </c>
    </row>
    <row r="38" spans="1:14" x14ac:dyDescent="0.15">
      <c r="A38" s="156" t="s">
        <v>44</v>
      </c>
      <c r="B38" s="138">
        <f>TIME(23,0,0)</f>
        <v>0.95833333333333337</v>
      </c>
      <c r="C38" s="301" t="s">
        <v>45</v>
      </c>
      <c r="D38" s="302"/>
      <c r="E38" s="303">
        <f>J20</f>
        <v>0</v>
      </c>
      <c r="F38" s="304"/>
      <c r="G38" s="305" t="s">
        <v>46</v>
      </c>
      <c r="H38" s="306"/>
      <c r="I38" s="164">
        <f>I39-I37</f>
        <v>560</v>
      </c>
      <c r="J38" s="160" t="s">
        <v>47</v>
      </c>
      <c r="K38" s="166">
        <f>I37/1440*100</f>
        <v>33.333333333333329</v>
      </c>
      <c r="L38" s="161" t="s">
        <v>48</v>
      </c>
      <c r="M38" s="169">
        <f>I38/1440*100</f>
        <v>38.888888888888893</v>
      </c>
      <c r="N38" s="194">
        <f>IF(HOUR(mardi!B38)&gt;12,(23-HOUR(mardi!B38))*60+60-MINUTE(mardi!B38),(-HOUR(mardi!B38)*60-MINUTE(mardi!B38)))+HOUR(B37)*60+MINUTE(B37)+mardi!N38-390</f>
        <v>70</v>
      </c>
    </row>
    <row r="39" spans="1:14" x14ac:dyDescent="0.15">
      <c r="A39" s="171" t="s">
        <v>49</v>
      </c>
      <c r="B39" s="140">
        <f>IF(B38&gt;B37,HOUR(B38-B37)*60+MINUTE(B38-B37),(1-B37)*60*24+HOUR(B38)*60)</f>
        <v>1040</v>
      </c>
      <c r="C39" s="278" t="s">
        <v>50</v>
      </c>
      <c r="D39" s="279"/>
      <c r="E39" s="307">
        <f>SUM(E37:F38)</f>
        <v>0</v>
      </c>
      <c r="F39" s="308"/>
      <c r="G39" s="309" t="s">
        <v>51</v>
      </c>
      <c r="H39" s="310"/>
      <c r="I39" s="117">
        <f>B39-E39</f>
        <v>1040</v>
      </c>
      <c r="J39" s="162" t="s">
        <v>52</v>
      </c>
      <c r="K39" s="167">
        <f>(1440-B39)/1440*100</f>
        <v>27.777777777777779</v>
      </c>
      <c r="L39" s="311" t="s">
        <v>15</v>
      </c>
      <c r="M39" s="311"/>
      <c r="N39" s="170">
        <v>1440</v>
      </c>
    </row>
    <row r="40" spans="1:14" x14ac:dyDescent="0.15">
      <c r="A40" s="141" t="s">
        <v>53</v>
      </c>
      <c r="B40" s="142"/>
      <c r="C40" s="143"/>
      <c r="D40" s="143"/>
      <c r="E40" s="143"/>
      <c r="F40" s="144"/>
      <c r="G40" s="144"/>
      <c r="H40" s="144"/>
      <c r="I40" s="145"/>
      <c r="J40" s="143"/>
      <c r="K40" s="143"/>
      <c r="L40" s="143"/>
      <c r="M40" s="143"/>
      <c r="N40" s="146"/>
    </row>
    <row r="41" spans="1:14" ht="24" customHeight="1" x14ac:dyDescent="0.15">
      <c r="A41" s="312" t="s">
        <v>175</v>
      </c>
      <c r="B41" s="313"/>
      <c r="C41" s="313"/>
      <c r="D41" s="313"/>
      <c r="E41" s="313"/>
      <c r="F41" s="313"/>
      <c r="G41" s="313"/>
      <c r="H41" s="313"/>
      <c r="I41" s="313"/>
      <c r="J41" s="313"/>
      <c r="K41" s="313"/>
      <c r="L41" s="313"/>
      <c r="M41" s="313"/>
      <c r="N41" s="314"/>
    </row>
    <row r="42" spans="1:14" ht="13.5" customHeight="1" x14ac:dyDescent="0.15">
      <c r="A42" s="326" t="s">
        <v>180</v>
      </c>
      <c r="B42" s="316"/>
      <c r="C42" s="316"/>
      <c r="D42" s="316"/>
      <c r="E42" s="316"/>
      <c r="F42" s="316"/>
      <c r="G42" s="316"/>
      <c r="H42" s="316"/>
      <c r="I42" s="316"/>
      <c r="J42" s="316"/>
      <c r="K42" s="316"/>
      <c r="L42" s="316"/>
      <c r="M42" s="316"/>
      <c r="N42" s="317"/>
    </row>
    <row r="43" spans="1:14" ht="13.5" customHeight="1" x14ac:dyDescent="0.15">
      <c r="A43" s="318"/>
      <c r="B43" s="319"/>
      <c r="C43" s="319"/>
      <c r="D43" s="319"/>
      <c r="E43" s="319"/>
      <c r="F43" s="319"/>
      <c r="G43" s="319"/>
      <c r="H43" s="319"/>
      <c r="I43" s="319"/>
      <c r="J43" s="319"/>
      <c r="K43" s="319"/>
      <c r="L43" s="319"/>
      <c r="M43" s="319"/>
      <c r="N43" s="320"/>
    </row>
    <row r="44" spans="1:14" ht="13.5" customHeight="1" x14ac:dyDescent="0.15">
      <c r="A44" s="318"/>
      <c r="B44" s="319"/>
      <c r="C44" s="319"/>
      <c r="D44" s="319"/>
      <c r="E44" s="319"/>
      <c r="F44" s="319"/>
      <c r="G44" s="319"/>
      <c r="H44" s="319"/>
      <c r="I44" s="319"/>
      <c r="J44" s="319"/>
      <c r="K44" s="319"/>
      <c r="L44" s="319"/>
      <c r="M44" s="319"/>
      <c r="N44" s="320"/>
    </row>
    <row r="45" spans="1:14" ht="13.5" customHeight="1" x14ac:dyDescent="0.15">
      <c r="A45" s="318"/>
      <c r="B45" s="319"/>
      <c r="C45" s="319"/>
      <c r="D45" s="319"/>
      <c r="E45" s="319"/>
      <c r="F45" s="319"/>
      <c r="G45" s="319"/>
      <c r="H45" s="319"/>
      <c r="I45" s="319"/>
      <c r="J45" s="319"/>
      <c r="K45" s="319"/>
      <c r="L45" s="319"/>
      <c r="M45" s="319"/>
      <c r="N45" s="320"/>
    </row>
    <row r="46" spans="1:14" ht="13.5" customHeight="1" x14ac:dyDescent="0.15">
      <c r="A46" s="318"/>
      <c r="B46" s="319"/>
      <c r="C46" s="319"/>
      <c r="D46" s="319"/>
      <c r="E46" s="319"/>
      <c r="F46" s="319"/>
      <c r="G46" s="319"/>
      <c r="H46" s="319"/>
      <c r="I46" s="319"/>
      <c r="J46" s="319"/>
      <c r="K46" s="319"/>
      <c r="L46" s="319"/>
      <c r="M46" s="319"/>
      <c r="N46" s="320"/>
    </row>
    <row r="47" spans="1:14" ht="13.5" customHeight="1" x14ac:dyDescent="0.15">
      <c r="A47" s="318"/>
      <c r="B47" s="319"/>
      <c r="C47" s="319"/>
      <c r="D47" s="319"/>
      <c r="E47" s="319"/>
      <c r="F47" s="319"/>
      <c r="G47" s="319"/>
      <c r="H47" s="319"/>
      <c r="I47" s="319"/>
      <c r="J47" s="319"/>
      <c r="K47" s="319"/>
      <c r="L47" s="319"/>
      <c r="M47" s="319"/>
      <c r="N47" s="320"/>
    </row>
    <row r="48" spans="1:14" ht="13.5" customHeight="1" x14ac:dyDescent="0.15">
      <c r="A48" s="318"/>
      <c r="B48" s="319"/>
      <c r="C48" s="319"/>
      <c r="D48" s="319"/>
      <c r="E48" s="319"/>
      <c r="F48" s="319"/>
      <c r="G48" s="319"/>
      <c r="H48" s="319"/>
      <c r="I48" s="319"/>
      <c r="J48" s="319"/>
      <c r="K48" s="319"/>
      <c r="L48" s="319"/>
      <c r="M48" s="319"/>
      <c r="N48" s="320"/>
    </row>
    <row r="49" spans="1:14" ht="13.5" customHeight="1" x14ac:dyDescent="0.15">
      <c r="A49" s="318"/>
      <c r="B49" s="319"/>
      <c r="C49" s="319"/>
      <c r="D49" s="319"/>
      <c r="E49" s="319"/>
      <c r="F49" s="319"/>
      <c r="G49" s="319"/>
      <c r="H49" s="319"/>
      <c r="I49" s="319"/>
      <c r="J49" s="319"/>
      <c r="K49" s="319"/>
      <c r="L49" s="319"/>
      <c r="M49" s="319"/>
      <c r="N49" s="320"/>
    </row>
    <row r="50" spans="1:14" ht="13.5" customHeight="1" thickBot="1" x14ac:dyDescent="0.2">
      <c r="A50" s="321"/>
      <c r="B50" s="322"/>
      <c r="C50" s="322"/>
      <c r="D50" s="322"/>
      <c r="E50" s="322"/>
      <c r="F50" s="322"/>
      <c r="G50" s="322"/>
      <c r="H50" s="322"/>
      <c r="I50" s="322"/>
      <c r="J50" s="322"/>
      <c r="K50" s="322"/>
      <c r="L50" s="322"/>
      <c r="M50" s="322"/>
      <c r="N50" s="323"/>
    </row>
  </sheetData>
  <mergeCells count="55">
    <mergeCell ref="A42:N50"/>
    <mergeCell ref="A36:N36"/>
    <mergeCell ref="C37:D37"/>
    <mergeCell ref="E37:F37"/>
    <mergeCell ref="G37:H37"/>
    <mergeCell ref="C38:D38"/>
    <mergeCell ref="E38:F38"/>
    <mergeCell ref="G38:H38"/>
    <mergeCell ref="C39:D39"/>
    <mergeCell ref="E39:F39"/>
    <mergeCell ref="G39:H39"/>
    <mergeCell ref="L39:M39"/>
    <mergeCell ref="A41:N41"/>
    <mergeCell ref="E33:F33"/>
    <mergeCell ref="L33:M33"/>
    <mergeCell ref="E34:F34"/>
    <mergeCell ref="L34:M34"/>
    <mergeCell ref="E35:F35"/>
    <mergeCell ref="L35:M35"/>
    <mergeCell ref="E30:F30"/>
    <mergeCell ref="L30:M30"/>
    <mergeCell ref="E31:F31"/>
    <mergeCell ref="L31:M31"/>
    <mergeCell ref="E32:F32"/>
    <mergeCell ref="L32:M32"/>
    <mergeCell ref="L25:M25"/>
    <mergeCell ref="L26:M26"/>
    <mergeCell ref="L27:M27"/>
    <mergeCell ref="A28:N28"/>
    <mergeCell ref="A29:F29"/>
    <mergeCell ref="H29:N29"/>
    <mergeCell ref="L24:M24"/>
    <mergeCell ref="L11:M11"/>
    <mergeCell ref="I12:N13"/>
    <mergeCell ref="L14:M14"/>
    <mergeCell ref="L15:M15"/>
    <mergeCell ref="L16:M16"/>
    <mergeCell ref="L17:M17"/>
    <mergeCell ref="L18:M18"/>
    <mergeCell ref="L19:M19"/>
    <mergeCell ref="L20:M20"/>
    <mergeCell ref="I21:N22"/>
    <mergeCell ref="L23:M23"/>
    <mergeCell ref="L10:M10"/>
    <mergeCell ref="A1:N1"/>
    <mergeCell ref="L2:N2"/>
    <mergeCell ref="A3:H3"/>
    <mergeCell ref="I3:N3"/>
    <mergeCell ref="C4:H4"/>
    <mergeCell ref="L4:M4"/>
    <mergeCell ref="L5:M5"/>
    <mergeCell ref="L6:M6"/>
    <mergeCell ref="L7:M7"/>
    <mergeCell ref="L8:M8"/>
    <mergeCell ref="L9:M9"/>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1"/>
  </sheetPr>
  <dimension ref="A1:N50"/>
  <sheetViews>
    <sheetView showGridLines="0" topLeftCell="A16" zoomScaleNormal="100" zoomScalePageLayoutView="85" workbookViewId="0">
      <selection activeCell="A42" sqref="A42:N50"/>
    </sheetView>
  </sheetViews>
  <sheetFormatPr defaultColWidth="3.77734375" defaultRowHeight="12" x14ac:dyDescent="0.15"/>
  <cols>
    <col min="1" max="1" width="4" style="1" customWidth="1"/>
    <col min="2" max="2" width="8.6640625" style="1" customWidth="1"/>
    <col min="3" max="4" width="4.33203125" style="2" customWidth="1"/>
    <col min="5" max="5" width="4.88671875" style="2" customWidth="1"/>
    <col min="6" max="6" width="4.33203125" style="4" customWidth="1"/>
    <col min="7" max="7" width="6.44140625" style="4" customWidth="1"/>
    <col min="8" max="8" width="4" style="4" customWidth="1"/>
    <col min="9" max="9" width="8.6640625" style="1" customWidth="1"/>
    <col min="10" max="10" width="4.33203125" style="2" customWidth="1"/>
    <col min="11" max="11" width="4.44140625" style="2" customWidth="1"/>
    <col min="12" max="12" width="4.6640625" style="2" customWidth="1"/>
    <col min="13" max="13" width="4.44140625" style="2" customWidth="1"/>
    <col min="14" max="14" width="7.33203125" style="4" customWidth="1"/>
    <col min="15" max="16384" width="3.77734375" style="1"/>
  </cols>
  <sheetData>
    <row r="1" spans="1:14" ht="30.75" customHeight="1" x14ac:dyDescent="0.15">
      <c r="A1" s="237" t="s">
        <v>0</v>
      </c>
      <c r="B1" s="237"/>
      <c r="C1" s="237"/>
      <c r="D1" s="237"/>
      <c r="E1" s="237"/>
      <c r="F1" s="237"/>
      <c r="G1" s="237"/>
      <c r="H1" s="237"/>
      <c r="I1" s="237"/>
      <c r="J1" s="237"/>
      <c r="K1" s="237"/>
      <c r="L1" s="237"/>
      <c r="M1" s="237"/>
      <c r="N1" s="237"/>
    </row>
    <row r="2" spans="1:14" x14ac:dyDescent="0.15">
      <c r="A2" s="84"/>
      <c r="B2" s="85"/>
      <c r="C2" s="86"/>
      <c r="D2" s="86"/>
      <c r="E2" s="86"/>
      <c r="F2" s="87"/>
      <c r="G2" s="87"/>
      <c r="H2" s="88"/>
      <c r="I2" s="86"/>
      <c r="J2" s="89"/>
      <c r="K2" s="87" t="s">
        <v>1</v>
      </c>
      <c r="L2" s="238">
        <f>bilan!D4-2</f>
        <v>45246</v>
      </c>
      <c r="M2" s="238"/>
      <c r="N2" s="238"/>
    </row>
    <row r="3" spans="1:14" ht="24" customHeight="1" x14ac:dyDescent="0.15">
      <c r="A3" s="239" t="s">
        <v>2</v>
      </c>
      <c r="B3" s="240"/>
      <c r="C3" s="240"/>
      <c r="D3" s="240"/>
      <c r="E3" s="240"/>
      <c r="F3" s="240"/>
      <c r="G3" s="241"/>
      <c r="H3" s="242"/>
      <c r="I3" s="243" t="s">
        <v>3</v>
      </c>
      <c r="J3" s="240"/>
      <c r="K3" s="240"/>
      <c r="L3" s="240"/>
      <c r="M3" s="241"/>
      <c r="N3" s="242"/>
    </row>
    <row r="4" spans="1:14" x14ac:dyDescent="0.15">
      <c r="A4" s="90" t="s">
        <v>4</v>
      </c>
      <c r="B4" s="91" t="s">
        <v>5</v>
      </c>
      <c r="C4" s="244" t="s">
        <v>6</v>
      </c>
      <c r="D4" s="245"/>
      <c r="E4" s="245"/>
      <c r="F4" s="245"/>
      <c r="G4" s="245"/>
      <c r="H4" s="246"/>
      <c r="I4" s="90" t="s">
        <v>7</v>
      </c>
      <c r="J4" s="91" t="s">
        <v>8</v>
      </c>
      <c r="K4" s="91" t="s">
        <v>9</v>
      </c>
      <c r="L4" s="244" t="s">
        <v>10</v>
      </c>
      <c r="M4" s="247"/>
      <c r="N4" s="92" t="s">
        <v>11</v>
      </c>
    </row>
    <row r="5" spans="1:14" x14ac:dyDescent="0.15">
      <c r="A5" s="152"/>
      <c r="B5" s="93"/>
      <c r="C5" s="94"/>
      <c r="D5" s="95"/>
      <c r="E5" s="96"/>
      <c r="F5" s="97"/>
      <c r="G5" s="97"/>
      <c r="H5" s="98"/>
      <c r="I5" s="205" t="s">
        <v>148</v>
      </c>
      <c r="J5" s="107"/>
      <c r="K5" s="99">
        <v>30</v>
      </c>
      <c r="L5" s="248" t="str">
        <f>J5&amp;"/600"</f>
        <v>/600</v>
      </c>
      <c r="M5" s="249"/>
      <c r="N5" s="100"/>
    </row>
    <row r="6" spans="1:14" x14ac:dyDescent="0.15">
      <c r="A6" s="153"/>
      <c r="B6" s="101"/>
      <c r="C6" s="102"/>
      <c r="D6" s="103"/>
      <c r="E6" s="104"/>
      <c r="F6" s="105"/>
      <c r="G6" s="105"/>
      <c r="H6" s="106"/>
      <c r="I6" s="208" t="s">
        <v>156</v>
      </c>
      <c r="J6" s="107"/>
      <c r="K6" s="107">
        <v>30</v>
      </c>
      <c r="L6" s="250" t="str">
        <f>mardi!J6+mecredi!J6+J6&amp;"/250"</f>
        <v>0/250</v>
      </c>
      <c r="M6" s="251"/>
      <c r="N6" s="108"/>
    </row>
    <row r="7" spans="1:14" x14ac:dyDescent="0.15">
      <c r="A7" s="153" t="s">
        <v>12</v>
      </c>
      <c r="B7" s="101"/>
      <c r="C7" s="102"/>
      <c r="D7" s="103"/>
      <c r="E7" s="203"/>
      <c r="F7" s="105"/>
      <c r="G7" s="105"/>
      <c r="H7" s="106"/>
      <c r="I7" s="208" t="s">
        <v>13</v>
      </c>
      <c r="J7" s="148"/>
      <c r="K7" s="107">
        <v>30</v>
      </c>
      <c r="L7" s="250" t="str">
        <f>J7&amp;"/200"</f>
        <v>/200</v>
      </c>
      <c r="M7" s="251"/>
      <c r="N7" s="108"/>
    </row>
    <row r="8" spans="1:14" x14ac:dyDescent="0.15">
      <c r="A8" s="153"/>
      <c r="B8" s="101"/>
      <c r="C8" s="102"/>
      <c r="D8" s="103"/>
      <c r="E8" s="104"/>
      <c r="F8" s="105"/>
      <c r="G8" s="105"/>
      <c r="H8" s="106"/>
      <c r="I8" s="208" t="s">
        <v>150</v>
      </c>
      <c r="J8" s="107"/>
      <c r="K8" s="107">
        <v>2</v>
      </c>
      <c r="L8" s="250" t="str">
        <f>J8&amp;"/200"</f>
        <v>/200</v>
      </c>
      <c r="M8" s="251"/>
      <c r="N8" s="108"/>
    </row>
    <row r="9" spans="1:14" x14ac:dyDescent="0.15">
      <c r="A9" s="153"/>
      <c r="B9" s="101"/>
      <c r="C9" s="102"/>
      <c r="D9" s="103"/>
      <c r="E9" s="109"/>
      <c r="F9" s="110"/>
      <c r="G9" s="110"/>
      <c r="H9" s="111"/>
      <c r="I9" s="208" t="s">
        <v>151</v>
      </c>
      <c r="J9" s="107"/>
      <c r="K9" s="107">
        <v>30</v>
      </c>
      <c r="L9" s="250" t="str">
        <f>J9&amp;"/200"</f>
        <v>/200</v>
      </c>
      <c r="M9" s="251"/>
      <c r="N9" s="108"/>
    </row>
    <row r="10" spans="1:14" x14ac:dyDescent="0.15">
      <c r="A10" s="153" t="s">
        <v>14</v>
      </c>
      <c r="B10" s="101"/>
      <c r="C10" s="102"/>
      <c r="D10" s="103"/>
      <c r="E10" s="109"/>
      <c r="F10" s="110"/>
      <c r="G10" s="110"/>
      <c r="H10" s="111"/>
      <c r="I10" s="208" t="s">
        <v>152</v>
      </c>
      <c r="J10" s="148"/>
      <c r="K10" s="148">
        <v>30</v>
      </c>
      <c r="L10" s="235" t="str">
        <f>J10&amp;"/200"</f>
        <v>/200</v>
      </c>
      <c r="M10" s="236"/>
      <c r="N10" s="149"/>
    </row>
    <row r="11" spans="1:14" ht="12.75" thickBot="1" x14ac:dyDescent="0.2">
      <c r="A11" s="153"/>
      <c r="B11" s="101"/>
      <c r="C11" s="102"/>
      <c r="D11" s="103"/>
      <c r="E11" s="109"/>
      <c r="F11" s="112"/>
      <c r="G11" s="110"/>
      <c r="H11" s="111"/>
      <c r="I11" s="155" t="s">
        <v>15</v>
      </c>
      <c r="J11" s="150">
        <f>SUM(J5:J10)</f>
        <v>0</v>
      </c>
      <c r="K11" s="150"/>
      <c r="L11" s="254"/>
      <c r="M11" s="255"/>
      <c r="N11" s="151"/>
    </row>
    <row r="12" spans="1:14" x14ac:dyDescent="0.15">
      <c r="A12" s="153"/>
      <c r="B12" s="101"/>
      <c r="C12" s="102"/>
      <c r="D12" s="103"/>
      <c r="E12" s="109"/>
      <c r="F12" s="110"/>
      <c r="G12" s="110"/>
      <c r="H12" s="111"/>
      <c r="I12" s="256" t="s">
        <v>16</v>
      </c>
      <c r="J12" s="257"/>
      <c r="K12" s="257"/>
      <c r="L12" s="257"/>
      <c r="M12" s="257"/>
      <c r="N12" s="258"/>
    </row>
    <row r="13" spans="1:14" x14ac:dyDescent="0.15">
      <c r="A13" s="153" t="s">
        <v>17</v>
      </c>
      <c r="B13" s="101"/>
      <c r="C13" s="102"/>
      <c r="D13" s="103"/>
      <c r="E13" s="109"/>
      <c r="F13" s="110"/>
      <c r="G13" s="110"/>
      <c r="H13" s="111"/>
      <c r="I13" s="259"/>
      <c r="J13" s="260"/>
      <c r="K13" s="260"/>
      <c r="L13" s="260"/>
      <c r="M13" s="260"/>
      <c r="N13" s="261"/>
    </row>
    <row r="14" spans="1:14" x14ac:dyDescent="0.15">
      <c r="A14" s="153"/>
      <c r="B14" s="101"/>
      <c r="C14" s="102"/>
      <c r="D14" s="103"/>
      <c r="E14" s="109"/>
      <c r="F14" s="110"/>
      <c r="G14" s="112"/>
      <c r="H14" s="111"/>
      <c r="I14" s="90" t="s">
        <v>7</v>
      </c>
      <c r="J14" s="91" t="s">
        <v>8</v>
      </c>
      <c r="K14" s="91" t="s">
        <v>9</v>
      </c>
      <c r="L14" s="244" t="s">
        <v>10</v>
      </c>
      <c r="M14" s="247"/>
      <c r="N14" s="92" t="s">
        <v>18</v>
      </c>
    </row>
    <row r="15" spans="1:14" x14ac:dyDescent="0.15">
      <c r="A15" s="153"/>
      <c r="B15" s="101"/>
      <c r="C15" s="102"/>
      <c r="D15" s="103"/>
      <c r="E15" s="109"/>
      <c r="F15" s="110"/>
      <c r="G15" s="110"/>
      <c r="H15" s="111"/>
      <c r="I15" s="113"/>
      <c r="J15" s="99"/>
      <c r="K15" s="99"/>
      <c r="L15" s="252"/>
      <c r="M15" s="253"/>
      <c r="N15" s="195"/>
    </row>
    <row r="16" spans="1:14" x14ac:dyDescent="0.15">
      <c r="A16" s="153"/>
      <c r="B16" s="101"/>
      <c r="C16" s="102"/>
      <c r="D16" s="103"/>
      <c r="E16" s="109"/>
      <c r="F16" s="110"/>
      <c r="G16" s="110"/>
      <c r="H16" s="111"/>
      <c r="I16" s="156"/>
      <c r="J16" s="107"/>
      <c r="K16" s="107"/>
      <c r="L16" s="262"/>
      <c r="M16" s="263"/>
      <c r="N16" s="196"/>
    </row>
    <row r="17" spans="1:14" x14ac:dyDescent="0.15">
      <c r="A17" s="153" t="s">
        <v>19</v>
      </c>
      <c r="B17" s="101"/>
      <c r="C17" s="102"/>
      <c r="D17" s="103"/>
      <c r="E17" s="115"/>
      <c r="F17" s="112"/>
      <c r="G17" s="112"/>
      <c r="H17" s="116"/>
      <c r="I17" s="156"/>
      <c r="J17" s="107"/>
      <c r="K17" s="107"/>
      <c r="L17" s="262"/>
      <c r="M17" s="263"/>
      <c r="N17" s="196"/>
    </row>
    <row r="18" spans="1:14" x14ac:dyDescent="0.15">
      <c r="A18" s="153"/>
      <c r="B18" s="101"/>
      <c r="C18" s="102"/>
      <c r="D18" s="103"/>
      <c r="E18" s="115"/>
      <c r="F18" s="112"/>
      <c r="G18" s="112"/>
      <c r="H18" s="116"/>
      <c r="I18" s="156"/>
      <c r="J18" s="107"/>
      <c r="K18" s="107"/>
      <c r="L18" s="262"/>
      <c r="M18" s="263"/>
      <c r="N18" s="196"/>
    </row>
    <row r="19" spans="1:14" x14ac:dyDescent="0.15">
      <c r="A19" s="153"/>
      <c r="B19" s="101"/>
      <c r="C19" s="102"/>
      <c r="D19" s="103"/>
      <c r="E19" s="115"/>
      <c r="F19" s="112"/>
      <c r="G19" s="112"/>
      <c r="H19" s="116"/>
      <c r="I19" s="157"/>
      <c r="J19" s="148"/>
      <c r="K19" s="148"/>
      <c r="L19" s="264"/>
      <c r="M19" s="265"/>
      <c r="N19" s="197"/>
    </row>
    <row r="20" spans="1:14" x14ac:dyDescent="0.15">
      <c r="A20" s="153"/>
      <c r="B20" s="101"/>
      <c r="C20" s="102"/>
      <c r="D20" s="103"/>
      <c r="E20" s="115"/>
      <c r="F20" s="112"/>
      <c r="G20" s="112"/>
      <c r="H20" s="116"/>
      <c r="I20" s="155" t="s">
        <v>15</v>
      </c>
      <c r="J20" s="150">
        <f>SUM(J15:J19)</f>
        <v>0</v>
      </c>
      <c r="K20" s="150"/>
      <c r="L20" s="266"/>
      <c r="M20" s="267"/>
      <c r="N20" s="151"/>
    </row>
    <row r="21" spans="1:14" x14ac:dyDescent="0.15">
      <c r="A21" s="153" t="s">
        <v>20</v>
      </c>
      <c r="B21" s="101"/>
      <c r="C21" s="102"/>
      <c r="D21" s="103"/>
      <c r="E21" s="115"/>
      <c r="F21" s="112"/>
      <c r="G21" s="112"/>
      <c r="H21" s="116"/>
      <c r="I21" s="256" t="s">
        <v>21</v>
      </c>
      <c r="J21" s="257"/>
      <c r="K21" s="257"/>
      <c r="L21" s="257"/>
      <c r="M21" s="257"/>
      <c r="N21" s="258"/>
    </row>
    <row r="22" spans="1:14" x14ac:dyDescent="0.15">
      <c r="A22" s="153"/>
      <c r="B22" s="101"/>
      <c r="C22" s="102"/>
      <c r="D22" s="103"/>
      <c r="E22" s="115"/>
      <c r="F22" s="112"/>
      <c r="G22" s="112"/>
      <c r="H22" s="116"/>
      <c r="I22" s="259"/>
      <c r="J22" s="260"/>
      <c r="K22" s="260"/>
      <c r="L22" s="260"/>
      <c r="M22" s="260"/>
      <c r="N22" s="261"/>
    </row>
    <row r="23" spans="1:14" x14ac:dyDescent="0.15">
      <c r="A23" s="153"/>
      <c r="B23" s="101"/>
      <c r="C23" s="102"/>
      <c r="D23" s="103"/>
      <c r="E23" s="115"/>
      <c r="F23" s="112"/>
      <c r="G23" s="112"/>
      <c r="H23" s="116"/>
      <c r="I23" s="90" t="s">
        <v>7</v>
      </c>
      <c r="J23" s="91" t="s">
        <v>8</v>
      </c>
      <c r="K23" s="91" t="s">
        <v>9</v>
      </c>
      <c r="L23" s="244" t="s">
        <v>22</v>
      </c>
      <c r="M23" s="247"/>
      <c r="N23" s="92" t="s">
        <v>18</v>
      </c>
    </row>
    <row r="24" spans="1:14" x14ac:dyDescent="0.15">
      <c r="A24" s="153"/>
      <c r="B24" s="101"/>
      <c r="C24" s="102"/>
      <c r="D24" s="103"/>
      <c r="E24" s="115"/>
      <c r="F24" s="112"/>
      <c r="G24" s="112"/>
      <c r="H24" s="116"/>
      <c r="I24" s="113" t="s">
        <v>130</v>
      </c>
      <c r="J24" s="99">
        <v>480</v>
      </c>
      <c r="K24" s="99"/>
      <c r="L24" s="252" t="s">
        <v>131</v>
      </c>
      <c r="M24" s="253"/>
      <c r="N24" s="114"/>
    </row>
    <row r="25" spans="1:14" x14ac:dyDescent="0.15">
      <c r="A25" s="153" t="s">
        <v>25</v>
      </c>
      <c r="B25" s="101"/>
      <c r="C25" s="102"/>
      <c r="D25" s="103"/>
      <c r="E25" s="115"/>
      <c r="F25" s="112"/>
      <c r="G25" s="112"/>
      <c r="H25" s="116"/>
      <c r="I25" s="156"/>
      <c r="J25" s="107"/>
      <c r="K25" s="107"/>
      <c r="L25" s="262"/>
      <c r="M25" s="263"/>
      <c r="N25" s="108"/>
    </row>
    <row r="26" spans="1:14" x14ac:dyDescent="0.15">
      <c r="A26" s="153"/>
      <c r="B26" s="101"/>
      <c r="C26" s="102"/>
      <c r="D26" s="103"/>
      <c r="E26" s="115"/>
      <c r="F26" s="112"/>
      <c r="G26" s="112"/>
      <c r="H26" s="116"/>
      <c r="I26" s="157"/>
      <c r="J26" s="148"/>
      <c r="K26" s="148"/>
      <c r="L26" s="264"/>
      <c r="M26" s="265"/>
      <c r="N26" s="149"/>
    </row>
    <row r="27" spans="1:14" x14ac:dyDescent="0.15">
      <c r="A27" s="154"/>
      <c r="B27" s="117"/>
      <c r="C27" s="118"/>
      <c r="D27" s="119"/>
      <c r="E27" s="120"/>
      <c r="F27" s="121"/>
      <c r="G27" s="121"/>
      <c r="H27" s="122"/>
      <c r="I27" s="155" t="s">
        <v>15</v>
      </c>
      <c r="J27" s="150">
        <f>SUM(J24:J26)</f>
        <v>480</v>
      </c>
      <c r="K27" s="150"/>
      <c r="L27" s="266"/>
      <c r="M27" s="267"/>
      <c r="N27" s="151"/>
    </row>
    <row r="28" spans="1:14" ht="24" customHeight="1" x14ac:dyDescent="0.15">
      <c r="A28" s="268" t="s">
        <v>26</v>
      </c>
      <c r="B28" s="269"/>
      <c r="C28" s="269"/>
      <c r="D28" s="269"/>
      <c r="E28" s="269"/>
      <c r="F28" s="269"/>
      <c r="G28" s="269"/>
      <c r="H28" s="269"/>
      <c r="I28" s="269"/>
      <c r="J28" s="269"/>
      <c r="K28" s="269"/>
      <c r="L28" s="269"/>
      <c r="M28" s="269"/>
      <c r="N28" s="270"/>
    </row>
    <row r="29" spans="1:14" x14ac:dyDescent="0.15">
      <c r="A29" s="271" t="s">
        <v>27</v>
      </c>
      <c r="B29" s="272"/>
      <c r="C29" s="272"/>
      <c r="D29" s="272"/>
      <c r="E29" s="272"/>
      <c r="F29" s="272"/>
      <c r="G29" s="147"/>
      <c r="H29" s="273" t="s">
        <v>28</v>
      </c>
      <c r="I29" s="274"/>
      <c r="J29" s="274"/>
      <c r="K29" s="274"/>
      <c r="L29" s="274"/>
      <c r="M29" s="274"/>
      <c r="N29" s="275"/>
    </row>
    <row r="30" spans="1:14" x14ac:dyDescent="0.15">
      <c r="A30" s="113" t="s">
        <v>29</v>
      </c>
      <c r="B30" s="99" t="s">
        <v>30</v>
      </c>
      <c r="C30" s="99" t="s">
        <v>31</v>
      </c>
      <c r="D30" s="99" t="s">
        <v>32</v>
      </c>
      <c r="E30" s="252" t="s">
        <v>22</v>
      </c>
      <c r="F30" s="253"/>
      <c r="G30" s="123" t="s">
        <v>33</v>
      </c>
      <c r="H30" s="113" t="s">
        <v>29</v>
      </c>
      <c r="I30" s="99" t="s">
        <v>30</v>
      </c>
      <c r="J30" s="99" t="s">
        <v>31</v>
      </c>
      <c r="K30" s="99" t="s">
        <v>32</v>
      </c>
      <c r="L30" s="252" t="s">
        <v>22</v>
      </c>
      <c r="M30" s="253"/>
      <c r="N30" s="114" t="s">
        <v>33</v>
      </c>
    </row>
    <row r="31" spans="1:14" x14ac:dyDescent="0.15">
      <c r="A31" s="124">
        <f>$L$2</f>
        <v>45246</v>
      </c>
      <c r="B31" s="101" t="s">
        <v>36</v>
      </c>
      <c r="C31" s="107">
        <v>12</v>
      </c>
      <c r="D31" s="107">
        <v>33</v>
      </c>
      <c r="E31" s="262"/>
      <c r="F31" s="263"/>
      <c r="G31" s="181"/>
      <c r="H31" s="124">
        <f>$L$2</f>
        <v>45246</v>
      </c>
      <c r="I31" s="125" t="s">
        <v>138</v>
      </c>
      <c r="J31" s="107">
        <v>24</v>
      </c>
      <c r="K31" s="107">
        <v>35</v>
      </c>
      <c r="L31" s="276"/>
      <c r="M31" s="277"/>
      <c r="N31" s="184"/>
    </row>
    <row r="32" spans="1:14" x14ac:dyDescent="0.15">
      <c r="A32" s="124">
        <f>$L$2</f>
        <v>45246</v>
      </c>
      <c r="B32" s="101" t="s">
        <v>36</v>
      </c>
      <c r="C32" s="107">
        <v>10</v>
      </c>
      <c r="D32" s="107">
        <v>33</v>
      </c>
      <c r="E32" s="262"/>
      <c r="F32" s="263"/>
      <c r="G32" s="181"/>
      <c r="H32" s="124">
        <f>$L$2</f>
        <v>45246</v>
      </c>
      <c r="I32" s="125" t="s">
        <v>138</v>
      </c>
      <c r="J32" s="107">
        <v>24</v>
      </c>
      <c r="K32" s="107">
        <v>44</v>
      </c>
      <c r="L32" s="276"/>
      <c r="M32" s="277"/>
      <c r="N32" s="184"/>
    </row>
    <row r="33" spans="1:14" x14ac:dyDescent="0.15">
      <c r="A33" s="124">
        <f>$L$2</f>
        <v>45246</v>
      </c>
      <c r="B33" s="101" t="s">
        <v>34</v>
      </c>
      <c r="C33" s="107">
        <v>11</v>
      </c>
      <c r="D33" s="107">
        <v>33</v>
      </c>
      <c r="E33" s="262"/>
      <c r="F33" s="263"/>
      <c r="G33" s="181"/>
      <c r="H33" s="124">
        <f>$L$2</f>
        <v>45246</v>
      </c>
      <c r="I33" s="101" t="s">
        <v>123</v>
      </c>
      <c r="J33" s="107">
        <v>25</v>
      </c>
      <c r="K33" s="107">
        <v>38</v>
      </c>
      <c r="L33" s="276"/>
      <c r="M33" s="277"/>
      <c r="N33" s="184"/>
    </row>
    <row r="34" spans="1:14" ht="12.75" thickBot="1" x14ac:dyDescent="0.2">
      <c r="A34" s="124">
        <f>$L$2</f>
        <v>45246</v>
      </c>
      <c r="B34" s="126" t="s">
        <v>56</v>
      </c>
      <c r="C34" s="127">
        <v>13</v>
      </c>
      <c r="D34" s="127">
        <v>37</v>
      </c>
      <c r="E34" s="278"/>
      <c r="F34" s="279"/>
      <c r="G34" s="182"/>
      <c r="H34" s="128">
        <f>$L$2</f>
        <v>45246</v>
      </c>
      <c r="I34" s="125" t="s">
        <v>138</v>
      </c>
      <c r="J34" s="107">
        <v>24</v>
      </c>
      <c r="K34" s="107">
        <v>45</v>
      </c>
      <c r="L34" s="276"/>
      <c r="M34" s="277"/>
      <c r="N34" s="184"/>
    </row>
    <row r="35" spans="1:14" ht="12.75" thickBot="1" x14ac:dyDescent="0.2">
      <c r="A35" s="129"/>
      <c r="B35" s="130"/>
      <c r="C35" s="131"/>
      <c r="D35" s="132"/>
      <c r="E35" s="282" t="s">
        <v>15</v>
      </c>
      <c r="F35" s="283"/>
      <c r="G35" s="183">
        <f>SUM(G31:G34)</f>
        <v>0</v>
      </c>
      <c r="H35" s="133"/>
      <c r="I35" s="134"/>
      <c r="J35" s="135" t="s">
        <v>122</v>
      </c>
      <c r="K35" s="135"/>
      <c r="L35" s="282" t="s">
        <v>15</v>
      </c>
      <c r="M35" s="283"/>
      <c r="N35" s="185">
        <f>SUM(N31:N34)</f>
        <v>0</v>
      </c>
    </row>
    <row r="36" spans="1:14" ht="24" customHeight="1" x14ac:dyDescent="0.15">
      <c r="A36" s="293" t="s">
        <v>37</v>
      </c>
      <c r="B36" s="294"/>
      <c r="C36" s="294"/>
      <c r="D36" s="294"/>
      <c r="E36" s="294"/>
      <c r="F36" s="294"/>
      <c r="G36" s="294"/>
      <c r="H36" s="294"/>
      <c r="I36" s="294"/>
      <c r="J36" s="295"/>
      <c r="K36" s="295"/>
      <c r="L36" s="295"/>
      <c r="M36" s="295"/>
      <c r="N36" s="296"/>
    </row>
    <row r="37" spans="1:14" x14ac:dyDescent="0.15">
      <c r="A37" s="113" t="s">
        <v>38</v>
      </c>
      <c r="B37" s="136">
        <f>TIME(5,40,0)</f>
        <v>0.23611111111111113</v>
      </c>
      <c r="C37" s="252" t="s">
        <v>39</v>
      </c>
      <c r="D37" s="253"/>
      <c r="E37" s="297">
        <f>J11</f>
        <v>0</v>
      </c>
      <c r="F37" s="298"/>
      <c r="G37" s="299" t="s">
        <v>40</v>
      </c>
      <c r="H37" s="300"/>
      <c r="I37" s="163">
        <f>J27</f>
        <v>480</v>
      </c>
      <c r="J37" s="158" t="s">
        <v>41</v>
      </c>
      <c r="K37" s="165">
        <f>E37/1440*100</f>
        <v>0</v>
      </c>
      <c r="L37" s="159" t="s">
        <v>42</v>
      </c>
      <c r="M37" s="168">
        <f>E38/1440*100</f>
        <v>0</v>
      </c>
      <c r="N37" s="137" t="s">
        <v>43</v>
      </c>
    </row>
    <row r="38" spans="1:14" x14ac:dyDescent="0.15">
      <c r="A38" s="156" t="s">
        <v>44</v>
      </c>
      <c r="B38" s="138">
        <f>TIME(22,40,0)</f>
        <v>0.94444444444444453</v>
      </c>
      <c r="C38" s="301" t="s">
        <v>45</v>
      </c>
      <c r="D38" s="302"/>
      <c r="E38" s="303">
        <f>J20</f>
        <v>0</v>
      </c>
      <c r="F38" s="304"/>
      <c r="G38" s="305" t="s">
        <v>46</v>
      </c>
      <c r="H38" s="306"/>
      <c r="I38" s="164">
        <f>I39-I37</f>
        <v>540</v>
      </c>
      <c r="J38" s="160" t="s">
        <v>47</v>
      </c>
      <c r="K38" s="166">
        <f>I37/1440*100</f>
        <v>33.333333333333329</v>
      </c>
      <c r="L38" s="161" t="s">
        <v>48</v>
      </c>
      <c r="M38" s="169">
        <f>I38/1440*100</f>
        <v>37.5</v>
      </c>
      <c r="N38" s="194">
        <f>IF(HOUR(mecredi!B38)&gt;12,(23-HOUR(mecredi!B38))*60+60-MINUTE(mecredi!B38),(-HOUR(mecredi!B38)*60-MINUTE(mecredi!B38)))+HOUR(B37)*60+MINUTE(B37)+mecredi!N38-390</f>
        <v>80</v>
      </c>
    </row>
    <row r="39" spans="1:14" x14ac:dyDescent="0.15">
      <c r="A39" s="171" t="s">
        <v>49</v>
      </c>
      <c r="B39" s="140">
        <f>IF(B38&gt;B37,HOUR(B38-B37)*60+MINUTE(B38-B37),(1-B37)*60*24+HOUR(B38)*60)</f>
        <v>1020</v>
      </c>
      <c r="C39" s="278" t="s">
        <v>50</v>
      </c>
      <c r="D39" s="279"/>
      <c r="E39" s="307">
        <f>SUM(E37:F38)</f>
        <v>0</v>
      </c>
      <c r="F39" s="308"/>
      <c r="G39" s="309" t="s">
        <v>51</v>
      </c>
      <c r="H39" s="310"/>
      <c r="I39" s="117">
        <f>B39-E39</f>
        <v>1020</v>
      </c>
      <c r="J39" s="162" t="s">
        <v>52</v>
      </c>
      <c r="K39" s="167">
        <f>(1440-B39)/1440*100</f>
        <v>29.166666666666668</v>
      </c>
      <c r="L39" s="311" t="s">
        <v>15</v>
      </c>
      <c r="M39" s="311"/>
      <c r="N39" s="170">
        <v>1440</v>
      </c>
    </row>
    <row r="40" spans="1:14" x14ac:dyDescent="0.15">
      <c r="A40" s="141" t="s">
        <v>53</v>
      </c>
      <c r="B40" s="142"/>
      <c r="C40" s="143"/>
      <c r="D40" s="143"/>
      <c r="E40" s="143"/>
      <c r="F40" s="144"/>
      <c r="G40" s="144"/>
      <c r="H40" s="144"/>
      <c r="I40" s="145"/>
      <c r="J40" s="143"/>
      <c r="K40" s="143"/>
      <c r="L40" s="143"/>
      <c r="M40" s="143"/>
      <c r="N40" s="146"/>
    </row>
    <row r="41" spans="1:14" ht="24" customHeight="1" x14ac:dyDescent="0.15">
      <c r="A41" s="312" t="s">
        <v>54</v>
      </c>
      <c r="B41" s="313"/>
      <c r="C41" s="313"/>
      <c r="D41" s="313"/>
      <c r="E41" s="313"/>
      <c r="F41" s="313"/>
      <c r="G41" s="313"/>
      <c r="H41" s="313"/>
      <c r="I41" s="313"/>
      <c r="J41" s="313"/>
      <c r="K41" s="313"/>
      <c r="L41" s="313"/>
      <c r="M41" s="313"/>
      <c r="N41" s="314"/>
    </row>
    <row r="42" spans="1:14" ht="13.5" customHeight="1" x14ac:dyDescent="0.15">
      <c r="A42" s="326" t="s">
        <v>181</v>
      </c>
      <c r="B42" s="316"/>
      <c r="C42" s="316"/>
      <c r="D42" s="316"/>
      <c r="E42" s="316"/>
      <c r="F42" s="316"/>
      <c r="G42" s="316"/>
      <c r="H42" s="316"/>
      <c r="I42" s="316"/>
      <c r="J42" s="316"/>
      <c r="K42" s="316"/>
      <c r="L42" s="316"/>
      <c r="M42" s="316"/>
      <c r="N42" s="317"/>
    </row>
    <row r="43" spans="1:14" ht="13.5" customHeight="1" x14ac:dyDescent="0.15">
      <c r="A43" s="318"/>
      <c r="B43" s="319"/>
      <c r="C43" s="319"/>
      <c r="D43" s="319"/>
      <c r="E43" s="319"/>
      <c r="F43" s="319"/>
      <c r="G43" s="319"/>
      <c r="H43" s="319"/>
      <c r="I43" s="319"/>
      <c r="J43" s="319"/>
      <c r="K43" s="319"/>
      <c r="L43" s="319"/>
      <c r="M43" s="319"/>
      <c r="N43" s="320"/>
    </row>
    <row r="44" spans="1:14" ht="13.5" customHeight="1" x14ac:dyDescent="0.15">
      <c r="A44" s="318"/>
      <c r="B44" s="319"/>
      <c r="C44" s="319"/>
      <c r="D44" s="319"/>
      <c r="E44" s="319"/>
      <c r="F44" s="319"/>
      <c r="G44" s="319"/>
      <c r="H44" s="319"/>
      <c r="I44" s="319"/>
      <c r="J44" s="319"/>
      <c r="K44" s="319"/>
      <c r="L44" s="319"/>
      <c r="M44" s="319"/>
      <c r="N44" s="320"/>
    </row>
    <row r="45" spans="1:14" ht="13.5" customHeight="1" x14ac:dyDescent="0.15">
      <c r="A45" s="318"/>
      <c r="B45" s="319"/>
      <c r="C45" s="319"/>
      <c r="D45" s="319"/>
      <c r="E45" s="319"/>
      <c r="F45" s="319"/>
      <c r="G45" s="319"/>
      <c r="H45" s="319"/>
      <c r="I45" s="319"/>
      <c r="J45" s="319"/>
      <c r="K45" s="319"/>
      <c r="L45" s="319"/>
      <c r="M45" s="319"/>
      <c r="N45" s="320"/>
    </row>
    <row r="46" spans="1:14" ht="13.5" customHeight="1" x14ac:dyDescent="0.15">
      <c r="A46" s="318"/>
      <c r="B46" s="319"/>
      <c r="C46" s="319"/>
      <c r="D46" s="319"/>
      <c r="E46" s="319"/>
      <c r="F46" s="319"/>
      <c r="G46" s="319"/>
      <c r="H46" s="319"/>
      <c r="I46" s="319"/>
      <c r="J46" s="319"/>
      <c r="K46" s="319"/>
      <c r="L46" s="319"/>
      <c r="M46" s="319"/>
      <c r="N46" s="320"/>
    </row>
    <row r="47" spans="1:14" ht="13.5" customHeight="1" x14ac:dyDescent="0.15">
      <c r="A47" s="318"/>
      <c r="B47" s="319"/>
      <c r="C47" s="319"/>
      <c r="D47" s="319"/>
      <c r="E47" s="319"/>
      <c r="F47" s="319"/>
      <c r="G47" s="319"/>
      <c r="H47" s="319"/>
      <c r="I47" s="319"/>
      <c r="J47" s="319"/>
      <c r="K47" s="319"/>
      <c r="L47" s="319"/>
      <c r="M47" s="319"/>
      <c r="N47" s="320"/>
    </row>
    <row r="48" spans="1:14" ht="13.5" customHeight="1" x14ac:dyDescent="0.15">
      <c r="A48" s="318"/>
      <c r="B48" s="319"/>
      <c r="C48" s="319"/>
      <c r="D48" s="319"/>
      <c r="E48" s="319"/>
      <c r="F48" s="319"/>
      <c r="G48" s="319"/>
      <c r="H48" s="319"/>
      <c r="I48" s="319"/>
      <c r="J48" s="319"/>
      <c r="K48" s="319"/>
      <c r="L48" s="319"/>
      <c r="M48" s="319"/>
      <c r="N48" s="320"/>
    </row>
    <row r="49" spans="1:14" ht="13.5" customHeight="1" x14ac:dyDescent="0.15">
      <c r="A49" s="318"/>
      <c r="B49" s="319"/>
      <c r="C49" s="319"/>
      <c r="D49" s="319"/>
      <c r="E49" s="319"/>
      <c r="F49" s="319"/>
      <c r="G49" s="319"/>
      <c r="H49" s="319"/>
      <c r="I49" s="319"/>
      <c r="J49" s="319"/>
      <c r="K49" s="319"/>
      <c r="L49" s="319"/>
      <c r="M49" s="319"/>
      <c r="N49" s="320"/>
    </row>
    <row r="50" spans="1:14" ht="13.5" customHeight="1" thickBot="1" x14ac:dyDescent="0.2">
      <c r="A50" s="321"/>
      <c r="B50" s="322"/>
      <c r="C50" s="322"/>
      <c r="D50" s="322"/>
      <c r="E50" s="322"/>
      <c r="F50" s="322"/>
      <c r="G50" s="322"/>
      <c r="H50" s="322"/>
      <c r="I50" s="322"/>
      <c r="J50" s="322"/>
      <c r="K50" s="322"/>
      <c r="L50" s="322"/>
      <c r="M50" s="322"/>
      <c r="N50" s="323"/>
    </row>
  </sheetData>
  <mergeCells count="55">
    <mergeCell ref="A42:N50"/>
    <mergeCell ref="A36:N36"/>
    <mergeCell ref="C37:D37"/>
    <mergeCell ref="E37:F37"/>
    <mergeCell ref="G37:H37"/>
    <mergeCell ref="C38:D38"/>
    <mergeCell ref="E38:F38"/>
    <mergeCell ref="G38:H38"/>
    <mergeCell ref="C39:D39"/>
    <mergeCell ref="E39:F39"/>
    <mergeCell ref="G39:H39"/>
    <mergeCell ref="L39:M39"/>
    <mergeCell ref="A41:N41"/>
    <mergeCell ref="E33:F33"/>
    <mergeCell ref="L33:M33"/>
    <mergeCell ref="E34:F34"/>
    <mergeCell ref="L34:M34"/>
    <mergeCell ref="E35:F35"/>
    <mergeCell ref="L35:M35"/>
    <mergeCell ref="E30:F30"/>
    <mergeCell ref="L30:M30"/>
    <mergeCell ref="E31:F31"/>
    <mergeCell ref="L31:M31"/>
    <mergeCell ref="E32:F32"/>
    <mergeCell ref="L32:M32"/>
    <mergeCell ref="L25:M25"/>
    <mergeCell ref="L26:M26"/>
    <mergeCell ref="L27:M27"/>
    <mergeCell ref="A28:N28"/>
    <mergeCell ref="A29:F29"/>
    <mergeCell ref="H29:N29"/>
    <mergeCell ref="L24:M24"/>
    <mergeCell ref="L11:M11"/>
    <mergeCell ref="I12:N13"/>
    <mergeCell ref="L14:M14"/>
    <mergeCell ref="L15:M15"/>
    <mergeCell ref="L16:M16"/>
    <mergeCell ref="L17:M17"/>
    <mergeCell ref="L18:M18"/>
    <mergeCell ref="L19:M19"/>
    <mergeCell ref="L20:M20"/>
    <mergeCell ref="I21:N22"/>
    <mergeCell ref="L23:M23"/>
    <mergeCell ref="L10:M10"/>
    <mergeCell ref="A1:N1"/>
    <mergeCell ref="L2:N2"/>
    <mergeCell ref="A3:H3"/>
    <mergeCell ref="I3:N3"/>
    <mergeCell ref="C4:H4"/>
    <mergeCell ref="L4:M4"/>
    <mergeCell ref="L5:M5"/>
    <mergeCell ref="L6:M6"/>
    <mergeCell ref="L7:M7"/>
    <mergeCell ref="L8:M8"/>
    <mergeCell ref="L9:M9"/>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1"/>
  </sheetPr>
  <dimension ref="A1:N50"/>
  <sheetViews>
    <sheetView showGridLines="0" topLeftCell="A28" zoomScaleNormal="100" workbookViewId="0">
      <selection activeCell="A42" sqref="A42:N50"/>
    </sheetView>
  </sheetViews>
  <sheetFormatPr defaultColWidth="3.77734375" defaultRowHeight="12" x14ac:dyDescent="0.15"/>
  <cols>
    <col min="1" max="1" width="4" style="1" customWidth="1"/>
    <col min="2" max="2" width="8.6640625" style="1" customWidth="1"/>
    <col min="3" max="4" width="4.33203125" style="2" customWidth="1"/>
    <col min="5" max="5" width="4.88671875" style="2" customWidth="1"/>
    <col min="6" max="6" width="4.33203125" style="4" customWidth="1"/>
    <col min="7" max="7" width="6.44140625" style="4" customWidth="1"/>
    <col min="8" max="8" width="4" style="4" customWidth="1"/>
    <col min="9" max="9" width="8.6640625" style="1" customWidth="1"/>
    <col min="10" max="10" width="4.33203125" style="2" customWidth="1"/>
    <col min="11" max="11" width="4.44140625" style="2" customWidth="1"/>
    <col min="12" max="12" width="4.6640625" style="2" customWidth="1"/>
    <col min="13" max="13" width="4.44140625" style="2" customWidth="1"/>
    <col min="14" max="14" width="7.33203125" style="4" customWidth="1"/>
    <col min="15" max="16384" width="3.77734375" style="1"/>
  </cols>
  <sheetData>
    <row r="1" spans="1:14" ht="30.75" customHeight="1" x14ac:dyDescent="0.15">
      <c r="A1" s="237" t="s">
        <v>0</v>
      </c>
      <c r="B1" s="237"/>
      <c r="C1" s="237"/>
      <c r="D1" s="237"/>
      <c r="E1" s="237"/>
      <c r="F1" s="237"/>
      <c r="G1" s="237"/>
      <c r="H1" s="237"/>
      <c r="I1" s="237"/>
      <c r="J1" s="237"/>
      <c r="K1" s="237"/>
      <c r="L1" s="237"/>
      <c r="M1" s="237"/>
      <c r="N1" s="237"/>
    </row>
    <row r="2" spans="1:14" x14ac:dyDescent="0.15">
      <c r="A2" s="84"/>
      <c r="B2" s="85"/>
      <c r="C2" s="86"/>
      <c r="D2" s="86"/>
      <c r="E2" s="86"/>
      <c r="F2" s="87"/>
      <c r="G2" s="87"/>
      <c r="H2" s="88"/>
      <c r="I2" s="86"/>
      <c r="J2" s="89"/>
      <c r="K2" s="87" t="s">
        <v>1</v>
      </c>
      <c r="L2" s="238">
        <f>bilan!D4-1</f>
        <v>45247</v>
      </c>
      <c r="M2" s="238"/>
      <c r="N2" s="238"/>
    </row>
    <row r="3" spans="1:14" ht="24" customHeight="1" x14ac:dyDescent="0.15">
      <c r="A3" s="239" t="s">
        <v>2</v>
      </c>
      <c r="B3" s="240"/>
      <c r="C3" s="240"/>
      <c r="D3" s="240"/>
      <c r="E3" s="240"/>
      <c r="F3" s="240"/>
      <c r="G3" s="241"/>
      <c r="H3" s="242"/>
      <c r="I3" s="243" t="s">
        <v>3</v>
      </c>
      <c r="J3" s="240"/>
      <c r="K3" s="240"/>
      <c r="L3" s="240"/>
      <c r="M3" s="241"/>
      <c r="N3" s="242"/>
    </row>
    <row r="4" spans="1:14" x14ac:dyDescent="0.15">
      <c r="A4" s="90" t="s">
        <v>4</v>
      </c>
      <c r="B4" s="91" t="s">
        <v>5</v>
      </c>
      <c r="C4" s="244" t="s">
        <v>6</v>
      </c>
      <c r="D4" s="245"/>
      <c r="E4" s="245"/>
      <c r="F4" s="245"/>
      <c r="G4" s="245"/>
      <c r="H4" s="246"/>
      <c r="I4" s="90" t="s">
        <v>7</v>
      </c>
      <c r="J4" s="91" t="s">
        <v>8</v>
      </c>
      <c r="K4" s="91" t="s">
        <v>9</v>
      </c>
      <c r="L4" s="244" t="s">
        <v>10</v>
      </c>
      <c r="M4" s="247"/>
      <c r="N4" s="92" t="s">
        <v>11</v>
      </c>
    </row>
    <row r="5" spans="1:14" x14ac:dyDescent="0.15">
      <c r="A5" s="152"/>
      <c r="B5" s="93"/>
      <c r="C5" s="94"/>
      <c r="D5" s="95"/>
      <c r="E5" s="96"/>
      <c r="F5" s="97"/>
      <c r="G5" s="97"/>
      <c r="H5" s="98"/>
      <c r="I5" s="205" t="s">
        <v>148</v>
      </c>
      <c r="J5" s="107"/>
      <c r="K5" s="99">
        <v>30</v>
      </c>
      <c r="L5" s="248" t="str">
        <f>J5&amp;"/600"</f>
        <v>/600</v>
      </c>
      <c r="M5" s="249"/>
      <c r="N5" s="100"/>
    </row>
    <row r="6" spans="1:14" x14ac:dyDescent="0.15">
      <c r="A6" s="153"/>
      <c r="B6" s="101"/>
      <c r="C6" s="102"/>
      <c r="D6" s="103"/>
      <c r="E6" s="104"/>
      <c r="F6" s="105"/>
      <c r="G6" s="105"/>
      <c r="H6" s="106"/>
      <c r="I6" s="208" t="s">
        <v>156</v>
      </c>
      <c r="J6" s="107"/>
      <c r="K6" s="107">
        <v>30</v>
      </c>
      <c r="L6" s="250" t="str">
        <f>"/250"</f>
        <v>/250</v>
      </c>
      <c r="M6" s="251"/>
      <c r="N6" s="108"/>
    </row>
    <row r="7" spans="1:14" x14ac:dyDescent="0.15">
      <c r="A7" s="153" t="s">
        <v>12</v>
      </c>
      <c r="B7" s="101"/>
      <c r="C7" s="102"/>
      <c r="D7" s="103"/>
      <c r="E7" s="104"/>
      <c r="F7" s="105"/>
      <c r="G7" s="105"/>
      <c r="H7" s="106"/>
      <c r="I7" s="208" t="s">
        <v>13</v>
      </c>
      <c r="J7" s="148"/>
      <c r="K7" s="107">
        <v>30</v>
      </c>
      <c r="L7" s="250" t="str">
        <f>J7&amp;"/200"</f>
        <v>/200</v>
      </c>
      <c r="M7" s="251"/>
      <c r="N7" s="108"/>
    </row>
    <row r="8" spans="1:14" x14ac:dyDescent="0.15">
      <c r="A8" s="153"/>
      <c r="B8" s="101"/>
      <c r="C8" s="102"/>
      <c r="D8" s="103"/>
      <c r="E8" s="104"/>
      <c r="F8" s="105"/>
      <c r="G8" s="105"/>
      <c r="H8" s="106"/>
      <c r="I8" s="208" t="s">
        <v>150</v>
      </c>
      <c r="J8" s="107"/>
      <c r="K8" s="107">
        <v>2</v>
      </c>
      <c r="L8" s="250" t="str">
        <f>J8&amp;"/200"</f>
        <v>/200</v>
      </c>
      <c r="M8" s="251"/>
      <c r="N8" s="108"/>
    </row>
    <row r="9" spans="1:14" x14ac:dyDescent="0.15">
      <c r="A9" s="153"/>
      <c r="B9" s="101"/>
      <c r="C9" s="102"/>
      <c r="D9" s="103"/>
      <c r="E9" s="109"/>
      <c r="F9" s="110"/>
      <c r="G9" s="110"/>
      <c r="H9" s="111"/>
      <c r="I9" s="208" t="s">
        <v>151</v>
      </c>
      <c r="J9" s="107"/>
      <c r="K9" s="107">
        <v>30</v>
      </c>
      <c r="L9" s="250" t="str">
        <f>J9&amp;"/200"</f>
        <v>/200</v>
      </c>
      <c r="M9" s="251"/>
      <c r="N9" s="108"/>
    </row>
    <row r="10" spans="1:14" x14ac:dyDescent="0.15">
      <c r="A10" s="153" t="s">
        <v>14</v>
      </c>
      <c r="B10" s="101"/>
      <c r="C10" s="102"/>
      <c r="D10" s="103"/>
      <c r="E10" s="109"/>
      <c r="F10" s="110"/>
      <c r="G10" s="110"/>
      <c r="H10" s="111"/>
      <c r="I10" s="208" t="s">
        <v>152</v>
      </c>
      <c r="J10" s="148"/>
      <c r="K10" s="148">
        <v>30</v>
      </c>
      <c r="L10" s="235" t="str">
        <f>J10&amp;"/200"</f>
        <v>/200</v>
      </c>
      <c r="M10" s="236"/>
      <c r="N10" s="149"/>
    </row>
    <row r="11" spans="1:14" x14ac:dyDescent="0.15">
      <c r="A11" s="153"/>
      <c r="B11" s="101"/>
      <c r="C11" s="102"/>
      <c r="D11" s="103"/>
      <c r="E11" s="109"/>
      <c r="F11" s="110"/>
      <c r="G11" s="110"/>
      <c r="H11" s="111"/>
      <c r="I11" s="155" t="s">
        <v>15</v>
      </c>
      <c r="J11" s="150">
        <f>SUM(J5:J10)</f>
        <v>0</v>
      </c>
      <c r="K11" s="150"/>
      <c r="L11" s="254"/>
      <c r="M11" s="255"/>
      <c r="N11" s="151"/>
    </row>
    <row r="12" spans="1:14" x14ac:dyDescent="0.15">
      <c r="A12" s="153"/>
      <c r="B12" s="101"/>
      <c r="C12" s="102"/>
      <c r="D12" s="103"/>
      <c r="E12" s="109"/>
      <c r="F12" s="110"/>
      <c r="G12" s="110"/>
      <c r="H12" s="111"/>
      <c r="I12" s="256" t="s">
        <v>16</v>
      </c>
      <c r="J12" s="257"/>
      <c r="K12" s="257"/>
      <c r="L12" s="257"/>
      <c r="M12" s="257"/>
      <c r="N12" s="258"/>
    </row>
    <row r="13" spans="1:14" x14ac:dyDescent="0.15">
      <c r="A13" s="153" t="s">
        <v>17</v>
      </c>
      <c r="B13" s="101"/>
      <c r="C13" s="102"/>
      <c r="D13" s="103"/>
      <c r="E13" s="109"/>
      <c r="F13" s="110"/>
      <c r="G13" s="110"/>
      <c r="H13" s="111"/>
      <c r="I13" s="259"/>
      <c r="J13" s="260"/>
      <c r="K13" s="260"/>
      <c r="L13" s="260"/>
      <c r="M13" s="260"/>
      <c r="N13" s="261"/>
    </row>
    <row r="14" spans="1:14" x14ac:dyDescent="0.15">
      <c r="A14" s="153"/>
      <c r="B14" s="101"/>
      <c r="C14" s="102"/>
      <c r="D14" s="103"/>
      <c r="E14" s="109"/>
      <c r="F14" s="112"/>
      <c r="G14" s="112"/>
      <c r="H14" s="111"/>
      <c r="I14" s="90" t="s">
        <v>7</v>
      </c>
      <c r="J14" s="91" t="s">
        <v>8</v>
      </c>
      <c r="K14" s="91" t="s">
        <v>9</v>
      </c>
      <c r="L14" s="244" t="s">
        <v>10</v>
      </c>
      <c r="M14" s="247"/>
      <c r="N14" s="92" t="s">
        <v>18</v>
      </c>
    </row>
    <row r="15" spans="1:14" x14ac:dyDescent="0.15">
      <c r="A15" s="153"/>
      <c r="B15" s="101"/>
      <c r="C15" s="102"/>
      <c r="D15" s="103"/>
      <c r="E15" s="109"/>
      <c r="F15" s="110"/>
      <c r="G15" s="110"/>
      <c r="H15" s="111"/>
      <c r="I15" s="113"/>
      <c r="J15" s="99"/>
      <c r="K15" s="99"/>
      <c r="L15" s="252"/>
      <c r="M15" s="253"/>
      <c r="N15" s="114"/>
    </row>
    <row r="16" spans="1:14" x14ac:dyDescent="0.15">
      <c r="A16" s="153"/>
      <c r="B16" s="101"/>
      <c r="C16" s="102"/>
      <c r="D16" s="103"/>
      <c r="E16" s="109"/>
      <c r="F16" s="110"/>
      <c r="G16" s="110"/>
      <c r="H16" s="111"/>
      <c r="I16" s="156"/>
      <c r="J16" s="107"/>
      <c r="K16" s="107"/>
      <c r="L16" s="262"/>
      <c r="M16" s="263"/>
      <c r="N16" s="108"/>
    </row>
    <row r="17" spans="1:14" x14ac:dyDescent="0.15">
      <c r="A17" s="153" t="s">
        <v>19</v>
      </c>
      <c r="B17" s="101"/>
      <c r="C17" s="102"/>
      <c r="D17" s="103"/>
      <c r="E17" s="115"/>
      <c r="F17" s="112"/>
      <c r="G17" s="112"/>
      <c r="H17" s="116"/>
      <c r="I17" s="156"/>
      <c r="J17" s="107"/>
      <c r="K17" s="107"/>
      <c r="L17" s="262"/>
      <c r="M17" s="263"/>
      <c r="N17" s="108"/>
    </row>
    <row r="18" spans="1:14" x14ac:dyDescent="0.15">
      <c r="A18" s="153"/>
      <c r="B18" s="101"/>
      <c r="C18" s="102"/>
      <c r="D18" s="103"/>
      <c r="E18" s="115"/>
      <c r="F18" s="112"/>
      <c r="G18" s="112"/>
      <c r="H18" s="116"/>
      <c r="I18" s="156"/>
      <c r="J18" s="107"/>
      <c r="K18" s="107"/>
      <c r="L18" s="262"/>
      <c r="M18" s="263"/>
      <c r="N18" s="108"/>
    </row>
    <row r="19" spans="1:14" x14ac:dyDescent="0.15">
      <c r="A19" s="153"/>
      <c r="B19" s="101"/>
      <c r="C19" s="102"/>
      <c r="D19" s="103"/>
      <c r="E19" s="115"/>
      <c r="F19" s="112"/>
      <c r="G19" s="112"/>
      <c r="H19" s="116"/>
      <c r="I19" s="157"/>
      <c r="J19" s="148"/>
      <c r="K19" s="148"/>
      <c r="L19" s="264"/>
      <c r="M19" s="265"/>
      <c r="N19" s="149"/>
    </row>
    <row r="20" spans="1:14" x14ac:dyDescent="0.15">
      <c r="A20" s="153"/>
      <c r="B20" s="101"/>
      <c r="C20" s="102"/>
      <c r="D20" s="103"/>
      <c r="E20" s="115"/>
      <c r="F20" s="112"/>
      <c r="G20" s="112"/>
      <c r="H20" s="116"/>
      <c r="I20" s="155" t="s">
        <v>15</v>
      </c>
      <c r="J20" s="150">
        <f>SUM(J15:J19)</f>
        <v>0</v>
      </c>
      <c r="K20" s="150"/>
      <c r="L20" s="266"/>
      <c r="M20" s="267"/>
      <c r="N20" s="151"/>
    </row>
    <row r="21" spans="1:14" x14ac:dyDescent="0.15">
      <c r="A21" s="153" t="s">
        <v>20</v>
      </c>
      <c r="B21" s="101"/>
      <c r="C21" s="102"/>
      <c r="D21" s="103"/>
      <c r="E21" s="115"/>
      <c r="F21" s="112"/>
      <c r="G21" s="112"/>
      <c r="H21" s="116"/>
      <c r="I21" s="256" t="s">
        <v>21</v>
      </c>
      <c r="J21" s="257"/>
      <c r="K21" s="257"/>
      <c r="L21" s="257"/>
      <c r="M21" s="257"/>
      <c r="N21" s="258"/>
    </row>
    <row r="22" spans="1:14" x14ac:dyDescent="0.15">
      <c r="A22" s="153"/>
      <c r="B22" s="101"/>
      <c r="C22" s="102"/>
      <c r="D22" s="103"/>
      <c r="E22" s="115"/>
      <c r="F22" s="112"/>
      <c r="G22" s="112"/>
      <c r="H22" s="116"/>
      <c r="I22" s="259"/>
      <c r="J22" s="260"/>
      <c r="K22" s="260"/>
      <c r="L22" s="260"/>
      <c r="M22" s="260"/>
      <c r="N22" s="261"/>
    </row>
    <row r="23" spans="1:14" x14ac:dyDescent="0.15">
      <c r="A23" s="153"/>
      <c r="B23" s="101"/>
      <c r="C23" s="102"/>
      <c r="D23" s="103"/>
      <c r="E23" s="115"/>
      <c r="F23" s="112"/>
      <c r="G23" s="112"/>
      <c r="H23" s="116"/>
      <c r="I23" s="90" t="s">
        <v>7</v>
      </c>
      <c r="J23" s="91" t="s">
        <v>8</v>
      </c>
      <c r="K23" s="91" t="s">
        <v>9</v>
      </c>
      <c r="L23" s="244" t="s">
        <v>22</v>
      </c>
      <c r="M23" s="247"/>
      <c r="N23" s="92" t="s">
        <v>18</v>
      </c>
    </row>
    <row r="24" spans="1:14" x14ac:dyDescent="0.15">
      <c r="A24" s="153"/>
      <c r="B24" s="101"/>
      <c r="C24" s="102"/>
      <c r="D24" s="103"/>
      <c r="E24" s="115"/>
      <c r="F24" s="112"/>
      <c r="G24" s="112"/>
      <c r="H24" s="116"/>
      <c r="I24" s="113" t="s">
        <v>130</v>
      </c>
      <c r="J24" s="99">
        <v>480</v>
      </c>
      <c r="K24" s="99"/>
      <c r="L24" s="252" t="s">
        <v>131</v>
      </c>
      <c r="M24" s="253"/>
      <c r="N24" s="114"/>
    </row>
    <row r="25" spans="1:14" x14ac:dyDescent="0.15">
      <c r="A25" s="153" t="s">
        <v>25</v>
      </c>
      <c r="B25" s="101"/>
      <c r="C25" s="102"/>
      <c r="D25" s="103"/>
      <c r="E25" s="115"/>
      <c r="F25" s="112"/>
      <c r="G25" s="112"/>
      <c r="H25" s="116"/>
      <c r="I25" s="156"/>
      <c r="J25" s="107"/>
      <c r="K25" s="107"/>
      <c r="L25" s="262"/>
      <c r="M25" s="263"/>
      <c r="N25" s="108"/>
    </row>
    <row r="26" spans="1:14" x14ac:dyDescent="0.15">
      <c r="A26" s="153"/>
      <c r="B26" s="101"/>
      <c r="C26" s="102"/>
      <c r="D26" s="103"/>
      <c r="E26" s="115"/>
      <c r="F26" s="112"/>
      <c r="G26" s="112"/>
      <c r="H26" s="116"/>
      <c r="I26" s="157"/>
      <c r="J26" s="148"/>
      <c r="K26" s="148"/>
      <c r="L26" s="264"/>
      <c r="M26" s="265"/>
      <c r="N26" s="149"/>
    </row>
    <row r="27" spans="1:14" x14ac:dyDescent="0.15">
      <c r="A27" s="154"/>
      <c r="B27" s="117"/>
      <c r="C27" s="118"/>
      <c r="D27" s="119"/>
      <c r="E27" s="120"/>
      <c r="F27" s="121"/>
      <c r="G27" s="121"/>
      <c r="H27" s="122"/>
      <c r="I27" s="155" t="s">
        <v>15</v>
      </c>
      <c r="J27" s="150">
        <f>SUM(J24:J26)</f>
        <v>480</v>
      </c>
      <c r="K27" s="150"/>
      <c r="L27" s="266"/>
      <c r="M27" s="267"/>
      <c r="N27" s="151"/>
    </row>
    <row r="28" spans="1:14" ht="24" customHeight="1" x14ac:dyDescent="0.15">
      <c r="A28" s="268" t="s">
        <v>26</v>
      </c>
      <c r="B28" s="269"/>
      <c r="C28" s="269"/>
      <c r="D28" s="269"/>
      <c r="E28" s="269"/>
      <c r="F28" s="269"/>
      <c r="G28" s="269"/>
      <c r="H28" s="269"/>
      <c r="I28" s="269"/>
      <c r="J28" s="269"/>
      <c r="K28" s="269"/>
      <c r="L28" s="269"/>
      <c r="M28" s="269"/>
      <c r="N28" s="270"/>
    </row>
    <row r="29" spans="1:14" x14ac:dyDescent="0.15">
      <c r="A29" s="271" t="s">
        <v>27</v>
      </c>
      <c r="B29" s="272"/>
      <c r="C29" s="272"/>
      <c r="D29" s="272"/>
      <c r="E29" s="272"/>
      <c r="F29" s="272"/>
      <c r="G29" s="147"/>
      <c r="H29" s="273" t="s">
        <v>28</v>
      </c>
      <c r="I29" s="274"/>
      <c r="J29" s="274"/>
      <c r="K29" s="274"/>
      <c r="L29" s="274"/>
      <c r="M29" s="274"/>
      <c r="N29" s="275"/>
    </row>
    <row r="30" spans="1:14" x14ac:dyDescent="0.15">
      <c r="A30" s="113" t="s">
        <v>29</v>
      </c>
      <c r="B30" s="99" t="s">
        <v>30</v>
      </c>
      <c r="C30" s="99" t="s">
        <v>31</v>
      </c>
      <c r="D30" s="99" t="s">
        <v>32</v>
      </c>
      <c r="E30" s="252" t="s">
        <v>22</v>
      </c>
      <c r="F30" s="253"/>
      <c r="G30" s="123" t="s">
        <v>33</v>
      </c>
      <c r="H30" s="113" t="s">
        <v>29</v>
      </c>
      <c r="I30" s="99" t="s">
        <v>30</v>
      </c>
      <c r="J30" s="99" t="s">
        <v>31</v>
      </c>
      <c r="K30" s="99" t="s">
        <v>32</v>
      </c>
      <c r="L30" s="252"/>
      <c r="M30" s="253"/>
      <c r="N30" s="114"/>
    </row>
    <row r="31" spans="1:14" x14ac:dyDescent="0.15">
      <c r="A31" s="124">
        <f>$L$2</f>
        <v>45247</v>
      </c>
      <c r="B31" s="101" t="s">
        <v>36</v>
      </c>
      <c r="C31" s="107">
        <v>10</v>
      </c>
      <c r="D31" s="107">
        <v>39</v>
      </c>
      <c r="E31" s="262"/>
      <c r="F31" s="263"/>
      <c r="G31" s="181"/>
      <c r="H31" s="124">
        <f>$L$2</f>
        <v>45247</v>
      </c>
      <c r="I31" s="125" t="s">
        <v>126</v>
      </c>
      <c r="J31" s="107">
        <v>25</v>
      </c>
      <c r="K31" s="107">
        <v>39</v>
      </c>
      <c r="L31" s="276"/>
      <c r="M31" s="277"/>
      <c r="N31" s="184"/>
    </row>
    <row r="32" spans="1:14" x14ac:dyDescent="0.15">
      <c r="A32" s="124">
        <f>$L$2</f>
        <v>45247</v>
      </c>
      <c r="B32" s="101" t="s">
        <v>143</v>
      </c>
      <c r="C32" s="107">
        <v>13</v>
      </c>
      <c r="D32" s="107">
        <v>39</v>
      </c>
      <c r="E32" s="262"/>
      <c r="F32" s="263"/>
      <c r="G32" s="181"/>
      <c r="H32" s="124">
        <f>$L$2</f>
        <v>45247</v>
      </c>
      <c r="I32" s="125" t="s">
        <v>142</v>
      </c>
      <c r="J32" s="107">
        <v>29</v>
      </c>
      <c r="K32" s="107">
        <v>39</v>
      </c>
      <c r="L32" s="276"/>
      <c r="M32" s="277"/>
      <c r="N32" s="184"/>
    </row>
    <row r="33" spans="1:14" x14ac:dyDescent="0.15">
      <c r="A33" s="124">
        <f>$L$2</f>
        <v>45247</v>
      </c>
      <c r="B33" s="101" t="s">
        <v>36</v>
      </c>
      <c r="C33" s="107">
        <v>10</v>
      </c>
      <c r="D33" s="107">
        <v>35</v>
      </c>
      <c r="E33" s="262"/>
      <c r="F33" s="263"/>
      <c r="G33" s="181"/>
      <c r="H33" s="124">
        <f>$L$2</f>
        <v>45247</v>
      </c>
      <c r="I33" s="101" t="s">
        <v>123</v>
      </c>
      <c r="J33" s="107">
        <v>25</v>
      </c>
      <c r="K33" s="107">
        <v>38</v>
      </c>
      <c r="L33" s="276"/>
      <c r="M33" s="277"/>
      <c r="N33" s="184"/>
    </row>
    <row r="34" spans="1:14" x14ac:dyDescent="0.15">
      <c r="A34" s="124">
        <f>$L$2</f>
        <v>45247</v>
      </c>
      <c r="B34" s="101" t="s">
        <v>36</v>
      </c>
      <c r="C34" s="127">
        <v>10</v>
      </c>
      <c r="D34" s="127">
        <v>33</v>
      </c>
      <c r="E34" s="262"/>
      <c r="F34" s="263"/>
      <c r="G34" s="182"/>
      <c r="H34" s="128">
        <f>$L$2</f>
        <v>45247</v>
      </c>
      <c r="I34" s="126" t="s">
        <v>142</v>
      </c>
      <c r="J34" s="127">
        <v>29</v>
      </c>
      <c r="K34" s="127">
        <v>39</v>
      </c>
      <c r="L34" s="276"/>
      <c r="M34" s="277"/>
      <c r="N34" s="184"/>
    </row>
    <row r="35" spans="1:14" x14ac:dyDescent="0.15">
      <c r="A35" s="129"/>
      <c r="B35" s="130"/>
      <c r="C35" s="131"/>
      <c r="D35" s="132"/>
      <c r="E35" s="282" t="s">
        <v>15</v>
      </c>
      <c r="F35" s="283"/>
      <c r="G35" s="183">
        <f>SUM(G31:G34)</f>
        <v>0</v>
      </c>
      <c r="H35" s="133"/>
      <c r="I35" s="134"/>
      <c r="J35" s="135"/>
      <c r="K35" s="135"/>
      <c r="L35" s="282" t="s">
        <v>15</v>
      </c>
      <c r="M35" s="283"/>
      <c r="N35" s="185">
        <f>SUM(N31:N34)</f>
        <v>0</v>
      </c>
    </row>
    <row r="36" spans="1:14" ht="24" customHeight="1" x14ac:dyDescent="0.15">
      <c r="A36" s="293" t="s">
        <v>37</v>
      </c>
      <c r="B36" s="294"/>
      <c r="C36" s="294"/>
      <c r="D36" s="294"/>
      <c r="E36" s="294"/>
      <c r="F36" s="294"/>
      <c r="G36" s="294"/>
      <c r="H36" s="294"/>
      <c r="I36" s="294"/>
      <c r="J36" s="295"/>
      <c r="K36" s="295"/>
      <c r="L36" s="295"/>
      <c r="M36" s="295"/>
      <c r="N36" s="296"/>
    </row>
    <row r="37" spans="1:14" x14ac:dyDescent="0.15">
      <c r="A37" s="113" t="s">
        <v>38</v>
      </c>
      <c r="B37" s="136">
        <f>TIME(5,50,0)</f>
        <v>0.24305555555555555</v>
      </c>
      <c r="C37" s="252" t="s">
        <v>39</v>
      </c>
      <c r="D37" s="253"/>
      <c r="E37" s="297">
        <f>J11</f>
        <v>0</v>
      </c>
      <c r="F37" s="298"/>
      <c r="G37" s="299" t="s">
        <v>40</v>
      </c>
      <c r="H37" s="300"/>
      <c r="I37" s="163">
        <f>J27</f>
        <v>480</v>
      </c>
      <c r="J37" s="158" t="s">
        <v>41</v>
      </c>
      <c r="K37" s="165">
        <f>E37/1440*100</f>
        <v>0</v>
      </c>
      <c r="L37" s="159" t="s">
        <v>42</v>
      </c>
      <c r="M37" s="168">
        <f>E38/1440*100</f>
        <v>0</v>
      </c>
      <c r="N37" s="137" t="s">
        <v>43</v>
      </c>
    </row>
    <row r="38" spans="1:14" x14ac:dyDescent="0.15">
      <c r="A38" s="156" t="s">
        <v>44</v>
      </c>
      <c r="B38" s="138">
        <f>TIME(21,10,0)</f>
        <v>0.88194444444444453</v>
      </c>
      <c r="C38" s="301" t="s">
        <v>45</v>
      </c>
      <c r="D38" s="302"/>
      <c r="E38" s="303">
        <f>J20</f>
        <v>0</v>
      </c>
      <c r="F38" s="304"/>
      <c r="G38" s="305" t="s">
        <v>46</v>
      </c>
      <c r="H38" s="306"/>
      <c r="I38" s="164">
        <f>I39-I37</f>
        <v>440</v>
      </c>
      <c r="J38" s="160" t="s">
        <v>47</v>
      </c>
      <c r="K38" s="166">
        <f>I37/1440*100</f>
        <v>33.333333333333329</v>
      </c>
      <c r="L38" s="161" t="s">
        <v>48</v>
      </c>
      <c r="M38" s="169">
        <f>I38/1440*100</f>
        <v>30.555555555555557</v>
      </c>
      <c r="N38" s="194">
        <f>IF(HOUR(jeudi!B38)&gt;12,(23-HOUR(jeudi!B38))*60+60-MINUTE(jeudi!B38),(-HOUR(jeudi!B38)*60-MINUTE(jeudi!B38)))+HOUR(B37)*60+MINUTE(B37)+jeudi!N38-390</f>
        <v>120</v>
      </c>
    </row>
    <row r="39" spans="1:14" x14ac:dyDescent="0.15">
      <c r="A39" s="171" t="s">
        <v>49</v>
      </c>
      <c r="B39" s="140">
        <f>IF(B38&gt;B37,HOUR(B38-B37)*60+MINUTE(B38-B37),(1-B37)*60*24+HOUR(B38)*60)</f>
        <v>920</v>
      </c>
      <c r="C39" s="278" t="s">
        <v>50</v>
      </c>
      <c r="D39" s="279"/>
      <c r="E39" s="307">
        <f>SUM(E37:F38)</f>
        <v>0</v>
      </c>
      <c r="F39" s="308"/>
      <c r="G39" s="309" t="s">
        <v>51</v>
      </c>
      <c r="H39" s="310"/>
      <c r="I39" s="117">
        <f>B39-E39</f>
        <v>920</v>
      </c>
      <c r="J39" s="162" t="s">
        <v>52</v>
      </c>
      <c r="K39" s="167">
        <f>(1440-B39)/1440*100</f>
        <v>36.111111111111107</v>
      </c>
      <c r="L39" s="311" t="s">
        <v>15</v>
      </c>
      <c r="M39" s="311"/>
      <c r="N39" s="170">
        <v>1440</v>
      </c>
    </row>
    <row r="40" spans="1:14" x14ac:dyDescent="0.15">
      <c r="A40" s="141" t="s">
        <v>53</v>
      </c>
      <c r="B40" s="142"/>
      <c r="C40" s="143"/>
      <c r="D40" s="143"/>
      <c r="E40" s="143"/>
      <c r="F40" s="144"/>
      <c r="G40" s="144"/>
      <c r="H40" s="144"/>
      <c r="I40" s="145"/>
      <c r="J40" s="143"/>
      <c r="K40" s="143"/>
      <c r="L40" s="143"/>
      <c r="M40" s="143"/>
      <c r="N40" s="146"/>
    </row>
    <row r="41" spans="1:14" ht="24" customHeight="1" x14ac:dyDescent="0.15">
      <c r="A41" s="312" t="s">
        <v>54</v>
      </c>
      <c r="B41" s="313"/>
      <c r="C41" s="313"/>
      <c r="D41" s="313"/>
      <c r="E41" s="313"/>
      <c r="F41" s="313"/>
      <c r="G41" s="313"/>
      <c r="H41" s="313"/>
      <c r="I41" s="313"/>
      <c r="J41" s="313"/>
      <c r="K41" s="313"/>
      <c r="L41" s="313"/>
      <c r="M41" s="313"/>
      <c r="N41" s="314"/>
    </row>
    <row r="42" spans="1:14" ht="13.5" customHeight="1" x14ac:dyDescent="0.15">
      <c r="A42" s="326" t="s">
        <v>182</v>
      </c>
      <c r="B42" s="316"/>
      <c r="C42" s="316"/>
      <c r="D42" s="316"/>
      <c r="E42" s="316"/>
      <c r="F42" s="316"/>
      <c r="G42" s="316"/>
      <c r="H42" s="316"/>
      <c r="I42" s="316"/>
      <c r="J42" s="316"/>
      <c r="K42" s="316"/>
      <c r="L42" s="316"/>
      <c r="M42" s="316"/>
      <c r="N42" s="317"/>
    </row>
    <row r="43" spans="1:14" ht="13.5" customHeight="1" x14ac:dyDescent="0.15">
      <c r="A43" s="318"/>
      <c r="B43" s="319"/>
      <c r="C43" s="319"/>
      <c r="D43" s="319"/>
      <c r="E43" s="319"/>
      <c r="F43" s="319"/>
      <c r="G43" s="319"/>
      <c r="H43" s="319"/>
      <c r="I43" s="319"/>
      <c r="J43" s="319"/>
      <c r="K43" s="319"/>
      <c r="L43" s="319"/>
      <c r="M43" s="319"/>
      <c r="N43" s="320"/>
    </row>
    <row r="44" spans="1:14" ht="13.5" customHeight="1" x14ac:dyDescent="0.15">
      <c r="A44" s="318"/>
      <c r="B44" s="319"/>
      <c r="C44" s="319"/>
      <c r="D44" s="319"/>
      <c r="E44" s="319"/>
      <c r="F44" s="319"/>
      <c r="G44" s="319"/>
      <c r="H44" s="319"/>
      <c r="I44" s="319"/>
      <c r="J44" s="319"/>
      <c r="K44" s="319"/>
      <c r="L44" s="319"/>
      <c r="M44" s="319"/>
      <c r="N44" s="320"/>
    </row>
    <row r="45" spans="1:14" ht="13.5" customHeight="1" x14ac:dyDescent="0.15">
      <c r="A45" s="318"/>
      <c r="B45" s="319"/>
      <c r="C45" s="319"/>
      <c r="D45" s="319"/>
      <c r="E45" s="319"/>
      <c r="F45" s="319"/>
      <c r="G45" s="319"/>
      <c r="H45" s="319"/>
      <c r="I45" s="319"/>
      <c r="J45" s="319"/>
      <c r="K45" s="319"/>
      <c r="L45" s="319"/>
      <c r="M45" s="319"/>
      <c r="N45" s="320"/>
    </row>
    <row r="46" spans="1:14" ht="13.5" customHeight="1" x14ac:dyDescent="0.15">
      <c r="A46" s="318"/>
      <c r="B46" s="319"/>
      <c r="C46" s="319"/>
      <c r="D46" s="319"/>
      <c r="E46" s="319"/>
      <c r="F46" s="319"/>
      <c r="G46" s="319"/>
      <c r="H46" s="319"/>
      <c r="I46" s="319"/>
      <c r="J46" s="319"/>
      <c r="K46" s="319"/>
      <c r="L46" s="319"/>
      <c r="M46" s="319"/>
      <c r="N46" s="320"/>
    </row>
    <row r="47" spans="1:14" ht="13.5" customHeight="1" x14ac:dyDescent="0.15">
      <c r="A47" s="318"/>
      <c r="B47" s="319"/>
      <c r="C47" s="319"/>
      <c r="D47" s="319"/>
      <c r="E47" s="319"/>
      <c r="F47" s="319"/>
      <c r="G47" s="319"/>
      <c r="H47" s="319"/>
      <c r="I47" s="319"/>
      <c r="J47" s="319"/>
      <c r="K47" s="319"/>
      <c r="L47" s="319"/>
      <c r="M47" s="319"/>
      <c r="N47" s="320"/>
    </row>
    <row r="48" spans="1:14" ht="13.5" customHeight="1" x14ac:dyDescent="0.15">
      <c r="A48" s="318"/>
      <c r="B48" s="319"/>
      <c r="C48" s="319"/>
      <c r="D48" s="319"/>
      <c r="E48" s="319"/>
      <c r="F48" s="319"/>
      <c r="G48" s="319"/>
      <c r="H48" s="319"/>
      <c r="I48" s="319"/>
      <c r="J48" s="319"/>
      <c r="K48" s="319"/>
      <c r="L48" s="319"/>
      <c r="M48" s="319"/>
      <c r="N48" s="320"/>
    </row>
    <row r="49" spans="1:14" ht="13.5" customHeight="1" x14ac:dyDescent="0.15">
      <c r="A49" s="318"/>
      <c r="B49" s="319"/>
      <c r="C49" s="319"/>
      <c r="D49" s="319"/>
      <c r="E49" s="319"/>
      <c r="F49" s="319"/>
      <c r="G49" s="319"/>
      <c r="H49" s="319"/>
      <c r="I49" s="319"/>
      <c r="J49" s="319"/>
      <c r="K49" s="319"/>
      <c r="L49" s="319"/>
      <c r="M49" s="319"/>
      <c r="N49" s="320"/>
    </row>
    <row r="50" spans="1:14" ht="13.5" customHeight="1" x14ac:dyDescent="0.15">
      <c r="A50" s="321"/>
      <c r="B50" s="322"/>
      <c r="C50" s="322"/>
      <c r="D50" s="322"/>
      <c r="E50" s="322"/>
      <c r="F50" s="322"/>
      <c r="G50" s="322"/>
      <c r="H50" s="322"/>
      <c r="I50" s="322"/>
      <c r="J50" s="322"/>
      <c r="K50" s="322"/>
      <c r="L50" s="322"/>
      <c r="M50" s="322"/>
      <c r="N50" s="323"/>
    </row>
  </sheetData>
  <mergeCells count="55">
    <mergeCell ref="A42:N50"/>
    <mergeCell ref="A36:N36"/>
    <mergeCell ref="C37:D37"/>
    <mergeCell ref="E37:F37"/>
    <mergeCell ref="G37:H37"/>
    <mergeCell ref="C38:D38"/>
    <mergeCell ref="E38:F38"/>
    <mergeCell ref="G38:H38"/>
    <mergeCell ref="C39:D39"/>
    <mergeCell ref="E39:F39"/>
    <mergeCell ref="G39:H39"/>
    <mergeCell ref="L39:M39"/>
    <mergeCell ref="A41:N41"/>
    <mergeCell ref="E33:F33"/>
    <mergeCell ref="L33:M33"/>
    <mergeCell ref="E34:F34"/>
    <mergeCell ref="L34:M34"/>
    <mergeCell ref="E35:F35"/>
    <mergeCell ref="L35:M35"/>
    <mergeCell ref="E30:F30"/>
    <mergeCell ref="L30:M30"/>
    <mergeCell ref="E31:F31"/>
    <mergeCell ref="L31:M31"/>
    <mergeCell ref="E32:F32"/>
    <mergeCell ref="L32:M32"/>
    <mergeCell ref="L25:M25"/>
    <mergeCell ref="L26:M26"/>
    <mergeCell ref="L27:M27"/>
    <mergeCell ref="A28:N28"/>
    <mergeCell ref="A29:F29"/>
    <mergeCell ref="H29:N29"/>
    <mergeCell ref="L24:M24"/>
    <mergeCell ref="L11:M11"/>
    <mergeCell ref="I12:N13"/>
    <mergeCell ref="L14:M14"/>
    <mergeCell ref="L15:M15"/>
    <mergeCell ref="L16:M16"/>
    <mergeCell ref="L17:M17"/>
    <mergeCell ref="L18:M18"/>
    <mergeCell ref="L19:M19"/>
    <mergeCell ref="L20:M20"/>
    <mergeCell ref="I21:N22"/>
    <mergeCell ref="L23:M23"/>
    <mergeCell ref="L10:M10"/>
    <mergeCell ref="A1:N1"/>
    <mergeCell ref="L2:N2"/>
    <mergeCell ref="A3:H3"/>
    <mergeCell ref="I3:N3"/>
    <mergeCell ref="C4:H4"/>
    <mergeCell ref="L4:M4"/>
    <mergeCell ref="L5:M5"/>
    <mergeCell ref="L6:M6"/>
    <mergeCell ref="L7:M7"/>
    <mergeCell ref="L8:M8"/>
    <mergeCell ref="L9:M9"/>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11"/>
  </sheetPr>
  <dimension ref="A1:N50"/>
  <sheetViews>
    <sheetView showGridLines="0" topLeftCell="A31" zoomScaleNormal="100" workbookViewId="0">
      <selection activeCell="A42" sqref="A42:N50"/>
    </sheetView>
  </sheetViews>
  <sheetFormatPr defaultColWidth="3.77734375" defaultRowHeight="12" x14ac:dyDescent="0.15"/>
  <cols>
    <col min="1" max="1" width="4" style="1" customWidth="1"/>
    <col min="2" max="2" width="8.6640625" style="1" customWidth="1"/>
    <col min="3" max="4" width="4.33203125" style="2" customWidth="1"/>
    <col min="5" max="5" width="4.88671875" style="2" customWidth="1"/>
    <col min="6" max="6" width="4.33203125" style="4" customWidth="1"/>
    <col min="7" max="7" width="6.44140625" style="4" customWidth="1"/>
    <col min="8" max="8" width="4" style="4" customWidth="1"/>
    <col min="9" max="9" width="8.6640625" style="1" customWidth="1"/>
    <col min="10" max="10" width="4.33203125" style="2" customWidth="1"/>
    <col min="11" max="11" width="4.44140625" style="2" customWidth="1"/>
    <col min="12" max="12" width="4.6640625" style="2" customWidth="1"/>
    <col min="13" max="13" width="4.44140625" style="2" customWidth="1"/>
    <col min="14" max="14" width="7.33203125" style="4" customWidth="1"/>
    <col min="15" max="16384" width="3.77734375" style="1"/>
  </cols>
  <sheetData>
    <row r="1" spans="1:14" ht="30.75" customHeight="1" x14ac:dyDescent="0.15">
      <c r="A1" s="237" t="s">
        <v>0</v>
      </c>
      <c r="B1" s="237"/>
      <c r="C1" s="237"/>
      <c r="D1" s="237"/>
      <c r="E1" s="237"/>
      <c r="F1" s="237"/>
      <c r="G1" s="237"/>
      <c r="H1" s="237"/>
      <c r="I1" s="237"/>
      <c r="J1" s="237"/>
      <c r="K1" s="237"/>
      <c r="L1" s="237"/>
      <c r="M1" s="237"/>
      <c r="N1" s="237"/>
    </row>
    <row r="2" spans="1:14" x14ac:dyDescent="0.15">
      <c r="A2" s="84"/>
      <c r="B2" s="85"/>
      <c r="C2" s="86"/>
      <c r="D2" s="86"/>
      <c r="E2" s="86"/>
      <c r="F2" s="87"/>
      <c r="G2" s="87"/>
      <c r="H2" s="88"/>
      <c r="I2" s="86"/>
      <c r="J2" s="89"/>
      <c r="K2" s="87" t="s">
        <v>1</v>
      </c>
      <c r="L2" s="238">
        <f>bilan!D4</f>
        <v>45248</v>
      </c>
      <c r="M2" s="238"/>
      <c r="N2" s="238"/>
    </row>
    <row r="3" spans="1:14" ht="24" customHeight="1" x14ac:dyDescent="0.15">
      <c r="A3" s="239" t="s">
        <v>2</v>
      </c>
      <c r="B3" s="240"/>
      <c r="C3" s="240"/>
      <c r="D3" s="240"/>
      <c r="E3" s="240"/>
      <c r="F3" s="240"/>
      <c r="G3" s="241"/>
      <c r="H3" s="242"/>
      <c r="I3" s="243" t="s">
        <v>3</v>
      </c>
      <c r="J3" s="240"/>
      <c r="K3" s="240"/>
      <c r="L3" s="240"/>
      <c r="M3" s="241"/>
      <c r="N3" s="242"/>
    </row>
    <row r="4" spans="1:14" x14ac:dyDescent="0.15">
      <c r="A4" s="90" t="s">
        <v>4</v>
      </c>
      <c r="B4" s="91" t="s">
        <v>5</v>
      </c>
      <c r="C4" s="244" t="s">
        <v>6</v>
      </c>
      <c r="D4" s="245"/>
      <c r="E4" s="245"/>
      <c r="F4" s="245"/>
      <c r="G4" s="245"/>
      <c r="H4" s="246"/>
      <c r="I4" s="90" t="s">
        <v>7</v>
      </c>
      <c r="J4" s="91" t="s">
        <v>8</v>
      </c>
      <c r="K4" s="91" t="s">
        <v>9</v>
      </c>
      <c r="L4" s="244" t="s">
        <v>10</v>
      </c>
      <c r="M4" s="247"/>
      <c r="N4" s="92" t="s">
        <v>11</v>
      </c>
    </row>
    <row r="5" spans="1:14" x14ac:dyDescent="0.15">
      <c r="A5" s="152"/>
      <c r="B5" s="93"/>
      <c r="C5" s="94"/>
      <c r="D5" s="95"/>
      <c r="E5" s="96"/>
      <c r="F5" s="97"/>
      <c r="G5" s="97"/>
      <c r="H5" s="98"/>
      <c r="I5" s="205" t="s">
        <v>148</v>
      </c>
      <c r="J5" s="99"/>
      <c r="K5" s="99">
        <v>30</v>
      </c>
      <c r="L5" s="248" t="str">
        <f>J5&amp;"/300"</f>
        <v>/300</v>
      </c>
      <c r="M5" s="249"/>
      <c r="N5" s="100"/>
    </row>
    <row r="6" spans="1:14" x14ac:dyDescent="0.15">
      <c r="A6" s="153"/>
      <c r="B6" s="101"/>
      <c r="C6" s="102"/>
      <c r="D6" s="103"/>
      <c r="E6" s="104"/>
      <c r="F6" s="105"/>
      <c r="G6" s="105"/>
      <c r="H6" s="106"/>
      <c r="I6" s="208" t="s">
        <v>156</v>
      </c>
      <c r="J6" s="107"/>
      <c r="K6" s="107">
        <v>30</v>
      </c>
      <c r="L6" s="250" t="str">
        <f>mardi!J6+mecredi!J6+jeudi!J6+vendredi!J6+J6&amp;"/250"</f>
        <v>0/250</v>
      </c>
      <c r="M6" s="251"/>
      <c r="N6" s="108"/>
    </row>
    <row r="7" spans="1:14" x14ac:dyDescent="0.15">
      <c r="A7" s="153" t="s">
        <v>12</v>
      </c>
      <c r="B7" s="101"/>
      <c r="C7" s="102"/>
      <c r="D7" s="103"/>
      <c r="E7" s="104"/>
      <c r="F7" s="105"/>
      <c r="G7" s="105"/>
      <c r="H7" s="106"/>
      <c r="I7" s="208" t="s">
        <v>13</v>
      </c>
      <c r="J7" s="107"/>
      <c r="K7" s="107">
        <v>30</v>
      </c>
      <c r="L7" s="250" t="str">
        <f>J7&amp;"/200"</f>
        <v>/200</v>
      </c>
      <c r="M7" s="251"/>
      <c r="N7" s="108"/>
    </row>
    <row r="8" spans="1:14" x14ac:dyDescent="0.15">
      <c r="A8" s="153"/>
      <c r="B8" s="101"/>
      <c r="C8" s="102"/>
      <c r="D8" s="103"/>
      <c r="E8" s="104"/>
      <c r="F8" s="105"/>
      <c r="G8" s="105"/>
      <c r="H8" s="106"/>
      <c r="I8" s="208" t="s">
        <v>150</v>
      </c>
      <c r="J8" s="107"/>
      <c r="K8" s="107">
        <v>2</v>
      </c>
      <c r="L8" s="250" t="str">
        <f>J8&amp;"/5"</f>
        <v>/5</v>
      </c>
      <c r="M8" s="251"/>
      <c r="N8" s="108"/>
    </row>
    <row r="9" spans="1:14" x14ac:dyDescent="0.15">
      <c r="A9" s="153"/>
      <c r="B9" s="101"/>
      <c r="C9" s="102"/>
      <c r="D9" s="103"/>
      <c r="E9" s="109"/>
      <c r="F9" s="110"/>
      <c r="G9" s="110"/>
      <c r="H9" s="111"/>
      <c r="I9" s="208" t="s">
        <v>151</v>
      </c>
      <c r="J9" s="107"/>
      <c r="K9" s="107">
        <v>30</v>
      </c>
      <c r="L9" s="250" t="str">
        <f>J9&amp;"/200"</f>
        <v>/200</v>
      </c>
      <c r="M9" s="251"/>
      <c r="N9" s="108"/>
    </row>
    <row r="10" spans="1:14" x14ac:dyDescent="0.15">
      <c r="A10" s="153" t="s">
        <v>14</v>
      </c>
      <c r="B10" s="101"/>
      <c r="C10" s="102"/>
      <c r="D10" s="103"/>
      <c r="E10" s="109"/>
      <c r="F10" s="110"/>
      <c r="G10" s="110"/>
      <c r="H10" s="111"/>
      <c r="I10" s="208" t="s">
        <v>152</v>
      </c>
      <c r="J10" s="148"/>
      <c r="K10" s="148">
        <v>30</v>
      </c>
      <c r="L10" s="235" t="str">
        <f>J10&amp;"/200"</f>
        <v>/200</v>
      </c>
      <c r="M10" s="236"/>
      <c r="N10" s="149"/>
    </row>
    <row r="11" spans="1:14" x14ac:dyDescent="0.15">
      <c r="A11" s="153"/>
      <c r="B11" s="101"/>
      <c r="C11" s="102"/>
      <c r="D11" s="103"/>
      <c r="E11" s="109"/>
      <c r="F11" s="110"/>
      <c r="G11" s="110"/>
      <c r="H11" s="111"/>
      <c r="I11" s="155" t="s">
        <v>15</v>
      </c>
      <c r="J11" s="150">
        <f>SUM(J5:J10)</f>
        <v>0</v>
      </c>
      <c r="K11" s="150"/>
      <c r="L11" s="254"/>
      <c r="M11" s="255"/>
      <c r="N11" s="151"/>
    </row>
    <row r="12" spans="1:14" x14ac:dyDescent="0.15">
      <c r="A12" s="153"/>
      <c r="B12" s="101"/>
      <c r="C12" s="102"/>
      <c r="D12" s="103"/>
      <c r="E12" s="109"/>
      <c r="F12" s="110"/>
      <c r="G12" s="110"/>
      <c r="H12" s="111"/>
      <c r="I12" s="256" t="s">
        <v>16</v>
      </c>
      <c r="J12" s="257"/>
      <c r="K12" s="257"/>
      <c r="L12" s="257"/>
      <c r="M12" s="257"/>
      <c r="N12" s="258"/>
    </row>
    <row r="13" spans="1:14" x14ac:dyDescent="0.15">
      <c r="A13" s="153" t="s">
        <v>17</v>
      </c>
      <c r="B13" s="101"/>
      <c r="C13" s="102"/>
      <c r="D13" s="103"/>
      <c r="E13" s="109"/>
      <c r="F13" s="110"/>
      <c r="G13" s="110"/>
      <c r="H13" s="111"/>
      <c r="I13" s="259"/>
      <c r="J13" s="260"/>
      <c r="K13" s="260"/>
      <c r="L13" s="260"/>
      <c r="M13" s="260"/>
      <c r="N13" s="261"/>
    </row>
    <row r="14" spans="1:14" x14ac:dyDescent="0.15">
      <c r="A14" s="153"/>
      <c r="B14" s="101"/>
      <c r="C14" s="102"/>
      <c r="D14" s="103"/>
      <c r="E14" s="109"/>
      <c r="F14" s="112"/>
      <c r="G14" s="112"/>
      <c r="H14" s="111"/>
      <c r="I14" s="90" t="s">
        <v>7</v>
      </c>
      <c r="J14" s="91" t="s">
        <v>8</v>
      </c>
      <c r="K14" s="91" t="s">
        <v>9</v>
      </c>
      <c r="L14" s="244" t="s">
        <v>10</v>
      </c>
      <c r="M14" s="247"/>
      <c r="N14" s="92" t="s">
        <v>18</v>
      </c>
    </row>
    <row r="15" spans="1:14" x14ac:dyDescent="0.15">
      <c r="A15" s="153"/>
      <c r="B15" s="101"/>
      <c r="C15" s="102"/>
      <c r="D15" s="103"/>
      <c r="E15" s="109"/>
      <c r="F15" s="110"/>
      <c r="G15" s="110"/>
      <c r="H15" s="111"/>
      <c r="I15" s="113"/>
      <c r="J15" s="99"/>
      <c r="K15" s="99"/>
      <c r="L15" s="252"/>
      <c r="M15" s="253"/>
      <c r="N15" s="114"/>
    </row>
    <row r="16" spans="1:14" x14ac:dyDescent="0.15">
      <c r="A16" s="153"/>
      <c r="B16" s="101"/>
      <c r="C16" s="102"/>
      <c r="D16" s="103"/>
      <c r="E16" s="109"/>
      <c r="F16" s="110"/>
      <c r="G16" s="110"/>
      <c r="H16" s="111"/>
      <c r="I16" s="156"/>
      <c r="J16" s="107"/>
      <c r="K16" s="107"/>
      <c r="L16" s="262"/>
      <c r="M16" s="263"/>
      <c r="N16" s="108"/>
    </row>
    <row r="17" spans="1:14" x14ac:dyDescent="0.15">
      <c r="A17" s="153" t="s">
        <v>19</v>
      </c>
      <c r="B17" s="101"/>
      <c r="C17" s="102"/>
      <c r="D17" s="103"/>
      <c r="E17" s="115"/>
      <c r="F17" s="112"/>
      <c r="G17" s="112"/>
      <c r="H17" s="116"/>
      <c r="I17" s="156"/>
      <c r="J17" s="107"/>
      <c r="K17" s="107"/>
      <c r="L17" s="262"/>
      <c r="M17" s="263"/>
      <c r="N17" s="108"/>
    </row>
    <row r="18" spans="1:14" x14ac:dyDescent="0.15">
      <c r="A18" s="153"/>
      <c r="B18" s="101"/>
      <c r="C18" s="102"/>
      <c r="D18" s="103"/>
      <c r="E18" s="115"/>
      <c r="F18" s="112"/>
      <c r="G18" s="112"/>
      <c r="H18" s="116"/>
      <c r="I18" s="156"/>
      <c r="J18" s="107"/>
      <c r="K18" s="107"/>
      <c r="L18" s="262"/>
      <c r="M18" s="263"/>
      <c r="N18" s="108"/>
    </row>
    <row r="19" spans="1:14" x14ac:dyDescent="0.15">
      <c r="A19" s="153"/>
      <c r="B19" s="101"/>
      <c r="C19" s="102"/>
      <c r="D19" s="103"/>
      <c r="E19" s="115"/>
      <c r="F19" s="112"/>
      <c r="G19" s="112"/>
      <c r="H19" s="116"/>
      <c r="I19" s="157"/>
      <c r="J19" s="148"/>
      <c r="K19" s="148"/>
      <c r="L19" s="264"/>
      <c r="M19" s="265"/>
      <c r="N19" s="149"/>
    </row>
    <row r="20" spans="1:14" x14ac:dyDescent="0.15">
      <c r="A20" s="153"/>
      <c r="B20" s="101"/>
      <c r="C20" s="102"/>
      <c r="D20" s="103"/>
      <c r="E20" s="115"/>
      <c r="F20" s="112"/>
      <c r="G20" s="112"/>
      <c r="H20" s="116"/>
      <c r="I20" s="155" t="s">
        <v>15</v>
      </c>
      <c r="J20" s="150">
        <f>SUM(J15:J19)</f>
        <v>0</v>
      </c>
      <c r="K20" s="150"/>
      <c r="L20" s="266"/>
      <c r="M20" s="267"/>
      <c r="N20" s="151"/>
    </row>
    <row r="21" spans="1:14" x14ac:dyDescent="0.15">
      <c r="A21" s="153" t="s">
        <v>20</v>
      </c>
      <c r="B21" s="101"/>
      <c r="C21" s="102"/>
      <c r="D21" s="103"/>
      <c r="E21" s="115"/>
      <c r="F21" s="112"/>
      <c r="G21" s="112"/>
      <c r="H21" s="116"/>
      <c r="I21" s="256" t="s">
        <v>21</v>
      </c>
      <c r="J21" s="257"/>
      <c r="K21" s="257"/>
      <c r="L21" s="257"/>
      <c r="M21" s="257"/>
      <c r="N21" s="258"/>
    </row>
    <row r="22" spans="1:14" x14ac:dyDescent="0.15">
      <c r="A22" s="153"/>
      <c r="B22" s="101"/>
      <c r="C22" s="102"/>
      <c r="D22" s="103"/>
      <c r="E22" s="115"/>
      <c r="F22" s="112"/>
      <c r="G22" s="112"/>
      <c r="H22" s="116"/>
      <c r="I22" s="259"/>
      <c r="J22" s="260"/>
      <c r="K22" s="260"/>
      <c r="L22" s="260"/>
      <c r="M22" s="260"/>
      <c r="N22" s="261"/>
    </row>
    <row r="23" spans="1:14" x14ac:dyDescent="0.15">
      <c r="A23" s="153"/>
      <c r="B23" s="101"/>
      <c r="C23" s="102"/>
      <c r="D23" s="103"/>
      <c r="E23" s="115"/>
      <c r="F23" s="112"/>
      <c r="G23" s="112"/>
      <c r="H23" s="116"/>
      <c r="I23" s="90" t="s">
        <v>7</v>
      </c>
      <c r="J23" s="91" t="s">
        <v>8</v>
      </c>
      <c r="K23" s="91" t="s">
        <v>9</v>
      </c>
      <c r="L23" s="244" t="s">
        <v>22</v>
      </c>
      <c r="M23" s="247"/>
      <c r="N23" s="92" t="s">
        <v>18</v>
      </c>
    </row>
    <row r="24" spans="1:14" x14ac:dyDescent="0.15">
      <c r="A24" s="153"/>
      <c r="B24" s="101"/>
      <c r="C24" s="102"/>
      <c r="D24" s="103"/>
      <c r="E24" s="115"/>
      <c r="F24" s="112"/>
      <c r="G24" s="112"/>
      <c r="H24" s="116"/>
      <c r="I24" s="113" t="s">
        <v>23</v>
      </c>
      <c r="J24" s="99">
        <v>0</v>
      </c>
      <c r="K24" s="99"/>
      <c r="L24" s="252" t="s">
        <v>131</v>
      </c>
      <c r="M24" s="253"/>
      <c r="N24" s="114"/>
    </row>
    <row r="25" spans="1:14" x14ac:dyDescent="0.15">
      <c r="A25" s="153" t="s">
        <v>25</v>
      </c>
      <c r="B25" s="101"/>
      <c r="C25" s="102"/>
      <c r="D25" s="103"/>
      <c r="E25" s="115"/>
      <c r="F25" s="112"/>
      <c r="G25" s="112"/>
      <c r="H25" s="116"/>
      <c r="I25" s="156"/>
      <c r="J25" s="107"/>
      <c r="K25" s="107"/>
      <c r="L25" s="262"/>
      <c r="M25" s="263"/>
      <c r="N25" s="108"/>
    </row>
    <row r="26" spans="1:14" x14ac:dyDescent="0.15">
      <c r="A26" s="153"/>
      <c r="B26" s="101"/>
      <c r="C26" s="102"/>
      <c r="D26" s="103"/>
      <c r="E26" s="115"/>
      <c r="F26" s="112"/>
      <c r="G26" s="112"/>
      <c r="H26" s="116"/>
      <c r="I26" s="157"/>
      <c r="J26" s="148"/>
      <c r="K26" s="148"/>
      <c r="L26" s="264"/>
      <c r="M26" s="265"/>
      <c r="N26" s="149"/>
    </row>
    <row r="27" spans="1:14" x14ac:dyDescent="0.15">
      <c r="A27" s="154"/>
      <c r="B27" s="117"/>
      <c r="C27" s="118"/>
      <c r="D27" s="119"/>
      <c r="E27" s="120"/>
      <c r="F27" s="121"/>
      <c r="G27" s="121"/>
      <c r="H27" s="122"/>
      <c r="I27" s="155" t="s">
        <v>15</v>
      </c>
      <c r="J27" s="150">
        <f>SUM(J24:J26)</f>
        <v>0</v>
      </c>
      <c r="K27" s="150"/>
      <c r="L27" s="266"/>
      <c r="M27" s="267"/>
      <c r="N27" s="151"/>
    </row>
    <row r="28" spans="1:14" ht="24" customHeight="1" x14ac:dyDescent="0.15">
      <c r="A28" s="312" t="s">
        <v>135</v>
      </c>
      <c r="B28" s="269"/>
      <c r="C28" s="269"/>
      <c r="D28" s="269"/>
      <c r="E28" s="269"/>
      <c r="F28" s="269"/>
      <c r="G28" s="269"/>
      <c r="H28" s="269"/>
      <c r="I28" s="269"/>
      <c r="J28" s="269"/>
      <c r="K28" s="269"/>
      <c r="L28" s="269"/>
      <c r="M28" s="269"/>
      <c r="N28" s="270"/>
    </row>
    <row r="29" spans="1:14" x14ac:dyDescent="0.15">
      <c r="A29" s="271" t="s">
        <v>27</v>
      </c>
      <c r="B29" s="272"/>
      <c r="C29" s="272"/>
      <c r="D29" s="272"/>
      <c r="E29" s="272"/>
      <c r="F29" s="272"/>
      <c r="G29" s="147"/>
      <c r="H29" s="273" t="s">
        <v>28</v>
      </c>
      <c r="I29" s="274"/>
      <c r="J29" s="274"/>
      <c r="K29" s="274"/>
      <c r="L29" s="274"/>
      <c r="M29" s="274"/>
      <c r="N29" s="275"/>
    </row>
    <row r="30" spans="1:14" x14ac:dyDescent="0.15">
      <c r="A30" s="113" t="s">
        <v>29</v>
      </c>
      <c r="B30" s="99" t="s">
        <v>30</v>
      </c>
      <c r="C30" s="99" t="s">
        <v>31</v>
      </c>
      <c r="D30" s="99" t="s">
        <v>32</v>
      </c>
      <c r="E30" s="252" t="s">
        <v>22</v>
      </c>
      <c r="F30" s="253"/>
      <c r="G30" s="123" t="s">
        <v>33</v>
      </c>
      <c r="H30" s="113" t="s">
        <v>29</v>
      </c>
      <c r="I30" s="99" t="s">
        <v>30</v>
      </c>
      <c r="J30" s="99" t="s">
        <v>31</v>
      </c>
      <c r="K30" s="99" t="s">
        <v>32</v>
      </c>
      <c r="L30" s="252" t="s">
        <v>22</v>
      </c>
      <c r="M30" s="253"/>
      <c r="N30" s="114" t="s">
        <v>33</v>
      </c>
    </row>
    <row r="31" spans="1:14" x14ac:dyDescent="0.15">
      <c r="A31" s="124">
        <f>$L$2</f>
        <v>45248</v>
      </c>
      <c r="B31" s="101" t="s">
        <v>36</v>
      </c>
      <c r="C31" s="107">
        <v>10</v>
      </c>
      <c r="D31" s="107">
        <v>33</v>
      </c>
      <c r="E31" s="262"/>
      <c r="F31" s="263"/>
      <c r="G31" s="181"/>
      <c r="H31" s="124">
        <f>$L$2</f>
        <v>45248</v>
      </c>
      <c r="I31" s="125" t="s">
        <v>158</v>
      </c>
      <c r="J31" s="107">
        <v>28</v>
      </c>
      <c r="K31" s="107">
        <v>39</v>
      </c>
      <c r="L31" s="276"/>
      <c r="M31" s="277"/>
      <c r="N31" s="200"/>
    </row>
    <row r="32" spans="1:14" x14ac:dyDescent="0.15">
      <c r="A32" s="124">
        <f>$L$2</f>
        <v>45248</v>
      </c>
      <c r="B32" s="101" t="s">
        <v>36</v>
      </c>
      <c r="C32" s="107">
        <v>10</v>
      </c>
      <c r="D32" s="107">
        <v>34</v>
      </c>
      <c r="E32" s="262"/>
      <c r="F32" s="263"/>
      <c r="G32" s="181"/>
      <c r="H32" s="124">
        <f>$L$2</f>
        <v>45248</v>
      </c>
      <c r="I32" s="125" t="s">
        <v>123</v>
      </c>
      <c r="J32" s="107">
        <v>25</v>
      </c>
      <c r="K32" s="107">
        <v>38</v>
      </c>
      <c r="L32" s="276"/>
      <c r="M32" s="277"/>
      <c r="N32" s="184"/>
    </row>
    <row r="33" spans="1:14" x14ac:dyDescent="0.15">
      <c r="A33" s="124">
        <f>$L$2</f>
        <v>45248</v>
      </c>
      <c r="B33" s="101" t="s">
        <v>34</v>
      </c>
      <c r="C33" s="107">
        <v>11</v>
      </c>
      <c r="D33" s="107">
        <v>33</v>
      </c>
      <c r="E33" s="262"/>
      <c r="F33" s="263"/>
      <c r="G33" s="181"/>
      <c r="H33" s="124">
        <f>$L$2</f>
        <v>45248</v>
      </c>
      <c r="I33" s="101" t="s">
        <v>123</v>
      </c>
      <c r="J33" s="107">
        <v>25</v>
      </c>
      <c r="K33" s="107">
        <v>38</v>
      </c>
      <c r="L33" s="276"/>
      <c r="M33" s="277"/>
      <c r="N33" s="184"/>
    </row>
    <row r="34" spans="1:14" x14ac:dyDescent="0.15">
      <c r="A34" s="124">
        <f>$L$2</f>
        <v>45248</v>
      </c>
      <c r="B34" s="126" t="s">
        <v>133</v>
      </c>
      <c r="C34" s="127">
        <v>11</v>
      </c>
      <c r="D34" s="127">
        <v>30</v>
      </c>
      <c r="E34" s="278"/>
      <c r="F34" s="279"/>
      <c r="G34" s="182"/>
      <c r="H34" s="128">
        <f>$L$2</f>
        <v>45248</v>
      </c>
      <c r="I34" s="126" t="s">
        <v>155</v>
      </c>
      <c r="J34" s="127">
        <v>27</v>
      </c>
      <c r="K34" s="127">
        <v>36</v>
      </c>
      <c r="L34" s="280"/>
      <c r="M34" s="281"/>
      <c r="N34" s="184"/>
    </row>
    <row r="35" spans="1:14" x14ac:dyDescent="0.15">
      <c r="A35" s="129"/>
      <c r="B35" s="130"/>
      <c r="C35" s="131"/>
      <c r="D35" s="132"/>
      <c r="E35" s="282" t="s">
        <v>15</v>
      </c>
      <c r="F35" s="283"/>
      <c r="G35" s="183">
        <f>SUM(G31:G34)</f>
        <v>0</v>
      </c>
      <c r="H35" s="133"/>
      <c r="I35" s="134"/>
      <c r="J35" s="135"/>
      <c r="K35" s="135"/>
      <c r="L35" s="282" t="s">
        <v>15</v>
      </c>
      <c r="M35" s="283"/>
      <c r="N35" s="185">
        <f>SUM(N31:N34)</f>
        <v>0</v>
      </c>
    </row>
    <row r="36" spans="1:14" ht="24" customHeight="1" x14ac:dyDescent="0.15">
      <c r="A36" s="293" t="s">
        <v>136</v>
      </c>
      <c r="B36" s="294"/>
      <c r="C36" s="294"/>
      <c r="D36" s="294"/>
      <c r="E36" s="294"/>
      <c r="F36" s="294"/>
      <c r="G36" s="294"/>
      <c r="H36" s="294"/>
      <c r="I36" s="294"/>
      <c r="J36" s="295"/>
      <c r="K36" s="295"/>
      <c r="L36" s="295"/>
      <c r="M36" s="295"/>
      <c r="N36" s="296"/>
    </row>
    <row r="37" spans="1:14" x14ac:dyDescent="0.15">
      <c r="A37" s="113" t="s">
        <v>38</v>
      </c>
      <c r="B37" s="136">
        <f>TIME(7,0,0)</f>
        <v>0.29166666666666669</v>
      </c>
      <c r="C37" s="252" t="s">
        <v>39</v>
      </c>
      <c r="D37" s="253"/>
      <c r="E37" s="297">
        <f>J11</f>
        <v>0</v>
      </c>
      <c r="F37" s="298"/>
      <c r="G37" s="299" t="s">
        <v>40</v>
      </c>
      <c r="H37" s="300"/>
      <c r="I37" s="163">
        <f>J27</f>
        <v>0</v>
      </c>
      <c r="J37" s="158" t="s">
        <v>41</v>
      </c>
      <c r="K37" s="165">
        <f>E37/1440*100</f>
        <v>0</v>
      </c>
      <c r="L37" s="159" t="s">
        <v>42</v>
      </c>
      <c r="M37" s="168">
        <f>E38/1440*100</f>
        <v>0</v>
      </c>
      <c r="N37" s="137" t="s">
        <v>43</v>
      </c>
    </row>
    <row r="38" spans="1:14" x14ac:dyDescent="0.15">
      <c r="A38" s="156" t="s">
        <v>44</v>
      </c>
      <c r="B38" s="138">
        <f>TIME(24,20,0)</f>
        <v>1.388888888888884E-2</v>
      </c>
      <c r="C38" s="301" t="s">
        <v>45</v>
      </c>
      <c r="D38" s="302"/>
      <c r="E38" s="303">
        <f>J20</f>
        <v>0</v>
      </c>
      <c r="F38" s="304"/>
      <c r="G38" s="305" t="s">
        <v>46</v>
      </c>
      <c r="H38" s="306"/>
      <c r="I38" s="164">
        <f>I39-I37</f>
        <v>1019.9999999999998</v>
      </c>
      <c r="J38" s="160" t="s">
        <v>47</v>
      </c>
      <c r="K38" s="166">
        <f>I37/1440*100</f>
        <v>0</v>
      </c>
      <c r="L38" s="161" t="s">
        <v>48</v>
      </c>
      <c r="M38" s="169">
        <f>I38/1440*100</f>
        <v>70.833333333333314</v>
      </c>
      <c r="N38" s="194">
        <f>IF(HOUR(vendredi!B38)&gt;12,(23-HOUR(vendredi!B38))*60+60-MINUTE(vendredi!B38),(-HOUR(vendredi!B38)*60-MINUTE(vendredi!B38)))+HOUR(B37)*60+MINUTE(B37)+jeudi!N38-390</f>
        <v>280</v>
      </c>
    </row>
    <row r="39" spans="1:14" x14ac:dyDescent="0.15">
      <c r="A39" s="171" t="s">
        <v>49</v>
      </c>
      <c r="B39" s="140">
        <f>IF(B38&gt;B37,HOUR(B38-B37)*60+MINUTE(B38-B37),(1-B37)*60*24+HOUR(B38)*60)</f>
        <v>1019.9999999999998</v>
      </c>
      <c r="C39" s="278" t="s">
        <v>50</v>
      </c>
      <c r="D39" s="279"/>
      <c r="E39" s="307">
        <f>SUM(E37:F38)</f>
        <v>0</v>
      </c>
      <c r="F39" s="308"/>
      <c r="G39" s="309" t="s">
        <v>51</v>
      </c>
      <c r="H39" s="310"/>
      <c r="I39" s="117">
        <f>B39-E39</f>
        <v>1019.9999999999998</v>
      </c>
      <c r="J39" s="162" t="s">
        <v>52</v>
      </c>
      <c r="K39" s="167">
        <f>(1440-B39)/1440*100</f>
        <v>29.166666666666686</v>
      </c>
      <c r="L39" s="311" t="s">
        <v>15</v>
      </c>
      <c r="M39" s="311"/>
      <c r="N39" s="170">
        <v>1440</v>
      </c>
    </row>
    <row r="40" spans="1:14" x14ac:dyDescent="0.15">
      <c r="A40" s="141" t="s">
        <v>53</v>
      </c>
      <c r="B40" s="142"/>
      <c r="C40" s="143"/>
      <c r="D40" s="143"/>
      <c r="E40" s="143"/>
      <c r="F40" s="144"/>
      <c r="G40" s="144"/>
      <c r="H40" s="144"/>
      <c r="I40" s="145"/>
      <c r="J40" s="143"/>
      <c r="K40" s="143"/>
      <c r="L40" s="143"/>
      <c r="M40" s="143"/>
      <c r="N40" s="146"/>
    </row>
    <row r="41" spans="1:14" ht="24" customHeight="1" x14ac:dyDescent="0.15">
      <c r="A41" s="312" t="s">
        <v>54</v>
      </c>
      <c r="B41" s="313"/>
      <c r="C41" s="313"/>
      <c r="D41" s="313"/>
      <c r="E41" s="313"/>
      <c r="F41" s="313"/>
      <c r="G41" s="313"/>
      <c r="H41" s="313"/>
      <c r="I41" s="313"/>
      <c r="J41" s="313"/>
      <c r="K41" s="313"/>
      <c r="L41" s="313"/>
      <c r="M41" s="313"/>
      <c r="N41" s="314"/>
    </row>
    <row r="42" spans="1:14" ht="13.5" customHeight="1" x14ac:dyDescent="0.15">
      <c r="A42" s="326" t="s">
        <v>183</v>
      </c>
      <c r="B42" s="316"/>
      <c r="C42" s="316"/>
      <c r="D42" s="316"/>
      <c r="E42" s="316"/>
      <c r="F42" s="316"/>
      <c r="G42" s="316"/>
      <c r="H42" s="316"/>
      <c r="I42" s="316"/>
      <c r="J42" s="316"/>
      <c r="K42" s="316"/>
      <c r="L42" s="316"/>
      <c r="M42" s="316"/>
      <c r="N42" s="317"/>
    </row>
    <row r="43" spans="1:14" ht="13.5" customHeight="1" x14ac:dyDescent="0.15">
      <c r="A43" s="318"/>
      <c r="B43" s="319"/>
      <c r="C43" s="319"/>
      <c r="D43" s="319"/>
      <c r="E43" s="319"/>
      <c r="F43" s="319"/>
      <c r="G43" s="319"/>
      <c r="H43" s="319"/>
      <c r="I43" s="319"/>
      <c r="J43" s="319"/>
      <c r="K43" s="319"/>
      <c r="L43" s="319"/>
      <c r="M43" s="319"/>
      <c r="N43" s="320"/>
    </row>
    <row r="44" spans="1:14" ht="13.5" customHeight="1" x14ac:dyDescent="0.15">
      <c r="A44" s="318"/>
      <c r="B44" s="319"/>
      <c r="C44" s="319"/>
      <c r="D44" s="319"/>
      <c r="E44" s="319"/>
      <c r="F44" s="319"/>
      <c r="G44" s="319"/>
      <c r="H44" s="319"/>
      <c r="I44" s="319"/>
      <c r="J44" s="319"/>
      <c r="K44" s="319"/>
      <c r="L44" s="319"/>
      <c r="M44" s="319"/>
      <c r="N44" s="320"/>
    </row>
    <row r="45" spans="1:14" ht="13.5" customHeight="1" x14ac:dyDescent="0.15">
      <c r="A45" s="318"/>
      <c r="B45" s="319"/>
      <c r="C45" s="319"/>
      <c r="D45" s="319"/>
      <c r="E45" s="319"/>
      <c r="F45" s="319"/>
      <c r="G45" s="319"/>
      <c r="H45" s="319"/>
      <c r="I45" s="319"/>
      <c r="J45" s="319"/>
      <c r="K45" s="319"/>
      <c r="L45" s="319"/>
      <c r="M45" s="319"/>
      <c r="N45" s="320"/>
    </row>
    <row r="46" spans="1:14" ht="13.5" customHeight="1" x14ac:dyDescent="0.15">
      <c r="A46" s="318"/>
      <c r="B46" s="319"/>
      <c r="C46" s="319"/>
      <c r="D46" s="319"/>
      <c r="E46" s="319"/>
      <c r="F46" s="319"/>
      <c r="G46" s="319"/>
      <c r="H46" s="319"/>
      <c r="I46" s="319"/>
      <c r="J46" s="319"/>
      <c r="K46" s="319"/>
      <c r="L46" s="319"/>
      <c r="M46" s="319"/>
      <c r="N46" s="320"/>
    </row>
    <row r="47" spans="1:14" ht="13.5" customHeight="1" x14ac:dyDescent="0.15">
      <c r="A47" s="318"/>
      <c r="B47" s="319"/>
      <c r="C47" s="319"/>
      <c r="D47" s="319"/>
      <c r="E47" s="319"/>
      <c r="F47" s="319"/>
      <c r="G47" s="319"/>
      <c r="H47" s="319"/>
      <c r="I47" s="319"/>
      <c r="J47" s="319"/>
      <c r="K47" s="319"/>
      <c r="L47" s="319"/>
      <c r="M47" s="319"/>
      <c r="N47" s="320"/>
    </row>
    <row r="48" spans="1:14" ht="13.5" customHeight="1" x14ac:dyDescent="0.15">
      <c r="A48" s="318"/>
      <c r="B48" s="319"/>
      <c r="C48" s="319"/>
      <c r="D48" s="319"/>
      <c r="E48" s="319"/>
      <c r="F48" s="319"/>
      <c r="G48" s="319"/>
      <c r="H48" s="319"/>
      <c r="I48" s="319"/>
      <c r="J48" s="319"/>
      <c r="K48" s="319"/>
      <c r="L48" s="319"/>
      <c r="M48" s="319"/>
      <c r="N48" s="320"/>
    </row>
    <row r="49" spans="1:14" ht="13.5" customHeight="1" x14ac:dyDescent="0.15">
      <c r="A49" s="318"/>
      <c r="B49" s="319"/>
      <c r="C49" s="319"/>
      <c r="D49" s="319"/>
      <c r="E49" s="319"/>
      <c r="F49" s="319"/>
      <c r="G49" s="319"/>
      <c r="H49" s="319"/>
      <c r="I49" s="319"/>
      <c r="J49" s="319"/>
      <c r="K49" s="319"/>
      <c r="L49" s="319"/>
      <c r="M49" s="319"/>
      <c r="N49" s="320"/>
    </row>
    <row r="50" spans="1:14" ht="13.5" customHeight="1" x14ac:dyDescent="0.15">
      <c r="A50" s="321"/>
      <c r="B50" s="322"/>
      <c r="C50" s="322"/>
      <c r="D50" s="322"/>
      <c r="E50" s="322"/>
      <c r="F50" s="322"/>
      <c r="G50" s="322"/>
      <c r="H50" s="322"/>
      <c r="I50" s="322"/>
      <c r="J50" s="322"/>
      <c r="K50" s="322"/>
      <c r="L50" s="322"/>
      <c r="M50" s="322"/>
      <c r="N50" s="323"/>
    </row>
  </sheetData>
  <mergeCells count="55">
    <mergeCell ref="A42:N50"/>
    <mergeCell ref="A36:N36"/>
    <mergeCell ref="C37:D37"/>
    <mergeCell ref="E37:F37"/>
    <mergeCell ref="G37:H37"/>
    <mergeCell ref="C38:D38"/>
    <mergeCell ref="E38:F38"/>
    <mergeCell ref="G38:H38"/>
    <mergeCell ref="C39:D39"/>
    <mergeCell ref="E39:F39"/>
    <mergeCell ref="G39:H39"/>
    <mergeCell ref="L39:M39"/>
    <mergeCell ref="A41:N41"/>
    <mergeCell ref="E33:F33"/>
    <mergeCell ref="L33:M33"/>
    <mergeCell ref="E34:F34"/>
    <mergeCell ref="L34:M34"/>
    <mergeCell ref="E35:F35"/>
    <mergeCell ref="L35:M35"/>
    <mergeCell ref="E30:F30"/>
    <mergeCell ref="L30:M30"/>
    <mergeCell ref="E31:F31"/>
    <mergeCell ref="L31:M31"/>
    <mergeCell ref="E32:F32"/>
    <mergeCell ref="L32:M32"/>
    <mergeCell ref="L25:M25"/>
    <mergeCell ref="L26:M26"/>
    <mergeCell ref="L27:M27"/>
    <mergeCell ref="A28:N28"/>
    <mergeCell ref="A29:F29"/>
    <mergeCell ref="H29:N29"/>
    <mergeCell ref="L24:M24"/>
    <mergeCell ref="L11:M11"/>
    <mergeCell ref="I12:N13"/>
    <mergeCell ref="L14:M14"/>
    <mergeCell ref="L15:M15"/>
    <mergeCell ref="L16:M16"/>
    <mergeCell ref="L17:M17"/>
    <mergeCell ref="L18:M18"/>
    <mergeCell ref="L19:M19"/>
    <mergeCell ref="L20:M20"/>
    <mergeCell ref="I21:N22"/>
    <mergeCell ref="L23:M23"/>
    <mergeCell ref="L10:M10"/>
    <mergeCell ref="A1:N1"/>
    <mergeCell ref="L2:N2"/>
    <mergeCell ref="A3:H3"/>
    <mergeCell ref="I3:N3"/>
    <mergeCell ref="C4:H4"/>
    <mergeCell ref="L4:M4"/>
    <mergeCell ref="L5:M5"/>
    <mergeCell ref="L6:M6"/>
    <mergeCell ref="L7:M7"/>
    <mergeCell ref="L8:M8"/>
    <mergeCell ref="L9:M9"/>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13"/>
  </sheetPr>
  <dimension ref="A1:O58"/>
  <sheetViews>
    <sheetView showGridLines="0" view="pageBreakPreview" zoomScale="70" zoomScaleNormal="100" zoomScaleSheetLayoutView="70" workbookViewId="0">
      <selection activeCell="J20" sqref="J20"/>
    </sheetView>
  </sheetViews>
  <sheetFormatPr defaultColWidth="8.88671875" defaultRowHeight="12" x14ac:dyDescent="0.15"/>
  <cols>
    <col min="1" max="1" width="4.33203125" style="1" customWidth="1"/>
    <col min="2" max="2" width="8.88671875" style="1" customWidth="1"/>
    <col min="3" max="4" width="4.33203125" style="2" customWidth="1"/>
    <col min="5" max="5" width="12.33203125" style="2" customWidth="1"/>
    <col min="6" max="6" width="9.109375" style="4" customWidth="1"/>
    <col min="7" max="7" width="4.33203125" style="4" customWidth="1"/>
    <col min="8" max="8" width="8.88671875" style="1" customWidth="1"/>
    <col min="9" max="9" width="4.33203125" style="2" customWidth="1"/>
    <col min="10" max="10" width="5.88671875" style="2" customWidth="1"/>
    <col min="11" max="11" width="12.33203125" style="2" customWidth="1"/>
    <col min="12" max="12" width="9.109375" style="4" customWidth="1"/>
    <col min="13" max="16384" width="8.88671875" style="1"/>
  </cols>
  <sheetData>
    <row r="1" spans="1:15" ht="35.25" customHeight="1" x14ac:dyDescent="0.15">
      <c r="A1" s="237" t="s">
        <v>59</v>
      </c>
      <c r="B1" s="237"/>
      <c r="C1" s="237"/>
      <c r="D1" s="237"/>
      <c r="E1" s="237"/>
      <c r="F1" s="237"/>
      <c r="G1" s="237"/>
      <c r="H1" s="237"/>
      <c r="I1" s="237"/>
      <c r="J1" s="237"/>
      <c r="K1" s="237"/>
      <c r="L1" s="237"/>
    </row>
    <row r="2" spans="1:15" ht="19.5" customHeight="1" x14ac:dyDescent="0.15">
      <c r="B2" s="2"/>
      <c r="E2" s="5" t="s">
        <v>60</v>
      </c>
      <c r="F2" s="64">
        <f>F36</f>
        <v>0</v>
      </c>
      <c r="G2" s="1"/>
      <c r="H2" s="174" t="s">
        <v>61</v>
      </c>
      <c r="I2" s="331">
        <f>F58</f>
        <v>-248330</v>
      </c>
      <c r="J2" s="331"/>
    </row>
    <row r="3" spans="1:15" ht="19.5" customHeight="1" x14ac:dyDescent="0.15">
      <c r="B3" s="2"/>
      <c r="E3" s="5" t="s">
        <v>62</v>
      </c>
      <c r="F3" s="64">
        <f>L36</f>
        <v>248330</v>
      </c>
      <c r="G3" s="1"/>
      <c r="H3" s="174" t="s">
        <v>63</v>
      </c>
      <c r="I3" s="331">
        <f>L58</f>
        <v>0</v>
      </c>
      <c r="J3" s="331"/>
    </row>
    <row r="4" spans="1:15" ht="19.5" customHeight="1" x14ac:dyDescent="0.15">
      <c r="B4" s="2"/>
      <c r="E4" s="5" t="s">
        <v>64</v>
      </c>
      <c r="F4" s="64">
        <f>F2-F3</f>
        <v>-248330</v>
      </c>
      <c r="G4" s="1"/>
      <c r="H4" s="174" t="s">
        <v>65</v>
      </c>
      <c r="I4" s="332">
        <f>I2-I3</f>
        <v>-248330</v>
      </c>
      <c r="J4" s="333"/>
    </row>
    <row r="5" spans="1:15" x14ac:dyDescent="0.15">
      <c r="B5" s="2"/>
      <c r="F5" s="3"/>
      <c r="G5" s="3"/>
      <c r="H5" s="2"/>
      <c r="L5" s="3"/>
    </row>
    <row r="6" spans="1:15" ht="27" customHeight="1" x14ac:dyDescent="0.15">
      <c r="A6" s="334" t="s">
        <v>27</v>
      </c>
      <c r="B6" s="335"/>
      <c r="C6" s="335"/>
      <c r="D6" s="335"/>
      <c r="E6" s="335"/>
      <c r="F6" s="336"/>
      <c r="G6" s="334" t="s">
        <v>28</v>
      </c>
      <c r="H6" s="335"/>
      <c r="I6" s="335"/>
      <c r="J6" s="335"/>
      <c r="K6" s="335"/>
      <c r="L6" s="337"/>
    </row>
    <row r="7" spans="1:15" x14ac:dyDescent="0.15">
      <c r="A7" s="68" t="s">
        <v>29</v>
      </c>
      <c r="B7" s="62" t="s">
        <v>30</v>
      </c>
      <c r="C7" s="62" t="s">
        <v>31</v>
      </c>
      <c r="D7" s="62" t="s">
        <v>32</v>
      </c>
      <c r="E7" s="62" t="s">
        <v>22</v>
      </c>
      <c r="F7" s="69" t="s">
        <v>33</v>
      </c>
      <c r="G7" s="68" t="s">
        <v>29</v>
      </c>
      <c r="H7" s="62" t="s">
        <v>30</v>
      </c>
      <c r="I7" s="62" t="s">
        <v>31</v>
      </c>
      <c r="J7" s="62" t="s">
        <v>32</v>
      </c>
      <c r="K7" s="62" t="s">
        <v>22</v>
      </c>
      <c r="L7" s="180" t="s">
        <v>33</v>
      </c>
    </row>
    <row r="8" spans="1:15" x14ac:dyDescent="0.15">
      <c r="A8" s="42">
        <f>IF(dimanche!A31="","",dimanche!A31)</f>
        <v>45242</v>
      </c>
      <c r="B8" s="66" t="str">
        <f>IF(dimanche!B31="","",dimanche!B31)</f>
        <v>etc.(10)</v>
      </c>
      <c r="C8" s="66">
        <f>IF(dimanche!C31="","",dimanche!C31)</f>
        <v>10</v>
      </c>
      <c r="D8" s="66">
        <f>IF(dimanche!D31="","",dimanche!D31)</f>
        <v>39</v>
      </c>
      <c r="E8" s="66" t="str">
        <f>IF(dimanche!E31="","",dimanche!E31)</f>
        <v/>
      </c>
      <c r="F8" s="176" t="str">
        <f>IF(dimanche!G31="","",dimanche!G31)</f>
        <v/>
      </c>
      <c r="G8" s="67">
        <f>IF(dimanche!H31="","",dimanche!H31)</f>
        <v>45242</v>
      </c>
      <c r="H8" s="66" t="str">
        <f>IF(dimanche!I31="","",dimanche!I31)</f>
        <v>trans.com(27)</v>
      </c>
      <c r="I8" s="66">
        <f>IF(dimanche!J31="","",dimanche!J31)</f>
        <v>27</v>
      </c>
      <c r="J8" s="66">
        <f>IF(dimanche!K31="","",dimanche!K31)</f>
        <v>39</v>
      </c>
      <c r="K8" s="66" t="str">
        <f>IF(dimanche!L31="","",dimanche!L31)</f>
        <v/>
      </c>
      <c r="L8" s="177" t="str">
        <f>IF(dimanche!N31="","",dimanche!N31)</f>
        <v/>
      </c>
    </row>
    <row r="9" spans="1:15" x14ac:dyDescent="0.15">
      <c r="A9" s="42">
        <f>IF(dimanche!A32="","",dimanche!A32)</f>
        <v>45242</v>
      </c>
      <c r="B9" s="66" t="str">
        <f>IF(dimanche!B32="","",dimanche!B32)</f>
        <v>du actif(12)</v>
      </c>
      <c r="C9" s="66">
        <f>IF(dimanche!C32="","",dimanche!C32)</f>
        <v>12</v>
      </c>
      <c r="D9" s="66">
        <f>IF(dimanche!D32="","",dimanche!D32)</f>
        <v>34</v>
      </c>
      <c r="E9" s="66" t="str">
        <f>IF(dimanche!E32="","",dimanche!E32)</f>
        <v/>
      </c>
      <c r="F9" s="176" t="str">
        <f>IF(dimanche!G32="","",dimanche!G32)</f>
        <v/>
      </c>
      <c r="G9" s="67">
        <f>IF(dimanche!H32="","",dimanche!H32)</f>
        <v>45242</v>
      </c>
      <c r="H9" s="66" t="str">
        <f>IF(dimanche!I32="","",dimanche!I32)</f>
        <v>vie(29)</v>
      </c>
      <c r="I9" s="66">
        <f>IF(dimanche!J32="","",dimanche!J32)</f>
        <v>29</v>
      </c>
      <c r="J9" s="66">
        <f>IF(dimanche!K32="","",dimanche!K32)</f>
        <v>36</v>
      </c>
      <c r="K9" s="66" t="str">
        <f>IF(dimanche!L32="","",dimanche!L32)</f>
        <v>차보험</v>
      </c>
      <c r="L9" s="177">
        <f>IF(dimanche!N32="","",dimanche!N32)</f>
        <v>248330</v>
      </c>
    </row>
    <row r="10" spans="1:15" x14ac:dyDescent="0.15">
      <c r="A10" s="42">
        <f>IF(dimanche!A33="","",dimanche!A33)</f>
        <v>45242</v>
      </c>
      <c r="B10" s="66" t="str">
        <f>IF(dimanche!B33="","",dimanche!B33)</f>
        <v>etc.(10)</v>
      </c>
      <c r="C10" s="66">
        <f>IF(dimanche!C33="","",dimanche!C33)</f>
        <v>10</v>
      </c>
      <c r="D10" s="66">
        <f>IF(dimanche!D33="","",dimanche!D33)</f>
        <v>37</v>
      </c>
      <c r="E10" s="66" t="str">
        <f>IF(dimanche!E33="","",dimanche!E33)</f>
        <v/>
      </c>
      <c r="F10" s="176" t="str">
        <f>IF(dimanche!G33="","",dimanche!G33)</f>
        <v/>
      </c>
      <c r="G10" s="67">
        <f>IF(dimanche!H33="","",dimanche!H33)</f>
        <v>45242</v>
      </c>
      <c r="H10" s="66" t="str">
        <f>IF(dimanche!I33="","",dimanche!I33)</f>
        <v>nourriture(25)</v>
      </c>
      <c r="I10" s="66">
        <f>IF(dimanche!J33="","",dimanche!J33)</f>
        <v>25</v>
      </c>
      <c r="J10" s="66">
        <f>IF(dimanche!K33="","",dimanche!K33)</f>
        <v>38</v>
      </c>
      <c r="K10" s="66" t="str">
        <f>IF(dimanche!L33="","",dimanche!L33)</f>
        <v/>
      </c>
      <c r="L10" s="177" t="str">
        <f>IF(dimanche!N33="","",dimanche!N33)</f>
        <v/>
      </c>
    </row>
    <row r="11" spans="1:15" x14ac:dyDescent="0.15">
      <c r="A11" s="42">
        <f>IF(dimanche!A34="","",dimanche!A34)</f>
        <v>45242</v>
      </c>
      <c r="B11" s="66" t="str">
        <f>IF(dimanche!B34="","",dimanche!B34)</f>
        <v>etc(10)</v>
      </c>
      <c r="C11" s="66">
        <f>IF(dimanche!C34="","",dimanche!C34)</f>
        <v>10</v>
      </c>
      <c r="D11" s="66">
        <f>IF(dimanche!D34="","",dimanche!D34)</f>
        <v>38</v>
      </c>
      <c r="E11" s="66" t="str">
        <f>IF(dimanche!E34="","",dimanche!E34)</f>
        <v/>
      </c>
      <c r="F11" s="176" t="str">
        <f>IF(dimanche!G34="","",dimanche!G34)</f>
        <v/>
      </c>
      <c r="G11" s="67" t="str">
        <f>IF(dimanche!H34="","",dimanche!H34)</f>
        <v/>
      </c>
      <c r="H11" s="66" t="str">
        <f>IF(dimanche!I34="","",dimanche!I34)</f>
        <v>culture(28)</v>
      </c>
      <c r="I11" s="66">
        <f>IF(dimanche!J34="","",dimanche!J34)</f>
        <v>28</v>
      </c>
      <c r="J11" s="66">
        <f>IF(dimanche!K34="","",dimanche!K34)</f>
        <v>39</v>
      </c>
      <c r="K11" s="66" t="str">
        <f>IF(dimanche!L34="","",dimanche!L34)</f>
        <v/>
      </c>
      <c r="L11" s="177" t="str">
        <f>IF(dimanche!N34="","",dimanche!N34)</f>
        <v/>
      </c>
    </row>
    <row r="12" spans="1:15" x14ac:dyDescent="0.15">
      <c r="A12" s="42">
        <f>IF(lundi!A31="","",lundi!A31)</f>
        <v>45243</v>
      </c>
      <c r="B12" s="67" t="str">
        <f>IF(lundi!B31="","",lundi!B31)</f>
        <v>etc.(10)</v>
      </c>
      <c r="C12" s="66">
        <f>IF(lundi!C31="","",lundi!C31)</f>
        <v>10</v>
      </c>
      <c r="D12" s="66">
        <f>IF(lundi!D31="","",lundi!D31)</f>
        <v>33</v>
      </c>
      <c r="E12" s="67" t="str">
        <f>IF(lundi!E31="","",lundi!E31)</f>
        <v/>
      </c>
      <c r="F12" s="176" t="str">
        <f>IF(lundi!G31="","",lundi!G31)</f>
        <v/>
      </c>
      <c r="G12" s="67">
        <f>IF(lundi!H31="","",lundi!H31)</f>
        <v>45243</v>
      </c>
      <c r="H12" s="67" t="str">
        <f>IF(lundi!I31="","",lundi!I31)</f>
        <v>trans.com(27)</v>
      </c>
      <c r="I12" s="66">
        <f>IF(lundi!J31="","",lundi!J31)</f>
        <v>27</v>
      </c>
      <c r="J12" s="66">
        <f>IF(lundi!K31="","",lundi!K31)</f>
        <v>39</v>
      </c>
      <c r="K12" s="66" t="str">
        <f>IF(lundi!L31="","",lundi!L31)</f>
        <v/>
      </c>
      <c r="L12" s="177" t="str">
        <f>IF(lundi!N31="","",lundi!N31)</f>
        <v/>
      </c>
      <c r="O12" s="4"/>
    </row>
    <row r="13" spans="1:15" x14ac:dyDescent="0.15">
      <c r="A13" s="42">
        <f>IF(lundi!A32="","",lundi!A32)</f>
        <v>45243</v>
      </c>
      <c r="B13" s="67" t="str">
        <f>IF(lundi!B32="","",lundi!B32)</f>
        <v>etc(10)</v>
      </c>
      <c r="C13" s="66">
        <f>IF(lundi!C32="","",lundi!C32)</f>
        <v>11</v>
      </c>
      <c r="D13" s="66">
        <f>IF(lundi!D32="","",lundi!D32)</f>
        <v>37</v>
      </c>
      <c r="E13" s="67" t="str">
        <f>IF(lundi!E32="","",lundi!E32)</f>
        <v/>
      </c>
      <c r="F13" s="176" t="str">
        <f>IF(lundi!G32="","",lundi!G32)</f>
        <v/>
      </c>
      <c r="G13" s="67">
        <f>IF(lundi!H32="","",lundi!H32)</f>
        <v>45243</v>
      </c>
      <c r="H13" s="67" t="str">
        <f>IF(lundi!I32="","",lundi!I32)</f>
        <v>vie(29)</v>
      </c>
      <c r="I13" s="66">
        <f>IF(lundi!J32="","",lundi!J32)</f>
        <v>29</v>
      </c>
      <c r="J13" s="66">
        <f>IF(lundi!K32="","",lundi!K32)</f>
        <v>39</v>
      </c>
      <c r="K13" s="66" t="str">
        <f>IF(lundi!L32="","",lundi!L32)</f>
        <v/>
      </c>
      <c r="L13" s="177" t="str">
        <f>IF(lundi!N32="","",lundi!N32)</f>
        <v/>
      </c>
      <c r="O13" s="4"/>
    </row>
    <row r="14" spans="1:15" x14ac:dyDescent="0.15">
      <c r="A14" s="42">
        <f>IF(lundi!A33="","",lundi!A33)</f>
        <v>45243</v>
      </c>
      <c r="B14" s="67" t="str">
        <f>IF(lundi!B33="","",lundi!B33)</f>
        <v>etc(10)</v>
      </c>
      <c r="C14" s="66">
        <f>IF(lundi!C33="","",lundi!C33)</f>
        <v>10</v>
      </c>
      <c r="D14" s="66">
        <f>IF(lundi!D33="","",lundi!D33)</f>
        <v>35</v>
      </c>
      <c r="E14" s="67" t="str">
        <f>IF(lundi!E33="","",lundi!E33)</f>
        <v/>
      </c>
      <c r="F14" s="176" t="str">
        <f>IF(lundi!G33="","",lundi!G33)</f>
        <v/>
      </c>
      <c r="G14" s="67">
        <f>IF(lundi!H33="","",lundi!H33)</f>
        <v>45243</v>
      </c>
      <c r="H14" s="67" t="str">
        <f>IF(lundi!I33="","",lundi!I33)</f>
        <v>nourriture(25)</v>
      </c>
      <c r="I14" s="66">
        <f>IF(lundi!J33="","",lundi!J33)</f>
        <v>25</v>
      </c>
      <c r="J14" s="66">
        <f>IF(lundi!K33="","",lundi!K33)</f>
        <v>38</v>
      </c>
      <c r="K14" s="66" t="str">
        <f>IF(lundi!L33="","",lundi!L33)</f>
        <v/>
      </c>
      <c r="L14" s="177" t="str">
        <f>IF(lundi!N33="","",lundi!N33)</f>
        <v/>
      </c>
      <c r="O14" s="4"/>
    </row>
    <row r="15" spans="1:15" x14ac:dyDescent="0.15">
      <c r="A15" s="42">
        <f>IF(lundi!A34="","",lundi!A34)</f>
        <v>45243</v>
      </c>
      <c r="B15" s="67" t="str">
        <f>IF(lundi!B34="","",lundi!B34)</f>
        <v>etc(10)</v>
      </c>
      <c r="C15" s="66">
        <f>IF(lundi!C34="","",lundi!C34)</f>
        <v>10</v>
      </c>
      <c r="D15" s="66">
        <f>IF(lundi!D34="","",lundi!D34)</f>
        <v>37</v>
      </c>
      <c r="E15" s="67" t="str">
        <f>IF(lundi!E34="","",lundi!E34)</f>
        <v/>
      </c>
      <c r="F15" s="176" t="str">
        <f>IF(lundi!G34="","",lundi!G34)</f>
        <v/>
      </c>
      <c r="G15" s="67">
        <f>IF(lundi!H34="","",lundi!H34)</f>
        <v>45243</v>
      </c>
      <c r="H15" s="67" t="str">
        <f>IF(lundi!I34="","",lundi!I34)</f>
        <v>amort.(24)</v>
      </c>
      <c r="I15" s="66">
        <f>IF(lundi!J34="","",lundi!J34)</f>
        <v>24</v>
      </c>
      <c r="J15" s="66">
        <f>IF(lundi!K34="","",lundi!K34)</f>
        <v>35</v>
      </c>
      <c r="K15" s="66" t="str">
        <f>IF(lundi!L34="","",lundi!L34)</f>
        <v/>
      </c>
      <c r="L15" s="177" t="str">
        <f>IF(lundi!N34="","",lundi!N34)</f>
        <v/>
      </c>
    </row>
    <row r="16" spans="1:15" x14ac:dyDescent="0.15">
      <c r="A16" s="42">
        <f>IF(mardi!A31="","",mardi!A31)</f>
        <v>45244</v>
      </c>
      <c r="B16" s="67" t="str">
        <f>IF(mardi!B31="","",mardi!B31)</f>
        <v>aide(13)</v>
      </c>
      <c r="C16" s="66">
        <f>IF(mardi!C31="","",mardi!C31)</f>
        <v>10</v>
      </c>
      <c r="D16" s="66">
        <f>IF(mardi!D31="","",mardi!D31)</f>
        <v>35</v>
      </c>
      <c r="E16" s="67" t="str">
        <f>IF(mardi!E31="","",mardi!E31)</f>
        <v/>
      </c>
      <c r="F16" s="176" t="str">
        <f>IF(mardi!G31="","",mardi!G31)</f>
        <v/>
      </c>
      <c r="G16" s="67">
        <f>IF(mardi!H31="","",mardi!H31)</f>
        <v>45244</v>
      </c>
      <c r="H16" s="67" t="str">
        <f>IF(mardi!I31="","",mardi!I31)</f>
        <v>amort(24)</v>
      </c>
      <c r="I16" s="66">
        <f>IF(mardi!J31="","",mardi!J31)</f>
        <v>24</v>
      </c>
      <c r="J16" s="66">
        <f>IF(mardi!K31="","",mardi!K31)</f>
        <v>42</v>
      </c>
      <c r="K16" s="66" t="str">
        <f>IF(mardi!L31="","",mardi!L31)</f>
        <v/>
      </c>
      <c r="L16" s="177" t="str">
        <f>IF(mardi!N31="","",mardi!N31)</f>
        <v/>
      </c>
    </row>
    <row r="17" spans="1:12" x14ac:dyDescent="0.15">
      <c r="A17" s="42">
        <f>IF(mardi!A32="","",mardi!A32)</f>
        <v>45244</v>
      </c>
      <c r="B17" s="67" t="str">
        <f>IF(mardi!B32="","",mardi!B32)</f>
        <v>du travail(11)</v>
      </c>
      <c r="C17" s="66">
        <f>IF(mardi!C32="","",mardi!C32)</f>
        <v>11</v>
      </c>
      <c r="D17" s="66">
        <f>IF(mardi!D32="","",mardi!D32)</f>
        <v>33</v>
      </c>
      <c r="E17" s="67" t="str">
        <f>IF(mardi!E32="","",mardi!E32)</f>
        <v/>
      </c>
      <c r="F17" s="176" t="str">
        <f>IF(mardi!G32="","",mardi!G32)</f>
        <v/>
      </c>
      <c r="G17" s="67">
        <f>IF(mardi!H32="","",mardi!H32)</f>
        <v>45244</v>
      </c>
      <c r="H17" s="67" t="str">
        <f>IF(mardi!I32="","",mardi!I32)</f>
        <v>culture(28)</v>
      </c>
      <c r="I17" s="66">
        <f>IF(mardi!J32="","",mardi!J32)</f>
        <v>28</v>
      </c>
      <c r="J17" s="66">
        <f>IF(mardi!K32="","",mardi!K32)</f>
        <v>37</v>
      </c>
      <c r="K17" s="66" t="str">
        <f>IF(mardi!L32="","",mardi!L32)</f>
        <v/>
      </c>
      <c r="L17" s="177" t="str">
        <f>IF(mardi!N32="","",mardi!N32)</f>
        <v/>
      </c>
    </row>
    <row r="18" spans="1:12" x14ac:dyDescent="0.15">
      <c r="A18" s="42">
        <f>IF(mardi!A33="","",mardi!A33)</f>
        <v>45244</v>
      </c>
      <c r="B18" s="67" t="str">
        <f>IF(mardi!B33="","",mardi!B33)</f>
        <v>etc(10)</v>
      </c>
      <c r="C18" s="66">
        <f>IF(mardi!C33="","",mardi!C33)</f>
        <v>10</v>
      </c>
      <c r="D18" s="66">
        <f>IF(mardi!D33="","",mardi!D33)</f>
        <v>37</v>
      </c>
      <c r="E18" s="67" t="str">
        <f>IF(mardi!E33="","",mardi!E33)</f>
        <v/>
      </c>
      <c r="F18" s="176" t="str">
        <f>IF(mardi!G33="","",mardi!G33)</f>
        <v/>
      </c>
      <c r="G18" s="67">
        <f>IF(mardi!H33="","",mardi!H33)</f>
        <v>45244</v>
      </c>
      <c r="H18" s="67" t="str">
        <f>IF(mardi!I33="","",mardi!I33)</f>
        <v>vie(29)</v>
      </c>
      <c r="I18" s="66">
        <f>IF(mardi!J33="","",mardi!J33)</f>
        <v>29</v>
      </c>
      <c r="J18" s="66">
        <f>IF(mardi!K33="","",mardi!K33)</f>
        <v>39</v>
      </c>
      <c r="K18" s="66" t="str">
        <f>IF(mardi!L33="","",mardi!L33)</f>
        <v/>
      </c>
      <c r="L18" s="177" t="str">
        <f>IF(mardi!N33="","",mardi!N33)</f>
        <v/>
      </c>
    </row>
    <row r="19" spans="1:12" x14ac:dyDescent="0.15">
      <c r="A19" s="42">
        <f>IF(mardi!A34="","",mardi!A34)</f>
        <v>45244</v>
      </c>
      <c r="B19" s="67" t="str">
        <f>IF(mardi!B34="","",mardi!B34)</f>
        <v>etc(10)</v>
      </c>
      <c r="C19" s="66">
        <f>IF(mardi!C34="","",mardi!C34)</f>
        <v>10</v>
      </c>
      <c r="D19" s="66">
        <f>IF(mardi!D34="","",mardi!D34)</f>
        <v>38</v>
      </c>
      <c r="E19" s="67" t="str">
        <f>IF(mardi!E34="","",mardi!E34)</f>
        <v/>
      </c>
      <c r="F19" s="176" t="str">
        <f>IF(mardi!G34="","",mardi!G34)</f>
        <v/>
      </c>
      <c r="G19" s="67">
        <f>IF(mardi!H34="","",mardi!H34)</f>
        <v>45244</v>
      </c>
      <c r="H19" s="67" t="str">
        <f>IF(mardi!I34="","",mardi!I34)</f>
        <v>nourriture(25)</v>
      </c>
      <c r="I19" s="66">
        <f>IF(mardi!J34="","",mardi!J34)</f>
        <v>25</v>
      </c>
      <c r="J19" s="66">
        <f>IF(mardi!K34="","",mardi!K34)</f>
        <v>38</v>
      </c>
      <c r="K19" s="66" t="str">
        <f>IF(mardi!L34="","",mardi!L34)</f>
        <v/>
      </c>
      <c r="L19" s="177" t="str">
        <f>IF(mardi!N34="","",mardi!N34)</f>
        <v/>
      </c>
    </row>
    <row r="20" spans="1:12" x14ac:dyDescent="0.15">
      <c r="A20" s="42">
        <f>IF(mecredi!A31="","",mecredi!A31)</f>
        <v>45245</v>
      </c>
      <c r="B20" s="67" t="str">
        <f>IF(mecredi!B31="","",mecredi!B31)</f>
        <v>travail(11)</v>
      </c>
      <c r="C20" s="66">
        <f>IF(mecredi!C31="","",mecredi!C31)</f>
        <v>11</v>
      </c>
      <c r="D20" s="66">
        <f>IF(mecredi!D31="","",mecredi!D31)</f>
        <v>33</v>
      </c>
      <c r="E20" s="67" t="str">
        <f>IF(mecredi!E31="","",mecredi!E31)</f>
        <v/>
      </c>
      <c r="F20" s="176" t="str">
        <f>IF(mecredi!G31="","",mecredi!G31)</f>
        <v/>
      </c>
      <c r="G20" s="67">
        <f>IF(mecredi!H31="","",mecredi!H31)</f>
        <v>45245</v>
      </c>
      <c r="H20" s="67" t="str">
        <f>IF(mecredi!I31="","",mecredi!I31)</f>
        <v>vie(22)</v>
      </c>
      <c r="I20" s="66">
        <f>IF(mecredi!J31="","",mecredi!J31)</f>
        <v>22</v>
      </c>
      <c r="J20" s="66">
        <f>IF(mecredi!K31="","",mecredi!K31)</f>
        <v>33</v>
      </c>
      <c r="K20" s="66" t="str">
        <f>IF(mecredi!L31="","",mecredi!L31)</f>
        <v/>
      </c>
      <c r="L20" s="177" t="str">
        <f>IF(mecredi!N31="","",mecredi!N31)</f>
        <v/>
      </c>
    </row>
    <row r="21" spans="1:12" x14ac:dyDescent="0.15">
      <c r="A21" s="42">
        <f>IF(mecredi!A32="","",mecredi!A32)</f>
        <v>45245</v>
      </c>
      <c r="B21" s="67" t="str">
        <f>IF(mecredi!B32="","",mecredi!B32)</f>
        <v>travail(11)</v>
      </c>
      <c r="C21" s="66">
        <f>IF(mecredi!C32="","",mecredi!C32)</f>
        <v>11</v>
      </c>
      <c r="D21" s="66">
        <f>IF(mecredi!D32="","",mecredi!D32)</f>
        <v>33</v>
      </c>
      <c r="E21" s="67" t="str">
        <f>IF(mecredi!E32="","",mecredi!E32)</f>
        <v/>
      </c>
      <c r="F21" s="176" t="str">
        <f>IF(mecredi!G32="","",mecredi!G32)</f>
        <v/>
      </c>
      <c r="G21" s="67">
        <f>IF(mecredi!H32="","",mecredi!H32)</f>
        <v>45245</v>
      </c>
      <c r="H21" s="67" t="str">
        <f>IF(mecredi!I32="","",mecredi!I32)</f>
        <v>vie(22)</v>
      </c>
      <c r="I21" s="66">
        <f>IF(mecredi!J32="","",mecredi!J32)</f>
        <v>22</v>
      </c>
      <c r="J21" s="66">
        <f>IF(mecredi!K32="","",mecredi!K32)</f>
        <v>39</v>
      </c>
      <c r="K21" s="66" t="str">
        <f>IF(mecredi!L32="","",mecredi!L32)</f>
        <v/>
      </c>
      <c r="L21" s="177" t="str">
        <f>IF(mecredi!N32="","",mecredi!N32)</f>
        <v/>
      </c>
    </row>
    <row r="22" spans="1:12" x14ac:dyDescent="0.15">
      <c r="A22" s="42">
        <f>IF(mecredi!A33="","",mecredi!A33)</f>
        <v>45245</v>
      </c>
      <c r="B22" s="67" t="str">
        <f>IF(mecredi!B33="","",mecredi!B33)</f>
        <v>etc.(10)</v>
      </c>
      <c r="C22" s="66">
        <f>IF(mecredi!C33="","",mecredi!C33)</f>
        <v>10</v>
      </c>
      <c r="D22" s="66">
        <f>IF(mecredi!D33="","",mecredi!D33)</f>
        <v>33</v>
      </c>
      <c r="E22" s="67" t="str">
        <f>IF(mecredi!E33="","",mecredi!E33)</f>
        <v/>
      </c>
      <c r="F22" s="176" t="str">
        <f>IF(mecredi!G33="","",mecredi!G33)</f>
        <v/>
      </c>
      <c r="G22" s="67">
        <f>IF(mecredi!H33="","",mecredi!H33)</f>
        <v>45245</v>
      </c>
      <c r="H22" s="67" t="str">
        <f>IF(mecredi!I33="","",mecredi!I33)</f>
        <v>nourriture(25)</v>
      </c>
      <c r="I22" s="66">
        <f>IF(mecredi!J33="","",mecredi!J33)</f>
        <v>25</v>
      </c>
      <c r="J22" s="66">
        <f>IF(mecredi!K33="","",mecredi!K33)</f>
        <v>37</v>
      </c>
      <c r="K22" s="66" t="str">
        <f>IF(mecredi!L33="","",mecredi!L33)</f>
        <v/>
      </c>
      <c r="L22" s="177" t="str">
        <f>IF(mecredi!N33="","",mecredi!N33)</f>
        <v/>
      </c>
    </row>
    <row r="23" spans="1:12" x14ac:dyDescent="0.15">
      <c r="A23" s="42">
        <f>IF(mecredi!A34="","",mecredi!A34)</f>
        <v>45245</v>
      </c>
      <c r="B23" s="67" t="str">
        <f>IF(mecredi!B34="","",mecredi!B34)</f>
        <v>etc.(10)</v>
      </c>
      <c r="C23" s="66">
        <f>IF(mecredi!C34="","",mecredi!C34)</f>
        <v>10</v>
      </c>
      <c r="D23" s="66">
        <f>IF(mecredi!D34="","",mecredi!D34)</f>
        <v>35</v>
      </c>
      <c r="E23" s="67" t="str">
        <f>IF(mecredi!E34="","",mecredi!E34)</f>
        <v/>
      </c>
      <c r="F23" s="176" t="str">
        <f>IF(mecredi!G34="","",mecredi!G34)</f>
        <v/>
      </c>
      <c r="G23" s="67">
        <f>IF(mecredi!H34="","",mecredi!H34)</f>
        <v>45245</v>
      </c>
      <c r="H23" s="67" t="str">
        <f>IF(mecredi!I34="","",mecredi!I34)</f>
        <v>com.trans(27)</v>
      </c>
      <c r="I23" s="66">
        <f>IF(mecredi!J34="","",mecredi!J34)</f>
        <v>27</v>
      </c>
      <c r="J23" s="66">
        <f>IF(mecredi!K34="","",mecredi!K34)</f>
        <v>35</v>
      </c>
      <c r="K23" s="66" t="str">
        <f>IF(mecredi!L34="","",mecredi!L34)</f>
        <v/>
      </c>
      <c r="L23" s="177" t="str">
        <f>IF(mecredi!N34="","",mecredi!N34)</f>
        <v/>
      </c>
    </row>
    <row r="24" spans="1:12" x14ac:dyDescent="0.15">
      <c r="A24" s="42">
        <f>IF(jeudi!A31="","",jeudi!A31)</f>
        <v>45246</v>
      </c>
      <c r="B24" s="67" t="str">
        <f>IF(jeudi!B31="","",jeudi!B31)</f>
        <v>etc.(10)</v>
      </c>
      <c r="C24" s="66">
        <f>IF(jeudi!C31="","",jeudi!C31)</f>
        <v>12</v>
      </c>
      <c r="D24" s="66">
        <f>IF(jeudi!D31="","",jeudi!D31)</f>
        <v>33</v>
      </c>
      <c r="E24" s="67" t="str">
        <f>IF(jeudi!E31="","",jeudi!E31)</f>
        <v/>
      </c>
      <c r="F24" s="176" t="str">
        <f>IF(jeudi!G31="","",jeudi!G31)</f>
        <v/>
      </c>
      <c r="G24" s="67">
        <f>IF(jeudi!H31="","",jeudi!H31)</f>
        <v>45246</v>
      </c>
      <c r="H24" s="67" t="str">
        <f>IF(jeudi!I31="","",jeudi!I31)</f>
        <v>amort(24)</v>
      </c>
      <c r="I24" s="66">
        <f>IF(jeudi!J31="","",jeudi!J31)</f>
        <v>24</v>
      </c>
      <c r="J24" s="66">
        <f>IF(jeudi!K31="","",jeudi!K31)</f>
        <v>35</v>
      </c>
      <c r="K24" s="67" t="str">
        <f>IF(jeudi!L31="","",jeudi!L31)</f>
        <v/>
      </c>
      <c r="L24" s="177" t="str">
        <f>IF(jeudi!N31="","",jeudi!N31)</f>
        <v/>
      </c>
    </row>
    <row r="25" spans="1:12" x14ac:dyDescent="0.15">
      <c r="A25" s="42">
        <f>IF(jeudi!A32="","",jeudi!A32)</f>
        <v>45246</v>
      </c>
      <c r="B25" s="67" t="str">
        <f>IF(jeudi!B32="","",jeudi!B32)</f>
        <v>etc.(10)</v>
      </c>
      <c r="C25" s="66">
        <f>IF(jeudi!C32="","",jeudi!C32)</f>
        <v>10</v>
      </c>
      <c r="D25" s="66">
        <f>IF(jeudi!D32="","",jeudi!D32)</f>
        <v>33</v>
      </c>
      <c r="E25" s="67" t="str">
        <f>IF(jeudi!E32="","",jeudi!E32)</f>
        <v/>
      </c>
      <c r="F25" s="176" t="str">
        <f>IF(jeudi!G32="","",jeudi!G32)</f>
        <v/>
      </c>
      <c r="G25" s="67">
        <f>IF(jeudi!H32="","",jeudi!H32)</f>
        <v>45246</v>
      </c>
      <c r="H25" s="67" t="str">
        <f>IF(jeudi!I32="","",jeudi!I32)</f>
        <v>amort(24)</v>
      </c>
      <c r="I25" s="66">
        <f>IF(jeudi!J32="","",jeudi!J32)</f>
        <v>24</v>
      </c>
      <c r="J25" s="66">
        <f>IF(jeudi!K32="","",jeudi!K32)</f>
        <v>44</v>
      </c>
      <c r="K25" s="67" t="str">
        <f>IF(jeudi!L32="","",jeudi!L32)</f>
        <v/>
      </c>
      <c r="L25" s="177" t="str">
        <f>IF(jeudi!N32="","",jeudi!N32)</f>
        <v/>
      </c>
    </row>
    <row r="26" spans="1:12" x14ac:dyDescent="0.15">
      <c r="A26" s="42">
        <f>IF(jeudi!A33="","",jeudi!A33)</f>
        <v>45246</v>
      </c>
      <c r="B26" s="67" t="str">
        <f>IF(jeudi!B33="","",jeudi!B33)</f>
        <v>du travail(11)</v>
      </c>
      <c r="C26" s="66">
        <f>IF(jeudi!C33="","",jeudi!C33)</f>
        <v>11</v>
      </c>
      <c r="D26" s="66">
        <f>IF(jeudi!D33="","",jeudi!D33)</f>
        <v>33</v>
      </c>
      <c r="E26" s="67" t="str">
        <f>IF(jeudi!E33="","",jeudi!E33)</f>
        <v/>
      </c>
      <c r="F26" s="176" t="str">
        <f>IF(jeudi!G33="","",jeudi!G33)</f>
        <v/>
      </c>
      <c r="G26" s="67">
        <f>IF(jeudi!H33="","",jeudi!H33)</f>
        <v>45246</v>
      </c>
      <c r="H26" s="67" t="str">
        <f>IF(jeudi!I33="","",jeudi!I33)</f>
        <v>nourriture(25)</v>
      </c>
      <c r="I26" s="66">
        <f>IF(jeudi!J33="","",jeudi!J33)</f>
        <v>25</v>
      </c>
      <c r="J26" s="66">
        <f>IF(jeudi!K33="","",jeudi!K33)</f>
        <v>38</v>
      </c>
      <c r="K26" s="67" t="str">
        <f>IF(jeudi!L33="","",jeudi!L33)</f>
        <v/>
      </c>
      <c r="L26" s="177" t="str">
        <f>IF(jeudi!N33="","",jeudi!N33)</f>
        <v/>
      </c>
    </row>
    <row r="27" spans="1:12" x14ac:dyDescent="0.15">
      <c r="A27" s="42">
        <f>IF(jeudi!A34="","",jeudi!A34)</f>
        <v>45246</v>
      </c>
      <c r="B27" s="67" t="str">
        <f>IF(jeudi!B34="","",jeudi!B34)</f>
        <v>aide(13)</v>
      </c>
      <c r="C27" s="66">
        <f>IF(jeudi!C34="","",jeudi!C34)</f>
        <v>13</v>
      </c>
      <c r="D27" s="66">
        <f>IF(jeudi!D34="","",jeudi!D34)</f>
        <v>37</v>
      </c>
      <c r="E27" s="67" t="str">
        <f>IF(jeudi!E34="","",jeudi!E34)</f>
        <v/>
      </c>
      <c r="F27" s="176" t="str">
        <f>IF(jeudi!G34="","",jeudi!G34)</f>
        <v/>
      </c>
      <c r="G27" s="67">
        <f>IF(jeudi!H34="","",jeudi!H34)</f>
        <v>45246</v>
      </c>
      <c r="H27" s="67" t="str">
        <f>IF(jeudi!I34="","",jeudi!I34)</f>
        <v>amort(24)</v>
      </c>
      <c r="I27" s="66">
        <f>IF(jeudi!J34="","",jeudi!J34)</f>
        <v>24</v>
      </c>
      <c r="J27" s="66">
        <f>IF(jeudi!K34="","",jeudi!K34)</f>
        <v>45</v>
      </c>
      <c r="K27" s="67" t="str">
        <f>IF(jeudi!L34="","",jeudi!L34)</f>
        <v/>
      </c>
      <c r="L27" s="177" t="str">
        <f>IF(jeudi!N34="","",jeudi!N34)</f>
        <v/>
      </c>
    </row>
    <row r="28" spans="1:12" x14ac:dyDescent="0.15">
      <c r="A28" s="42">
        <f>IF(vendredi!A31="","",vendredi!A31)</f>
        <v>45247</v>
      </c>
      <c r="B28" s="67" t="str">
        <f>IF(vendredi!B31="","",vendredi!B31)</f>
        <v>etc.(10)</v>
      </c>
      <c r="C28" s="66">
        <f>IF(vendredi!C31="","",vendredi!C31)</f>
        <v>10</v>
      </c>
      <c r="D28" s="66">
        <f>IF(vendredi!D31="","",vendredi!D31)</f>
        <v>39</v>
      </c>
      <c r="E28" s="67" t="str">
        <f>IF(vendredi!E31="","",vendredi!E31)</f>
        <v/>
      </c>
      <c r="F28" s="176" t="str">
        <f>IF(vendredi!G31="","",vendredi!G31)</f>
        <v/>
      </c>
      <c r="G28" s="67">
        <f>IF(vendredi!H31="","",vendredi!H31)</f>
        <v>45247</v>
      </c>
      <c r="H28" s="67" t="str">
        <f>IF(vendredi!I31="","",vendredi!I31)</f>
        <v>nourriture(25)</v>
      </c>
      <c r="I28" s="66">
        <f>IF(vendredi!J31="","",vendredi!J31)</f>
        <v>25</v>
      </c>
      <c r="J28" s="66">
        <f>IF(vendredi!K31="","",vendredi!K31)</f>
        <v>39</v>
      </c>
      <c r="K28" s="67" t="str">
        <f>IF(vendredi!L31="","",vendredi!L31)</f>
        <v/>
      </c>
      <c r="L28" s="177" t="str">
        <f>IF(vendredi!N31="","",vendredi!N31)</f>
        <v/>
      </c>
    </row>
    <row r="29" spans="1:12" x14ac:dyDescent="0.15">
      <c r="A29" s="42">
        <f>IF(vendredi!A32="","",vendredi!A32)</f>
        <v>45247</v>
      </c>
      <c r="B29" s="67" t="str">
        <f>IF(vendredi!B32="","",vendredi!B32)</f>
        <v>aide(13)</v>
      </c>
      <c r="C29" s="66">
        <f>IF(vendredi!C32="","",vendredi!C32)</f>
        <v>13</v>
      </c>
      <c r="D29" s="66">
        <f>IF(vendredi!D32="","",vendredi!D32)</f>
        <v>39</v>
      </c>
      <c r="E29" s="67" t="str">
        <f>IF(vendredi!E32="","",vendredi!E32)</f>
        <v/>
      </c>
      <c r="F29" s="176" t="str">
        <f>IF(vendredi!G32="","",vendredi!G32)</f>
        <v/>
      </c>
      <c r="G29" s="67">
        <f>IF(vendredi!H32="","",vendredi!H32)</f>
        <v>45247</v>
      </c>
      <c r="H29" s="67" t="str">
        <f>IF(vendredi!I32="","",vendredi!I32)</f>
        <v>vie(29)</v>
      </c>
      <c r="I29" s="66">
        <f>IF(vendredi!J32="","",vendredi!J32)</f>
        <v>29</v>
      </c>
      <c r="J29" s="66">
        <f>IF(vendredi!K32="","",vendredi!K32)</f>
        <v>39</v>
      </c>
      <c r="K29" s="67" t="str">
        <f>IF(vendredi!L32="","",vendredi!L32)</f>
        <v/>
      </c>
      <c r="L29" s="177" t="str">
        <f>IF(vendredi!N32="","",vendredi!N32)</f>
        <v/>
      </c>
    </row>
    <row r="30" spans="1:12" x14ac:dyDescent="0.15">
      <c r="A30" s="42">
        <f>IF(vendredi!A33="","",vendredi!A33)</f>
        <v>45247</v>
      </c>
      <c r="B30" s="67" t="str">
        <f>IF(vendredi!B33="","",vendredi!B33)</f>
        <v>etc.(10)</v>
      </c>
      <c r="C30" s="66">
        <f>IF(vendredi!C33="","",vendredi!C33)</f>
        <v>10</v>
      </c>
      <c r="D30" s="66">
        <f>IF(vendredi!D33="","",vendredi!D33)</f>
        <v>35</v>
      </c>
      <c r="E30" s="67" t="str">
        <f>IF(vendredi!E33="","",vendredi!E33)</f>
        <v/>
      </c>
      <c r="F30" s="176" t="str">
        <f>IF(vendredi!G33="","",vendredi!G33)</f>
        <v/>
      </c>
      <c r="G30" s="67">
        <f>IF(vendredi!H33="","",vendredi!H33)</f>
        <v>45247</v>
      </c>
      <c r="H30" s="67" t="str">
        <f>IF(vendredi!I33="","",vendredi!I33)</f>
        <v>nourriture(25)</v>
      </c>
      <c r="I30" s="66">
        <f>IF(vendredi!J33="","",vendredi!J33)</f>
        <v>25</v>
      </c>
      <c r="J30" s="66">
        <f>IF(vendredi!K33="","",vendredi!K33)</f>
        <v>38</v>
      </c>
      <c r="K30" s="67" t="str">
        <f>IF(vendredi!L33="","",vendredi!L33)</f>
        <v/>
      </c>
      <c r="L30" s="177" t="str">
        <f>IF(vendredi!N33="","",vendredi!N33)</f>
        <v/>
      </c>
    </row>
    <row r="31" spans="1:12" x14ac:dyDescent="0.15">
      <c r="A31" s="42">
        <f>IF(vendredi!A34="","",vendredi!A34)</f>
        <v>45247</v>
      </c>
      <c r="B31" s="67" t="str">
        <f>IF(vendredi!B34="","",vendredi!B34)</f>
        <v>etc.(10)</v>
      </c>
      <c r="C31" s="66">
        <f>IF(vendredi!C34="","",vendredi!C34)</f>
        <v>10</v>
      </c>
      <c r="D31" s="66">
        <f>IF(vendredi!D34="","",vendredi!D34)</f>
        <v>33</v>
      </c>
      <c r="E31" s="67" t="str">
        <f>IF(vendredi!E34="","",vendredi!E34)</f>
        <v/>
      </c>
      <c r="F31" s="176" t="str">
        <f>IF(vendredi!G34="","",vendredi!G34)</f>
        <v/>
      </c>
      <c r="G31" s="67">
        <f>IF(vendredi!H34="","",vendredi!H34)</f>
        <v>45247</v>
      </c>
      <c r="H31" s="67" t="str">
        <f>IF(vendredi!I34="","",vendredi!I34)</f>
        <v>vie(29)</v>
      </c>
      <c r="I31" s="66">
        <f>IF(vendredi!J34="","",vendredi!J34)</f>
        <v>29</v>
      </c>
      <c r="J31" s="66">
        <f>IF(vendredi!K34="","",vendredi!K34)</f>
        <v>39</v>
      </c>
      <c r="K31" s="67" t="str">
        <f>IF(vendredi!L34="","",vendredi!L34)</f>
        <v/>
      </c>
      <c r="L31" s="177" t="str">
        <f>IF(vendredi!N34="","",vendredi!N34)</f>
        <v/>
      </c>
    </row>
    <row r="32" spans="1:12" x14ac:dyDescent="0.15">
      <c r="A32" s="42">
        <f>IF(samdi!A31="","",samdi!A31)</f>
        <v>45248</v>
      </c>
      <c r="B32" s="67" t="str">
        <f>IF(samdi!B31="","",samdi!B31)</f>
        <v>etc.(10)</v>
      </c>
      <c r="C32" s="66">
        <f>IF(samdi!C31="","",samdi!C31)</f>
        <v>10</v>
      </c>
      <c r="D32" s="66">
        <f>IF(samdi!D31="","",samdi!D31)</f>
        <v>33</v>
      </c>
      <c r="E32" s="67" t="str">
        <f>IF(samdi!E31="","",samdi!E31)</f>
        <v/>
      </c>
      <c r="F32" s="176" t="str">
        <f>IF(samdi!G31="","",samdi!G31)</f>
        <v/>
      </c>
      <c r="G32" s="67">
        <f>IF(samdi!H31="","",samdi!H31)</f>
        <v>45248</v>
      </c>
      <c r="H32" s="67" t="str">
        <f>IF(samdi!I31="","",samdi!I31)</f>
        <v>culture(28)</v>
      </c>
      <c r="I32" s="66">
        <f>IF(samdi!J31="","",samdi!J31)</f>
        <v>28</v>
      </c>
      <c r="J32" s="66">
        <f>IF(samdi!K31="","",samdi!K31)</f>
        <v>39</v>
      </c>
      <c r="K32" s="67" t="str">
        <f>IF(samdi!L31="","",samdi!L31)</f>
        <v/>
      </c>
      <c r="L32" s="177" t="str">
        <f>IF(samdi!N31="","",samdi!N31)</f>
        <v/>
      </c>
    </row>
    <row r="33" spans="1:12" x14ac:dyDescent="0.15">
      <c r="A33" s="42">
        <f>IF(samdi!A32="","",samdi!A32)</f>
        <v>45248</v>
      </c>
      <c r="B33" s="67" t="str">
        <f>IF(samdi!B32="","",samdi!B32)</f>
        <v>etc.(10)</v>
      </c>
      <c r="C33" s="66">
        <f>IF(samdi!C32="","",samdi!C32)</f>
        <v>10</v>
      </c>
      <c r="D33" s="66">
        <f>IF(samdi!D32="","",samdi!D32)</f>
        <v>34</v>
      </c>
      <c r="E33" s="67" t="str">
        <f>IF(samdi!E32="","",samdi!E32)</f>
        <v/>
      </c>
      <c r="F33" s="176" t="str">
        <f>IF(samdi!G32="","",samdi!G32)</f>
        <v/>
      </c>
      <c r="G33" s="67">
        <f>IF(samdi!H32="","",samdi!H32)</f>
        <v>45248</v>
      </c>
      <c r="H33" s="67" t="str">
        <f>IF(samdi!I32="","",samdi!I32)</f>
        <v>nourriture(25)</v>
      </c>
      <c r="I33" s="66">
        <f>IF(samdi!J32="","",samdi!J32)</f>
        <v>25</v>
      </c>
      <c r="J33" s="66">
        <f>IF(samdi!K32="","",samdi!K32)</f>
        <v>38</v>
      </c>
      <c r="K33" s="67" t="str">
        <f>IF(samdi!L32="","",samdi!L32)</f>
        <v/>
      </c>
      <c r="L33" s="177" t="str">
        <f>IF(samdi!N32="","",samdi!N32)</f>
        <v/>
      </c>
    </row>
    <row r="34" spans="1:12" x14ac:dyDescent="0.15">
      <c r="A34" s="42">
        <f>IF(samdi!A33="","",samdi!A33)</f>
        <v>45248</v>
      </c>
      <c r="B34" s="67" t="str">
        <f>IF(samdi!B33="","",samdi!B33)</f>
        <v>du travail(11)</v>
      </c>
      <c r="C34" s="66">
        <f>IF(samdi!C33="","",samdi!C33)</f>
        <v>11</v>
      </c>
      <c r="D34" s="66">
        <f>IF(samdi!D33="","",samdi!D33)</f>
        <v>33</v>
      </c>
      <c r="E34" s="67" t="str">
        <f>IF(samdi!E33="","",samdi!E33)</f>
        <v/>
      </c>
      <c r="F34" s="176" t="str">
        <f>IF(samdi!G33="","",samdi!G33)</f>
        <v/>
      </c>
      <c r="G34" s="67">
        <f>IF(samdi!H33="","",samdi!H33)</f>
        <v>45248</v>
      </c>
      <c r="H34" s="67" t="str">
        <f>IF(samdi!I33="","",samdi!I33)</f>
        <v>nourriture(25)</v>
      </c>
      <c r="I34" s="66">
        <f>IF(samdi!J33="","",samdi!J33)</f>
        <v>25</v>
      </c>
      <c r="J34" s="66">
        <f>IF(samdi!K33="","",samdi!K33)</f>
        <v>38</v>
      </c>
      <c r="K34" s="67" t="str">
        <f>IF(samdi!L33="","",samdi!L33)</f>
        <v/>
      </c>
      <c r="L34" s="177" t="str">
        <f>IF(samdi!N33="","",samdi!N33)</f>
        <v/>
      </c>
    </row>
    <row r="35" spans="1:12" x14ac:dyDescent="0.15">
      <c r="A35" s="42">
        <f>IF(samdi!A34="","",samdi!A34)</f>
        <v>45248</v>
      </c>
      <c r="B35" s="67" t="str">
        <f>IF(samdi!B34="","",samdi!B34)</f>
        <v>du travail(11)</v>
      </c>
      <c r="C35" s="66">
        <f>IF(samdi!C34="","",samdi!C34)</f>
        <v>11</v>
      </c>
      <c r="D35" s="66">
        <f>IF(samdi!D34="","",samdi!D34)</f>
        <v>30</v>
      </c>
      <c r="E35" s="67" t="str">
        <f>IF(samdi!E34="","",samdi!E34)</f>
        <v/>
      </c>
      <c r="F35" s="176" t="str">
        <f>IF(samdi!G34="","",samdi!G34)</f>
        <v/>
      </c>
      <c r="G35" s="67">
        <f>IF(samdi!H34="","",samdi!H34)</f>
        <v>45248</v>
      </c>
      <c r="H35" s="67" t="str">
        <f>IF(samdi!I34="","",samdi!I34)</f>
        <v>vie(29)</v>
      </c>
      <c r="I35" s="66">
        <f>IF(samdi!J34="","",samdi!J34)</f>
        <v>27</v>
      </c>
      <c r="J35" s="66">
        <f>IF(samdi!K34="","",samdi!K34)</f>
        <v>36</v>
      </c>
      <c r="K35" s="67" t="str">
        <f>IF(samdi!L34="","",samdi!L34)</f>
        <v/>
      </c>
      <c r="L35" s="177" t="str">
        <f>IF(samdi!N34="","",samdi!N34)</f>
        <v/>
      </c>
    </row>
    <row r="36" spans="1:12" ht="22.5" customHeight="1" x14ac:dyDescent="0.15">
      <c r="A36" s="55"/>
      <c r="B36" s="56"/>
      <c r="C36" s="45"/>
      <c r="D36" s="45"/>
      <c r="E36" s="41" t="s">
        <v>66</v>
      </c>
      <c r="F36" s="65">
        <f>SUM(F8:F35)</f>
        <v>0</v>
      </c>
      <c r="G36" s="54"/>
      <c r="H36" s="30"/>
      <c r="I36" s="28"/>
      <c r="J36" s="28"/>
      <c r="K36" s="41" t="s">
        <v>67</v>
      </c>
      <c r="L36" s="63">
        <f>SUM(L8:L35)</f>
        <v>248330</v>
      </c>
    </row>
    <row r="37" spans="1:12" x14ac:dyDescent="0.15">
      <c r="A37" s="57"/>
      <c r="B37" s="58"/>
      <c r="C37" s="52"/>
      <c r="D37" s="52"/>
      <c r="E37" s="52"/>
      <c r="F37" s="59"/>
      <c r="G37" s="57"/>
      <c r="H37" s="58"/>
      <c r="I37" s="52"/>
      <c r="J37" s="52"/>
      <c r="K37" s="52"/>
      <c r="L37" s="60"/>
    </row>
    <row r="38" spans="1:12" ht="27" customHeight="1" x14ac:dyDescent="0.15">
      <c r="A38" s="327" t="s">
        <v>68</v>
      </c>
      <c r="B38" s="328"/>
      <c r="C38" s="328"/>
      <c r="D38" s="328"/>
      <c r="E38" s="328"/>
      <c r="F38" s="329"/>
      <c r="G38" s="327" t="s">
        <v>69</v>
      </c>
      <c r="H38" s="328"/>
      <c r="I38" s="328"/>
      <c r="J38" s="328"/>
      <c r="K38" s="328"/>
      <c r="L38" s="330"/>
    </row>
    <row r="39" spans="1:12" x14ac:dyDescent="0.15">
      <c r="A39" s="68" t="s">
        <v>29</v>
      </c>
      <c r="B39" s="62" t="s">
        <v>30</v>
      </c>
      <c r="C39" s="189" t="s">
        <v>31</v>
      </c>
      <c r="D39" s="189" t="s">
        <v>32</v>
      </c>
      <c r="E39" s="189" t="s">
        <v>22</v>
      </c>
      <c r="F39" s="190" t="s">
        <v>33</v>
      </c>
      <c r="G39" s="191" t="s">
        <v>29</v>
      </c>
      <c r="H39" s="189" t="s">
        <v>30</v>
      </c>
      <c r="I39" s="189" t="s">
        <v>31</v>
      </c>
      <c r="J39" s="189" t="s">
        <v>32</v>
      </c>
      <c r="K39" s="189" t="s">
        <v>22</v>
      </c>
      <c r="L39" s="192" t="s">
        <v>33</v>
      </c>
    </row>
    <row r="40" spans="1:12" x14ac:dyDescent="0.15">
      <c r="A40" s="42"/>
      <c r="B40" s="33" t="s">
        <v>70</v>
      </c>
      <c r="C40" s="13">
        <v>31</v>
      </c>
      <c r="D40" s="13">
        <v>31</v>
      </c>
      <c r="E40" s="12" t="s">
        <v>70</v>
      </c>
      <c r="F40" s="178">
        <f t="shared" ref="F40:F49" si="0">SUMIF($D$8:$D$35,C40,$F$8:$F$35)-SUMIF($J$8:$J$35,C40,$L$8:$L$35)</f>
        <v>0</v>
      </c>
      <c r="G40" s="42"/>
      <c r="H40" s="12" t="s">
        <v>71</v>
      </c>
      <c r="I40" s="13">
        <v>41</v>
      </c>
      <c r="J40" s="70">
        <v>41</v>
      </c>
      <c r="K40" s="61"/>
      <c r="L40" s="179">
        <f>SUMIF($J$8:$J$35,I40,L8:$L$35)-SUMIF($D$8:$D$35,I40,$F$8:$F$35)</f>
        <v>0</v>
      </c>
    </row>
    <row r="41" spans="1:12" x14ac:dyDescent="0.15">
      <c r="A41" s="42"/>
      <c r="B41" s="12" t="s">
        <v>72</v>
      </c>
      <c r="C41" s="13">
        <v>32</v>
      </c>
      <c r="D41" s="13">
        <v>32</v>
      </c>
      <c r="E41" s="12" t="s">
        <v>72</v>
      </c>
      <c r="F41" s="178">
        <f t="shared" si="0"/>
        <v>0</v>
      </c>
      <c r="G41" s="42"/>
      <c r="H41" s="12" t="s">
        <v>73</v>
      </c>
      <c r="I41" s="13">
        <v>42</v>
      </c>
      <c r="J41" s="70">
        <v>42</v>
      </c>
      <c r="K41" s="61"/>
      <c r="L41" s="179">
        <f>SUMIF($J$8:$J$35,I41,L8:$L$35)-SUMIF($D$8:$D$35,I41,$F$8:$F$35)</f>
        <v>0</v>
      </c>
    </row>
    <row r="42" spans="1:12" x14ac:dyDescent="0.15">
      <c r="A42" s="42"/>
      <c r="B42" s="12" t="s">
        <v>74</v>
      </c>
      <c r="C42" s="13">
        <v>33</v>
      </c>
      <c r="D42" s="13">
        <v>33</v>
      </c>
      <c r="E42" s="12" t="s">
        <v>74</v>
      </c>
      <c r="F42" s="178">
        <f t="shared" si="0"/>
        <v>0</v>
      </c>
      <c r="G42" s="42"/>
      <c r="H42" s="12" t="s">
        <v>4</v>
      </c>
      <c r="I42" s="13">
        <v>43</v>
      </c>
      <c r="J42" s="70">
        <v>43</v>
      </c>
      <c r="K42" s="13"/>
      <c r="L42" s="179">
        <f>SUMIF($J$8:$J$35,I42,L8:$L$35)-SUMIF($D$8:$D$35,I42,$F$8:$F$35)</f>
        <v>0</v>
      </c>
    </row>
    <row r="43" spans="1:12" x14ac:dyDescent="0.15">
      <c r="A43" s="42"/>
      <c r="B43" s="12" t="s">
        <v>75</v>
      </c>
      <c r="C43" s="13">
        <v>34</v>
      </c>
      <c r="D43" s="13">
        <v>34</v>
      </c>
      <c r="E43" s="12" t="s">
        <v>76</v>
      </c>
      <c r="F43" s="178">
        <f t="shared" si="0"/>
        <v>0</v>
      </c>
      <c r="G43" s="42"/>
      <c r="H43" s="12" t="s">
        <v>77</v>
      </c>
      <c r="I43" s="13">
        <v>44</v>
      </c>
      <c r="J43" s="70">
        <v>44</v>
      </c>
      <c r="K43" s="13"/>
      <c r="L43" s="179">
        <f>SUMIF($J$8:$J$35,I43,L8:$L$35)-SUMIF($D$8:$D$35,I43,$F$8:$F$35)</f>
        <v>0</v>
      </c>
    </row>
    <row r="44" spans="1:12" x14ac:dyDescent="0.15">
      <c r="A44" s="42"/>
      <c r="B44" s="12" t="s">
        <v>78</v>
      </c>
      <c r="C44" s="13">
        <v>35</v>
      </c>
      <c r="D44" s="13">
        <v>35</v>
      </c>
      <c r="E44" s="12" t="s">
        <v>78</v>
      </c>
      <c r="F44" s="178">
        <f t="shared" si="0"/>
        <v>0</v>
      </c>
      <c r="G44" s="42"/>
      <c r="H44" s="12" t="s">
        <v>141</v>
      </c>
      <c r="I44" s="13">
        <v>45</v>
      </c>
      <c r="J44" s="70">
        <v>45</v>
      </c>
      <c r="K44" s="13"/>
      <c r="L44" s="179">
        <f>SUMIF($J$8:$J$35,I44,L8:$L$35)-SUMIF($D$8:$D$35,I44,$F$8:$F$35)</f>
        <v>0</v>
      </c>
    </row>
    <row r="45" spans="1:12" x14ac:dyDescent="0.15">
      <c r="A45" s="42"/>
      <c r="B45" s="12" t="s">
        <v>79</v>
      </c>
      <c r="C45" s="13">
        <v>36</v>
      </c>
      <c r="D45" s="13">
        <v>36</v>
      </c>
      <c r="E45" s="12" t="s">
        <v>79</v>
      </c>
      <c r="F45" s="178">
        <f t="shared" si="0"/>
        <v>-248330</v>
      </c>
      <c r="G45" s="42"/>
      <c r="H45" s="12"/>
      <c r="I45" s="13"/>
      <c r="J45" s="70"/>
      <c r="K45" s="13"/>
      <c r="L45" s="179"/>
    </row>
    <row r="46" spans="1:12" x14ac:dyDescent="0.15">
      <c r="A46" s="42"/>
      <c r="B46" s="12" t="s">
        <v>80</v>
      </c>
      <c r="C46" s="13">
        <v>37</v>
      </c>
      <c r="D46" s="13">
        <v>37</v>
      </c>
      <c r="E46" s="12" t="s">
        <v>80</v>
      </c>
      <c r="F46" s="178">
        <f t="shared" si="0"/>
        <v>0</v>
      </c>
      <c r="G46" s="42"/>
      <c r="H46" s="12"/>
      <c r="I46" s="70"/>
      <c r="J46" s="70"/>
      <c r="K46" s="13"/>
      <c r="L46" s="15"/>
    </row>
    <row r="47" spans="1:12" x14ac:dyDescent="0.15">
      <c r="A47" s="42"/>
      <c r="B47" s="12" t="s">
        <v>81</v>
      </c>
      <c r="C47" s="13">
        <v>38</v>
      </c>
      <c r="D47" s="13">
        <v>38</v>
      </c>
      <c r="E47" s="12" t="s">
        <v>81</v>
      </c>
      <c r="F47" s="178">
        <f t="shared" si="0"/>
        <v>0</v>
      </c>
      <c r="G47" s="42"/>
      <c r="H47" s="12"/>
      <c r="I47" s="70"/>
      <c r="J47" s="70"/>
      <c r="K47" s="13"/>
      <c r="L47" s="15"/>
    </row>
    <row r="48" spans="1:12" x14ac:dyDescent="0.15">
      <c r="A48" s="42"/>
      <c r="B48" s="12" t="s">
        <v>82</v>
      </c>
      <c r="C48" s="13">
        <v>39</v>
      </c>
      <c r="D48" s="13">
        <v>39</v>
      </c>
      <c r="E48" s="12" t="s">
        <v>82</v>
      </c>
      <c r="F48" s="178">
        <f t="shared" si="0"/>
        <v>0</v>
      </c>
      <c r="G48" s="42"/>
      <c r="H48" s="12"/>
      <c r="I48" s="70"/>
      <c r="J48" s="70"/>
      <c r="K48" s="13"/>
      <c r="L48" s="15"/>
    </row>
    <row r="49" spans="1:12" x14ac:dyDescent="0.15">
      <c r="A49" s="42"/>
      <c r="B49" s="12" t="s">
        <v>83</v>
      </c>
      <c r="C49" s="13">
        <v>30</v>
      </c>
      <c r="D49" s="13">
        <v>30</v>
      </c>
      <c r="E49" s="12" t="s">
        <v>83</v>
      </c>
      <c r="F49" s="178">
        <f t="shared" si="0"/>
        <v>0</v>
      </c>
      <c r="G49" s="42"/>
      <c r="H49" s="12"/>
      <c r="I49" s="70"/>
      <c r="J49" s="70"/>
      <c r="K49" s="13"/>
      <c r="L49" s="15"/>
    </row>
    <row r="50" spans="1:12" x14ac:dyDescent="0.15">
      <c r="A50" s="42"/>
      <c r="B50" s="12"/>
      <c r="C50" s="13"/>
      <c r="D50" s="13"/>
      <c r="E50" s="13"/>
      <c r="F50" s="178"/>
      <c r="G50" s="42"/>
      <c r="H50" s="12"/>
      <c r="I50" s="70"/>
      <c r="J50" s="70"/>
      <c r="K50" s="13"/>
      <c r="L50" s="15"/>
    </row>
    <row r="51" spans="1:12" x14ac:dyDescent="0.15">
      <c r="A51" s="42"/>
      <c r="B51" s="12"/>
      <c r="C51" s="13"/>
      <c r="D51" s="13"/>
      <c r="E51" s="13"/>
      <c r="F51" s="178"/>
      <c r="G51" s="42"/>
      <c r="H51" s="12"/>
      <c r="I51" s="70"/>
      <c r="J51" s="70"/>
      <c r="K51" s="13"/>
      <c r="L51" s="15"/>
    </row>
    <row r="52" spans="1:12" x14ac:dyDescent="0.15">
      <c r="A52" s="42"/>
      <c r="B52" s="12"/>
      <c r="C52" s="13"/>
      <c r="D52" s="13"/>
      <c r="E52" s="13"/>
      <c r="F52" s="178"/>
      <c r="G52" s="42"/>
      <c r="H52" s="12"/>
      <c r="I52" s="70"/>
      <c r="J52" s="70"/>
      <c r="K52" s="13"/>
      <c r="L52" s="15"/>
    </row>
    <row r="53" spans="1:12" x14ac:dyDescent="0.15">
      <c r="A53" s="42"/>
      <c r="B53" s="12"/>
      <c r="C53" s="13"/>
      <c r="D53" s="13"/>
      <c r="E53" s="13"/>
      <c r="F53" s="178"/>
      <c r="G53" s="42"/>
      <c r="H53" s="12"/>
      <c r="I53" s="70"/>
      <c r="J53" s="70"/>
      <c r="K53" s="13"/>
      <c r="L53" s="15"/>
    </row>
    <row r="54" spans="1:12" x14ac:dyDescent="0.15">
      <c r="A54" s="42"/>
      <c r="B54" s="12"/>
      <c r="C54" s="13"/>
      <c r="D54" s="13"/>
      <c r="E54" s="13"/>
      <c r="F54" s="178"/>
      <c r="G54" s="42"/>
      <c r="H54" s="12"/>
      <c r="I54" s="70"/>
      <c r="J54" s="70"/>
      <c r="K54" s="13"/>
      <c r="L54" s="15"/>
    </row>
    <row r="55" spans="1:12" x14ac:dyDescent="0.15">
      <c r="A55" s="42"/>
      <c r="B55" s="12"/>
      <c r="C55" s="13"/>
      <c r="D55" s="13"/>
      <c r="E55" s="13"/>
      <c r="F55" s="178"/>
      <c r="G55" s="42"/>
      <c r="H55" s="12"/>
      <c r="I55" s="70"/>
      <c r="J55" s="70"/>
      <c r="K55" s="13"/>
      <c r="L55" s="15"/>
    </row>
    <row r="56" spans="1:12" x14ac:dyDescent="0.15">
      <c r="A56" s="42"/>
      <c r="B56" s="12"/>
      <c r="C56" s="13"/>
      <c r="D56" s="13"/>
      <c r="E56" s="13"/>
      <c r="F56" s="178"/>
      <c r="G56" s="42"/>
      <c r="H56" s="12"/>
      <c r="I56" s="70"/>
      <c r="J56" s="70"/>
      <c r="K56" s="13"/>
      <c r="L56" s="15"/>
    </row>
    <row r="57" spans="1:12" x14ac:dyDescent="0.15">
      <c r="A57" s="42"/>
      <c r="B57" s="12"/>
      <c r="C57" s="13"/>
      <c r="D57" s="13"/>
      <c r="E57" s="13"/>
      <c r="F57" s="178"/>
      <c r="G57" s="42"/>
      <c r="H57" s="12"/>
      <c r="I57" s="70"/>
      <c r="J57" s="70"/>
      <c r="K57" s="13"/>
      <c r="L57" s="15"/>
    </row>
    <row r="58" spans="1:12" ht="22.5" customHeight="1" x14ac:dyDescent="0.15">
      <c r="A58" s="27"/>
      <c r="B58" s="30"/>
      <c r="C58" s="28"/>
      <c r="D58" s="28"/>
      <c r="E58" s="41" t="s">
        <v>84</v>
      </c>
      <c r="F58" s="65">
        <f>SUM(F40:F57)</f>
        <v>-248330</v>
      </c>
      <c r="G58" s="54"/>
      <c r="H58" s="30"/>
      <c r="I58" s="28"/>
      <c r="J58" s="28"/>
      <c r="K58" s="41" t="s">
        <v>84</v>
      </c>
      <c r="L58" s="63">
        <f>SUM(L40:L57)</f>
        <v>0</v>
      </c>
    </row>
  </sheetData>
  <mergeCells count="8">
    <mergeCell ref="A38:F38"/>
    <mergeCell ref="G38:L38"/>
    <mergeCell ref="A1:L1"/>
    <mergeCell ref="I2:J2"/>
    <mergeCell ref="I3:J3"/>
    <mergeCell ref="I4:J4"/>
    <mergeCell ref="A6:F6"/>
    <mergeCell ref="G6:L6"/>
  </mergeCells>
  <phoneticPr fontId="1" type="noConversion"/>
  <pageMargins left="0.74803149606299213" right="0.74803149606299213" top="0.98425196850393704" bottom="0.98425196850393704" header="0.51181102362204722" footer="0.51181102362204722"/>
  <pageSetup paperSize="9" scale="85"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34"/>
  <sheetViews>
    <sheetView showGridLines="0" tabSelected="1" topLeftCell="A4" zoomScaleNormal="100" workbookViewId="0">
      <selection activeCell="M19" sqref="M19"/>
    </sheetView>
  </sheetViews>
  <sheetFormatPr defaultColWidth="8.88671875" defaultRowHeight="12" x14ac:dyDescent="0.15"/>
  <cols>
    <col min="1" max="1" width="8.88671875" style="1" customWidth="1"/>
    <col min="2" max="2" width="4.33203125" style="2" customWidth="1"/>
    <col min="3" max="3" width="8" style="4" customWidth="1"/>
    <col min="4" max="4" width="8.88671875" style="1" customWidth="1"/>
    <col min="5" max="5" width="4.33203125" style="2" customWidth="1"/>
    <col min="6" max="6" width="8" style="4" customWidth="1"/>
    <col min="7" max="7" width="8.88671875" style="1" customWidth="1"/>
    <col min="8" max="8" width="4.33203125" style="2" customWidth="1"/>
    <col min="9" max="9" width="8" style="4" customWidth="1"/>
    <col min="10" max="10" width="8.88671875" style="1" customWidth="1"/>
    <col min="11" max="11" width="4.33203125" style="2" customWidth="1"/>
    <col min="12" max="12" width="8" style="4" customWidth="1"/>
    <col min="13" max="14" width="11.21875" style="1" bestFit="1" customWidth="1"/>
    <col min="15" max="15" width="9.21875" style="1" bestFit="1" customWidth="1"/>
    <col min="16" max="16384" width="8.88671875" style="1"/>
  </cols>
  <sheetData>
    <row r="1" spans="1:15" ht="35.25" customHeight="1" x14ac:dyDescent="0.15">
      <c r="A1" s="338" t="s">
        <v>85</v>
      </c>
      <c r="B1" s="339"/>
      <c r="C1" s="339"/>
      <c r="D1" s="339"/>
      <c r="E1" s="339"/>
      <c r="F1" s="339"/>
      <c r="G1" s="339"/>
      <c r="H1" s="339"/>
      <c r="I1" s="339"/>
      <c r="J1" s="339"/>
      <c r="K1" s="339"/>
      <c r="L1" s="340"/>
    </row>
    <row r="2" spans="1:15" ht="36" customHeight="1" x14ac:dyDescent="0.15">
      <c r="A2" s="22"/>
      <c r="B2" s="17"/>
      <c r="C2" s="23"/>
      <c r="D2" s="17"/>
      <c r="E2" s="17"/>
      <c r="F2" s="23"/>
      <c r="G2" s="17"/>
      <c r="H2" s="17"/>
      <c r="I2" s="23"/>
      <c r="J2" s="17"/>
      <c r="K2" s="17"/>
      <c r="L2" s="24"/>
    </row>
    <row r="3" spans="1:15" ht="36" customHeight="1" x14ac:dyDescent="0.15">
      <c r="A3" s="22"/>
      <c r="B3" s="17"/>
      <c r="C3" s="23"/>
      <c r="D3" s="17"/>
      <c r="E3" s="17"/>
      <c r="F3" s="23"/>
      <c r="G3" s="17"/>
      <c r="H3" s="17"/>
      <c r="I3" s="23"/>
      <c r="J3" s="17"/>
      <c r="K3" s="17"/>
      <c r="L3" s="24"/>
    </row>
    <row r="4" spans="1:15" x14ac:dyDescent="0.15">
      <c r="A4" s="37"/>
      <c r="B4" s="32"/>
      <c r="C4" s="6" t="s">
        <v>86</v>
      </c>
      <c r="D4" s="341">
        <f>DATE(2023,11,18)</f>
        <v>45248</v>
      </c>
      <c r="E4" s="342"/>
      <c r="F4" s="6" t="s">
        <v>87</v>
      </c>
      <c r="G4" s="343" t="str">
        <f>TEXT(DATE(YEAR(D4-6),MONTH(D4-6),DAY(D4-6)),"YYYY. M. D")&amp;" - "&amp;TEXT(DATE(YEAR(D4),MONTH(D4),DAY(D4)),"YYYY. M. D")</f>
        <v>2023. 11. 12 - 2023. 11. 18</v>
      </c>
      <c r="H4" s="343"/>
      <c r="I4" s="343"/>
      <c r="J4" s="343"/>
      <c r="K4" s="5" t="s">
        <v>88</v>
      </c>
      <c r="L4" s="7" t="s">
        <v>89</v>
      </c>
    </row>
    <row r="5" spans="1:15" x14ac:dyDescent="0.15">
      <c r="A5" s="344" t="s">
        <v>90</v>
      </c>
      <c r="B5" s="343"/>
      <c r="C5" s="343"/>
      <c r="D5" s="343" t="s">
        <v>147</v>
      </c>
      <c r="E5" s="343"/>
      <c r="F5" s="343"/>
      <c r="G5" s="343" t="s">
        <v>91</v>
      </c>
      <c r="H5" s="343"/>
      <c r="I5" s="343"/>
      <c r="J5" s="343" t="s">
        <v>92</v>
      </c>
      <c r="K5" s="343"/>
      <c r="L5" s="345"/>
    </row>
    <row r="6" spans="1:15" x14ac:dyDescent="0.15">
      <c r="A6" s="38" t="s">
        <v>30</v>
      </c>
      <c r="B6" s="5" t="s">
        <v>31</v>
      </c>
      <c r="C6" s="6" t="s">
        <v>33</v>
      </c>
      <c r="D6" s="5" t="s">
        <v>30</v>
      </c>
      <c r="E6" s="5" t="s">
        <v>31</v>
      </c>
      <c r="F6" s="6" t="s">
        <v>33</v>
      </c>
      <c r="G6" s="5" t="s">
        <v>30</v>
      </c>
      <c r="H6" s="5" t="s">
        <v>31</v>
      </c>
      <c r="I6" s="6" t="s">
        <v>33</v>
      </c>
      <c r="J6" s="5" t="s">
        <v>30</v>
      </c>
      <c r="K6" s="5" t="s">
        <v>31</v>
      </c>
      <c r="L6" s="7" t="s">
        <v>33</v>
      </c>
    </row>
    <row r="7" spans="1:15" x14ac:dyDescent="0.15">
      <c r="A7" s="9" t="s">
        <v>93</v>
      </c>
      <c r="B7" s="10">
        <v>11</v>
      </c>
      <c r="C7" s="172">
        <f>SUMIF('comte de résultat'!$C$8:$C$35,B7,'comte de résultat'!$F$8:$F$35)</f>
        <v>0</v>
      </c>
      <c r="D7" s="33" t="s">
        <v>94</v>
      </c>
      <c r="E7" s="10">
        <v>21</v>
      </c>
      <c r="F7" s="14">
        <f>SUMIF('comte de résultat'!$I$8:$I$35,E7,'comte de résultat'!$L$8:$L$35)</f>
        <v>0</v>
      </c>
      <c r="G7" s="33" t="s">
        <v>70</v>
      </c>
      <c r="H7" s="10">
        <v>31</v>
      </c>
      <c r="I7" s="214">
        <f>400000000+170000000+260000000</f>
        <v>830000000</v>
      </c>
      <c r="J7" s="33" t="s">
        <v>173</v>
      </c>
      <c r="K7" s="10">
        <v>41</v>
      </c>
      <c r="L7" s="108">
        <v>92777798</v>
      </c>
      <c r="M7" s="4"/>
      <c r="O7" s="4"/>
    </row>
    <row r="8" spans="1:15" x14ac:dyDescent="0.15">
      <c r="A8" s="11" t="s">
        <v>95</v>
      </c>
      <c r="B8" s="13">
        <v>12</v>
      </c>
      <c r="C8" s="173">
        <f>SUMIF('comte de résultat'!$C$8:$C$35,B8,'comte de résultat'!$F$8:$F$35)</f>
        <v>0</v>
      </c>
      <c r="D8" s="12" t="s">
        <v>96</v>
      </c>
      <c r="E8" s="13">
        <v>22</v>
      </c>
      <c r="F8" s="14">
        <f>SUMIF('comte de résultat'!$I$8:$I$35,E8,'comte de résultat'!$L$8:$L$35)</f>
        <v>0</v>
      </c>
      <c r="G8" s="12" t="s">
        <v>72</v>
      </c>
      <c r="H8" s="13">
        <v>32</v>
      </c>
      <c r="I8" s="214">
        <f>240000000+455000000</f>
        <v>695000000</v>
      </c>
      <c r="J8" s="12" t="s">
        <v>73</v>
      </c>
      <c r="K8" s="13">
        <v>42</v>
      </c>
      <c r="L8" s="108">
        <v>0</v>
      </c>
      <c r="M8" s="4"/>
      <c r="N8" s="4"/>
    </row>
    <row r="9" spans="1:15" x14ac:dyDescent="0.15">
      <c r="A9" s="11" t="s">
        <v>97</v>
      </c>
      <c r="B9" s="13">
        <v>13</v>
      </c>
      <c r="C9" s="173">
        <f>SUMIF('comte de résultat'!$C$8:$C$35,B9,'comte de résultat'!$F$8:$F$35)</f>
        <v>0</v>
      </c>
      <c r="D9" s="12" t="s">
        <v>98</v>
      </c>
      <c r="E9" s="13">
        <v>23</v>
      </c>
      <c r="F9" s="14">
        <f>SUMIF('comte de résultat'!$I$8:$I$35,E9,'comte de résultat'!$L$8:$L$35)</f>
        <v>0</v>
      </c>
      <c r="G9" s="12" t="s">
        <v>74</v>
      </c>
      <c r="H9" s="13">
        <v>33</v>
      </c>
      <c r="I9" s="214">
        <v>39729</v>
      </c>
      <c r="J9" s="12" t="s">
        <v>162</v>
      </c>
      <c r="K9" s="13">
        <v>43</v>
      </c>
      <c r="L9" s="108">
        <f>105000000+151000000+50000000+5000000+70000000+20000000-1000000</f>
        <v>400000000</v>
      </c>
    </row>
    <row r="10" spans="1:15" x14ac:dyDescent="0.15">
      <c r="A10" s="11" t="s">
        <v>99</v>
      </c>
      <c r="B10" s="13">
        <v>14</v>
      </c>
      <c r="C10" s="173">
        <f>SUMIF('comte de résultat'!$C$8:$C$35,B10,'comte de résultat'!$F$8:$F$35)</f>
        <v>0</v>
      </c>
      <c r="D10" s="12" t="s">
        <v>100</v>
      </c>
      <c r="E10" s="13">
        <v>24</v>
      </c>
      <c r="F10" s="14">
        <f>SUMIF('comte de résultat'!$I$8:$I$35,E10,'comte de résultat'!$L$8:$L$35)</f>
        <v>0</v>
      </c>
      <c r="G10" s="12" t="s">
        <v>129</v>
      </c>
      <c r="H10" s="13">
        <v>34</v>
      </c>
      <c r="I10" s="214">
        <v>2455690</v>
      </c>
      <c r="J10" s="12" t="s">
        <v>174</v>
      </c>
      <c r="K10" s="13">
        <v>44</v>
      </c>
      <c r="L10" s="108">
        <f>26369785+3000000</f>
        <v>29369785</v>
      </c>
      <c r="N10" s="4"/>
      <c r="O10" s="4"/>
    </row>
    <row r="11" spans="1:15" x14ac:dyDescent="0.15">
      <c r="A11" s="11"/>
      <c r="B11" s="13"/>
      <c r="C11" s="173"/>
      <c r="D11" s="12" t="s">
        <v>101</v>
      </c>
      <c r="E11" s="13">
        <v>25</v>
      </c>
      <c r="F11" s="14">
        <f>SUMIF('comte de résultat'!$I$8:$I$35,E11,'comte de résultat'!$L$8:$L$35)</f>
        <v>0</v>
      </c>
      <c r="G11" s="12" t="s">
        <v>78</v>
      </c>
      <c r="H11" s="13">
        <v>35</v>
      </c>
      <c r="I11" s="214">
        <v>987959</v>
      </c>
      <c r="J11" s="12" t="s">
        <v>163</v>
      </c>
      <c r="K11" s="13">
        <v>45</v>
      </c>
      <c r="L11" s="108">
        <v>23600000</v>
      </c>
    </row>
    <row r="12" spans="1:15" x14ac:dyDescent="0.15">
      <c r="A12" s="11"/>
      <c r="B12" s="13"/>
      <c r="C12" s="173"/>
      <c r="D12" s="12" t="s">
        <v>102</v>
      </c>
      <c r="E12" s="13">
        <v>26</v>
      </c>
      <c r="F12" s="14">
        <f>SUMIF('comte de résultat'!$I$8:$I$35,E12,'comte de résultat'!$L$8:$L$35)</f>
        <v>0</v>
      </c>
      <c r="G12" s="12" t="s">
        <v>79</v>
      </c>
      <c r="H12" s="13">
        <v>36</v>
      </c>
      <c r="I12" s="214">
        <f>433499+300000</f>
        <v>733499</v>
      </c>
      <c r="J12" s="12" t="s">
        <v>172</v>
      </c>
      <c r="K12" s="13">
        <v>46</v>
      </c>
      <c r="L12" s="108">
        <f>100000000-280000*24</f>
        <v>93280000</v>
      </c>
    </row>
    <row r="13" spans="1:15" x14ac:dyDescent="0.15">
      <c r="A13" s="11"/>
      <c r="B13" s="13"/>
      <c r="C13" s="173"/>
      <c r="D13" s="12" t="s">
        <v>103</v>
      </c>
      <c r="E13" s="13">
        <v>27</v>
      </c>
      <c r="F13" s="14">
        <f>SUMIF('comte de résultat'!$I$8:$I$35,E13,'comte de résultat'!$L$8:$L$35)</f>
        <v>0</v>
      </c>
      <c r="G13" s="12" t="s">
        <v>80</v>
      </c>
      <c r="H13" s="13">
        <v>37</v>
      </c>
      <c r="I13" s="214">
        <v>811840</v>
      </c>
      <c r="J13" s="12"/>
      <c r="K13" s="13"/>
      <c r="L13" s="15"/>
      <c r="N13" s="4"/>
    </row>
    <row r="14" spans="1:15" x14ac:dyDescent="0.15">
      <c r="A14" s="11"/>
      <c r="B14" s="13"/>
      <c r="C14" s="173"/>
      <c r="D14" s="12" t="s">
        <v>104</v>
      </c>
      <c r="E14" s="13">
        <v>28</v>
      </c>
      <c r="F14" s="14">
        <f>SUMIF('comte de résultat'!$I$8:$I$35,E14,'comte de résultat'!$L$8:$L$35)</f>
        <v>0</v>
      </c>
      <c r="G14" s="12" t="s">
        <v>81</v>
      </c>
      <c r="H14" s="13">
        <v>38</v>
      </c>
      <c r="I14" s="214">
        <v>34035</v>
      </c>
      <c r="J14" s="12"/>
      <c r="K14" s="13"/>
      <c r="L14" s="15"/>
      <c r="O14" s="4"/>
    </row>
    <row r="15" spans="1:15" x14ac:dyDescent="0.15">
      <c r="A15" s="11"/>
      <c r="B15" s="13"/>
      <c r="C15" s="173"/>
      <c r="D15" s="12" t="s">
        <v>105</v>
      </c>
      <c r="E15" s="13">
        <v>29</v>
      </c>
      <c r="F15" s="14">
        <f>SUMIF('comte de résultat'!$I$8:$I$35,E15,'comte de résultat'!$L$8:$L$35)</f>
        <v>248330</v>
      </c>
      <c r="G15" s="12" t="s">
        <v>164</v>
      </c>
      <c r="H15" s="13">
        <v>39</v>
      </c>
      <c r="I15" s="214">
        <f>1300*1545</f>
        <v>2008500</v>
      </c>
      <c r="J15" s="12"/>
      <c r="K15" s="13"/>
      <c r="L15" s="15"/>
      <c r="N15" s="4"/>
    </row>
    <row r="16" spans="1:15" x14ac:dyDescent="0.15">
      <c r="A16" s="11" t="s">
        <v>83</v>
      </c>
      <c r="B16" s="13">
        <v>10</v>
      </c>
      <c r="C16" s="173">
        <f>SUMIF('comte de résultat'!$C$8:$C$35,B16,'comte de résultat'!$F$8:$F$35)</f>
        <v>0</v>
      </c>
      <c r="D16" s="19" t="s">
        <v>83</v>
      </c>
      <c r="E16" s="20">
        <v>20</v>
      </c>
      <c r="F16" s="14">
        <f>SUMIF('comte de résultat'!$I$8:$I$35,E16,'comte de résultat'!$L$8:$L$35)</f>
        <v>0</v>
      </c>
      <c r="G16" s="12" t="s">
        <v>106</v>
      </c>
      <c r="H16" s="13">
        <v>30</v>
      </c>
      <c r="I16" s="214">
        <v>291535</v>
      </c>
      <c r="J16" s="19"/>
      <c r="K16" s="20"/>
      <c r="L16" s="21"/>
      <c r="N16" s="4"/>
      <c r="O16" s="4"/>
    </row>
    <row r="17" spans="1:16" x14ac:dyDescent="0.15">
      <c r="A17" s="39"/>
      <c r="B17" s="34"/>
      <c r="C17" s="35"/>
      <c r="D17" s="36"/>
      <c r="E17" s="34"/>
      <c r="F17" s="35"/>
      <c r="G17" s="36"/>
      <c r="H17" s="34"/>
      <c r="I17" s="35"/>
      <c r="J17" s="36"/>
      <c r="K17" s="34"/>
      <c r="L17" s="40"/>
      <c r="N17" s="4"/>
      <c r="O17" s="4"/>
    </row>
    <row r="18" spans="1:16" ht="13.5" customHeight="1" x14ac:dyDescent="0.15">
      <c r="A18" s="346" t="s">
        <v>66</v>
      </c>
      <c r="B18" s="342"/>
      <c r="C18" s="8">
        <f>SUM(C7:C11)</f>
        <v>0</v>
      </c>
      <c r="D18" s="347" t="s">
        <v>67</v>
      </c>
      <c r="E18" s="342"/>
      <c r="F18" s="8">
        <f>SUM(F7:F16)</f>
        <v>248330</v>
      </c>
      <c r="G18" s="210" t="s">
        <v>107</v>
      </c>
      <c r="H18" s="349">
        <f>SUM(I7:I16)</f>
        <v>1532362787</v>
      </c>
      <c r="I18" s="350"/>
      <c r="J18" s="215" t="s">
        <v>108</v>
      </c>
      <c r="K18" s="349">
        <f>SUM(L7:L16)</f>
        <v>639027583</v>
      </c>
      <c r="L18" s="351"/>
      <c r="M18" s="4"/>
      <c r="N18" s="4"/>
      <c r="O18" s="4"/>
    </row>
    <row r="19" spans="1:16" ht="13.5" customHeight="1" thickBot="1" x14ac:dyDescent="0.2">
      <c r="A19" s="27"/>
      <c r="B19" s="28"/>
      <c r="C19" s="29"/>
      <c r="D19" s="348"/>
      <c r="E19" s="348"/>
      <c r="F19" s="53"/>
      <c r="G19" s="30"/>
      <c r="H19" s="28"/>
      <c r="I19" s="29"/>
      <c r="J19" s="363" t="s">
        <v>186</v>
      </c>
      <c r="K19" s="364">
        <f>H18-K18</f>
        <v>893335204</v>
      </c>
      <c r="L19" s="365"/>
      <c r="N19" s="4"/>
      <c r="O19" s="4"/>
      <c r="P19" s="4"/>
    </row>
    <row r="20" spans="1:16" ht="12.75" thickBot="1" x14ac:dyDescent="0.2">
      <c r="A20" s="25"/>
      <c r="B20" s="17"/>
      <c r="C20" s="18"/>
      <c r="D20" s="16"/>
      <c r="E20" s="17"/>
      <c r="F20" s="18"/>
      <c r="G20" s="16"/>
      <c r="H20" s="17"/>
      <c r="I20" s="18"/>
      <c r="J20" s="16"/>
      <c r="K20" s="17"/>
      <c r="L20" s="26"/>
      <c r="N20" s="4"/>
    </row>
    <row r="21" spans="1:16" ht="13.5" customHeight="1" x14ac:dyDescent="0.15">
      <c r="A21" s="352" t="s">
        <v>109</v>
      </c>
      <c r="B21" s="353"/>
      <c r="C21" s="353"/>
      <c r="D21" s="353" t="s">
        <v>110</v>
      </c>
      <c r="E21" s="353"/>
      <c r="F21" s="354"/>
      <c r="G21" s="355" t="s">
        <v>61</v>
      </c>
      <c r="H21" s="356"/>
      <c r="I21" s="357"/>
      <c r="J21" s="358" t="s">
        <v>63</v>
      </c>
      <c r="K21" s="356"/>
      <c r="L21" s="359"/>
      <c r="N21" s="4"/>
    </row>
    <row r="22" spans="1:16" x14ac:dyDescent="0.15">
      <c r="A22" s="77" t="s">
        <v>111</v>
      </c>
      <c r="B22" s="78" t="s">
        <v>8</v>
      </c>
      <c r="C22" s="82" t="s">
        <v>119</v>
      </c>
      <c r="D22" s="78" t="s">
        <v>7</v>
      </c>
      <c r="E22" s="78" t="s">
        <v>8</v>
      </c>
      <c r="F22" s="83" t="s">
        <v>119</v>
      </c>
      <c r="G22" s="187" t="s">
        <v>74</v>
      </c>
      <c r="H22" s="188">
        <v>33</v>
      </c>
      <c r="I22" s="216">
        <f>SUMIF('comte de résultat'!$C$40:$C$57,H22,'comte de résultat'!$F$40:$F$57)</f>
        <v>0</v>
      </c>
      <c r="J22" s="186" t="s">
        <v>71</v>
      </c>
      <c r="K22" s="46">
        <v>41</v>
      </c>
      <c r="L22" s="221">
        <f>SUMIF('comte de résultat'!$I$40:$I$57,K22,'comte de résultat'!$L$40:$L$57)</f>
        <v>0</v>
      </c>
    </row>
    <row r="23" spans="1:16" ht="13.5" customHeight="1" x14ac:dyDescent="0.15">
      <c r="A23" s="211" t="s">
        <v>148</v>
      </c>
      <c r="B23" s="206">
        <f>dimanche!J5+lundi!J5+mardi!J5+mecredi!J5+jeudi!J5+vendredi!J5+samdi!J5</f>
        <v>0</v>
      </c>
      <c r="C23" s="207" t="s">
        <v>165</v>
      </c>
      <c r="D23" s="80"/>
      <c r="E23" s="79"/>
      <c r="F23" s="81"/>
      <c r="G23" s="12" t="s">
        <v>132</v>
      </c>
      <c r="H23" s="13">
        <v>34</v>
      </c>
      <c r="I23" s="217">
        <f>SUMIF('comte de résultat'!$C$40:$C$57,H23,'comte de résultat'!$F$40:$F$57)</f>
        <v>0</v>
      </c>
      <c r="J23" s="44" t="s">
        <v>73</v>
      </c>
      <c r="K23" s="175">
        <v>42</v>
      </c>
      <c r="L23" s="222">
        <f>SUMIF('comte de résultat'!$I$40:$I$57,K23,'comte de résultat'!$L$40:$L$57)</f>
        <v>0</v>
      </c>
    </row>
    <row r="24" spans="1:16" x14ac:dyDescent="0.15">
      <c r="A24" s="212" t="s">
        <v>149</v>
      </c>
      <c r="B24" s="206">
        <f>dimanche!J6+lundi!J6+mardi!J6+mecredi!J6+jeudi!J6+vendredi!J6+samdi!J6</f>
        <v>0</v>
      </c>
      <c r="C24" s="207" t="s">
        <v>166</v>
      </c>
      <c r="D24" s="44"/>
      <c r="E24" s="43"/>
      <c r="F24" s="47"/>
      <c r="G24" s="12" t="s">
        <v>78</v>
      </c>
      <c r="H24" s="13">
        <v>35</v>
      </c>
      <c r="I24" s="217">
        <f>SUMIF('comte de résultat'!$C$40:$C$57,H24,'comte de résultat'!$F$40:$F$57)</f>
        <v>0</v>
      </c>
      <c r="J24" s="44" t="s">
        <v>4</v>
      </c>
      <c r="K24" s="175">
        <v>43</v>
      </c>
      <c r="L24" s="222">
        <f>SUMIF('comte de résultat'!$I$40:$I$57,K24,'comte de résultat'!$L$40:$L$57)</f>
        <v>0</v>
      </c>
    </row>
    <row r="25" spans="1:16" x14ac:dyDescent="0.15">
      <c r="A25" s="212" t="s">
        <v>13</v>
      </c>
      <c r="B25" s="206">
        <f>dimanche!J7+lundi!J7+mardi!J7+mecredi!J7+jeudi!J7+vendredi!J7+samdi!J7</f>
        <v>0</v>
      </c>
      <c r="C25" s="209" t="s">
        <v>167</v>
      </c>
      <c r="D25" s="44"/>
      <c r="E25" s="43"/>
      <c r="F25" s="47"/>
      <c r="G25" s="12" t="s">
        <v>79</v>
      </c>
      <c r="H25" s="13">
        <v>36</v>
      </c>
      <c r="I25" s="217">
        <f>SUMIF('comte de résultat'!$C$40:$C$57,H25,'comte de résultat'!$F$40:$F$57)</f>
        <v>-248330</v>
      </c>
      <c r="J25" s="44" t="s">
        <v>140</v>
      </c>
      <c r="K25" s="175">
        <v>44</v>
      </c>
      <c r="L25" s="222">
        <f>SUMIF('comte de résultat'!$I$40:$I$57,K25,'comte de résultat'!$L$40:$L$57)</f>
        <v>0</v>
      </c>
    </row>
    <row r="26" spans="1:16" x14ac:dyDescent="0.15">
      <c r="A26" s="212" t="s">
        <v>150</v>
      </c>
      <c r="B26" s="206">
        <f>dimanche!J8+lundi!J8+mardi!J8+mecredi!J8+jeudi!J8+vendredi!J8+samdi!J8</f>
        <v>0</v>
      </c>
      <c r="C26" s="209" t="s">
        <v>168</v>
      </c>
      <c r="D26" s="44"/>
      <c r="E26" s="43"/>
      <c r="F26" s="47"/>
      <c r="G26" s="12" t="s">
        <v>80</v>
      </c>
      <c r="H26" s="13">
        <v>37</v>
      </c>
      <c r="I26" s="218">
        <f>SUMIF('comte de résultat'!$C$40:$C$57,H26,'comte de résultat'!$F$40:$F$57)</f>
        <v>0</v>
      </c>
      <c r="J26" s="44" t="s">
        <v>141</v>
      </c>
      <c r="K26" s="175">
        <v>45</v>
      </c>
      <c r="L26" s="222">
        <f>SUMIF('comte de résultat'!$I$40:$I$57,K26,'comte de résultat'!$L$40:$L$57)</f>
        <v>0</v>
      </c>
    </row>
    <row r="27" spans="1:16" x14ac:dyDescent="0.15">
      <c r="A27" s="212" t="s">
        <v>151</v>
      </c>
      <c r="B27" s="206">
        <f>dimanche!J9+lundi!J9+mardi!J9+mecredi!J9+jeudi!J9+vendredi!J9+samdi!J9</f>
        <v>0</v>
      </c>
      <c r="C27" s="209" t="s">
        <v>169</v>
      </c>
      <c r="D27" s="44"/>
      <c r="E27" s="43"/>
      <c r="F27" s="47"/>
      <c r="G27" s="12" t="s">
        <v>81</v>
      </c>
      <c r="H27" s="13">
        <v>38</v>
      </c>
      <c r="I27" s="218">
        <f>SUMIF('comte de résultat'!$C$40:$C$57,H27,'comte de résultat'!$F$40:$F$57)</f>
        <v>0</v>
      </c>
      <c r="J27" s="44"/>
      <c r="K27" s="43"/>
      <c r="L27" s="223"/>
    </row>
    <row r="28" spans="1:16" x14ac:dyDescent="0.15">
      <c r="A28" s="212" t="s">
        <v>152</v>
      </c>
      <c r="B28" s="206">
        <f>dimanche!J10+lundi!J10+mardi!J10+mecredi!J10+jeudi!J10+vendredi!J10+samdi!J10</f>
        <v>0</v>
      </c>
      <c r="C28" s="209" t="s">
        <v>166</v>
      </c>
      <c r="D28" s="44"/>
      <c r="E28" s="43"/>
      <c r="F28" s="47"/>
      <c r="G28" s="12" t="s">
        <v>153</v>
      </c>
      <c r="H28" s="13">
        <v>39</v>
      </c>
      <c r="I28" s="218">
        <f>SUMIF('comte de résultat'!$C$40:$C$57,H28,'comte de résultat'!$F$40:$F$57)</f>
        <v>0</v>
      </c>
      <c r="J28" s="49"/>
      <c r="K28" s="48"/>
      <c r="L28" s="224"/>
    </row>
    <row r="29" spans="1:16" x14ac:dyDescent="0.15">
      <c r="A29" s="213"/>
      <c r="B29" s="43"/>
      <c r="C29" s="71"/>
      <c r="D29" s="44"/>
      <c r="E29" s="43"/>
      <c r="F29" s="47"/>
      <c r="G29" s="50" t="s">
        <v>112</v>
      </c>
      <c r="H29" s="51"/>
      <c r="I29" s="219">
        <f>SUM(I22:I28)</f>
        <v>-248330</v>
      </c>
      <c r="J29" s="51" t="s">
        <v>112</v>
      </c>
      <c r="K29" s="51"/>
      <c r="L29" s="225">
        <f>SUM(L22:L26)</f>
        <v>0</v>
      </c>
    </row>
    <row r="30" spans="1:16" ht="14.25" customHeight="1" x14ac:dyDescent="0.15">
      <c r="A30" s="72"/>
      <c r="B30" s="73"/>
      <c r="C30" s="74"/>
      <c r="D30" s="75"/>
      <c r="E30" s="73"/>
      <c r="F30" s="76"/>
      <c r="G30" s="360" t="s">
        <v>113</v>
      </c>
      <c r="H30" s="361"/>
      <c r="I30" s="220">
        <f>(I29-L29)/H18</f>
        <v>-1.6205692418710504E-4</v>
      </c>
      <c r="J30" s="362" t="s">
        <v>114</v>
      </c>
      <c r="K30" s="362"/>
      <c r="L30" s="226">
        <f>K18/H18</f>
        <v>0.41702107909515557</v>
      </c>
    </row>
    <row r="31" spans="1:16" x14ac:dyDescent="0.15">
      <c r="A31" s="27"/>
      <c r="B31" s="28"/>
      <c r="C31" s="29"/>
      <c r="D31" s="30"/>
      <c r="E31" s="28"/>
      <c r="F31" s="29"/>
      <c r="G31" s="30"/>
      <c r="H31" s="28"/>
      <c r="I31" s="29"/>
      <c r="J31" s="30"/>
      <c r="K31" s="28"/>
      <c r="L31" s="31"/>
    </row>
    <row r="34" spans="7:7" x14ac:dyDescent="0.15">
      <c r="G34" s="1" t="s">
        <v>55</v>
      </c>
    </row>
  </sheetData>
  <mergeCells count="19">
    <mergeCell ref="A21:C21"/>
    <mergeCell ref="D21:F21"/>
    <mergeCell ref="G21:I21"/>
    <mergeCell ref="J21:L21"/>
    <mergeCell ref="G30:H30"/>
    <mergeCell ref="J30:K30"/>
    <mergeCell ref="A18:B18"/>
    <mergeCell ref="D18:E18"/>
    <mergeCell ref="D19:E19"/>
    <mergeCell ref="H18:I18"/>
    <mergeCell ref="K18:L18"/>
    <mergeCell ref="K19:L19"/>
    <mergeCell ref="A1:L1"/>
    <mergeCell ref="D4:E4"/>
    <mergeCell ref="G4:J4"/>
    <mergeCell ref="A5:C5"/>
    <mergeCell ref="D5:F5"/>
    <mergeCell ref="G5:I5"/>
    <mergeCell ref="J5:L5"/>
  </mergeCells>
  <phoneticPr fontId="1" type="noConversion"/>
  <pageMargins left="0.25" right="0.25" top="0.75" bottom="0.75" header="0.3" footer="0.3"/>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dimanche</vt:lpstr>
      <vt:lpstr>lundi</vt:lpstr>
      <vt:lpstr>mardi</vt:lpstr>
      <vt:lpstr>mecredi</vt:lpstr>
      <vt:lpstr>jeudi</vt:lpstr>
      <vt:lpstr>vendredi</vt:lpstr>
      <vt:lpstr>samdi</vt:lpstr>
      <vt:lpstr>comte de résultat</vt:lpstr>
      <vt:lpstr>bilan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dc:creator>
  <cp:lastModifiedBy>Windows 사용자</cp:lastModifiedBy>
  <cp:lastPrinted>2021-04-07T08:52:35Z</cp:lastPrinted>
  <dcterms:created xsi:type="dcterms:W3CDTF">2014-01-15T01:53:46Z</dcterms:created>
  <dcterms:modified xsi:type="dcterms:W3CDTF">2023-11-19T22:35:30Z</dcterms:modified>
</cp:coreProperties>
</file>