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nkahne20_student_aau_dk/Documents/Uni/7. semester/P7 - Informationsbehandling i teknologiske systemer/AudioPure-master/"/>
    </mc:Choice>
  </mc:AlternateContent>
  <xr:revisionPtr revIDLastSave="2772" documentId="8_{2DFA0D9B-60F1-45F3-A8B0-6619F587F0AC}" xr6:coauthVersionLast="47" xr6:coauthVersionMax="47" xr10:uidLastSave="{3E5F4168-AF58-4115-A1CD-3B81931D4A3B}"/>
  <bookViews>
    <workbookView xWindow="-108" yWindow="-108" windowWidth="23256" windowHeight="12456" xr2:uid="{DA700A73-5151-4882-9061-7C38365DAF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1" l="1"/>
  <c r="AP81" i="1"/>
  <c r="Q82" i="1"/>
  <c r="M108" i="1"/>
  <c r="M109" i="1"/>
  <c r="M110" i="1"/>
  <c r="M111" i="1"/>
  <c r="M112" i="1"/>
  <c r="G14" i="1"/>
  <c r="G13" i="1"/>
  <c r="F13" i="1"/>
  <c r="F12" i="1"/>
  <c r="F11" i="1"/>
  <c r="F10" i="1"/>
  <c r="F9" i="1"/>
  <c r="F8" i="1"/>
  <c r="F7" i="1"/>
  <c r="F6" i="1"/>
  <c r="F5" i="1"/>
  <c r="F4" i="1"/>
  <c r="F3" i="1"/>
  <c r="D13" i="1"/>
  <c r="D12" i="1"/>
  <c r="D11" i="1"/>
  <c r="D10" i="1"/>
  <c r="D9" i="1"/>
  <c r="D8" i="1"/>
  <c r="D7" i="1"/>
  <c r="D6" i="1"/>
  <c r="D5" i="1"/>
  <c r="D4" i="1"/>
  <c r="D3" i="1"/>
  <c r="C12" i="1"/>
  <c r="C11" i="1"/>
  <c r="C10" i="1"/>
  <c r="C9" i="1"/>
  <c r="C8" i="1"/>
  <c r="C7" i="1"/>
  <c r="C6" i="1"/>
  <c r="C5" i="1"/>
  <c r="C4" i="1"/>
  <c r="C3" i="1"/>
  <c r="AB112" i="1"/>
  <c r="Q112" i="1"/>
  <c r="AB113" i="1"/>
  <c r="AB111" i="1"/>
  <c r="Q111" i="1"/>
  <c r="AB110" i="1"/>
  <c r="Q110" i="1"/>
  <c r="AB109" i="1"/>
  <c r="Q109" i="1"/>
  <c r="AB108" i="1"/>
  <c r="Q108" i="1"/>
  <c r="AA112" i="1"/>
  <c r="P112" i="1"/>
  <c r="AA111" i="1"/>
  <c r="P111" i="1"/>
  <c r="AA110" i="1"/>
  <c r="P110" i="1"/>
  <c r="AA109" i="1"/>
  <c r="P109" i="1"/>
  <c r="AA108" i="1"/>
  <c r="P108" i="1"/>
  <c r="Z112" i="1"/>
  <c r="O112" i="1"/>
  <c r="Z111" i="1"/>
  <c r="O111" i="1"/>
  <c r="Z110" i="1"/>
  <c r="O110" i="1"/>
  <c r="Z109" i="1"/>
  <c r="O109" i="1"/>
  <c r="Z108" i="1"/>
  <c r="O108" i="1"/>
  <c r="Y112" i="1"/>
  <c r="N112" i="1"/>
  <c r="N114" i="1" s="1"/>
  <c r="Y111" i="1"/>
  <c r="N111" i="1"/>
  <c r="Y110" i="1"/>
  <c r="N110" i="1"/>
  <c r="Y109" i="1"/>
  <c r="N109" i="1"/>
  <c r="Y108" i="1"/>
  <c r="N108" i="1"/>
  <c r="X112" i="1"/>
  <c r="X111" i="1"/>
  <c r="X110" i="1"/>
  <c r="X109" i="1"/>
  <c r="N97" i="1"/>
  <c r="O97" i="1"/>
  <c r="P97" i="1"/>
  <c r="Q97" i="1"/>
  <c r="M97" i="1"/>
  <c r="N96" i="1"/>
  <c r="O96" i="1"/>
  <c r="P96" i="1"/>
  <c r="Q96" i="1"/>
  <c r="M96" i="1"/>
  <c r="X108" i="1"/>
  <c r="Z113" i="1"/>
  <c r="X113" i="1"/>
  <c r="P113" i="1"/>
  <c r="X114" i="1"/>
  <c r="D114" i="1"/>
  <c r="E114" i="1"/>
  <c r="F114" i="1"/>
  <c r="G114" i="1"/>
  <c r="C114" i="1"/>
  <c r="D113" i="1"/>
  <c r="E113" i="1"/>
  <c r="F113" i="1"/>
  <c r="G113" i="1"/>
  <c r="C113" i="1"/>
  <c r="Q66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C83" i="1"/>
  <c r="C82" i="1"/>
  <c r="AB107" i="1"/>
  <c r="Q107" i="1"/>
  <c r="AB106" i="1"/>
  <c r="Q106" i="1"/>
  <c r="AB105" i="1"/>
  <c r="Q105" i="1"/>
  <c r="AB104" i="1"/>
  <c r="Q104" i="1"/>
  <c r="AA107" i="1"/>
  <c r="P107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6" i="1"/>
  <c r="D43" i="1"/>
  <c r="E43" i="1"/>
  <c r="C43" i="1"/>
  <c r="D42" i="1"/>
  <c r="E42" i="1"/>
  <c r="C42" i="1"/>
  <c r="Y1" i="1"/>
  <c r="O1" i="1"/>
  <c r="E1" i="1"/>
  <c r="AA106" i="1"/>
  <c r="P106" i="1"/>
  <c r="AA105" i="1"/>
  <c r="P105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7" i="1"/>
  <c r="AA104" i="1"/>
  <c r="P104" i="1"/>
  <c r="Z107" i="1"/>
  <c r="O107" i="1"/>
  <c r="Z106" i="1"/>
  <c r="O106" i="1"/>
  <c r="Y107" i="1"/>
  <c r="Z105" i="1"/>
  <c r="O105" i="1"/>
  <c r="Z104" i="1"/>
  <c r="O104" i="1"/>
  <c r="N107" i="1"/>
  <c r="Y106" i="1"/>
  <c r="N106" i="1"/>
  <c r="Y105" i="1"/>
  <c r="N105" i="1"/>
  <c r="Y104" i="1"/>
  <c r="N104" i="1"/>
  <c r="X107" i="1"/>
  <c r="M107" i="1"/>
  <c r="X106" i="1"/>
  <c r="M106" i="1"/>
  <c r="Q14" i="1"/>
  <c r="R14" i="1"/>
  <c r="S14" i="1"/>
  <c r="T14" i="1"/>
  <c r="AA14" i="1"/>
  <c r="AB14" i="1"/>
  <c r="AC14" i="1"/>
  <c r="AD14" i="1"/>
  <c r="Q13" i="1"/>
  <c r="R13" i="1"/>
  <c r="S13" i="1"/>
  <c r="T13" i="1"/>
  <c r="AA13" i="1"/>
  <c r="AB13" i="1"/>
  <c r="AC13" i="1"/>
  <c r="AD13" i="1"/>
  <c r="H14" i="1"/>
  <c r="I14" i="1"/>
  <c r="J14" i="1"/>
  <c r="H13" i="1"/>
  <c r="I13" i="1"/>
  <c r="J13" i="1"/>
  <c r="X105" i="1"/>
  <c r="M105" i="1"/>
  <c r="X104" i="1"/>
  <c r="M104" i="1"/>
  <c r="AA114" i="1" l="1"/>
  <c r="AA113" i="1"/>
  <c r="Q114" i="1"/>
  <c r="O113" i="1"/>
  <c r="M113" i="1"/>
  <c r="Y114" i="1"/>
  <c r="Z114" i="1"/>
  <c r="M114" i="1"/>
  <c r="AB114" i="1"/>
  <c r="Q113" i="1"/>
  <c r="O114" i="1"/>
  <c r="N113" i="1"/>
  <c r="P114" i="1"/>
  <c r="C13" i="1"/>
  <c r="C14" i="1"/>
  <c r="Y14" i="1" l="1"/>
  <c r="Y13" i="1"/>
  <c r="E13" i="1"/>
  <c r="E14" i="1"/>
  <c r="F14" i="1"/>
  <c r="X14" i="1"/>
  <c r="X13" i="1"/>
  <c r="D14" i="1"/>
  <c r="N13" i="1"/>
  <c r="N14" i="1"/>
  <c r="O14" i="1"/>
  <c r="O13" i="1"/>
  <c r="W14" i="1"/>
  <c r="W13" i="1"/>
  <c r="Z14" i="1"/>
  <c r="Z13" i="1"/>
  <c r="M14" i="1"/>
  <c r="M13" i="1"/>
  <c r="P14" i="1"/>
  <c r="P13" i="1"/>
</calcChain>
</file>

<file path=xl/sharedStrings.xml><?xml version="1.0" encoding="utf-8"?>
<sst xmlns="http://schemas.openxmlformats.org/spreadsheetml/2006/main" count="200" uniqueCount="47">
  <si>
    <t>Detection:</t>
  </si>
  <si>
    <t>Run nr.</t>
  </si>
  <si>
    <t>TP</t>
  </si>
  <si>
    <t>TN</t>
  </si>
  <si>
    <t xml:space="preserve">FP </t>
  </si>
  <si>
    <t>FN</t>
  </si>
  <si>
    <t>ACC</t>
  </si>
  <si>
    <t>PREC</t>
  </si>
  <si>
    <t>SENS/REC</t>
  </si>
  <si>
    <t>SPECI</t>
  </si>
  <si>
    <t>Short</t>
  </si>
  <si>
    <t>Medium</t>
  </si>
  <si>
    <t>Long</t>
  </si>
  <si>
    <t>Mean</t>
  </si>
  <si>
    <t>Runtime:</t>
  </si>
  <si>
    <t>AUC:</t>
  </si>
  <si>
    <t>AUC</t>
  </si>
  <si>
    <t>Var</t>
  </si>
  <si>
    <t xml:space="preserve">C-DS-S </t>
  </si>
  <si>
    <t>C-DS-S</t>
  </si>
  <si>
    <t>n=1</t>
  </si>
  <si>
    <t>n=2</t>
  </si>
  <si>
    <t>n=3</t>
  </si>
  <si>
    <t>n=4</t>
  </si>
  <si>
    <t>n=5</t>
  </si>
  <si>
    <t>C-DS-M</t>
  </si>
  <si>
    <t>C-DS-L</t>
  </si>
  <si>
    <t>Defend:</t>
  </si>
  <si>
    <t>Defend</t>
  </si>
  <si>
    <t>Clean Sentences:</t>
  </si>
  <si>
    <t>Attacked Sentences:</t>
  </si>
  <si>
    <t>WB-S</t>
  </si>
  <si>
    <t>WB-M</t>
  </si>
  <si>
    <t>WB-L</t>
  </si>
  <si>
    <t>Attack</t>
  </si>
  <si>
    <t>Runtime diffusion</t>
  </si>
  <si>
    <t>Runtime DeepSpeech</t>
  </si>
  <si>
    <t>Clean Keywords:</t>
  </si>
  <si>
    <t>C-KS</t>
  </si>
  <si>
    <t>Attacked KS</t>
  </si>
  <si>
    <t>BB</t>
  </si>
  <si>
    <t>Attack:</t>
  </si>
  <si>
    <t>var</t>
  </si>
  <si>
    <t>runtume Diff</t>
  </si>
  <si>
    <t>diff seconds</t>
  </si>
  <si>
    <t>KWS seconds</t>
  </si>
  <si>
    <t>runtime KWS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</si>
</sst>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8515-108B-4198-9E6B-E2755C6AFAA3}">
  <dimension ref="A1:BD114"/>
  <sheetViews>
    <sheetView tabSelected="1" topLeftCell="K91" zoomScaleNormal="100" workbookViewId="0">
      <selection activeCell="T112" sqref="T112"/>
    </sheetView>
  </sheetViews>
  <sheetFormatPr defaultRowHeight="14.4" x14ac:dyDescent="0.3"/>
  <cols>
    <col min="1" max="1" width="18.6640625" customWidth="1"/>
    <col min="2" max="2" width="18.44140625" customWidth="1"/>
    <col min="3" max="4" width="13" bestFit="1" customWidth="1"/>
    <col min="5" max="5" width="11.88671875" bestFit="1" customWidth="1"/>
    <col min="6" max="9" width="9" bestFit="1" customWidth="1"/>
    <col min="10" max="10" width="12.109375" bestFit="1" customWidth="1"/>
    <col min="11" max="11" width="9" bestFit="1" customWidth="1"/>
    <col min="12" max="12" width="13.21875" customWidth="1"/>
    <col min="13" max="17" width="9" bestFit="1" customWidth="1"/>
    <col min="21" max="21" width="18.88671875" customWidth="1"/>
    <col min="22" max="37" width="9" bestFit="1" customWidth="1"/>
    <col min="41" max="56" width="9" bestFit="1" customWidth="1"/>
  </cols>
  <sheetData>
    <row r="1" spans="1:30" x14ac:dyDescent="0.3">
      <c r="A1" t="s">
        <v>0</v>
      </c>
      <c r="B1" t="s">
        <v>10</v>
      </c>
      <c r="C1" t="s">
        <v>14</v>
      </c>
      <c r="D1">
        <v>1172</v>
      </c>
      <c r="E1">
        <f>D1/540</f>
        <v>2.1703703703703705</v>
      </c>
      <c r="L1" t="s">
        <v>11</v>
      </c>
      <c r="M1" t="s">
        <v>14</v>
      </c>
      <c r="N1">
        <v>2264</v>
      </c>
      <c r="O1">
        <f>N1/540</f>
        <v>4.1925925925925922</v>
      </c>
      <c r="V1" t="s">
        <v>12</v>
      </c>
      <c r="W1" t="s">
        <v>14</v>
      </c>
      <c r="X1">
        <v>4535</v>
      </c>
      <c r="Y1">
        <f>X1/540</f>
        <v>8.3981481481481488</v>
      </c>
    </row>
    <row r="2" spans="1:30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3">
      <c r="B3">
        <v>1</v>
      </c>
      <c r="C3">
        <f>293/300</f>
        <v>0.97666666666666668</v>
      </c>
      <c r="D3">
        <f>225/300</f>
        <v>0.75</v>
      </c>
      <c r="E3">
        <v>0.25</v>
      </c>
      <c r="F3">
        <f>7/300</f>
        <v>2.3333333333333334E-2</v>
      </c>
      <c r="G3">
        <v>0.86333333300000004</v>
      </c>
      <c r="H3">
        <v>0.79620000000000002</v>
      </c>
      <c r="I3">
        <v>0.97670000000000001</v>
      </c>
      <c r="J3">
        <v>0.75</v>
      </c>
      <c r="L3">
        <v>1</v>
      </c>
      <c r="M3">
        <v>0.94</v>
      </c>
      <c r="N3">
        <v>0.82</v>
      </c>
      <c r="O3">
        <v>0.18</v>
      </c>
      <c r="P3">
        <v>0.06</v>
      </c>
      <c r="Q3">
        <v>0.88</v>
      </c>
      <c r="R3">
        <v>0.83930000000000005</v>
      </c>
      <c r="S3">
        <v>0.94</v>
      </c>
      <c r="T3">
        <v>0.82</v>
      </c>
      <c r="V3">
        <v>1</v>
      </c>
      <c r="W3">
        <v>0.96</v>
      </c>
      <c r="X3">
        <v>0.77666666666666662</v>
      </c>
      <c r="Y3">
        <v>0.22333333333333333</v>
      </c>
      <c r="Z3">
        <v>0.04</v>
      </c>
      <c r="AA3">
        <v>0.86829999999999996</v>
      </c>
      <c r="AB3">
        <v>0.81129999999999991</v>
      </c>
      <c r="AC3">
        <v>0.96</v>
      </c>
      <c r="AD3">
        <v>0.77670000000000006</v>
      </c>
    </row>
    <row r="4" spans="1:30" x14ac:dyDescent="0.3">
      <c r="B4">
        <v>2</v>
      </c>
      <c r="C4">
        <f>259/270</f>
        <v>0.95925925925925926</v>
      </c>
      <c r="D4">
        <f>208/270</f>
        <v>0.77037037037037037</v>
      </c>
      <c r="E4">
        <v>0.22962962962962963</v>
      </c>
      <c r="F4">
        <f>11/270</f>
        <v>4.0740740740740744E-2</v>
      </c>
      <c r="G4">
        <v>0.86480000000000001</v>
      </c>
      <c r="H4">
        <v>0.80680000000000007</v>
      </c>
      <c r="I4">
        <v>0.95930000000000004</v>
      </c>
      <c r="J4">
        <v>0.77</v>
      </c>
      <c r="L4">
        <v>2</v>
      </c>
      <c r="M4">
        <v>0.94444444444444442</v>
      </c>
      <c r="N4">
        <v>0.81111111111111112</v>
      </c>
      <c r="O4">
        <v>0.18888888888888888</v>
      </c>
      <c r="P4">
        <v>5.5555555555555552E-2</v>
      </c>
      <c r="Q4">
        <v>0.87769999999999992</v>
      </c>
      <c r="R4">
        <v>0.83329999999999993</v>
      </c>
      <c r="S4">
        <v>0.94440000000000002</v>
      </c>
      <c r="T4">
        <v>0.81110000000000004</v>
      </c>
      <c r="V4">
        <v>2</v>
      </c>
      <c r="W4">
        <v>0.95925925925925926</v>
      </c>
      <c r="X4">
        <v>0.76666666666666672</v>
      </c>
      <c r="Y4">
        <v>0.23333333333333331</v>
      </c>
      <c r="Z4">
        <v>4.0740740740740744E-2</v>
      </c>
      <c r="AA4">
        <v>0.86299999999999999</v>
      </c>
      <c r="AB4">
        <v>0.80430000000000001</v>
      </c>
      <c r="AC4">
        <v>0.95930000000000004</v>
      </c>
      <c r="AD4">
        <v>0.76670000000000005</v>
      </c>
    </row>
    <row r="5" spans="1:30" x14ac:dyDescent="0.3">
      <c r="B5">
        <v>3</v>
      </c>
      <c r="C5">
        <f>265/270</f>
        <v>0.98148148148148151</v>
      </c>
      <c r="D5">
        <f>211/270</f>
        <v>0.78148148148148144</v>
      </c>
      <c r="E5">
        <v>0.2185185185185185</v>
      </c>
      <c r="F5">
        <f>5/270</f>
        <v>1.8518518518518517E-2</v>
      </c>
      <c r="G5">
        <v>0.88148148148148098</v>
      </c>
      <c r="H5">
        <v>0.81790123456790098</v>
      </c>
      <c r="I5">
        <v>0.98148148148148096</v>
      </c>
      <c r="J5">
        <v>0.781481481481481</v>
      </c>
      <c r="L5">
        <v>3</v>
      </c>
      <c r="M5">
        <v>0.95185185185185195</v>
      </c>
      <c r="N5">
        <v>0.79629629629629628</v>
      </c>
      <c r="O5">
        <v>0.20370370370370369</v>
      </c>
      <c r="P5">
        <v>4.8148148148148148E-2</v>
      </c>
      <c r="Q5">
        <v>0.874074074074074</v>
      </c>
      <c r="R5">
        <v>0.82371794871794801</v>
      </c>
      <c r="S5">
        <v>0.95185185185185106</v>
      </c>
      <c r="T5">
        <v>0.79629629629629606</v>
      </c>
      <c r="V5">
        <v>3</v>
      </c>
      <c r="W5">
        <v>0.94814814814814818</v>
      </c>
      <c r="X5">
        <v>0.78888888888888886</v>
      </c>
      <c r="Y5">
        <v>0.21111111111111111</v>
      </c>
      <c r="Z5">
        <v>5.185185185185185E-2</v>
      </c>
      <c r="AA5">
        <v>0.86851851851851802</v>
      </c>
      <c r="AB5">
        <v>0.81789137380191601</v>
      </c>
      <c r="AC5">
        <v>0.94814814814814796</v>
      </c>
      <c r="AD5">
        <v>0.78888888888888797</v>
      </c>
    </row>
    <row r="6" spans="1:30" x14ac:dyDescent="0.3">
      <c r="B6">
        <v>4</v>
      </c>
      <c r="C6">
        <f>262/270</f>
        <v>0.97037037037037033</v>
      </c>
      <c r="D6">
        <f>205/270</f>
        <v>0.7592592592592593</v>
      </c>
      <c r="E6">
        <v>0.24074074074074073</v>
      </c>
      <c r="F6">
        <f>8/270</f>
        <v>2.9629629629629631E-2</v>
      </c>
      <c r="G6">
        <v>0.86481481481481393</v>
      </c>
      <c r="H6">
        <v>0.80122324159021407</v>
      </c>
      <c r="I6">
        <v>0.97037037037036999</v>
      </c>
      <c r="J6">
        <v>0.75925925925925897</v>
      </c>
      <c r="L6">
        <v>4</v>
      </c>
      <c r="M6">
        <v>0.92222222222222228</v>
      </c>
      <c r="N6">
        <v>0.80740740740740746</v>
      </c>
      <c r="O6">
        <v>0.19259259259259259</v>
      </c>
      <c r="P6">
        <v>7.7777777777777779E-2</v>
      </c>
      <c r="Q6">
        <v>0.86481481481481393</v>
      </c>
      <c r="R6">
        <v>0.82724252491694306</v>
      </c>
      <c r="S6">
        <v>0.92222222222222205</v>
      </c>
      <c r="T6">
        <v>0.80740740740740702</v>
      </c>
      <c r="V6">
        <v>4</v>
      </c>
      <c r="W6">
        <v>0.95925925925925926</v>
      </c>
      <c r="X6">
        <v>0.78888888888888886</v>
      </c>
      <c r="Y6">
        <v>0.21111111111111111</v>
      </c>
      <c r="Z6">
        <v>4.0740740740740744E-2</v>
      </c>
      <c r="AA6">
        <v>0.874074074074074</v>
      </c>
      <c r="AB6">
        <v>0.81962025316455689</v>
      </c>
      <c r="AC6">
        <v>0.95925925925925892</v>
      </c>
      <c r="AD6">
        <v>0.78888888888888797</v>
      </c>
    </row>
    <row r="7" spans="1:30" x14ac:dyDescent="0.3">
      <c r="B7">
        <v>5</v>
      </c>
      <c r="C7">
        <f>265/270</f>
        <v>0.98148148148148151</v>
      </c>
      <c r="D7">
        <f>202/270</f>
        <v>0.74814814814814812</v>
      </c>
      <c r="E7">
        <v>0.25185185185185183</v>
      </c>
      <c r="F7">
        <f>5/270</f>
        <v>1.8518518518518517E-2</v>
      </c>
      <c r="G7">
        <v>0.86481481481481393</v>
      </c>
      <c r="H7">
        <v>0.79579579579579507</v>
      </c>
      <c r="I7">
        <v>0.98148148148148096</v>
      </c>
      <c r="J7">
        <v>0.74814814814814801</v>
      </c>
      <c r="L7">
        <v>5</v>
      </c>
      <c r="M7">
        <v>0.93333333333333324</v>
      </c>
      <c r="N7">
        <v>0.84074074074074079</v>
      </c>
      <c r="O7">
        <v>0.15925925925925927</v>
      </c>
      <c r="P7">
        <v>6.6666666666666666E-2</v>
      </c>
      <c r="Q7">
        <v>0.88703703703703696</v>
      </c>
      <c r="R7">
        <v>0.85423728813559296</v>
      </c>
      <c r="S7">
        <v>0.93333333333333302</v>
      </c>
      <c r="T7">
        <v>0.84074074074074001</v>
      </c>
      <c r="V7">
        <v>5</v>
      </c>
      <c r="W7">
        <v>0.96296296296296291</v>
      </c>
      <c r="X7">
        <v>0.78148148148148133</v>
      </c>
      <c r="Y7">
        <v>0.2185185185185185</v>
      </c>
      <c r="Z7">
        <v>3.7037037037037035E-2</v>
      </c>
      <c r="AA7">
        <v>0.87222222222222201</v>
      </c>
      <c r="AB7">
        <v>0.81504702194357292</v>
      </c>
      <c r="AC7">
        <v>0.96296296296296202</v>
      </c>
      <c r="AD7">
        <v>0.78888888888888797</v>
      </c>
    </row>
    <row r="8" spans="1:30" x14ac:dyDescent="0.3">
      <c r="B8">
        <v>6</v>
      </c>
      <c r="C8">
        <f>266/270</f>
        <v>0.98518518518518516</v>
      </c>
      <c r="D8">
        <f>214/270</f>
        <v>0.79259259259259263</v>
      </c>
      <c r="E8">
        <v>0.2074074074074074</v>
      </c>
      <c r="F8">
        <f>4/270</f>
        <v>1.4814814814814815E-2</v>
      </c>
      <c r="G8">
        <v>0.88888888888888795</v>
      </c>
      <c r="H8">
        <v>0.82608695652173902</v>
      </c>
      <c r="I8">
        <v>0.98518518518518505</v>
      </c>
      <c r="J8">
        <v>0.79259259259259196</v>
      </c>
      <c r="L8">
        <v>6</v>
      </c>
      <c r="M8">
        <v>0.92222222222222228</v>
      </c>
      <c r="N8">
        <v>0.80740740740740746</v>
      </c>
      <c r="O8">
        <v>0.19259259259259259</v>
      </c>
      <c r="P8">
        <v>7.7777777777777779E-2</v>
      </c>
      <c r="Q8">
        <v>0.86481481481481393</v>
      </c>
      <c r="R8">
        <v>0.82724252491694306</v>
      </c>
      <c r="S8">
        <v>0.92222222222222205</v>
      </c>
      <c r="T8">
        <v>0.80740740740740702</v>
      </c>
      <c r="V8">
        <v>6</v>
      </c>
      <c r="W8">
        <v>0.96296296296296291</v>
      </c>
      <c r="X8">
        <v>0.75185185185185188</v>
      </c>
      <c r="Y8">
        <v>0.24814814814814812</v>
      </c>
      <c r="Z8">
        <v>3.7037037037037035E-2</v>
      </c>
      <c r="AA8">
        <v>0.85740740740740706</v>
      </c>
      <c r="AB8">
        <v>0.79510703363914303</v>
      </c>
      <c r="AC8">
        <v>0.96296296296296202</v>
      </c>
      <c r="AD8">
        <v>0.75185185185185111</v>
      </c>
    </row>
    <row r="9" spans="1:30" x14ac:dyDescent="0.3">
      <c r="B9">
        <v>7</v>
      </c>
      <c r="C9">
        <f>264/270</f>
        <v>0.97777777777777775</v>
      </c>
      <c r="D9">
        <f>200/270</f>
        <v>0.7407407407407407</v>
      </c>
      <c r="E9">
        <v>0.25925925925925924</v>
      </c>
      <c r="F9">
        <f>6/270</f>
        <v>2.2222222222222223E-2</v>
      </c>
      <c r="G9">
        <v>0.85925925925925895</v>
      </c>
      <c r="H9">
        <v>0.79041916167664594</v>
      </c>
      <c r="I9">
        <v>0.97777777777777697</v>
      </c>
      <c r="J9">
        <v>0.74074074074074003</v>
      </c>
      <c r="L9">
        <v>7</v>
      </c>
      <c r="M9">
        <v>0.94444444444444442</v>
      </c>
      <c r="N9">
        <v>0.8</v>
      </c>
      <c r="O9">
        <v>0.2</v>
      </c>
      <c r="P9">
        <v>5.5555555555555552E-2</v>
      </c>
      <c r="Q9">
        <v>0.87222222222222201</v>
      </c>
      <c r="R9">
        <v>0.82524271844660102</v>
      </c>
      <c r="S9">
        <v>0.94444444444444398</v>
      </c>
      <c r="T9">
        <v>0.8</v>
      </c>
      <c r="V9">
        <v>7</v>
      </c>
      <c r="W9">
        <v>0.96296296296296291</v>
      </c>
      <c r="X9">
        <v>0.75555555555555554</v>
      </c>
      <c r="Y9">
        <v>0.24444444444444444</v>
      </c>
      <c r="Z9">
        <v>3.7037037037037035E-2</v>
      </c>
      <c r="AA9">
        <v>0.85925925925925895</v>
      </c>
      <c r="AB9">
        <v>0.79754601226993804</v>
      </c>
      <c r="AC9">
        <v>0.96296296296296202</v>
      </c>
      <c r="AD9">
        <v>0.75555555555555498</v>
      </c>
    </row>
    <row r="10" spans="1:30" x14ac:dyDescent="0.3">
      <c r="B10">
        <v>8</v>
      </c>
      <c r="C10">
        <f>264/270</f>
        <v>0.97777777777777775</v>
      </c>
      <c r="D10">
        <f>205/270</f>
        <v>0.7592592592592593</v>
      </c>
      <c r="E10">
        <v>0.24074074074074073</v>
      </c>
      <c r="F10">
        <f>6/270</f>
        <v>2.2222222222222223E-2</v>
      </c>
      <c r="G10">
        <v>0.86851851851851802</v>
      </c>
      <c r="H10">
        <v>0.80243161094224902</v>
      </c>
      <c r="I10">
        <v>0.97777777777777697</v>
      </c>
      <c r="J10">
        <v>0.75925925925925897</v>
      </c>
      <c r="L10">
        <v>8</v>
      </c>
      <c r="M10">
        <v>0.94074074074074077</v>
      </c>
      <c r="N10">
        <v>0.82592592592592595</v>
      </c>
      <c r="O10">
        <v>0.17407407407407408</v>
      </c>
      <c r="P10">
        <v>5.9259259259259262E-2</v>
      </c>
      <c r="Q10">
        <v>0.88333333333333297</v>
      </c>
      <c r="R10">
        <v>0.84385382059800607</v>
      </c>
      <c r="S10">
        <v>0.9407407407407401</v>
      </c>
      <c r="T10">
        <v>0.82592592592592595</v>
      </c>
      <c r="V10">
        <v>8</v>
      </c>
      <c r="W10">
        <v>0.96666666666666667</v>
      </c>
      <c r="X10">
        <v>0.74074074074074081</v>
      </c>
      <c r="Y10">
        <v>0.25925925925925924</v>
      </c>
      <c r="Z10">
        <v>3.3333333333333333E-2</v>
      </c>
      <c r="AA10">
        <v>0.85370370370370297</v>
      </c>
      <c r="AB10">
        <v>0.78851963746223508</v>
      </c>
      <c r="AC10">
        <v>0.96666666666666601</v>
      </c>
      <c r="AD10">
        <v>0.74074074074074003</v>
      </c>
    </row>
    <row r="11" spans="1:30" x14ac:dyDescent="0.3">
      <c r="B11">
        <v>9</v>
      </c>
      <c r="C11">
        <f>263/270</f>
        <v>0.97407407407407409</v>
      </c>
      <c r="D11">
        <f>214/270</f>
        <v>0.79259259259259263</v>
      </c>
      <c r="E11">
        <v>0.2074074074074074</v>
      </c>
      <c r="F11">
        <f>7/270</f>
        <v>2.5925925925925925E-2</v>
      </c>
      <c r="G11">
        <v>0.88333333333333297</v>
      </c>
      <c r="H11">
        <v>0.82445141065830696</v>
      </c>
      <c r="I11">
        <v>0.97407407407407409</v>
      </c>
      <c r="J11">
        <v>0.79259259259259196</v>
      </c>
      <c r="L11">
        <v>9</v>
      </c>
      <c r="M11">
        <v>0.92962962962962958</v>
      </c>
      <c r="N11">
        <v>0.81481481481481477</v>
      </c>
      <c r="O11">
        <v>0.1851851851851852</v>
      </c>
      <c r="P11">
        <v>7.0370370370370375E-2</v>
      </c>
      <c r="Q11">
        <v>0.87222222222222201</v>
      </c>
      <c r="R11">
        <v>0.83388704318936802</v>
      </c>
      <c r="S11">
        <v>0.92962962962962903</v>
      </c>
      <c r="T11">
        <v>0.81481481481481399</v>
      </c>
      <c r="V11">
        <v>9</v>
      </c>
      <c r="W11">
        <v>0.97407407407407409</v>
      </c>
      <c r="X11">
        <v>0.76296296296296295</v>
      </c>
      <c r="Y11">
        <v>0.23703703703703705</v>
      </c>
      <c r="Z11">
        <v>2.5925925925925925E-2</v>
      </c>
      <c r="AA11">
        <v>0.86851851851851802</v>
      </c>
      <c r="AB11">
        <v>0.80428134556574904</v>
      </c>
      <c r="AC11">
        <v>0.97407407407407409</v>
      </c>
      <c r="AD11">
        <v>0.76296296296296306</v>
      </c>
    </row>
    <row r="12" spans="1:30" x14ac:dyDescent="0.3">
      <c r="B12">
        <v>10</v>
      </c>
      <c r="C12">
        <f>265/270</f>
        <v>0.98148148148148151</v>
      </c>
      <c r="D12">
        <f>195/270</f>
        <v>0.72222222222222221</v>
      </c>
      <c r="E12">
        <v>0.27777777777777779</v>
      </c>
      <c r="F12">
        <f>5/270</f>
        <v>1.8518518518518517E-2</v>
      </c>
      <c r="G12">
        <v>0.85185185185185108</v>
      </c>
      <c r="H12">
        <v>0.77941176470588203</v>
      </c>
      <c r="I12">
        <v>0.98148148148148096</v>
      </c>
      <c r="J12">
        <v>0.72222222222222199</v>
      </c>
      <c r="L12">
        <v>10</v>
      </c>
      <c r="M12">
        <v>0.937037037037037</v>
      </c>
      <c r="N12">
        <v>0.81481481481481477</v>
      </c>
      <c r="O12">
        <v>0.1851851851851852</v>
      </c>
      <c r="P12">
        <v>6.2962962962962957E-2</v>
      </c>
      <c r="Q12">
        <v>0.875925925925925</v>
      </c>
      <c r="R12">
        <v>0.83498349834983498</v>
      </c>
      <c r="S12">
        <v>0.937037037037037</v>
      </c>
      <c r="T12">
        <v>0.81481481481481399</v>
      </c>
      <c r="V12">
        <v>10</v>
      </c>
      <c r="W12">
        <v>0.9555555555555556</v>
      </c>
      <c r="X12">
        <v>0.76666666666666672</v>
      </c>
      <c r="Y12">
        <v>0.23333333333333331</v>
      </c>
      <c r="Z12">
        <v>4.4444444444444446E-2</v>
      </c>
      <c r="AA12">
        <v>0.86851851851851802</v>
      </c>
      <c r="AB12">
        <v>0.8037383177570091</v>
      </c>
      <c r="AC12">
        <v>0.95555555555555505</v>
      </c>
      <c r="AD12">
        <v>0.76666666666666605</v>
      </c>
    </row>
    <row r="13" spans="1:30" x14ac:dyDescent="0.3">
      <c r="B13" t="s">
        <v>13</v>
      </c>
      <c r="C13">
        <f>AVERAGE(C3:C12)</f>
        <v>0.9765555555555554</v>
      </c>
      <c r="D13">
        <f>AVERAGE(D3:D12)</f>
        <v>0.7616666666666666</v>
      </c>
      <c r="E13">
        <f t="shared" ref="E13:J13" si="0">AVERAGE(E3:E12)</f>
        <v>0.23833333333333334</v>
      </c>
      <c r="F13">
        <f>AVERAGE(F3:F12)</f>
        <v>2.3444444444444445E-2</v>
      </c>
      <c r="G13">
        <f>AVERAGE(G3:G12)</f>
        <v>0.86910962959629567</v>
      </c>
      <c r="H13">
        <f t="shared" si="0"/>
        <v>0.80407211764587339</v>
      </c>
      <c r="I13">
        <f t="shared" si="0"/>
        <v>0.97656296296296252</v>
      </c>
      <c r="J13">
        <f t="shared" si="0"/>
        <v>0.76162962962962932</v>
      </c>
      <c r="L13" t="s">
        <v>13</v>
      </c>
      <c r="M13">
        <f t="shared" ref="M13" si="1">AVERAGE(M3:M12)</f>
        <v>0.93659259259259253</v>
      </c>
      <c r="N13">
        <f t="shared" ref="N13" si="2">AVERAGE(N3:N12)</f>
        <v>0.81385185185185183</v>
      </c>
      <c r="O13">
        <f t="shared" ref="O13" si="3">AVERAGE(O3:O12)</f>
        <v>0.18614814814814812</v>
      </c>
      <c r="P13">
        <f t="shared" ref="P13" si="4">AVERAGE(P3:P12)</f>
        <v>6.3407407407407412E-2</v>
      </c>
      <c r="Q13">
        <f t="shared" ref="Q13" si="5">AVERAGE(Q3:Q12)</f>
        <v>0.87521444444444396</v>
      </c>
      <c r="R13">
        <f t="shared" ref="R13:S13" si="6">AVERAGE(R3:R12)</f>
        <v>0.83430073672712379</v>
      </c>
      <c r="S13">
        <f t="shared" si="6"/>
        <v>0.93658814814814784</v>
      </c>
      <c r="T13">
        <f t="shared" ref="T13" si="7">AVERAGE(T3:T12)</f>
        <v>0.81385074074074026</v>
      </c>
      <c r="V13" t="s">
        <v>13</v>
      </c>
      <c r="W13">
        <f t="shared" ref="W13" si="8">AVERAGE(W3:W12)</f>
        <v>0.96118518518518525</v>
      </c>
      <c r="X13">
        <f t="shared" ref="X13" si="9">AVERAGE(X3:X12)</f>
        <v>0.76803703703703685</v>
      </c>
      <c r="Y13">
        <f t="shared" ref="Y13" si="10">AVERAGE(Y3:Y12)</f>
        <v>0.23196296296296298</v>
      </c>
      <c r="Z13">
        <f t="shared" ref="Z13:AA13" si="11">AVERAGE(Z3:Z12)</f>
        <v>3.8814814814814816E-2</v>
      </c>
      <c r="AA13">
        <f t="shared" si="11"/>
        <v>0.86535222222222186</v>
      </c>
      <c r="AB13">
        <f t="shared" ref="AB13" si="12">AVERAGE(AB3:AB12)</f>
        <v>0.80573509956041178</v>
      </c>
      <c r="AC13">
        <f t="shared" ref="AC13" si="13">AVERAGE(AC3:AC12)</f>
        <v>0.96118925925925891</v>
      </c>
      <c r="AD13">
        <f t="shared" ref="AD13" si="14">AVERAGE(AD3:AD12)</f>
        <v>0.76878444444444383</v>
      </c>
    </row>
    <row r="14" spans="1:30" x14ac:dyDescent="0.3">
      <c r="B14" t="s">
        <v>17</v>
      </c>
      <c r="C14">
        <f>VAR(C3:C12)</f>
        <v>5.4871208657216976E-5</v>
      </c>
      <c r="D14">
        <f t="shared" ref="D14:AD14" si="15">VAR(D3:D12)</f>
        <v>5.2282426459381254E-4</v>
      </c>
      <c r="E14">
        <f t="shared" si="15"/>
        <v>5.22824264593812E-4</v>
      </c>
      <c r="F14">
        <f t="shared" si="15"/>
        <v>5.487120865721682E-5</v>
      </c>
      <c r="G14">
        <f>VAR(G3:G12)</f>
        <v>1.3673722707015264E-4</v>
      </c>
      <c r="H14">
        <f t="shared" si="15"/>
        <v>2.2605176020470207E-4</v>
      </c>
      <c r="I14">
        <f t="shared" si="15"/>
        <v>5.4715686633133123E-5</v>
      </c>
      <c r="J14">
        <f t="shared" si="15"/>
        <v>5.2212162780063533E-4</v>
      </c>
      <c r="L14" t="s">
        <v>17</v>
      </c>
      <c r="M14">
        <f t="shared" si="15"/>
        <v>9.5253772290809351E-5</v>
      </c>
      <c r="N14">
        <f t="shared" si="15"/>
        <v>1.6656607224508461E-4</v>
      </c>
      <c r="O14">
        <f t="shared" si="15"/>
        <v>1.6656607224508453E-4</v>
      </c>
      <c r="P14">
        <f t="shared" si="15"/>
        <v>9.525377229080885E-5</v>
      </c>
      <c r="Q14">
        <f t="shared" si="15"/>
        <v>5.2309734644112501E-5</v>
      </c>
      <c r="R14">
        <f t="shared" si="15"/>
        <v>8.9893190187111802E-5</v>
      </c>
      <c r="S14">
        <f t="shared" si="15"/>
        <v>9.5176420667579287E-5</v>
      </c>
      <c r="T14">
        <f t="shared" si="15"/>
        <v>1.6657285185184899E-4</v>
      </c>
      <c r="V14" t="s">
        <v>17</v>
      </c>
      <c r="W14">
        <f t="shared" si="15"/>
        <v>4.6236854138088554E-5</v>
      </c>
      <c r="X14">
        <f t="shared" si="15"/>
        <v>2.5746227709190543E-4</v>
      </c>
      <c r="Y14">
        <f t="shared" si="15"/>
        <v>2.5746227709190646E-4</v>
      </c>
      <c r="Z14">
        <f t="shared" si="15"/>
        <v>4.6236854138088805E-5</v>
      </c>
      <c r="AA14">
        <f t="shared" si="15"/>
        <v>4.4833167047707558E-5</v>
      </c>
      <c r="AB14">
        <f t="shared" si="15"/>
        <v>1.0475573661613243E-4</v>
      </c>
      <c r="AC14">
        <f t="shared" si="15"/>
        <v>4.62195837524762E-5</v>
      </c>
      <c r="AD14">
        <f t="shared" si="15"/>
        <v>2.8512301417466543E-4</v>
      </c>
    </row>
    <row r="30" spans="1:5" x14ac:dyDescent="0.3">
      <c r="A30" t="s">
        <v>15</v>
      </c>
      <c r="C30" t="s">
        <v>10</v>
      </c>
      <c r="D30" t="s">
        <v>11</v>
      </c>
      <c r="E30" t="s">
        <v>12</v>
      </c>
    </row>
    <row r="31" spans="1:5" x14ac:dyDescent="0.3">
      <c r="B31" t="s">
        <v>1</v>
      </c>
      <c r="C31" t="s">
        <v>16</v>
      </c>
      <c r="D31" t="s">
        <v>16</v>
      </c>
      <c r="E31" t="s">
        <v>16</v>
      </c>
    </row>
    <row r="32" spans="1:5" x14ac:dyDescent="0.3">
      <c r="B32">
        <v>1</v>
      </c>
      <c r="C32">
        <v>0.91287379972565097</v>
      </c>
      <c r="D32">
        <v>0.89390260631001295</v>
      </c>
      <c r="E32">
        <v>0.88</v>
      </c>
    </row>
    <row r="33" spans="2:5" x14ac:dyDescent="0.3">
      <c r="B33">
        <v>2</v>
      </c>
      <c r="C33">
        <v>0.91351165980795601</v>
      </c>
      <c r="D33">
        <v>0.88725651577503395</v>
      </c>
      <c r="E33">
        <v>0.87708504801097398</v>
      </c>
    </row>
    <row r="34" spans="2:5" x14ac:dyDescent="0.3">
      <c r="B34">
        <v>3</v>
      </c>
      <c r="C34">
        <v>0.91349794238683102</v>
      </c>
      <c r="D34">
        <v>0.89944444444444405</v>
      </c>
      <c r="E34">
        <v>0.879807956104252</v>
      </c>
    </row>
    <row r="35" spans="2:5" x14ac:dyDescent="0.3">
      <c r="B35">
        <v>4</v>
      </c>
      <c r="C35">
        <v>0.91966392318244095</v>
      </c>
      <c r="D35">
        <v>0.88786008230452595</v>
      </c>
      <c r="E35">
        <v>0.87748285322359398</v>
      </c>
    </row>
    <row r="36" spans="2:5" x14ac:dyDescent="0.3">
      <c r="B36">
        <v>5</v>
      </c>
      <c r="C36">
        <v>0.91345679012345604</v>
      </c>
      <c r="D36">
        <v>0.90332647462277005</v>
      </c>
      <c r="E36">
        <v>0.89502057613168695</v>
      </c>
    </row>
    <row r="37" spans="2:5" x14ac:dyDescent="0.3">
      <c r="B37">
        <v>6</v>
      </c>
      <c r="C37">
        <v>0.91401920438957396</v>
      </c>
      <c r="D37">
        <v>0.90683127572016398</v>
      </c>
      <c r="E37">
        <v>0.88338134430727</v>
      </c>
    </row>
    <row r="38" spans="2:5" x14ac:dyDescent="0.3">
      <c r="B38">
        <v>7</v>
      </c>
      <c r="C38">
        <v>0.92575445816186497</v>
      </c>
      <c r="D38">
        <v>0.90185185185185102</v>
      </c>
      <c r="E38">
        <v>0.89806584362139896</v>
      </c>
    </row>
    <row r="39" spans="2:5" x14ac:dyDescent="0.3">
      <c r="B39">
        <v>8</v>
      </c>
      <c r="C39">
        <v>0.91235939643346997</v>
      </c>
      <c r="D39">
        <v>0.90068587105624098</v>
      </c>
      <c r="E39">
        <v>0.89639231824416998</v>
      </c>
    </row>
    <row r="40" spans="2:5" x14ac:dyDescent="0.3">
      <c r="B40">
        <v>9</v>
      </c>
      <c r="C40">
        <v>0.91482853223593896</v>
      </c>
      <c r="D40">
        <v>0.89530178326474597</v>
      </c>
      <c r="E40">
        <v>0.88612482853223595</v>
      </c>
    </row>
    <row r="41" spans="2:5" x14ac:dyDescent="0.3">
      <c r="B41">
        <v>10</v>
      </c>
      <c r="C41">
        <v>0.92454732510287996</v>
      </c>
      <c r="D41">
        <v>0.89342249657064399</v>
      </c>
      <c r="E41">
        <v>0.88407407407407401</v>
      </c>
    </row>
    <row r="42" spans="2:5" x14ac:dyDescent="0.3">
      <c r="B42" t="s">
        <v>13</v>
      </c>
      <c r="C42">
        <f>AVERAGE(C32:C41)</f>
        <v>0.91645130315500634</v>
      </c>
      <c r="D42">
        <f t="shared" ref="D42:E42" si="16">AVERAGE(D32:D41)</f>
        <v>0.89698834019204321</v>
      </c>
      <c r="E42">
        <f t="shared" si="16"/>
        <v>0.88574348422496563</v>
      </c>
    </row>
    <row r="43" spans="2:5" x14ac:dyDescent="0.3">
      <c r="B43" t="s">
        <v>17</v>
      </c>
      <c r="C43">
        <f>VAR(C32:C41)</f>
        <v>2.5204096033237268E-5</v>
      </c>
      <c r="D43">
        <f t="shared" ref="D43:E43" si="17">VAR(D32:D41)</f>
        <v>4.2614247029407349E-5</v>
      </c>
      <c r="E43">
        <f t="shared" si="17"/>
        <v>6.3471038595482376E-5</v>
      </c>
    </row>
    <row r="66" spans="1:56" x14ac:dyDescent="0.3">
      <c r="C66">
        <f>C68/300</f>
        <v>0.68</v>
      </c>
      <c r="D66">
        <f t="shared" ref="D66:P66" si="18">D68/300</f>
        <v>0.68</v>
      </c>
      <c r="E66">
        <f t="shared" si="18"/>
        <v>0.68</v>
      </c>
      <c r="F66">
        <f t="shared" si="18"/>
        <v>0.68</v>
      </c>
      <c r="G66">
        <f t="shared" si="18"/>
        <v>0.68</v>
      </c>
      <c r="H66">
        <f t="shared" si="18"/>
        <v>1.2966666666666666</v>
      </c>
      <c r="I66">
        <f t="shared" si="18"/>
        <v>1.2966666666666666</v>
      </c>
      <c r="J66">
        <f t="shared" si="18"/>
        <v>1.2966666666666666</v>
      </c>
      <c r="K66">
        <f t="shared" si="18"/>
        <v>1.2966666666666666</v>
      </c>
      <c r="L66">
        <f t="shared" si="18"/>
        <v>1.2966666666666666</v>
      </c>
      <c r="M66">
        <f t="shared" si="18"/>
        <v>2.2233333333333332</v>
      </c>
      <c r="N66">
        <f t="shared" si="18"/>
        <v>2.2233333333333332</v>
      </c>
      <c r="O66">
        <f t="shared" si="18"/>
        <v>2.2233333333333332</v>
      </c>
      <c r="P66">
        <f t="shared" si="18"/>
        <v>2.2233333333333332</v>
      </c>
      <c r="Q66">
        <f>Q68/300</f>
        <v>2.2233333333333332</v>
      </c>
    </row>
    <row r="67" spans="1:56" x14ac:dyDescent="0.3">
      <c r="A67" t="s">
        <v>29</v>
      </c>
      <c r="C67">
        <f>C69/300</f>
        <v>0.50666666666666671</v>
      </c>
      <c r="D67">
        <f t="shared" ref="D67:Q67" si="19">D69/300</f>
        <v>0.75666666666666671</v>
      </c>
      <c r="E67">
        <f t="shared" si="19"/>
        <v>1.0066666666666666</v>
      </c>
      <c r="F67">
        <f t="shared" si="19"/>
        <v>1.2533333333333334</v>
      </c>
      <c r="G67">
        <f t="shared" si="19"/>
        <v>1.4366666666666668</v>
      </c>
      <c r="H67">
        <f t="shared" si="19"/>
        <v>0.88</v>
      </c>
      <c r="I67">
        <f t="shared" si="19"/>
        <v>1.3466666666666667</v>
      </c>
      <c r="J67">
        <f t="shared" si="19"/>
        <v>1.7833333333333334</v>
      </c>
      <c r="K67">
        <f t="shared" si="19"/>
        <v>2.23</v>
      </c>
      <c r="L67">
        <f t="shared" si="19"/>
        <v>2.6833333333333331</v>
      </c>
      <c r="M67">
        <f t="shared" si="19"/>
        <v>1.6666666666666667</v>
      </c>
      <c r="N67">
        <f t="shared" si="19"/>
        <v>2.4766666666666666</v>
      </c>
      <c r="O67">
        <f t="shared" si="19"/>
        <v>3.1933333333333334</v>
      </c>
      <c r="P67">
        <f t="shared" si="19"/>
        <v>3.9966666666666666</v>
      </c>
      <c r="Q67">
        <f t="shared" si="19"/>
        <v>4.84</v>
      </c>
      <c r="U67" t="s">
        <v>30</v>
      </c>
    </row>
    <row r="68" spans="1:56" x14ac:dyDescent="0.3">
      <c r="B68" t="s">
        <v>36</v>
      </c>
      <c r="C68">
        <v>204</v>
      </c>
      <c r="D68">
        <v>204</v>
      </c>
      <c r="E68">
        <v>204</v>
      </c>
      <c r="F68">
        <v>204</v>
      </c>
      <c r="G68">
        <v>204</v>
      </c>
      <c r="H68">
        <v>389</v>
      </c>
      <c r="I68">
        <v>389</v>
      </c>
      <c r="J68">
        <v>389</v>
      </c>
      <c r="K68">
        <v>389</v>
      </c>
      <c r="L68">
        <v>389</v>
      </c>
      <c r="M68">
        <v>667</v>
      </c>
      <c r="N68">
        <v>667</v>
      </c>
      <c r="O68">
        <v>667</v>
      </c>
      <c r="P68">
        <v>667</v>
      </c>
      <c r="Q68">
        <v>667</v>
      </c>
    </row>
    <row r="69" spans="1:56" x14ac:dyDescent="0.3">
      <c r="A69" t="s">
        <v>27</v>
      </c>
      <c r="B69" t="s">
        <v>35</v>
      </c>
      <c r="C69">
        <v>152</v>
      </c>
      <c r="D69">
        <v>227</v>
      </c>
      <c r="E69">
        <v>302</v>
      </c>
      <c r="F69">
        <v>376</v>
      </c>
      <c r="G69">
        <v>431</v>
      </c>
      <c r="H69">
        <v>264</v>
      </c>
      <c r="I69">
        <v>404</v>
      </c>
      <c r="J69">
        <v>535</v>
      </c>
      <c r="K69">
        <v>669</v>
      </c>
      <c r="L69">
        <v>805</v>
      </c>
      <c r="M69">
        <v>500</v>
      </c>
      <c r="N69">
        <v>743</v>
      </c>
      <c r="O69">
        <v>958</v>
      </c>
      <c r="P69">
        <v>1199</v>
      </c>
      <c r="Q69">
        <v>1452</v>
      </c>
      <c r="V69" t="s">
        <v>28</v>
      </c>
      <c r="AO69" t="s">
        <v>34</v>
      </c>
    </row>
    <row r="70" spans="1:56" x14ac:dyDescent="0.3">
      <c r="C70" s="1" t="s">
        <v>18</v>
      </c>
      <c r="D70" t="s">
        <v>19</v>
      </c>
      <c r="E70" t="s">
        <v>19</v>
      </c>
      <c r="F70" t="s">
        <v>19</v>
      </c>
      <c r="G70" t="s">
        <v>19</v>
      </c>
      <c r="H70" s="1" t="s">
        <v>25</v>
      </c>
      <c r="I70" s="1" t="s">
        <v>25</v>
      </c>
      <c r="J70" s="1" t="s">
        <v>25</v>
      </c>
      <c r="K70" s="1" t="s">
        <v>25</v>
      </c>
      <c r="L70" s="1" t="s">
        <v>25</v>
      </c>
      <c r="M70" s="1" t="s">
        <v>26</v>
      </c>
      <c r="N70" s="1" t="s">
        <v>26</v>
      </c>
      <c r="O70" s="1" t="s">
        <v>26</v>
      </c>
      <c r="P70" s="1" t="s">
        <v>26</v>
      </c>
      <c r="Q70" s="1" t="s">
        <v>26</v>
      </c>
      <c r="W70" s="1" t="s">
        <v>31</v>
      </c>
      <c r="X70" t="s">
        <v>31</v>
      </c>
      <c r="Y70" t="s">
        <v>31</v>
      </c>
      <c r="Z70" t="s">
        <v>31</v>
      </c>
      <c r="AA70" t="s">
        <v>31</v>
      </c>
      <c r="AB70" s="1" t="s">
        <v>32</v>
      </c>
      <c r="AC70" s="1" t="s">
        <v>32</v>
      </c>
      <c r="AD70" s="1" t="s">
        <v>32</v>
      </c>
      <c r="AE70" s="1" t="s">
        <v>32</v>
      </c>
      <c r="AF70" s="1" t="s">
        <v>32</v>
      </c>
      <c r="AG70" s="1" t="s">
        <v>33</v>
      </c>
      <c r="AH70" s="1" t="s">
        <v>33</v>
      </c>
      <c r="AI70" s="1" t="s">
        <v>33</v>
      </c>
      <c r="AJ70" s="1" t="s">
        <v>33</v>
      </c>
      <c r="AK70" s="1" t="s">
        <v>33</v>
      </c>
      <c r="AP70" s="1" t="s">
        <v>31</v>
      </c>
      <c r="AQ70" t="s">
        <v>31</v>
      </c>
      <c r="AR70" t="s">
        <v>31</v>
      </c>
      <c r="AS70" t="s">
        <v>31</v>
      </c>
      <c r="AT70" t="s">
        <v>31</v>
      </c>
      <c r="AU70" s="1" t="s">
        <v>32</v>
      </c>
      <c r="AV70" s="1" t="s">
        <v>32</v>
      </c>
      <c r="AW70" s="1" t="s">
        <v>32</v>
      </c>
      <c r="AX70" s="1" t="s">
        <v>32</v>
      </c>
      <c r="AY70" s="1" t="s">
        <v>32</v>
      </c>
      <c r="AZ70" s="1" t="s">
        <v>33</v>
      </c>
      <c r="BA70" s="1" t="s">
        <v>33</v>
      </c>
      <c r="BB70" s="1" t="s">
        <v>33</v>
      </c>
      <c r="BC70" s="1" t="s">
        <v>33</v>
      </c>
      <c r="BD70" s="1" t="s">
        <v>33</v>
      </c>
    </row>
    <row r="71" spans="1:56" x14ac:dyDescent="0.3">
      <c r="B71" t="s">
        <v>1</v>
      </c>
      <c r="C71" t="s">
        <v>20</v>
      </c>
      <c r="D71" t="s">
        <v>21</v>
      </c>
      <c r="E71" t="s">
        <v>22</v>
      </c>
      <c r="F71" t="s">
        <v>23</v>
      </c>
      <c r="G71" t="s">
        <v>24</v>
      </c>
      <c r="H71" t="s">
        <v>20</v>
      </c>
      <c r="I71" t="s">
        <v>21</v>
      </c>
      <c r="J71" t="s">
        <v>22</v>
      </c>
      <c r="K71" t="s">
        <v>23</v>
      </c>
      <c r="L71" t="s">
        <v>24</v>
      </c>
      <c r="M71" t="s">
        <v>20</v>
      </c>
      <c r="N71" t="s">
        <v>21</v>
      </c>
      <c r="O71" t="s">
        <v>22</v>
      </c>
      <c r="P71" t="s">
        <v>23</v>
      </c>
      <c r="Q71" t="s">
        <v>24</v>
      </c>
      <c r="V71" t="s">
        <v>1</v>
      </c>
      <c r="W71" t="s">
        <v>20</v>
      </c>
      <c r="X71" t="s">
        <v>21</v>
      </c>
      <c r="Y71" t="s">
        <v>22</v>
      </c>
      <c r="Z71" t="s">
        <v>23</v>
      </c>
      <c r="AA71" t="s">
        <v>24</v>
      </c>
      <c r="AB71" t="s">
        <v>20</v>
      </c>
      <c r="AC71" t="s">
        <v>21</v>
      </c>
      <c r="AD71" t="s">
        <v>22</v>
      </c>
      <c r="AE71" t="s">
        <v>23</v>
      </c>
      <c r="AF71" t="s">
        <v>24</v>
      </c>
      <c r="AG71" t="s">
        <v>20</v>
      </c>
      <c r="AH71" t="s">
        <v>21</v>
      </c>
      <c r="AI71" t="s">
        <v>22</v>
      </c>
      <c r="AJ71" t="s">
        <v>23</v>
      </c>
      <c r="AK71" t="s">
        <v>24</v>
      </c>
      <c r="AO71" t="s">
        <v>1</v>
      </c>
      <c r="AP71" t="s">
        <v>20</v>
      </c>
      <c r="AQ71" t="s">
        <v>21</v>
      </c>
      <c r="AR71" t="s">
        <v>22</v>
      </c>
      <c r="AS71" t="s">
        <v>23</v>
      </c>
      <c r="AT71" t="s">
        <v>24</v>
      </c>
      <c r="AU71" t="s">
        <v>20</v>
      </c>
      <c r="AV71" t="s">
        <v>21</v>
      </c>
      <c r="AW71" t="s">
        <v>22</v>
      </c>
      <c r="AX71" t="s">
        <v>23</v>
      </c>
      <c r="AY71" t="s">
        <v>24</v>
      </c>
      <c r="AZ71" t="s">
        <v>20</v>
      </c>
      <c r="BA71" t="s">
        <v>21</v>
      </c>
      <c r="BB71" t="s">
        <v>22</v>
      </c>
      <c r="BC71" t="s">
        <v>23</v>
      </c>
      <c r="BD71" t="s">
        <v>24</v>
      </c>
    </row>
    <row r="72" spans="1:56" x14ac:dyDescent="0.3">
      <c r="B72">
        <v>1</v>
      </c>
      <c r="C72">
        <v>71.88</v>
      </c>
      <c r="D72">
        <v>64.67</v>
      </c>
      <c r="E72">
        <v>59.34</v>
      </c>
      <c r="F72">
        <v>54.45</v>
      </c>
      <c r="G72">
        <v>49.86</v>
      </c>
      <c r="H72">
        <v>76.94</v>
      </c>
      <c r="I72">
        <v>67.47</v>
      </c>
      <c r="J72">
        <v>61.02</v>
      </c>
      <c r="K72">
        <v>55.66</v>
      </c>
      <c r="L72">
        <v>51.02</v>
      </c>
      <c r="M72">
        <v>73.62</v>
      </c>
      <c r="N72">
        <v>65.5</v>
      </c>
      <c r="O72">
        <v>57.76</v>
      </c>
      <c r="P72">
        <v>52.6</v>
      </c>
      <c r="Q72">
        <v>47.12</v>
      </c>
      <c r="V72">
        <v>1</v>
      </c>
      <c r="W72">
        <v>41.97</v>
      </c>
      <c r="X72">
        <v>45.12</v>
      </c>
      <c r="Y72">
        <v>46.4</v>
      </c>
      <c r="Z72">
        <v>46.7</v>
      </c>
      <c r="AA72">
        <v>45.73</v>
      </c>
      <c r="AB72">
        <v>34.700000000000003</v>
      </c>
      <c r="AC72">
        <v>40.229999999999997</v>
      </c>
      <c r="AD72">
        <v>44.5</v>
      </c>
      <c r="AE72">
        <v>46.16</v>
      </c>
      <c r="AF72">
        <v>45.17</v>
      </c>
      <c r="AG72">
        <v>36</v>
      </c>
      <c r="AH72">
        <v>40.29</v>
      </c>
      <c r="AI72">
        <v>44.07</v>
      </c>
      <c r="AJ72">
        <v>45.31</v>
      </c>
      <c r="AK72">
        <v>44.34</v>
      </c>
      <c r="AO72">
        <v>1</v>
      </c>
      <c r="AP72">
        <v>1.67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0.33</v>
      </c>
      <c r="BA72">
        <v>0</v>
      </c>
      <c r="BB72">
        <v>0</v>
      </c>
      <c r="BC72">
        <v>0</v>
      </c>
      <c r="BD72">
        <v>0</v>
      </c>
    </row>
    <row r="73" spans="1:56" x14ac:dyDescent="0.3">
      <c r="B73">
        <v>2</v>
      </c>
      <c r="C73">
        <v>72.42</v>
      </c>
      <c r="D73">
        <v>64.099999999999994</v>
      </c>
      <c r="E73">
        <v>58.73</v>
      </c>
      <c r="F73">
        <v>55.2</v>
      </c>
      <c r="G73">
        <v>49.28</v>
      </c>
      <c r="H73">
        <v>75.88</v>
      </c>
      <c r="I73">
        <v>67.38</v>
      </c>
      <c r="J73">
        <v>60.64</v>
      </c>
      <c r="K73">
        <v>55.31</v>
      </c>
      <c r="L73">
        <v>50.38</v>
      </c>
      <c r="M73">
        <v>74.06</v>
      </c>
      <c r="N73">
        <v>65.11</v>
      </c>
      <c r="O73">
        <v>58.74</v>
      </c>
      <c r="P73">
        <v>51.62</v>
      </c>
      <c r="Q73">
        <v>47.75</v>
      </c>
      <c r="V73">
        <v>2</v>
      </c>
      <c r="W73">
        <v>43.11</v>
      </c>
      <c r="X73">
        <v>46.51</v>
      </c>
      <c r="Y73">
        <v>47.57</v>
      </c>
      <c r="Z73">
        <v>47.96</v>
      </c>
      <c r="AA73">
        <v>47.64</v>
      </c>
      <c r="AB73">
        <v>34.71</v>
      </c>
      <c r="AC73">
        <v>39.76</v>
      </c>
      <c r="AD73">
        <v>44.16</v>
      </c>
      <c r="AE73">
        <v>46.46</v>
      </c>
      <c r="AF73">
        <v>46.08</v>
      </c>
      <c r="AG73">
        <v>35.51</v>
      </c>
      <c r="AH73">
        <v>39.82</v>
      </c>
      <c r="AI73">
        <v>43.54</v>
      </c>
      <c r="AJ73">
        <v>44.6</v>
      </c>
      <c r="AK73">
        <v>44.52</v>
      </c>
      <c r="AO73">
        <v>2</v>
      </c>
      <c r="AP73">
        <v>1.33</v>
      </c>
      <c r="AQ73">
        <v>0</v>
      </c>
      <c r="AR73">
        <v>0</v>
      </c>
      <c r="AS73">
        <v>0</v>
      </c>
      <c r="AT73">
        <v>0</v>
      </c>
      <c r="AU73">
        <v>0.67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3">
      <c r="B74">
        <v>3</v>
      </c>
      <c r="C74">
        <v>70.3</v>
      </c>
      <c r="D74">
        <v>64.27</v>
      </c>
      <c r="E74">
        <v>58.12</v>
      </c>
      <c r="F74">
        <v>55.38</v>
      </c>
      <c r="G74">
        <v>48.76</v>
      </c>
      <c r="H74">
        <v>76.040000000000006</v>
      </c>
      <c r="I74">
        <v>67.2</v>
      </c>
      <c r="J74">
        <v>61.29</v>
      </c>
      <c r="K74">
        <v>56.41</v>
      </c>
      <c r="L74">
        <v>51.29</v>
      </c>
      <c r="M74">
        <v>73.760000000000005</v>
      </c>
      <c r="N74">
        <v>64.39</v>
      </c>
      <c r="O74">
        <v>58.41</v>
      </c>
      <c r="P74">
        <v>52.01</v>
      </c>
      <c r="Q74">
        <v>47.87</v>
      </c>
      <c r="V74">
        <v>3</v>
      </c>
      <c r="W74">
        <v>43.33</v>
      </c>
      <c r="X74">
        <v>45.43</v>
      </c>
      <c r="Y74">
        <v>47.98</v>
      </c>
      <c r="Z74">
        <v>47.79</v>
      </c>
      <c r="AA74">
        <v>46</v>
      </c>
      <c r="AB74">
        <v>34.54</v>
      </c>
      <c r="AC74">
        <v>40.119999999999997</v>
      </c>
      <c r="AD74">
        <v>45.1</v>
      </c>
      <c r="AE74">
        <v>46.15</v>
      </c>
      <c r="AF74">
        <v>46.22</v>
      </c>
      <c r="AG74">
        <v>35.99</v>
      </c>
      <c r="AH74">
        <v>39.880000000000003</v>
      </c>
      <c r="AI74">
        <v>43.84</v>
      </c>
      <c r="AJ74">
        <v>44.35</v>
      </c>
      <c r="AK74">
        <v>44.27</v>
      </c>
      <c r="AO74">
        <v>3</v>
      </c>
      <c r="AP74">
        <v>1.33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3">
      <c r="B75">
        <v>4</v>
      </c>
      <c r="C75">
        <v>73.05</v>
      </c>
      <c r="D75">
        <v>64.64</v>
      </c>
      <c r="E75">
        <v>59.82</v>
      </c>
      <c r="F75">
        <v>54.02</v>
      </c>
      <c r="G75">
        <v>51.34</v>
      </c>
      <c r="H75">
        <v>75.22</v>
      </c>
      <c r="I75">
        <v>66.38</v>
      </c>
      <c r="J75">
        <v>60.94</v>
      </c>
      <c r="K75">
        <v>54.93</v>
      </c>
      <c r="L75">
        <v>51.1</v>
      </c>
      <c r="M75">
        <v>74.430000000000007</v>
      </c>
      <c r="N75">
        <v>63.36</v>
      </c>
      <c r="O75">
        <v>57.57</v>
      </c>
      <c r="P75">
        <v>51.85</v>
      </c>
      <c r="Q75">
        <v>47.74</v>
      </c>
      <c r="V75">
        <v>4</v>
      </c>
      <c r="W75">
        <v>42.62</v>
      </c>
      <c r="X75">
        <v>45.56</v>
      </c>
      <c r="Y75">
        <v>47.51</v>
      </c>
      <c r="Z75">
        <v>46.94</v>
      </c>
      <c r="AA75">
        <v>46.88</v>
      </c>
      <c r="AB75">
        <v>34.22</v>
      </c>
      <c r="AC75">
        <v>39.380000000000003</v>
      </c>
      <c r="AD75">
        <v>44.45</v>
      </c>
      <c r="AE75">
        <v>46.12</v>
      </c>
      <c r="AF75">
        <v>45.56</v>
      </c>
      <c r="AG75">
        <v>35.54</v>
      </c>
      <c r="AH75">
        <v>39.36</v>
      </c>
      <c r="AI75">
        <v>44.13</v>
      </c>
      <c r="AJ75">
        <v>45.27</v>
      </c>
      <c r="AK75">
        <v>44.66</v>
      </c>
      <c r="AO75">
        <v>4</v>
      </c>
      <c r="AP75">
        <v>1.33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3">
      <c r="B76">
        <v>5</v>
      </c>
      <c r="C76">
        <v>71.91</v>
      </c>
      <c r="D76">
        <v>65.87</v>
      </c>
      <c r="E76">
        <v>58.54</v>
      </c>
      <c r="F76">
        <v>53.99</v>
      </c>
      <c r="G76">
        <v>52.2</v>
      </c>
      <c r="H76">
        <v>75.569999999999993</v>
      </c>
      <c r="I76">
        <v>67.63</v>
      </c>
      <c r="J76">
        <v>61.37</v>
      </c>
      <c r="K76">
        <v>56.2</v>
      </c>
      <c r="L76">
        <v>50.66</v>
      </c>
      <c r="M76">
        <v>74.22</v>
      </c>
      <c r="N76">
        <v>65.23</v>
      </c>
      <c r="O76">
        <v>58.31</v>
      </c>
      <c r="P76">
        <v>51.73</v>
      </c>
      <c r="Q76">
        <v>47.75</v>
      </c>
      <c r="V76">
        <v>5</v>
      </c>
      <c r="W76">
        <v>42.8</v>
      </c>
      <c r="X76">
        <v>46.26</v>
      </c>
      <c r="Y76">
        <v>47.34</v>
      </c>
      <c r="Z76">
        <v>46.61</v>
      </c>
      <c r="AA76">
        <v>46.15</v>
      </c>
      <c r="AB76">
        <v>35.17</v>
      </c>
      <c r="AC76">
        <v>40.020000000000003</v>
      </c>
      <c r="AD76">
        <v>44.58</v>
      </c>
      <c r="AE76">
        <v>46.13</v>
      </c>
      <c r="AF76">
        <v>46.59</v>
      </c>
      <c r="AG76">
        <v>35.86</v>
      </c>
      <c r="AH76">
        <v>39.4</v>
      </c>
      <c r="AI76">
        <v>44.03</v>
      </c>
      <c r="AJ76">
        <v>44.98</v>
      </c>
      <c r="AK76">
        <v>44.58</v>
      </c>
      <c r="AO76">
        <v>5</v>
      </c>
      <c r="AP76">
        <v>1</v>
      </c>
      <c r="AQ76">
        <v>0</v>
      </c>
      <c r="AR76">
        <v>0</v>
      </c>
      <c r="AS76">
        <v>0</v>
      </c>
      <c r="AT76">
        <v>0</v>
      </c>
      <c r="AU76">
        <v>0.33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3">
      <c r="B77">
        <v>6</v>
      </c>
      <c r="C77">
        <v>72.739999999999995</v>
      </c>
      <c r="D77">
        <v>65.92</v>
      </c>
      <c r="E77">
        <v>58.84</v>
      </c>
      <c r="F77">
        <v>55.66</v>
      </c>
      <c r="G77">
        <v>49.03</v>
      </c>
      <c r="H77">
        <v>75.38</v>
      </c>
      <c r="I77">
        <v>68.349999999999994</v>
      </c>
      <c r="J77">
        <v>61.15</v>
      </c>
      <c r="K77">
        <v>56.43</v>
      </c>
      <c r="L77">
        <v>50.32</v>
      </c>
      <c r="M77">
        <v>73.97</v>
      </c>
      <c r="N77">
        <v>65.31</v>
      </c>
      <c r="O77">
        <v>57.22</v>
      </c>
      <c r="P77">
        <v>51.82</v>
      </c>
      <c r="Q77">
        <v>46.76</v>
      </c>
      <c r="V77">
        <v>6</v>
      </c>
      <c r="W77">
        <v>41.6</v>
      </c>
      <c r="X77">
        <v>44.11</v>
      </c>
      <c r="Y77">
        <v>47.77</v>
      </c>
      <c r="Z77">
        <v>48.24</v>
      </c>
      <c r="AA77">
        <v>45.15</v>
      </c>
      <c r="AB77">
        <v>35.06</v>
      </c>
      <c r="AC77">
        <v>39.35</v>
      </c>
      <c r="AD77">
        <v>43.96</v>
      </c>
      <c r="AE77">
        <v>45.67</v>
      </c>
      <c r="AF77">
        <v>45.69</v>
      </c>
      <c r="AG77">
        <v>35.26</v>
      </c>
      <c r="AH77">
        <v>40.47</v>
      </c>
      <c r="AI77">
        <v>43.52</v>
      </c>
      <c r="AJ77">
        <v>44.71</v>
      </c>
      <c r="AK77">
        <v>44</v>
      </c>
      <c r="AO77">
        <v>6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3">
      <c r="B78">
        <v>7</v>
      </c>
      <c r="C78">
        <v>71.67</v>
      </c>
      <c r="D78">
        <v>66.06</v>
      </c>
      <c r="E78">
        <v>58.98</v>
      </c>
      <c r="F78">
        <v>54.08</v>
      </c>
      <c r="G78">
        <v>50.02</v>
      </c>
      <c r="H78">
        <v>74.650000000000006</v>
      </c>
      <c r="I78">
        <v>66.69</v>
      </c>
      <c r="J78">
        <v>60.4</v>
      </c>
      <c r="K78">
        <v>55.22</v>
      </c>
      <c r="L78">
        <v>50.58</v>
      </c>
      <c r="M78">
        <v>74.489999999999995</v>
      </c>
      <c r="N78">
        <v>64.260000000000005</v>
      </c>
      <c r="O78">
        <v>57.7</v>
      </c>
      <c r="P78">
        <v>52.99</v>
      </c>
      <c r="Q78">
        <v>47.46</v>
      </c>
      <c r="V78">
        <v>7</v>
      </c>
      <c r="W78">
        <v>42.85</v>
      </c>
      <c r="X78">
        <v>46.5</v>
      </c>
      <c r="Y78">
        <v>46.69</v>
      </c>
      <c r="Z78">
        <v>48.19</v>
      </c>
      <c r="AA78">
        <v>45.7</v>
      </c>
      <c r="AB78">
        <v>34.47</v>
      </c>
      <c r="AC78">
        <v>39.44</v>
      </c>
      <c r="AD78">
        <v>43.39</v>
      </c>
      <c r="AE78">
        <v>46.89</v>
      </c>
      <c r="AF78">
        <v>45.86</v>
      </c>
      <c r="AG78">
        <v>35.56</v>
      </c>
      <c r="AH78">
        <v>40.32</v>
      </c>
      <c r="AI78">
        <v>44.73</v>
      </c>
      <c r="AJ78">
        <v>44.9</v>
      </c>
      <c r="AK78">
        <v>44.17</v>
      </c>
      <c r="AO78">
        <v>7</v>
      </c>
      <c r="AP78">
        <v>0.67</v>
      </c>
      <c r="AQ78">
        <v>0</v>
      </c>
      <c r="AR78">
        <v>0</v>
      </c>
      <c r="AS78">
        <v>0</v>
      </c>
      <c r="AT78">
        <v>0</v>
      </c>
      <c r="AU78">
        <v>0.33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3">
      <c r="B79">
        <v>8</v>
      </c>
      <c r="C79">
        <v>71.59</v>
      </c>
      <c r="D79">
        <v>65.17</v>
      </c>
      <c r="E79">
        <v>59.15</v>
      </c>
      <c r="F79">
        <v>54.29</v>
      </c>
      <c r="G79">
        <v>48.76</v>
      </c>
      <c r="H79">
        <v>75.05</v>
      </c>
      <c r="I79">
        <v>67.010000000000005</v>
      </c>
      <c r="J79">
        <v>59.98</v>
      </c>
      <c r="K79">
        <v>55.62</v>
      </c>
      <c r="L79">
        <v>52.45</v>
      </c>
      <c r="M79">
        <v>73.52</v>
      </c>
      <c r="N79">
        <v>65.17</v>
      </c>
      <c r="O79">
        <v>57.69</v>
      </c>
      <c r="P79">
        <v>52.44</v>
      </c>
      <c r="Q79">
        <v>46.66</v>
      </c>
      <c r="V79">
        <v>8</v>
      </c>
      <c r="W79">
        <v>42.68</v>
      </c>
      <c r="X79">
        <v>46.94</v>
      </c>
      <c r="Y79">
        <v>47.76</v>
      </c>
      <c r="Z79">
        <v>48.99</v>
      </c>
      <c r="AA79">
        <v>45.46</v>
      </c>
      <c r="AB79">
        <v>33.92</v>
      </c>
      <c r="AC79">
        <v>39.86</v>
      </c>
      <c r="AD79">
        <v>43.57</v>
      </c>
      <c r="AE79">
        <v>45.76</v>
      </c>
      <c r="AF79">
        <v>46.93</v>
      </c>
      <c r="AG79">
        <v>35.24</v>
      </c>
      <c r="AH79">
        <v>40.18</v>
      </c>
      <c r="AI79">
        <v>43.91</v>
      </c>
      <c r="AJ79">
        <v>44.17</v>
      </c>
      <c r="AK79">
        <v>43.74</v>
      </c>
      <c r="AO79">
        <v>8</v>
      </c>
      <c r="AP79">
        <v>1.33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3">
      <c r="B80">
        <v>9</v>
      </c>
      <c r="C80">
        <v>72.62</v>
      </c>
      <c r="D80">
        <v>66.53</v>
      </c>
      <c r="E80">
        <v>59.1</v>
      </c>
      <c r="F80">
        <v>56.06</v>
      </c>
      <c r="G80">
        <v>50.62</v>
      </c>
      <c r="H80">
        <v>76.099999999999994</v>
      </c>
      <c r="I80">
        <v>68.260000000000005</v>
      </c>
      <c r="J80">
        <v>61.32</v>
      </c>
      <c r="K80">
        <v>56.33</v>
      </c>
      <c r="L80">
        <v>51.14</v>
      </c>
      <c r="M80">
        <v>73.959999999999994</v>
      </c>
      <c r="N80">
        <v>65.41</v>
      </c>
      <c r="O80">
        <v>57.68</v>
      </c>
      <c r="P80">
        <v>52.55</v>
      </c>
      <c r="Q80">
        <v>47.56</v>
      </c>
      <c r="V80">
        <v>9</v>
      </c>
      <c r="W80">
        <v>43.27</v>
      </c>
      <c r="X80">
        <v>46.3</v>
      </c>
      <c r="Y80">
        <v>47.63</v>
      </c>
      <c r="Z80">
        <v>47.69</v>
      </c>
      <c r="AA80">
        <v>47.84</v>
      </c>
      <c r="AB80">
        <v>34.630000000000003</v>
      </c>
      <c r="AC80">
        <v>39.229999999999997</v>
      </c>
      <c r="AD80">
        <v>42.17</v>
      </c>
      <c r="AE80">
        <v>45.7</v>
      </c>
      <c r="AF80">
        <v>46.31</v>
      </c>
      <c r="AG80">
        <v>35.5</v>
      </c>
      <c r="AH80">
        <v>40.42</v>
      </c>
      <c r="AI80">
        <v>43.64</v>
      </c>
      <c r="AJ80">
        <v>45.61</v>
      </c>
      <c r="AK80">
        <v>45.21</v>
      </c>
      <c r="AO80">
        <v>9</v>
      </c>
      <c r="AP80">
        <v>1.67</v>
      </c>
      <c r="AQ80">
        <v>0</v>
      </c>
      <c r="AR80">
        <v>0</v>
      </c>
      <c r="AS80">
        <v>0</v>
      </c>
      <c r="AT80">
        <v>0</v>
      </c>
      <c r="AU80">
        <v>0.33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2:56" x14ac:dyDescent="0.3">
      <c r="B81">
        <v>10</v>
      </c>
      <c r="C81">
        <v>72.790000000000006</v>
      </c>
      <c r="D81">
        <v>65.930000000000007</v>
      </c>
      <c r="E81">
        <v>58.13</v>
      </c>
      <c r="F81">
        <v>55.6</v>
      </c>
      <c r="G81">
        <v>52.13</v>
      </c>
      <c r="H81">
        <v>76.260000000000005</v>
      </c>
      <c r="I81">
        <v>66.41</v>
      </c>
      <c r="J81">
        <v>61.7</v>
      </c>
      <c r="K81">
        <v>55.52</v>
      </c>
      <c r="L81">
        <v>50.64</v>
      </c>
      <c r="M81">
        <v>73.91</v>
      </c>
      <c r="N81">
        <v>64.61</v>
      </c>
      <c r="O81">
        <v>57.54</v>
      </c>
      <c r="P81">
        <v>51.94</v>
      </c>
      <c r="Q81">
        <v>47.93</v>
      </c>
      <c r="V81">
        <v>10</v>
      </c>
      <c r="W81">
        <v>42.01</v>
      </c>
      <c r="X81">
        <v>45.2</v>
      </c>
      <c r="Y81">
        <v>48.46</v>
      </c>
      <c r="Z81">
        <v>47.27</v>
      </c>
      <c r="AA81">
        <v>47.56</v>
      </c>
      <c r="AB81">
        <v>34.22</v>
      </c>
      <c r="AC81">
        <v>39.99</v>
      </c>
      <c r="AD81">
        <v>43.82</v>
      </c>
      <c r="AE81">
        <v>46.5</v>
      </c>
      <c r="AF81">
        <v>45.83</v>
      </c>
      <c r="AG81">
        <v>35.35</v>
      </c>
      <c r="AH81">
        <v>40.33</v>
      </c>
      <c r="AI81">
        <v>44.02</v>
      </c>
      <c r="AJ81">
        <v>45.08</v>
      </c>
      <c r="AK81">
        <v>44.39</v>
      </c>
      <c r="AO81">
        <v>10</v>
      </c>
      <c r="AP81">
        <f>0.0133333333333333*100</f>
        <v>1.3333333333333299</v>
      </c>
      <c r="AQ81">
        <v>0</v>
      </c>
      <c r="AR81">
        <v>0</v>
      </c>
      <c r="AS81">
        <v>0</v>
      </c>
      <c r="AT81">
        <v>0</v>
      </c>
      <c r="AU81">
        <v>0.66666667000000002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2:56" x14ac:dyDescent="0.3">
      <c r="B82" t="s">
        <v>13</v>
      </c>
      <c r="C82">
        <f>AVERAGE(C72:C81)</f>
        <v>72.097000000000008</v>
      </c>
      <c r="D82">
        <f t="shared" ref="D82:BD82" si="20">AVERAGE(D72:D81)</f>
        <v>65.315999999999988</v>
      </c>
      <c r="E82">
        <f t="shared" si="20"/>
        <v>58.875</v>
      </c>
      <c r="F82">
        <f t="shared" si="20"/>
        <v>54.873000000000005</v>
      </c>
      <c r="G82">
        <f t="shared" si="20"/>
        <v>50.2</v>
      </c>
      <c r="H82">
        <f t="shared" si="20"/>
        <v>75.709000000000003</v>
      </c>
      <c r="I82">
        <f t="shared" si="20"/>
        <v>67.277999999999992</v>
      </c>
      <c r="J82">
        <f t="shared" si="20"/>
        <v>60.981000000000009</v>
      </c>
      <c r="K82">
        <f t="shared" si="20"/>
        <v>55.762999999999998</v>
      </c>
      <c r="L82">
        <f t="shared" si="20"/>
        <v>50.957999999999991</v>
      </c>
      <c r="M82">
        <f t="shared" si="20"/>
        <v>73.994</v>
      </c>
      <c r="N82">
        <f t="shared" si="20"/>
        <v>64.835000000000008</v>
      </c>
      <c r="O82">
        <f t="shared" si="20"/>
        <v>57.861999999999988</v>
      </c>
      <c r="P82">
        <f t="shared" si="20"/>
        <v>52.154999999999994</v>
      </c>
      <c r="Q82">
        <f t="shared" si="20"/>
        <v>47.46</v>
      </c>
      <c r="W82">
        <f t="shared" si="20"/>
        <v>42.623999999999995</v>
      </c>
      <c r="X82">
        <f t="shared" si="20"/>
        <v>45.792999999999999</v>
      </c>
      <c r="Y82">
        <f t="shared" si="20"/>
        <v>47.510999999999996</v>
      </c>
      <c r="Z82">
        <f t="shared" si="20"/>
        <v>47.637999999999998</v>
      </c>
      <c r="AA82">
        <f t="shared" si="20"/>
        <v>46.410999999999994</v>
      </c>
      <c r="AB82">
        <f t="shared" si="20"/>
        <v>34.564</v>
      </c>
      <c r="AC82">
        <f t="shared" si="20"/>
        <v>39.738</v>
      </c>
      <c r="AD82">
        <f t="shared" si="20"/>
        <v>43.969999999999992</v>
      </c>
      <c r="AE82">
        <f t="shared" si="20"/>
        <v>46.153999999999996</v>
      </c>
      <c r="AF82">
        <f t="shared" si="20"/>
        <v>46.024000000000001</v>
      </c>
      <c r="AG82">
        <f t="shared" si="20"/>
        <v>35.581000000000003</v>
      </c>
      <c r="AH82">
        <f t="shared" si="20"/>
        <v>40.047000000000004</v>
      </c>
      <c r="AI82">
        <f t="shared" si="20"/>
        <v>43.942999999999998</v>
      </c>
      <c r="AJ82">
        <f t="shared" si="20"/>
        <v>44.897999999999996</v>
      </c>
      <c r="AK82">
        <f t="shared" si="20"/>
        <v>44.387999999999998</v>
      </c>
      <c r="AP82">
        <f t="shared" si="20"/>
        <v>1.2663333333333331</v>
      </c>
      <c r="AQ82">
        <f t="shared" si="20"/>
        <v>0</v>
      </c>
      <c r="AR82">
        <f t="shared" si="20"/>
        <v>0</v>
      </c>
      <c r="AS82">
        <f t="shared" si="20"/>
        <v>0</v>
      </c>
      <c r="AT82">
        <f t="shared" si="20"/>
        <v>0</v>
      </c>
      <c r="AU82">
        <f t="shared" si="20"/>
        <v>0.33266666700000003</v>
      </c>
      <c r="AV82">
        <f t="shared" si="20"/>
        <v>0</v>
      </c>
      <c r="AW82">
        <f t="shared" si="20"/>
        <v>0</v>
      </c>
      <c r="AX82">
        <f t="shared" si="20"/>
        <v>0</v>
      </c>
      <c r="AY82">
        <f t="shared" si="20"/>
        <v>0</v>
      </c>
      <c r="AZ82">
        <f t="shared" si="20"/>
        <v>3.3000000000000002E-2</v>
      </c>
      <c r="BA82">
        <f t="shared" si="20"/>
        <v>0</v>
      </c>
      <c r="BB82">
        <f t="shared" si="20"/>
        <v>0</v>
      </c>
      <c r="BC82">
        <f t="shared" si="20"/>
        <v>0</v>
      </c>
      <c r="BD82">
        <f t="shared" si="20"/>
        <v>0</v>
      </c>
    </row>
    <row r="83" spans="2:56" x14ac:dyDescent="0.3">
      <c r="B83" t="s">
        <v>17</v>
      </c>
      <c r="C83">
        <f>VAR(C72:C81)</f>
        <v>0.6589344444444456</v>
      </c>
      <c r="D83">
        <f t="shared" ref="D83:BD83" si="21">VAR(D72:D81)</f>
        <v>0.72716000000000447</v>
      </c>
      <c r="E83">
        <f t="shared" si="21"/>
        <v>0.27845000000000047</v>
      </c>
      <c r="F83">
        <f t="shared" si="21"/>
        <v>0.61953444444444428</v>
      </c>
      <c r="G83">
        <f t="shared" si="21"/>
        <v>1.7457111111111148</v>
      </c>
      <c r="H83">
        <f t="shared" si="21"/>
        <v>0.44812111111111069</v>
      </c>
      <c r="I83">
        <f t="shared" si="21"/>
        <v>0.47424000000000066</v>
      </c>
      <c r="J83">
        <f t="shared" si="21"/>
        <v>0.2629211111111121</v>
      </c>
      <c r="K83">
        <f t="shared" si="21"/>
        <v>0.29555666666666613</v>
      </c>
      <c r="L83">
        <f t="shared" si="21"/>
        <v>0.38526222222222317</v>
      </c>
      <c r="M83">
        <f t="shared" si="21"/>
        <v>0.10218222222222217</v>
      </c>
      <c r="N83">
        <f t="shared" si="21"/>
        <v>0.45524999999999977</v>
      </c>
      <c r="O83">
        <f t="shared" si="21"/>
        <v>0.21915111111111155</v>
      </c>
      <c r="P83">
        <f t="shared" si="21"/>
        <v>0.20798333333333413</v>
      </c>
      <c r="Q83">
        <f t="shared" si="21"/>
        <v>0.21013333333333434</v>
      </c>
      <c r="W83">
        <f t="shared" si="21"/>
        <v>0.34338222222222242</v>
      </c>
      <c r="X83">
        <f t="shared" si="21"/>
        <v>0.7364233333333321</v>
      </c>
      <c r="Y83">
        <f t="shared" si="21"/>
        <v>0.35609888888888952</v>
      </c>
      <c r="Z83">
        <f t="shared" si="21"/>
        <v>0.57597333333333356</v>
      </c>
      <c r="AA83">
        <f t="shared" si="21"/>
        <v>0.97705444444444689</v>
      </c>
      <c r="AB83">
        <f t="shared" si="21"/>
        <v>0.14647111111111169</v>
      </c>
      <c r="AC83">
        <f t="shared" si="21"/>
        <v>0.13021777777777771</v>
      </c>
      <c r="AD83">
        <f t="shared" si="21"/>
        <v>0.66171111111111058</v>
      </c>
      <c r="AE83">
        <f t="shared" si="21"/>
        <v>0.15027111111111099</v>
      </c>
      <c r="AF83">
        <f t="shared" si="21"/>
        <v>0.26502666666666674</v>
      </c>
      <c r="AG83">
        <f t="shared" si="21"/>
        <v>7.8565555555555652E-2</v>
      </c>
      <c r="AH83">
        <f t="shared" si="21"/>
        <v>0.16882333333333338</v>
      </c>
      <c r="AI83">
        <f t="shared" si="21"/>
        <v>0.12542333333333266</v>
      </c>
      <c r="AJ83">
        <f t="shared" si="21"/>
        <v>0.20103999999999969</v>
      </c>
      <c r="AK83">
        <f t="shared" si="21"/>
        <v>0.15979555555555505</v>
      </c>
      <c r="AP83">
        <f t="shared" si="21"/>
        <v>9.3786296296296243E-2</v>
      </c>
      <c r="AQ83">
        <f t="shared" si="21"/>
        <v>0</v>
      </c>
      <c r="AR83">
        <f t="shared" si="21"/>
        <v>0</v>
      </c>
      <c r="AS83">
        <f t="shared" si="21"/>
        <v>0</v>
      </c>
      <c r="AT83">
        <f t="shared" si="21"/>
        <v>0</v>
      </c>
      <c r="AU83">
        <f t="shared" si="21"/>
        <v>0.12370814839555552</v>
      </c>
      <c r="AV83">
        <f t="shared" si="21"/>
        <v>0</v>
      </c>
      <c r="AW83">
        <f t="shared" si="21"/>
        <v>0</v>
      </c>
      <c r="AX83">
        <f t="shared" si="21"/>
        <v>0</v>
      </c>
      <c r="AY83">
        <f t="shared" si="21"/>
        <v>0</v>
      </c>
      <c r="AZ83">
        <f t="shared" si="21"/>
        <v>1.0890000000000002E-2</v>
      </c>
      <c r="BA83">
        <f t="shared" si="21"/>
        <v>0</v>
      </c>
      <c r="BB83">
        <f t="shared" si="21"/>
        <v>0</v>
      </c>
      <c r="BC83">
        <f t="shared" si="21"/>
        <v>0</v>
      </c>
      <c r="BD83">
        <f t="shared" si="21"/>
        <v>0</v>
      </c>
    </row>
    <row r="96" spans="2:56" x14ac:dyDescent="0.3">
      <c r="L96" t="s">
        <v>45</v>
      </c>
      <c r="M96">
        <f>M99/1800</f>
        <v>6.277777777777778E-2</v>
      </c>
      <c r="N96">
        <f t="shared" ref="N96:Q96" si="22">N99/1800</f>
        <v>6.277777777777778E-2</v>
      </c>
      <c r="O96">
        <f t="shared" si="22"/>
        <v>6.277777777777778E-2</v>
      </c>
      <c r="P96">
        <f t="shared" si="22"/>
        <v>6.277777777777778E-2</v>
      </c>
      <c r="Q96">
        <f t="shared" si="22"/>
        <v>6.277777777777778E-2</v>
      </c>
    </row>
    <row r="97" spans="1:28" x14ac:dyDescent="0.3">
      <c r="L97" t="s">
        <v>44</v>
      </c>
      <c r="M97">
        <f>M100/1800</f>
        <v>0.2961111111111111</v>
      </c>
      <c r="N97">
        <f t="shared" ref="N97:Q97" si="23">N100/1800</f>
        <v>0.43777777777777777</v>
      </c>
      <c r="O97">
        <f t="shared" si="23"/>
        <v>0.58166666666666667</v>
      </c>
      <c r="P97">
        <f t="shared" si="23"/>
        <v>0.72444444444444445</v>
      </c>
      <c r="Q97">
        <f t="shared" si="23"/>
        <v>0.85444444444444445</v>
      </c>
    </row>
    <row r="98" spans="1:28" x14ac:dyDescent="0.3">
      <c r="A98" t="s">
        <v>37</v>
      </c>
      <c r="K98" t="s">
        <v>39</v>
      </c>
    </row>
    <row r="99" spans="1:28" x14ac:dyDescent="0.3">
      <c r="L99" t="s">
        <v>46</v>
      </c>
      <c r="M99">
        <v>113</v>
      </c>
      <c r="N99">
        <v>113</v>
      </c>
      <c r="O99">
        <v>113</v>
      </c>
      <c r="P99">
        <v>113</v>
      </c>
      <c r="Q99">
        <v>113</v>
      </c>
    </row>
    <row r="100" spans="1:28" x14ac:dyDescent="0.3">
      <c r="A100" t="s">
        <v>27</v>
      </c>
      <c r="K100" t="s">
        <v>27</v>
      </c>
      <c r="L100" t="s">
        <v>43</v>
      </c>
      <c r="M100">
        <v>533</v>
      </c>
      <c r="N100">
        <v>788</v>
      </c>
      <c r="O100">
        <v>1047</v>
      </c>
      <c r="P100">
        <v>1304</v>
      </c>
      <c r="Q100">
        <v>1538</v>
      </c>
      <c r="V100" t="s">
        <v>41</v>
      </c>
    </row>
    <row r="101" spans="1:28" x14ac:dyDescent="0.3">
      <c r="C101" s="1" t="s">
        <v>38</v>
      </c>
      <c r="D101" s="1" t="s">
        <v>38</v>
      </c>
      <c r="E101" s="1" t="s">
        <v>38</v>
      </c>
      <c r="F101" s="1" t="s">
        <v>38</v>
      </c>
      <c r="G101" s="1" t="s">
        <v>38</v>
      </c>
      <c r="H101" s="1"/>
      <c r="I101" s="1"/>
      <c r="J101" s="1"/>
      <c r="K101" s="1"/>
      <c r="M101" t="s">
        <v>40</v>
      </c>
      <c r="N101" t="s">
        <v>40</v>
      </c>
      <c r="O101" t="s">
        <v>40</v>
      </c>
      <c r="P101" t="s">
        <v>40</v>
      </c>
      <c r="Q101" t="s">
        <v>40</v>
      </c>
      <c r="R101" s="1"/>
      <c r="V101" s="1"/>
      <c r="X101" t="s">
        <v>40</v>
      </c>
      <c r="Y101" t="s">
        <v>40</v>
      </c>
      <c r="Z101" t="s">
        <v>40</v>
      </c>
      <c r="AA101" t="s">
        <v>40</v>
      </c>
      <c r="AB101" t="s">
        <v>40</v>
      </c>
    </row>
    <row r="102" spans="1:28" x14ac:dyDescent="0.3">
      <c r="B102" t="s">
        <v>1</v>
      </c>
      <c r="C102" t="s">
        <v>20</v>
      </c>
      <c r="D102" t="s">
        <v>21</v>
      </c>
      <c r="E102" t="s">
        <v>22</v>
      </c>
      <c r="F102" t="s">
        <v>23</v>
      </c>
      <c r="G102" t="s">
        <v>24</v>
      </c>
      <c r="L102" s="1" t="s">
        <v>1</v>
      </c>
      <c r="M102" t="s">
        <v>20</v>
      </c>
      <c r="N102" t="s">
        <v>21</v>
      </c>
      <c r="O102" t="s">
        <v>22</v>
      </c>
      <c r="P102" t="s">
        <v>23</v>
      </c>
      <c r="Q102" t="s">
        <v>24</v>
      </c>
      <c r="S102" s="1"/>
      <c r="T102" s="1"/>
      <c r="W102" s="1" t="s">
        <v>1</v>
      </c>
      <c r="X102" t="s">
        <v>20</v>
      </c>
      <c r="Y102" t="s">
        <v>21</v>
      </c>
      <c r="Z102" t="s">
        <v>22</v>
      </c>
      <c r="AA102" t="s">
        <v>23</v>
      </c>
      <c r="AB102" t="s">
        <v>24</v>
      </c>
    </row>
    <row r="103" spans="1:28" x14ac:dyDescent="0.3">
      <c r="B103">
        <v>1</v>
      </c>
      <c r="C103">
        <v>92</v>
      </c>
      <c r="D103">
        <v>89</v>
      </c>
      <c r="E103">
        <v>88.5</v>
      </c>
      <c r="F103">
        <v>82</v>
      </c>
      <c r="G103">
        <v>80.5</v>
      </c>
      <c r="L103">
        <v>1</v>
      </c>
      <c r="M103">
        <v>64.22</v>
      </c>
      <c r="N103">
        <v>73.17</v>
      </c>
      <c r="O103">
        <v>76.44</v>
      </c>
      <c r="P103">
        <v>77.06</v>
      </c>
      <c r="Q103">
        <v>77.33</v>
      </c>
      <c r="W103">
        <v>1</v>
      </c>
      <c r="X103">
        <v>6.94</v>
      </c>
      <c r="Y103">
        <v>3.28</v>
      </c>
      <c r="Z103">
        <v>2.06</v>
      </c>
      <c r="AA103">
        <v>1.28</v>
      </c>
      <c r="AB103">
        <v>1.72</v>
      </c>
    </row>
    <row r="104" spans="1:28" x14ac:dyDescent="0.3">
      <c r="B104">
        <v>2</v>
      </c>
      <c r="C104">
        <v>92</v>
      </c>
      <c r="D104">
        <v>88</v>
      </c>
      <c r="E104">
        <v>86</v>
      </c>
      <c r="F104">
        <v>81.5</v>
      </c>
      <c r="G104">
        <v>77.5</v>
      </c>
      <c r="L104">
        <v>2</v>
      </c>
      <c r="M104">
        <f>(0.611111111111111+0.605555555555555+0.738888888888888+0.666666666666666+0.611111111111111+0.594444444444444+0.633333333333333+0.616666666666666+0.688888888888888+0.633333333333333)*10</f>
        <v>63.999999999999957</v>
      </c>
      <c r="N104">
        <f>(0.683333333333333+0.744444444444444+0.777777777777777+0.694444444444444+0.711111111111111+0.65+0.733333333333333+0.722222222222222+0.733333333333333+0.722222222222222)*10</f>
        <v>71.7222222222222</v>
      </c>
      <c r="O104">
        <f>(0.733333333333333+0.727777777777777+0.833333333333333+0.744444444444444+0.761111111111111+0.722222222222222+0.727777777777777+0.755555555555555+0.777777777777777+0.772222222222222)*10</f>
        <v>75.555555555555515</v>
      </c>
      <c r="P104">
        <f>(0.777777777777777+0.766666666666666+0.811111111111111+0.777777777777777+0.777777777777777+0.783333333333333+0.738888888888888+0.777777777777777+0.8+0.794444444444444)*10</f>
        <v>78.0555555555555</v>
      </c>
      <c r="Q104">
        <f>(0.761111111111111+0.833333333333333+0.794444444444444+0.744444444444444+0.772222222222222+0.744444444444444+0.733333333333333+0.811111111111111+0.75+0.761111111111111)*10</f>
        <v>77.055555555555529</v>
      </c>
      <c r="W104">
        <v>2</v>
      </c>
      <c r="X104">
        <f>(0.0388888888888888+0.0555555555555555+0.0777777777777777+0.0611111111111111+0.0777777777777777+0.0388888888888888+0.0777777777777777+0.188888888888888+0.0833333333333333+0.0111111111111111)*10</f>
        <v>7.1111111111110956</v>
      </c>
      <c r="Y104">
        <f>(0.0166666666666666+0.0388888888888888+0.0333333333333333+0.0222222222222222+0.0333333333333333+0.0277777777777777+0.0166666666666666+0.0666666666666666+0.0277777777777777+0)*10</f>
        <v>2.8333333333333277</v>
      </c>
      <c r="Z104">
        <f>(0.0166666666666666+0.0333333333333333+0.0166666666666666+0.0166666666666666+0+0+0.0277777777777777+0.05+0.0388888888888888+0)*10</f>
        <v>1.9999999999999962</v>
      </c>
      <c r="AA104">
        <f>(0.00555555555555555+0.0444444444444444+0.00555555555555555+0.0277777777777777+0.00555555555555555+0.00555555555555555+0.0277777777777777+0.0333333333333333+0.0166666666666666+ 0)*10</f>
        <v>1.7222222222222192</v>
      </c>
      <c r="AB104">
        <f>(0.00555555555555555+0.0111111111111111+0.0277777777777777+0.0111111111111111+0.0222222222222222+0+0.0111111111111111+0.00555555555555555+0.0333333333333333+0)*10</f>
        <v>1.2777777777777759</v>
      </c>
    </row>
    <row r="105" spans="1:28" x14ac:dyDescent="0.3">
      <c r="B105">
        <v>3</v>
      </c>
      <c r="C105">
        <v>91</v>
      </c>
      <c r="D105">
        <v>86</v>
      </c>
      <c r="E105">
        <v>85.5</v>
      </c>
      <c r="F105">
        <v>80</v>
      </c>
      <c r="G105">
        <v>80.5</v>
      </c>
      <c r="L105">
        <v>3</v>
      </c>
      <c r="M105">
        <f>(0.577777777777777+0.6+0.733333333333333+0.65+0.638888888888888+0.588888888888888+0.605555555555555+0.655555555555555+0.688888888888888+0.616666666666666)*10</f>
        <v>63.555555555555507</v>
      </c>
      <c r="N105">
        <f>(0.666666666666666+0.694444444444444+0.761111111111111+0.733333333333333+0.716666666666666+0.688888888888888+0.716666666666666+0.755555555555555+0.722222222222222+0.705555555555555)*10</f>
        <v>71.611111111111057</v>
      </c>
      <c r="O105">
        <f>(0.761111111111111+0.75+0.788888888888888+0.766666666666666+0.822222222222222+0.711111111111111+0.716666666666666+0.794444444444444+0.738888888888888+0.783333333333333)*10</f>
        <v>76.333333333333286</v>
      </c>
      <c r="P105">
        <f>(0.794444444444444+0.783333333333333+0.827777777777777+0.755555555555555+0.755555555555555+0.711111111111111+0.805555555555555+0.777777777777777+0.8+0.805555555555555)*10</f>
        <v>78.166666666666629</v>
      </c>
      <c r="Q105">
        <f>(0.744444444444444+0.744444444444444+0.805555555555555+0.75+0.805555555555555+0.777777777777777+0.772222222222222+0.8+0.788888888888888+0.738888888888888)*10</f>
        <v>77.277777777777729</v>
      </c>
      <c r="W105">
        <v>3</v>
      </c>
      <c r="X105">
        <f>(0.05+0.0555555555555555+0.0555555555555555+0.0277777777777777+0.0444444444444444+0.0277777777777777+0.0833333333333333+0.144444444444444+0.0611111111111111+0.0277777777777777)*10</f>
        <v>5.7777777777777679</v>
      </c>
      <c r="Y105">
        <f>(0.00555555555555555+0.0277777777777777+0.0388888888888888+0.0277777777777777+0+0.0111111111111111+0.0277777777777777+0.0777777777777777+0.0166666666666666+0.0111111111111111)*10</f>
        <v>2.4444444444444398</v>
      </c>
      <c r="Z105">
        <f>(0.00555555555555555+0.0222222222222222+0.0277777777777777+0.0166666666666666+0+0.00555555555555555+0.00555555555555555+0.0333333333333333+0.0388888888888888+0)*10</f>
        <v>1.5555555555555525</v>
      </c>
      <c r="AA105">
        <f>(0.00555555555555555+0.0333333333333333+0.0222222222222222+0.0277777777777777+0+0.00555555555555555+0.0111111111111111+0.0222222222222222+0.0222222222222222+0)*10</f>
        <v>1.499999999999998</v>
      </c>
      <c r="AB105">
        <f>(0.0111111111111111+0.0555555555555555+0.0222222222222222+0.0277777777777777+0.0111111111111111+0+0.0222222222222222+0.0166666666666666+0.0166666666666666+0.00555555555555555)*10</f>
        <v>1.8888888888888855</v>
      </c>
    </row>
    <row r="106" spans="1:28" x14ac:dyDescent="0.3">
      <c r="B106">
        <v>4</v>
      </c>
      <c r="C106">
        <v>92.5</v>
      </c>
      <c r="D106">
        <v>88.5</v>
      </c>
      <c r="E106">
        <v>85</v>
      </c>
      <c r="F106">
        <v>84.5</v>
      </c>
      <c r="G106">
        <v>82</v>
      </c>
      <c r="L106">
        <v>4</v>
      </c>
      <c r="M106">
        <f>(0.6+0.594444444444444+0.716666666666666+0.65+0.677777777777777+0.577777777777777+0.611111111111111+0.622222222222222+0.705555555555555+0.65)*10</f>
        <v>64.055555555555529</v>
      </c>
      <c r="N106">
        <f>(0.694444444444444+0.727777777777777+0.8+0.711111111111111+0.738888888888888 +0.633333333333333+0.716666666666666 +0.727777777777777+0.755555555555555+0.716666666666666)*10</f>
        <v>72.222222222222157</v>
      </c>
      <c r="O106">
        <f>(0.744444444444444+0.755555555555555+0.783333333333333+0.772222222222222+0.766666666666666+0.711111111111111+0.7+0.794444444444444+0.766666666666666+0.766666666666666)*10</f>
        <v>75.611111111111072</v>
      </c>
      <c r="P106">
        <f>(0.744444444444444+0.761111111111111+0.794444444444444+0.833333333333333+0.816666666666666+0.761111111111111+0.722222222222222+0.772222222222222+0.738888888888888+0.794444444444444)*10</f>
        <v>77.388888888888857</v>
      </c>
      <c r="Q106">
        <f>(0.733333333333333+0.783333333333333+0.761111111111111+0.766666666666666+0.794444444444444+0.766666666666666+0.766666666666666+0.794444444444444+0.772222222222222+0.766666666666666)*10</f>
        <v>77.0555555555555</v>
      </c>
      <c r="W106">
        <v>4</v>
      </c>
      <c r="X106">
        <f>(0.0555555555555555+0.0722222222222222+0.05+0.0444444444444444+0.05+0.0611111111111111+0.1+0.161111111111111+0.0555555555555555+0.0111111111111111)*10</f>
        <v>6.6111111111111072</v>
      </c>
      <c r="Y106">
        <f>(0.00555555555555555+0.0222222222222222+0.0222222222222222+0.0222222222222222+0.0222222222222222+0.0111111111111111+0.0333333333333333+0.0555555555555555+0.0277777777777777+0.0111111111111111)*10</f>
        <v>2.3333333333333304</v>
      </c>
      <c r="Z106">
        <f>(0.0166666666666666+0.0333333333333333+0.0555555555555555+0.0222222222222222+0.0222222222222222+0.0111111111111111+0.0111111111111111+0.0277777777777777+0.0222222222222222+0.00555555555555555)*10</f>
        <v>2.2777777777777746</v>
      </c>
      <c r="AA106">
        <f>(0.0111111111111111+0.0333333333333333+0.0277777777777777+0.0222222222222222+0.0111111111111111+0+0.0277777777777777+0.0111111111111111+0.0222222222222222+0.00555555555555555)*10</f>
        <v>1.7222222222222194</v>
      </c>
      <c r="AB106">
        <f>(0.0111111111111111+0.0222222222222222+0.05+0.0222222222222222+0.00555555555555555+0+0.0222222222222222+0.0222222222222222+0.0111111111111111+0)*10</f>
        <v>1.6666666666666654</v>
      </c>
    </row>
    <row r="107" spans="1:28" x14ac:dyDescent="0.3">
      <c r="B107">
        <v>5</v>
      </c>
      <c r="C107">
        <v>90.5</v>
      </c>
      <c r="D107">
        <v>87.5</v>
      </c>
      <c r="E107">
        <v>86.5</v>
      </c>
      <c r="F107">
        <v>82</v>
      </c>
      <c r="G107">
        <v>82</v>
      </c>
      <c r="L107">
        <v>5</v>
      </c>
      <c r="M107">
        <f>(0.627777777777777+0.622222222222222+0.722222222222222+0.666666666666666+0.644444444444444+0.55+0.661111111111111+0.616666666666666+0.688888888888888+0.622222222222222)*10</f>
        <v>64.222222222222186</v>
      </c>
      <c r="N107">
        <f>(0.7+0.733333333333333+0.766666666666666+0.733333333333333+0.75+0.672222222222222+0.722222222222222+0.738888888888888+0.722222222222222+0.694444444444444)*10</f>
        <v>72.333333333333314</v>
      </c>
      <c r="O107">
        <f>(0.733333333333333+0.738888888888888+0.8+0.744444444444444+0.788888888888888+0.705555555555555+0.772222222222222+0.811111111111111+0.75+0.727777777777777)*10</f>
        <v>75.722222222222186</v>
      </c>
      <c r="P107">
        <f>(0.75+0.716666666666666+0.805555555555555+0.777777777777777+0.75+0.733333333333333+0.727777777777777+0.761111111111111+0.75+0.783333333333333)*10</f>
        <v>75.555555555555529</v>
      </c>
      <c r="Q107">
        <f>(0.738888888888888+0.722222222222222+0.816666666666666+0.761111111111111+0.788888888888888+0.738888888888888+0.777777777777777+0.805555555555555+0.788888888888888+0.788888888888888)*10</f>
        <v>77.277777777777715</v>
      </c>
      <c r="W107">
        <v>5</v>
      </c>
      <c r="X107">
        <f>(0.0444444444444444+0.0555555555555555+0.0666666666666666+0.0277777777777777+0.05+0.0333333333333333+0.0722222222222222+0.194444444444444+0.0777777777777777+0.0166666666666666)*10</f>
        <v>6.3888888888888795</v>
      </c>
      <c r="Y107">
        <f>(0.0166666666666666+0.0444444444444444+0.0222222222222222+0.0166666666666666+0.0111111111111111+0.0166666666666666+0.0333333333333333+0.0888888888888888+0.05+0.0111111111111111)*10</f>
        <v>3.1111111111111067</v>
      </c>
      <c r="Z107">
        <f>(0.0166666666666666+0.0222222222222222+0.0166666666666666+0.0333333333333333+0.0166666666666666+0.00555555555555555+0.00555555555555555+0.0277777777777777+0.0222222222222222+0.00555555555555555)*10</f>
        <v>1.7222222222222183</v>
      </c>
      <c r="AA107">
        <f>(0.00555555555555555+0.0222222222222222+0.0166666666666666+0.0111111111111111+0.00555555555555555+0+0.0333333333333333+0.0388888888888888+0.0222222222222222+0)*10</f>
        <v>1.5555555555555531</v>
      </c>
      <c r="AB107">
        <f>(0.0166666666666666+0.0166666666666666+0.0166666666666666+0.0222222222222222+0.00555555555555555+0+0.0277777777777777+0.0166666666666666+0.0166666666666666+0)*10</f>
        <v>1.3888888888888844</v>
      </c>
    </row>
    <row r="108" spans="1:28" x14ac:dyDescent="0.3">
      <c r="B108">
        <v>6</v>
      </c>
      <c r="C108">
        <v>91.5</v>
      </c>
      <c r="D108">
        <v>89.5</v>
      </c>
      <c r="E108">
        <v>85</v>
      </c>
      <c r="F108">
        <v>79.5</v>
      </c>
      <c r="G108">
        <v>82</v>
      </c>
      <c r="L108">
        <v>6</v>
      </c>
      <c r="M108">
        <f>(0.643888888888888)*100</f>
        <v>64.3888888888888</v>
      </c>
      <c r="N108">
        <f>(0.730555555555555)*100</f>
        <v>73.0555555555555</v>
      </c>
      <c r="O108">
        <f>(0.757777777777777)*100</f>
        <v>75.7777777777777</v>
      </c>
      <c r="P108">
        <f>(0.779444444444444)*100</f>
        <v>77.9444444444444</v>
      </c>
      <c r="Q108">
        <f>(0.768888888888888)*100</f>
        <v>76.8888888888888</v>
      </c>
      <c r="W108">
        <v>6</v>
      </c>
      <c r="X108">
        <f>(0.0711111111111111)*100</f>
        <v>7.1111111111111098</v>
      </c>
      <c r="Y108">
        <f>(0.0222222222222222)*100</f>
        <v>2.2222222222222197</v>
      </c>
      <c r="Z108">
        <f>(0.0122222222222222)*100</f>
        <v>1.2222222222222201</v>
      </c>
      <c r="AA108">
        <f>(0.0138888888888888)*100</f>
        <v>1.38888888888888</v>
      </c>
      <c r="AB108">
        <f>(0.0172222222222222)*100</f>
        <v>1.7222222222222201</v>
      </c>
    </row>
    <row r="109" spans="1:28" x14ac:dyDescent="0.3">
      <c r="B109">
        <v>7</v>
      </c>
      <c r="C109">
        <v>92</v>
      </c>
      <c r="D109">
        <v>89</v>
      </c>
      <c r="E109">
        <v>86</v>
      </c>
      <c r="F109">
        <v>83.5</v>
      </c>
      <c r="G109">
        <v>78.5</v>
      </c>
      <c r="L109">
        <v>7</v>
      </c>
      <c r="M109">
        <f>(0.638333333333333)*100</f>
        <v>63.8333333333333</v>
      </c>
      <c r="N109">
        <f>(0.717777777777777)*100</f>
        <v>71.7777777777777</v>
      </c>
      <c r="O109">
        <f>(0.763888888888888)*100</f>
        <v>76.3888888888888</v>
      </c>
      <c r="P109">
        <f>(0.767777777777777)*100</f>
        <v>76.7777777777777</v>
      </c>
      <c r="Q109">
        <f>(0.776666666666666)*100</f>
        <v>77.6666666666666</v>
      </c>
      <c r="W109">
        <v>7</v>
      </c>
      <c r="X109">
        <f>(0.0655555555555555)*100</f>
        <v>6.5555555555555509</v>
      </c>
      <c r="Y109">
        <f>(0.0316666666666666)*100</f>
        <v>3.1666666666666599</v>
      </c>
      <c r="Z109">
        <f>(0.0122222222222222)*100</f>
        <v>1.2222222222222201</v>
      </c>
      <c r="AA109">
        <f>(0.0183333333333333)*100</f>
        <v>1.8333333333333299</v>
      </c>
      <c r="AB109">
        <f>(0.0138888888888888)*100</f>
        <v>1.38888888888888</v>
      </c>
    </row>
    <row r="110" spans="1:28" x14ac:dyDescent="0.3">
      <c r="B110">
        <v>8</v>
      </c>
      <c r="C110">
        <v>91</v>
      </c>
      <c r="D110">
        <v>88</v>
      </c>
      <c r="E110">
        <v>85</v>
      </c>
      <c r="F110">
        <v>81</v>
      </c>
      <c r="G110">
        <v>79.5</v>
      </c>
      <c r="L110">
        <v>8</v>
      </c>
      <c r="M110">
        <f>(0.648333333333333)*100</f>
        <v>64.8333333333333</v>
      </c>
      <c r="N110">
        <f>(0.722777777777777)*100</f>
        <v>72.2777777777777</v>
      </c>
      <c r="O110">
        <f>(0.771666666666666)*100</f>
        <v>77.1666666666666</v>
      </c>
      <c r="P110">
        <f>(0.768333333333333)*100</f>
        <v>76.8333333333333</v>
      </c>
      <c r="Q110">
        <f>(0.760555555555555)*100</f>
        <v>76.0555555555555</v>
      </c>
      <c r="W110">
        <v>8</v>
      </c>
      <c r="X110">
        <f>(0.0666666666666666)*100</f>
        <v>6.6666666666666599</v>
      </c>
      <c r="Y110">
        <f>(0.0316666666666666)*100</f>
        <v>3.1666666666666599</v>
      </c>
      <c r="Z110">
        <f>(0.0138888888888888)*100</f>
        <v>1.38888888888888</v>
      </c>
      <c r="AA110">
        <f>(0.0166666666666666)*100</f>
        <v>1.6666666666666601</v>
      </c>
      <c r="AB110">
        <f>(0.015)*100</f>
        <v>1.5</v>
      </c>
    </row>
    <row r="111" spans="1:28" x14ac:dyDescent="0.3">
      <c r="B111">
        <v>9</v>
      </c>
      <c r="C111">
        <v>91.5</v>
      </c>
      <c r="D111">
        <v>87</v>
      </c>
      <c r="E111">
        <v>85.5</v>
      </c>
      <c r="F111">
        <v>81.5</v>
      </c>
      <c r="G111">
        <v>80</v>
      </c>
      <c r="L111">
        <v>9</v>
      </c>
      <c r="M111">
        <f>(0.636666666666666)*100</f>
        <v>63.666666666666607</v>
      </c>
      <c r="N111">
        <f>(0.725)*100</f>
        <v>72.5</v>
      </c>
      <c r="O111">
        <f>(0.766666666666666)*100</f>
        <v>76.6666666666666</v>
      </c>
      <c r="P111">
        <f>(0.769444444444444)*100</f>
        <v>76.9444444444444</v>
      </c>
      <c r="Q111">
        <f>(0.765)*100</f>
        <v>76.5</v>
      </c>
      <c r="W111">
        <v>9</v>
      </c>
      <c r="X111">
        <f>(0.0738888888888888)*100</f>
        <v>7.3888888888888795</v>
      </c>
      <c r="Y111">
        <f>(0.0266666666666666)*100</f>
        <v>2.6666666666666599</v>
      </c>
      <c r="Z111">
        <f>(0.0133333333333333)*100</f>
        <v>1.3333333333333299</v>
      </c>
      <c r="AA111">
        <f>(0.0183333333333333)*100</f>
        <v>1.8333333333333299</v>
      </c>
      <c r="AB111">
        <f>(0.0222222222222222)*100</f>
        <v>2.2222222222222197</v>
      </c>
    </row>
    <row r="112" spans="1:28" x14ac:dyDescent="0.3">
      <c r="B112">
        <v>10</v>
      </c>
      <c r="C112">
        <v>92</v>
      </c>
      <c r="D112">
        <v>87.5</v>
      </c>
      <c r="E112">
        <v>87</v>
      </c>
      <c r="F112">
        <v>81.5</v>
      </c>
      <c r="G112">
        <v>81.5</v>
      </c>
      <c r="L112">
        <v>10</v>
      </c>
      <c r="M112">
        <f>(0.641666666666666)*100</f>
        <v>64.1666666666666</v>
      </c>
      <c r="N112">
        <f>(0.720555555555555)*100</f>
        <v>72.0555555555555</v>
      </c>
      <c r="O112">
        <f>(0.761666666666666)*100</f>
        <v>76.1666666666666</v>
      </c>
      <c r="P112">
        <f>(0.773888888888888)*100</f>
        <v>77.3888888888888</v>
      </c>
      <c r="Q112">
        <f>(0.767777777777777)*100</f>
        <v>76.7777777777777</v>
      </c>
      <c r="W112">
        <v>10</v>
      </c>
      <c r="X112">
        <f>(0.06)*100</f>
        <v>6</v>
      </c>
      <c r="Y112">
        <f>(0.0272222222222222)*100</f>
        <v>2.7222222222222201</v>
      </c>
      <c r="Z112">
        <f>(0.02)*100</f>
        <v>2</v>
      </c>
      <c r="AA112">
        <f>(0.0161111111111111)*100</f>
        <v>1.6111111111111101</v>
      </c>
      <c r="AB112">
        <f>(0.0155555555555555)*100</f>
        <v>1.55555555555555</v>
      </c>
    </row>
    <row r="113" spans="2:28" x14ac:dyDescent="0.3">
      <c r="B113" t="s">
        <v>13</v>
      </c>
      <c r="C113">
        <f>AVERAGE(C103:C112)</f>
        <v>91.6</v>
      </c>
      <c r="D113">
        <f t="shared" ref="D113:Q113" si="24">AVERAGE(D103:D112)</f>
        <v>88</v>
      </c>
      <c r="E113">
        <f t="shared" si="24"/>
        <v>86</v>
      </c>
      <c r="F113">
        <f t="shared" si="24"/>
        <v>81.7</v>
      </c>
      <c r="G113">
        <f t="shared" si="24"/>
        <v>80.400000000000006</v>
      </c>
      <c r="L113" t="s">
        <v>13</v>
      </c>
      <c r="M113">
        <f t="shared" si="24"/>
        <v>64.094222222222186</v>
      </c>
      <c r="N113">
        <f t="shared" si="24"/>
        <v>72.272555555555513</v>
      </c>
      <c r="O113">
        <f t="shared" si="24"/>
        <v>76.18288888888884</v>
      </c>
      <c r="P113">
        <f t="shared" si="24"/>
        <v>77.211555555555506</v>
      </c>
      <c r="Q113">
        <f t="shared" si="24"/>
        <v>76.988555555555507</v>
      </c>
      <c r="W113" t="s">
        <v>13</v>
      </c>
      <c r="X113">
        <f>AVERAGE(X103:X112)</f>
        <v>6.6551111111111041</v>
      </c>
      <c r="Y113">
        <f>AVERAGE(Y103:Y112)</f>
        <v>2.7946666666666626</v>
      </c>
      <c r="Z113">
        <f t="shared" ref="Y113:AB113" si="25">AVERAGE(Z103:Z112)</f>
        <v>1.6782222222222192</v>
      </c>
      <c r="AA113">
        <f t="shared" si="25"/>
        <v>1.6113333333333302</v>
      </c>
      <c r="AB113">
        <f t="shared" si="25"/>
        <v>1.6331111111111081</v>
      </c>
    </row>
    <row r="114" spans="2:28" x14ac:dyDescent="0.3">
      <c r="B114" t="s">
        <v>17</v>
      </c>
      <c r="C114">
        <f>VAR(C103:C112)</f>
        <v>0.37777777777777782</v>
      </c>
      <c r="D114">
        <f t="shared" ref="D114:AB114" si="26">VAR(D103:D112)</f>
        <v>1.1111111111111112</v>
      </c>
      <c r="E114">
        <f t="shared" si="26"/>
        <v>1.2222222222222223</v>
      </c>
      <c r="F114">
        <f t="shared" si="26"/>
        <v>2.1777777777777785</v>
      </c>
      <c r="G114">
        <f t="shared" si="26"/>
        <v>2.4333333333333322</v>
      </c>
      <c r="L114" t="s">
        <v>17</v>
      </c>
      <c r="M114">
        <f t="shared" si="26"/>
        <v>0.13577415637860188</v>
      </c>
      <c r="N114">
        <f t="shared" si="26"/>
        <v>0.27875008230453951</v>
      </c>
      <c r="O114">
        <f t="shared" si="26"/>
        <v>0.27001157750342369</v>
      </c>
      <c r="P114">
        <f t="shared" si="26"/>
        <v>0.59916246913579474</v>
      </c>
      <c r="Q114">
        <f t="shared" si="26"/>
        <v>0.21291469135802321</v>
      </c>
      <c r="W114" t="s">
        <v>42</v>
      </c>
      <c r="X114">
        <f t="shared" si="26"/>
        <v>0.25746699588477306</v>
      </c>
      <c r="Y114">
        <f t="shared" si="26"/>
        <v>0.14430639231824216</v>
      </c>
      <c r="Z114">
        <f t="shared" si="26"/>
        <v>0.14975780521262058</v>
      </c>
      <c r="AA114">
        <f t="shared" si="26"/>
        <v>3.344356652949227E-2</v>
      </c>
      <c r="AB114">
        <f t="shared" si="26"/>
        <v>7.7597201646090658E-2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Lund Kühne</dc:creator>
  <cp:lastModifiedBy>Nikolai Lund Kühne</cp:lastModifiedBy>
  <dcterms:created xsi:type="dcterms:W3CDTF">2024-02-06T14:41:36Z</dcterms:created>
  <dcterms:modified xsi:type="dcterms:W3CDTF">2024-03-11T10:07:46Z</dcterms:modified>
</cp:coreProperties>
</file>