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"/>
    </mc:Choice>
  </mc:AlternateContent>
  <xr:revisionPtr revIDLastSave="0" documentId="13_ncr:1_{5EA7FB8C-183A-C644-BBCF-F5ADFCBCEBE7}" xr6:coauthVersionLast="47" xr6:coauthVersionMax="47" xr10:uidLastSave="{00000000-0000-0000-0000-000000000000}"/>
  <bookViews>
    <workbookView xWindow="0" yWindow="500" windowWidth="28800" windowHeight="16520" activeTab="1" xr2:uid="{F66BADCC-5D9A-B74A-BE8C-69458561EEC2}"/>
  </bookViews>
  <sheets>
    <sheet name="2015 Q (1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0" i="2" l="1"/>
  <c r="C78" i="2" a="1"/>
  <c r="C78" i="2" s="1"/>
  <c r="C79" i="2" s="1" a="1"/>
  <c r="C79" i="2" s="1"/>
  <c r="B82" i="2" s="1"/>
  <c r="B75" i="2" a="1"/>
  <c r="B75" i="2" s="1"/>
  <c r="C68" i="2" a="1"/>
  <c r="C68" i="2" s="1"/>
  <c r="C44" i="2" a="1"/>
  <c r="C44" i="2" s="1"/>
  <c r="C32" i="2" a="1"/>
  <c r="C32" i="2" s="1"/>
  <c r="B42" i="2" s="1" a="1"/>
  <c r="B42" i="2" s="1"/>
  <c r="C45" i="2" l="1" a="1"/>
  <c r="C45" i="2" s="1"/>
  <c r="B48" i="2" s="1"/>
  <c r="B84" i="2" s="1"/>
  <c r="B86" i="2" s="1"/>
  <c r="L5" i="2" a="1"/>
  <c r="L5" i="2" s="1"/>
  <c r="K4" i="2" a="1"/>
  <c r="K4" i="2" s="1"/>
  <c r="J4" i="2" a="1"/>
  <c r="J4" i="2" s="1"/>
  <c r="I4" i="2" a="1"/>
  <c r="I4" i="2" s="1"/>
  <c r="N6" i="2" s="1"/>
  <c r="B50" i="2" s="1"/>
  <c r="B52" i="2" s="1"/>
  <c r="G7" i="2"/>
  <c r="G5" i="2"/>
  <c r="G6" i="2"/>
  <c r="G4" i="2"/>
  <c r="D7" i="2"/>
  <c r="E7" i="2"/>
  <c r="F7" i="2"/>
  <c r="C7" i="2"/>
  <c r="G31" i="1"/>
  <c r="G30" i="1"/>
  <c r="G29" i="1"/>
  <c r="C16" i="1"/>
  <c r="G13" i="1"/>
  <c r="F14" i="1"/>
  <c r="F16" i="1" s="1"/>
  <c r="F15" i="1"/>
  <c r="F13" i="1"/>
  <c r="E14" i="1"/>
  <c r="E15" i="1"/>
  <c r="E13" i="1"/>
  <c r="E16" i="1" s="1"/>
  <c r="D14" i="1"/>
  <c r="G14" i="1" s="1"/>
  <c r="D15" i="1"/>
  <c r="G15" i="1" s="1"/>
  <c r="D13" i="1"/>
  <c r="D16" i="1" s="1"/>
  <c r="C14" i="1"/>
  <c r="C15" i="1"/>
  <c r="C13" i="1"/>
  <c r="B23" i="1" s="1" a="1"/>
  <c r="B23" i="1" s="1"/>
  <c r="H25" i="1" s="1"/>
  <c r="C7" i="1" a="1"/>
  <c r="C7" i="1" s="1"/>
  <c r="L9" i="1" s="1"/>
  <c r="O5" i="1"/>
  <c r="C19" i="1" l="1" a="1"/>
  <c r="C19" i="1" s="1"/>
  <c r="H19" i="1" s="1"/>
  <c r="C30" i="1" s="1"/>
  <c r="E30" i="1" s="1"/>
  <c r="G16" i="1"/>
  <c r="J16" i="1" s="1"/>
  <c r="C34" i="1" s="1"/>
  <c r="C18" i="1" a="1"/>
  <c r="C18" i="1" s="1"/>
  <c r="H18" i="1" s="1"/>
  <c r="C29" i="1" s="1"/>
  <c r="E29" i="1" s="1"/>
  <c r="C89" i="2"/>
  <c r="E34" i="1" l="1"/>
  <c r="C32" i="1"/>
  <c r="C31" i="1" s="1"/>
  <c r="E31" i="1" s="1"/>
  <c r="C33" i="1" l="1"/>
  <c r="E33" i="1" s="1"/>
  <c r="F29" i="1" l="1"/>
  <c r="H29" i="1" s="1"/>
  <c r="F30" i="1"/>
  <c r="H30" i="1" s="1"/>
  <c r="F31" i="1"/>
  <c r="H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<sst xmlns="http://schemas.openxmlformats.org/spreadsheetml/2006/main" count="116" uniqueCount="64">
  <si>
    <t>Operator</t>
  </si>
  <si>
    <t>Machine</t>
  </si>
  <si>
    <t>n=</t>
  </si>
  <si>
    <t>b=</t>
  </si>
  <si>
    <t>a=</t>
  </si>
  <si>
    <t>abn=</t>
  </si>
  <si>
    <t>Sum=</t>
  </si>
  <si>
    <t>Operrator</t>
  </si>
  <si>
    <t>Yi..</t>
  </si>
  <si>
    <t>Y.j.</t>
  </si>
  <si>
    <t>Y…</t>
  </si>
  <si>
    <t>Yi..^2</t>
  </si>
  <si>
    <t>Y.j.^2</t>
  </si>
  <si>
    <t>Y…^2</t>
  </si>
  <si>
    <t>Yij.^2</t>
  </si>
  <si>
    <t>SS A</t>
  </si>
  <si>
    <t>SS B</t>
  </si>
  <si>
    <t>SS AB</t>
  </si>
  <si>
    <t>SS Sub</t>
  </si>
  <si>
    <t>SS E</t>
  </si>
  <si>
    <t>SS T</t>
  </si>
  <si>
    <t>Sum of Square</t>
  </si>
  <si>
    <t>DF</t>
  </si>
  <si>
    <t>Mean Square</t>
  </si>
  <si>
    <t>F0</t>
  </si>
  <si>
    <t>F_ Critical</t>
  </si>
  <si>
    <t>P Value</t>
  </si>
  <si>
    <t>Only Main Effect of A Is significant.</t>
  </si>
  <si>
    <t>B.</t>
  </si>
  <si>
    <t xml:space="preserve">There is no different between the machines. Their performances are nearly the same. </t>
  </si>
  <si>
    <t>Day</t>
  </si>
  <si>
    <t>Solution</t>
  </si>
  <si>
    <t>Yij^2</t>
  </si>
  <si>
    <t>µ</t>
  </si>
  <si>
    <t>B1</t>
  </si>
  <si>
    <t>B2</t>
  </si>
  <si>
    <t>T1</t>
  </si>
  <si>
    <t>T2</t>
  </si>
  <si>
    <t>T3</t>
  </si>
  <si>
    <t>B3</t>
  </si>
  <si>
    <t>B4</t>
  </si>
  <si>
    <t>Normal Least Square Eq;</t>
  </si>
  <si>
    <t>A^-1</t>
  </si>
  <si>
    <t>Add Eq:</t>
  </si>
  <si>
    <t>Reduce 2 Redendence Eq:</t>
  </si>
  <si>
    <t>X=A^-1*B</t>
  </si>
  <si>
    <t>µ,T,B</t>
  </si>
  <si>
    <t>R(μ,T,B)</t>
  </si>
  <si>
    <t>df_R(μ,T,B)</t>
  </si>
  <si>
    <t>SS_E</t>
  </si>
  <si>
    <t>df_E</t>
  </si>
  <si>
    <t>M.S_E</t>
  </si>
  <si>
    <t>Analysis of treatment</t>
  </si>
  <si>
    <t>Reduce Model</t>
  </si>
  <si>
    <t>Add Eq;</t>
  </si>
  <si>
    <t>µ,B</t>
  </si>
  <si>
    <t>R(μ,B)</t>
  </si>
  <si>
    <t>SSTreatment</t>
  </si>
  <si>
    <t>dF_Treatment</t>
  </si>
  <si>
    <t>MS_Treatment</t>
  </si>
  <si>
    <t>df_R(μ,B)</t>
  </si>
  <si>
    <t>F_critical</t>
  </si>
  <si>
    <t>F0&gt;F_critical</t>
  </si>
  <si>
    <t>Therfore, The washing solution has effect in retarding bacteria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</si>
</sst>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2" fillId="15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D4F8-6D08-784B-B506-C5574BDE0758}">
  <dimension ref="A1:O39"/>
  <sheetViews>
    <sheetView workbookViewId="0">
      <selection activeCell="C42" sqref="C42"/>
    </sheetView>
  </sheetViews>
  <sheetFormatPr baseColWidth="10" defaultRowHeight="16" x14ac:dyDescent="0.2"/>
  <cols>
    <col min="2" max="2" width="16.6640625" customWidth="1"/>
    <col min="3" max="3" width="15.33203125" customWidth="1"/>
    <col min="5" max="5" width="13.6640625" customWidth="1"/>
  </cols>
  <sheetData>
    <row r="1" spans="2:15" x14ac:dyDescent="0.2">
      <c r="E1" t="s">
        <v>1</v>
      </c>
    </row>
    <row r="2" spans="2:15" x14ac:dyDescent="0.2">
      <c r="B2" t="s">
        <v>0</v>
      </c>
      <c r="C2" s="1"/>
      <c r="D2" s="1">
        <v>1</v>
      </c>
      <c r="E2" s="1"/>
      <c r="F2" s="1">
        <v>2</v>
      </c>
      <c r="G2" s="1"/>
      <c r="H2" s="1">
        <v>3</v>
      </c>
      <c r="I2" s="1"/>
      <c r="J2" s="1">
        <v>4</v>
      </c>
    </row>
    <row r="3" spans="2:15" x14ac:dyDescent="0.2">
      <c r="B3">
        <v>1</v>
      </c>
      <c r="C3">
        <v>109</v>
      </c>
      <c r="D3">
        <v>110</v>
      </c>
      <c r="E3">
        <v>110</v>
      </c>
      <c r="F3">
        <v>115</v>
      </c>
      <c r="G3">
        <v>108</v>
      </c>
      <c r="H3">
        <v>109</v>
      </c>
      <c r="I3">
        <v>110</v>
      </c>
      <c r="J3">
        <v>108</v>
      </c>
      <c r="K3" t="s">
        <v>4</v>
      </c>
      <c r="L3">
        <v>3</v>
      </c>
    </row>
    <row r="4" spans="2:15" x14ac:dyDescent="0.2">
      <c r="B4">
        <v>2</v>
      </c>
      <c r="C4">
        <v>110</v>
      </c>
      <c r="D4">
        <v>112</v>
      </c>
      <c r="E4">
        <v>110</v>
      </c>
      <c r="F4">
        <v>111</v>
      </c>
      <c r="G4">
        <v>111</v>
      </c>
      <c r="H4">
        <v>109</v>
      </c>
      <c r="I4">
        <v>114</v>
      </c>
      <c r="J4">
        <v>112</v>
      </c>
      <c r="K4" t="s">
        <v>3</v>
      </c>
      <c r="L4">
        <v>4</v>
      </c>
    </row>
    <row r="5" spans="2:15" x14ac:dyDescent="0.2">
      <c r="B5">
        <v>3</v>
      </c>
      <c r="C5">
        <v>116</v>
      </c>
      <c r="D5">
        <v>114</v>
      </c>
      <c r="E5">
        <v>112</v>
      </c>
      <c r="F5">
        <v>115</v>
      </c>
      <c r="G5">
        <v>114</v>
      </c>
      <c r="H5">
        <v>119</v>
      </c>
      <c r="I5">
        <v>120</v>
      </c>
      <c r="J5">
        <v>117</v>
      </c>
      <c r="K5" t="s">
        <v>2</v>
      </c>
      <c r="L5">
        <v>2</v>
      </c>
      <c r="N5" t="s">
        <v>5</v>
      </c>
      <c r="O5" s="2">
        <f>L3*L4*L5</f>
        <v>24</v>
      </c>
    </row>
    <row r="7" spans="2:15" x14ac:dyDescent="0.2">
      <c r="C7" cm="1">
        <f t="array" ref="C7:J9">C3:J5^2</f>
        <v>11881</v>
      </c>
      <c r="D7">
        <v>12100</v>
      </c>
      <c r="E7">
        <v>12100</v>
      </c>
      <c r="F7">
        <v>13225</v>
      </c>
      <c r="G7">
        <v>11664</v>
      </c>
      <c r="H7">
        <v>11881</v>
      </c>
      <c r="I7">
        <v>12100</v>
      </c>
      <c r="J7">
        <v>11664</v>
      </c>
    </row>
    <row r="8" spans="2:15" x14ac:dyDescent="0.2">
      <c r="C8">
        <v>12100</v>
      </c>
      <c r="D8">
        <v>12544</v>
      </c>
      <c r="E8">
        <v>12100</v>
      </c>
      <c r="F8">
        <v>12321</v>
      </c>
      <c r="G8">
        <v>12321</v>
      </c>
      <c r="H8">
        <v>11881</v>
      </c>
      <c r="I8">
        <v>12996</v>
      </c>
      <c r="J8">
        <v>12544</v>
      </c>
    </row>
    <row r="9" spans="2:15" x14ac:dyDescent="0.2">
      <c r="C9">
        <v>13456</v>
      </c>
      <c r="D9">
        <v>12996</v>
      </c>
      <c r="E9">
        <v>12544</v>
      </c>
      <c r="F9">
        <v>13225</v>
      </c>
      <c r="G9">
        <v>12996</v>
      </c>
      <c r="H9">
        <v>14161</v>
      </c>
      <c r="I9">
        <v>14400</v>
      </c>
      <c r="J9">
        <v>13689</v>
      </c>
      <c r="K9" t="s">
        <v>6</v>
      </c>
      <c r="L9" s="3">
        <f>SUM(_xlfn.ANCHORARRAY(C7))</f>
        <v>302889</v>
      </c>
    </row>
    <row r="11" spans="2:15" x14ac:dyDescent="0.2">
      <c r="D11" t="s">
        <v>1</v>
      </c>
    </row>
    <row r="12" spans="2:15" x14ac:dyDescent="0.2">
      <c r="B12" s="1" t="s">
        <v>7</v>
      </c>
      <c r="C12" s="1">
        <v>1</v>
      </c>
      <c r="D12" s="1">
        <v>2</v>
      </c>
      <c r="E12" s="1">
        <v>3</v>
      </c>
      <c r="F12" s="1">
        <v>4</v>
      </c>
      <c r="G12" s="1" t="s">
        <v>8</v>
      </c>
    </row>
    <row r="13" spans="2:15" x14ac:dyDescent="0.2">
      <c r="B13">
        <v>1</v>
      </c>
      <c r="C13">
        <f>SUM(C3:D3)</f>
        <v>219</v>
      </c>
      <c r="D13">
        <f>SUM(E3:F3)</f>
        <v>225</v>
      </c>
      <c r="E13">
        <f>SUM(G3:H3)</f>
        <v>217</v>
      </c>
      <c r="F13">
        <f>SUM(I3:J3)</f>
        <v>218</v>
      </c>
      <c r="G13">
        <f>SUM(C13:F13)</f>
        <v>879</v>
      </c>
    </row>
    <row r="14" spans="2:15" x14ac:dyDescent="0.2">
      <c r="B14">
        <v>2</v>
      </c>
      <c r="C14">
        <f t="shared" ref="C14:C15" si="0">SUM(C4:D4)</f>
        <v>222</v>
      </c>
      <c r="D14">
        <f t="shared" ref="D14:D15" si="1">SUM(E4:F4)</f>
        <v>221</v>
      </c>
      <c r="E14">
        <f t="shared" ref="E14:E15" si="2">SUM(G4:H4)</f>
        <v>220</v>
      </c>
      <c r="F14">
        <f t="shared" ref="F14:F15" si="3">SUM(I4:J4)</f>
        <v>226</v>
      </c>
      <c r="G14">
        <f t="shared" ref="G14:G15" si="4">SUM(C14:F14)</f>
        <v>889</v>
      </c>
    </row>
    <row r="15" spans="2:15" x14ac:dyDescent="0.2">
      <c r="B15">
        <v>3</v>
      </c>
      <c r="C15">
        <f t="shared" si="0"/>
        <v>230</v>
      </c>
      <c r="D15">
        <f t="shared" si="1"/>
        <v>227</v>
      </c>
      <c r="E15">
        <f t="shared" si="2"/>
        <v>233</v>
      </c>
      <c r="F15">
        <f t="shared" si="3"/>
        <v>237</v>
      </c>
      <c r="G15">
        <f t="shared" si="4"/>
        <v>927</v>
      </c>
    </row>
    <row r="16" spans="2:15" x14ac:dyDescent="0.2">
      <c r="B16" t="s">
        <v>9</v>
      </c>
      <c r="C16">
        <f>SUM(C13:C15)</f>
        <v>671</v>
      </c>
      <c r="D16">
        <f t="shared" ref="D16:F16" si="5">SUM(D13:D15)</f>
        <v>673</v>
      </c>
      <c r="E16">
        <f t="shared" si="5"/>
        <v>670</v>
      </c>
      <c r="F16">
        <f t="shared" si="5"/>
        <v>681</v>
      </c>
      <c r="G16" s="3">
        <f>SUM(C16:F16)</f>
        <v>2695</v>
      </c>
      <c r="H16" t="s">
        <v>10</v>
      </c>
      <c r="I16" t="s">
        <v>13</v>
      </c>
      <c r="J16" s="6">
        <f>G16^2</f>
        <v>7263025</v>
      </c>
    </row>
    <row r="18" spans="1:8" x14ac:dyDescent="0.2">
      <c r="B18" t="s">
        <v>11</v>
      </c>
      <c r="C18" cm="1">
        <f t="array" ref="C18:E18">TRANSPOSE(G13:G15^2)</f>
        <v>772641</v>
      </c>
      <c r="D18">
        <v>790321</v>
      </c>
      <c r="E18">
        <v>859329</v>
      </c>
      <c r="G18" t="s">
        <v>6</v>
      </c>
      <c r="H18" s="5">
        <f>SUM(_xlfn.ANCHORARRAY(C18))</f>
        <v>2422291</v>
      </c>
    </row>
    <row r="19" spans="1:8" x14ac:dyDescent="0.2">
      <c r="B19" t="s">
        <v>12</v>
      </c>
      <c r="C19" cm="1">
        <f t="array" ref="C19:F19">C16:F16^2</f>
        <v>450241</v>
      </c>
      <c r="D19">
        <v>452929</v>
      </c>
      <c r="E19">
        <v>448900</v>
      </c>
      <c r="F19">
        <v>463761</v>
      </c>
      <c r="G19" t="s">
        <v>6</v>
      </c>
      <c r="H19" s="4">
        <f>SUM(_xlfn.ANCHORARRAY(C19))</f>
        <v>1815831</v>
      </c>
    </row>
    <row r="23" spans="1:8" x14ac:dyDescent="0.2">
      <c r="A23" t="s">
        <v>14</v>
      </c>
      <c r="B23" cm="1">
        <f t="array" ref="B23:E25">C13:F15^2</f>
        <v>47961</v>
      </c>
      <c r="C23">
        <v>50625</v>
      </c>
      <c r="D23">
        <v>47089</v>
      </c>
      <c r="E23">
        <v>47524</v>
      </c>
    </row>
    <row r="24" spans="1:8" x14ac:dyDescent="0.2">
      <c r="B24">
        <v>49284</v>
      </c>
      <c r="C24">
        <v>48841</v>
      </c>
      <c r="D24">
        <v>48400</v>
      </c>
      <c r="E24">
        <v>51076</v>
      </c>
    </row>
    <row r="25" spans="1:8" x14ac:dyDescent="0.2">
      <c r="B25">
        <v>52900</v>
      </c>
      <c r="C25">
        <v>51529</v>
      </c>
      <c r="D25">
        <v>54289</v>
      </c>
      <c r="E25">
        <v>56169</v>
      </c>
      <c r="G25" s="7" t="s">
        <v>6</v>
      </c>
      <c r="H25" s="7">
        <f>SUM(_xlfn.ANCHORARRAY(B23))</f>
        <v>605687</v>
      </c>
    </row>
    <row r="28" spans="1:8" x14ac:dyDescent="0.2">
      <c r="C28" s="8" t="s">
        <v>21</v>
      </c>
      <c r="D28" s="8" t="s">
        <v>22</v>
      </c>
      <c r="E28" s="8" t="s">
        <v>23</v>
      </c>
      <c r="F28" s="8" t="s">
        <v>24</v>
      </c>
      <c r="G28" s="8" t="s">
        <v>25</v>
      </c>
      <c r="H28" s="8" t="s">
        <v>26</v>
      </c>
    </row>
    <row r="29" spans="1:8" x14ac:dyDescent="0.2">
      <c r="B29" t="s">
        <v>15</v>
      </c>
      <c r="C29" s="5">
        <f>(H18/(L4*L5))-J16/O5</f>
        <v>160.33333333331393</v>
      </c>
      <c r="D29" s="5">
        <v>2</v>
      </c>
      <c r="E29" s="5">
        <f>C29/D29</f>
        <v>80.166666666656965</v>
      </c>
      <c r="F29" s="5">
        <f>E29/E33</f>
        <v>21.142857142854584</v>
      </c>
      <c r="G29" s="5">
        <f>_xlfn.F.INV.RT(0.05,D29,D33)</f>
        <v>3.8852938346523942</v>
      </c>
      <c r="H29" s="5">
        <f>_xlfn.F.DIST.RT(F29,D29,D33)</f>
        <v>1.1667401326809245E-4</v>
      </c>
    </row>
    <row r="30" spans="1:8" x14ac:dyDescent="0.2">
      <c r="B30" t="s">
        <v>16</v>
      </c>
      <c r="C30" s="5">
        <f>(H19/(L3*L5))-J16/O5</f>
        <v>12.458333333313931</v>
      </c>
      <c r="D30" s="5">
        <v>3</v>
      </c>
      <c r="E30" s="5">
        <f>C30/D30</f>
        <v>4.15277777777131</v>
      </c>
      <c r="F30" s="5">
        <f>E30/E33</f>
        <v>1.0952380952363894</v>
      </c>
      <c r="G30" s="5">
        <f>_xlfn.F.INV.RT(0.05,D30,D33)</f>
        <v>3.4902948194976045</v>
      </c>
      <c r="H30" s="5">
        <f>_xlfn.F.DIST.RT(F30,D30,D33)</f>
        <v>0.3887525549151688</v>
      </c>
    </row>
    <row r="31" spans="1:8" x14ac:dyDescent="0.2">
      <c r="B31" t="s">
        <v>17</v>
      </c>
      <c r="C31" s="5">
        <f>C32-C29-C30</f>
        <v>44.666666666686069</v>
      </c>
      <c r="D31" s="5">
        <v>6</v>
      </c>
      <c r="E31" s="5">
        <f>C31/D31</f>
        <v>7.4444444444476785</v>
      </c>
      <c r="F31" s="5">
        <f>E31/E33</f>
        <v>1.9633699633708164</v>
      </c>
      <c r="G31" s="5">
        <f>_xlfn.F.INV.RT(0.05,D31,D33)</f>
        <v>2.996120377517109</v>
      </c>
      <c r="H31" s="5">
        <f>_xlfn.F.DIST.RT(F31,D31,D33)</f>
        <v>0.1506806563614696</v>
      </c>
    </row>
    <row r="32" spans="1:8" x14ac:dyDescent="0.2">
      <c r="B32" t="s">
        <v>18</v>
      </c>
      <c r="C32" s="5">
        <f>(H25/L5)-J16/O5</f>
        <v>217.45833333331393</v>
      </c>
      <c r="D32" s="5"/>
      <c r="E32" s="5"/>
      <c r="F32" s="5"/>
      <c r="G32" s="5"/>
      <c r="H32" s="5"/>
    </row>
    <row r="33" spans="1:8" x14ac:dyDescent="0.2">
      <c r="B33" t="s">
        <v>19</v>
      </c>
      <c r="C33" s="5">
        <f>C34-C29-C30-C31</f>
        <v>45.5</v>
      </c>
      <c r="D33" s="5">
        <v>12</v>
      </c>
      <c r="E33" s="5">
        <f>C33/D33</f>
        <v>3.7916666666666665</v>
      </c>
      <c r="F33" s="5"/>
      <c r="G33" s="5"/>
      <c r="H33" s="5"/>
    </row>
    <row r="34" spans="1:8" x14ac:dyDescent="0.2">
      <c r="B34" t="s">
        <v>20</v>
      </c>
      <c r="C34" s="5">
        <f>L9-J16/O5</f>
        <v>262.95833333331393</v>
      </c>
      <c r="D34" s="5">
        <v>23</v>
      </c>
      <c r="E34" s="5">
        <f>C34/D34</f>
        <v>11.43297101449191</v>
      </c>
      <c r="F34" s="5"/>
      <c r="G34" s="5"/>
      <c r="H34" s="5"/>
    </row>
    <row r="37" spans="1:8" x14ac:dyDescent="0.2">
      <c r="B37" t="s">
        <v>27</v>
      </c>
    </row>
    <row r="39" spans="1:8" x14ac:dyDescent="0.2">
      <c r="A39" t="s">
        <v>28</v>
      </c>
      <c r="B3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FCC6-F566-C646-98F0-D544F78B4D7B}">
  <dimension ref="A2:N93"/>
  <sheetViews>
    <sheetView tabSelected="1" topLeftCell="A46" workbookViewId="0">
      <selection activeCell="B85" sqref="B85"/>
    </sheetView>
  </sheetViews>
  <sheetFormatPr baseColWidth="10" defaultRowHeight="16" x14ac:dyDescent="0.2"/>
  <cols>
    <col min="1" max="1" width="13.83203125" customWidth="1"/>
  </cols>
  <sheetData>
    <row r="2" spans="1:14" x14ac:dyDescent="0.2">
      <c r="C2" t="s">
        <v>30</v>
      </c>
    </row>
    <row r="3" spans="1:14" x14ac:dyDescent="0.2">
      <c r="B3" s="5" t="s">
        <v>31</v>
      </c>
      <c r="C3" s="5">
        <v>1</v>
      </c>
      <c r="D3" s="5">
        <v>2</v>
      </c>
      <c r="E3" s="5">
        <v>3</v>
      </c>
      <c r="F3" s="5">
        <v>4</v>
      </c>
      <c r="G3" s="5" t="s">
        <v>8</v>
      </c>
      <c r="I3" t="s">
        <v>32</v>
      </c>
    </row>
    <row r="4" spans="1:14" x14ac:dyDescent="0.2">
      <c r="B4" s="5">
        <v>1</v>
      </c>
      <c r="C4">
        <v>13</v>
      </c>
      <c r="D4">
        <v>22</v>
      </c>
      <c r="E4">
        <v>18</v>
      </c>
      <c r="G4">
        <f>SUM(C4:F4)</f>
        <v>53</v>
      </c>
      <c r="I4" s="9" cm="1">
        <f t="array" ref="I4:I6">C4:C6^2</f>
        <v>169</v>
      </c>
      <c r="J4" s="9" cm="1">
        <f t="array" ref="J4:J5">D4:D5^2</f>
        <v>484</v>
      </c>
      <c r="K4" s="9" cm="1">
        <f t="array" ref="K4:K6">E4:E6^2</f>
        <v>324</v>
      </c>
      <c r="L4" s="9"/>
    </row>
    <row r="5" spans="1:14" x14ac:dyDescent="0.2">
      <c r="B5" s="5">
        <v>2</v>
      </c>
      <c r="C5">
        <v>16</v>
      </c>
      <c r="D5">
        <v>24</v>
      </c>
      <c r="E5">
        <v>17</v>
      </c>
      <c r="F5">
        <v>44</v>
      </c>
      <c r="G5">
        <f t="shared" ref="G5:G6" si="0">SUM(C5:F5)</f>
        <v>101</v>
      </c>
      <c r="I5" s="9">
        <v>256</v>
      </c>
      <c r="J5" s="9">
        <v>576</v>
      </c>
      <c r="K5" s="9">
        <v>289</v>
      </c>
      <c r="L5" s="9" cm="1">
        <f t="array" ref="L5:L6">F5:F6^2</f>
        <v>1936</v>
      </c>
    </row>
    <row r="6" spans="1:14" x14ac:dyDescent="0.2">
      <c r="B6" s="5">
        <v>3</v>
      </c>
      <c r="C6">
        <v>5</v>
      </c>
      <c r="E6">
        <v>1</v>
      </c>
      <c r="F6">
        <v>22</v>
      </c>
      <c r="G6">
        <f t="shared" si="0"/>
        <v>28</v>
      </c>
      <c r="I6" s="9">
        <v>25</v>
      </c>
      <c r="J6" s="9"/>
      <c r="K6" s="9">
        <v>1</v>
      </c>
      <c r="L6" s="9">
        <v>484</v>
      </c>
      <c r="M6" t="s">
        <v>6</v>
      </c>
      <c r="N6" s="1">
        <f>SUM(I4:L6)</f>
        <v>4544</v>
      </c>
    </row>
    <row r="7" spans="1:14" x14ac:dyDescent="0.2">
      <c r="B7" s="5" t="s">
        <v>9</v>
      </c>
      <c r="C7">
        <f>SUM(C4:C6)</f>
        <v>34</v>
      </c>
      <c r="D7">
        <f t="shared" ref="D7:F7" si="1">SUM(D4:D6)</f>
        <v>46</v>
      </c>
      <c r="E7">
        <f t="shared" si="1"/>
        <v>36</v>
      </c>
      <c r="F7">
        <f t="shared" si="1"/>
        <v>66</v>
      </c>
      <c r="G7">
        <f>SUM(C7:F7)</f>
        <v>182</v>
      </c>
    </row>
    <row r="8" spans="1:14" x14ac:dyDescent="0.2">
      <c r="A8" t="s">
        <v>41</v>
      </c>
    </row>
    <row r="9" spans="1:14" x14ac:dyDescent="0.2">
      <c r="C9" t="s">
        <v>33</v>
      </c>
      <c r="D9" t="s">
        <v>36</v>
      </c>
      <c r="E9" t="s">
        <v>37</v>
      </c>
      <c r="F9" t="s">
        <v>38</v>
      </c>
      <c r="G9" t="s">
        <v>34</v>
      </c>
      <c r="H9" t="s">
        <v>35</v>
      </c>
      <c r="I9" t="s">
        <v>39</v>
      </c>
      <c r="J9" t="s">
        <v>40</v>
      </c>
    </row>
    <row r="10" spans="1:14" x14ac:dyDescent="0.2">
      <c r="B10" s="10" t="s">
        <v>33</v>
      </c>
      <c r="C10" s="10">
        <v>10</v>
      </c>
      <c r="D10" s="10">
        <v>3</v>
      </c>
      <c r="E10" s="10">
        <v>4</v>
      </c>
      <c r="F10" s="10">
        <v>3</v>
      </c>
      <c r="G10" s="11">
        <v>3</v>
      </c>
      <c r="H10" s="10">
        <v>2</v>
      </c>
      <c r="I10" s="10">
        <v>3</v>
      </c>
      <c r="J10" s="10">
        <v>2</v>
      </c>
      <c r="K10" s="10">
        <v>182</v>
      </c>
    </row>
    <row r="11" spans="1:14" x14ac:dyDescent="0.2">
      <c r="B11" t="s">
        <v>36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53</v>
      </c>
    </row>
    <row r="12" spans="1:14" x14ac:dyDescent="0.2">
      <c r="B12" s="10" t="s">
        <v>37</v>
      </c>
      <c r="C12" s="10">
        <v>4</v>
      </c>
      <c r="D12" s="10">
        <v>0</v>
      </c>
      <c r="E12" s="10">
        <v>4</v>
      </c>
      <c r="F12" s="10">
        <v>0</v>
      </c>
      <c r="G12" s="10">
        <v>1</v>
      </c>
      <c r="H12" s="10">
        <v>1</v>
      </c>
      <c r="I12" s="10">
        <v>1</v>
      </c>
      <c r="J12" s="10">
        <v>1</v>
      </c>
      <c r="K12" s="10">
        <v>101</v>
      </c>
    </row>
    <row r="13" spans="1:14" x14ac:dyDescent="0.2">
      <c r="B13" t="s">
        <v>38</v>
      </c>
      <c r="C13">
        <v>3</v>
      </c>
      <c r="D13">
        <v>0</v>
      </c>
      <c r="E13">
        <v>0</v>
      </c>
      <c r="F13">
        <v>3</v>
      </c>
      <c r="G13">
        <v>1</v>
      </c>
      <c r="H13">
        <v>0</v>
      </c>
      <c r="I13">
        <v>1</v>
      </c>
      <c r="J13">
        <v>1</v>
      </c>
      <c r="K13">
        <v>28</v>
      </c>
    </row>
    <row r="14" spans="1:14" x14ac:dyDescent="0.2">
      <c r="B14" t="s">
        <v>34</v>
      </c>
      <c r="C14">
        <v>3</v>
      </c>
      <c r="D14">
        <v>1</v>
      </c>
      <c r="E14">
        <v>1</v>
      </c>
      <c r="F14">
        <v>1</v>
      </c>
      <c r="G14">
        <v>3</v>
      </c>
      <c r="H14">
        <v>0</v>
      </c>
      <c r="I14">
        <v>0</v>
      </c>
      <c r="J14">
        <v>0</v>
      </c>
      <c r="K14">
        <v>34</v>
      </c>
    </row>
    <row r="15" spans="1:14" x14ac:dyDescent="0.2">
      <c r="B15" t="s">
        <v>35</v>
      </c>
      <c r="C15">
        <v>2</v>
      </c>
      <c r="D15">
        <v>1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46</v>
      </c>
    </row>
    <row r="16" spans="1:14" x14ac:dyDescent="0.2">
      <c r="B16" t="s">
        <v>39</v>
      </c>
      <c r="C16">
        <v>3</v>
      </c>
      <c r="D16">
        <v>1</v>
      </c>
      <c r="E16">
        <v>1</v>
      </c>
      <c r="F16">
        <v>1</v>
      </c>
      <c r="G16">
        <v>0</v>
      </c>
      <c r="H16">
        <v>0</v>
      </c>
      <c r="I16">
        <v>3</v>
      </c>
      <c r="J16">
        <v>0</v>
      </c>
      <c r="K16">
        <v>36</v>
      </c>
    </row>
    <row r="17" spans="1:11" x14ac:dyDescent="0.2">
      <c r="B17" t="s">
        <v>40</v>
      </c>
      <c r="C17">
        <v>2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66</v>
      </c>
    </row>
    <row r="18" spans="1:11" x14ac:dyDescent="0.2">
      <c r="B18" t="s">
        <v>43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B19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</row>
    <row r="21" spans="1:11" x14ac:dyDescent="0.2">
      <c r="A21" t="s">
        <v>44</v>
      </c>
      <c r="K21" s="13"/>
    </row>
    <row r="22" spans="1:11" x14ac:dyDescent="0.2">
      <c r="B22" t="s">
        <v>36</v>
      </c>
      <c r="C22">
        <v>3</v>
      </c>
      <c r="D22">
        <v>3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 s="1">
        <v>53</v>
      </c>
    </row>
    <row r="23" spans="1:11" x14ac:dyDescent="0.2">
      <c r="B23" t="s">
        <v>38</v>
      </c>
      <c r="C23">
        <v>3</v>
      </c>
      <c r="D23">
        <v>0</v>
      </c>
      <c r="E23">
        <v>0</v>
      </c>
      <c r="F23">
        <v>3</v>
      </c>
      <c r="G23">
        <v>1</v>
      </c>
      <c r="H23">
        <v>0</v>
      </c>
      <c r="I23">
        <v>1</v>
      </c>
      <c r="J23">
        <v>1</v>
      </c>
      <c r="K23" s="1">
        <v>28</v>
      </c>
    </row>
    <row r="24" spans="1:11" x14ac:dyDescent="0.2">
      <c r="B24" t="s">
        <v>34</v>
      </c>
      <c r="C24">
        <v>3</v>
      </c>
      <c r="D24">
        <v>1</v>
      </c>
      <c r="E24">
        <v>1</v>
      </c>
      <c r="F24">
        <v>1</v>
      </c>
      <c r="G24">
        <v>3</v>
      </c>
      <c r="H24">
        <v>0</v>
      </c>
      <c r="I24">
        <v>0</v>
      </c>
      <c r="J24">
        <v>0</v>
      </c>
      <c r="K24" s="1">
        <v>34</v>
      </c>
    </row>
    <row r="25" spans="1:11" x14ac:dyDescent="0.2">
      <c r="B25" t="s">
        <v>35</v>
      </c>
      <c r="C25">
        <v>2</v>
      </c>
      <c r="D25">
        <v>1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 s="1">
        <v>46</v>
      </c>
    </row>
    <row r="26" spans="1:11" x14ac:dyDescent="0.2">
      <c r="B26" t="s">
        <v>39</v>
      </c>
      <c r="C26">
        <v>3</v>
      </c>
      <c r="D26">
        <v>1</v>
      </c>
      <c r="E26">
        <v>1</v>
      </c>
      <c r="F26">
        <v>1</v>
      </c>
      <c r="G26">
        <v>0</v>
      </c>
      <c r="H26">
        <v>0</v>
      </c>
      <c r="I26">
        <v>3</v>
      </c>
      <c r="J26">
        <v>0</v>
      </c>
      <c r="K26" s="1">
        <v>36</v>
      </c>
    </row>
    <row r="27" spans="1:11" x14ac:dyDescent="0.2">
      <c r="B27" t="s">
        <v>40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 s="1">
        <v>66</v>
      </c>
    </row>
    <row r="28" spans="1:11" x14ac:dyDescent="0.2">
      <c r="B28" t="s">
        <v>43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s="1">
        <v>0</v>
      </c>
    </row>
    <row r="29" spans="1:11" x14ac:dyDescent="0.2">
      <c r="B29" t="s">
        <v>43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 s="1">
        <v>0</v>
      </c>
    </row>
    <row r="31" spans="1:11" x14ac:dyDescent="0.2">
      <c r="B31" s="9" t="s">
        <v>42</v>
      </c>
    </row>
    <row r="32" spans="1:11" x14ac:dyDescent="0.2">
      <c r="C32" s="9" cm="1">
        <f t="array" ref="C32:J39">MINVERSE(C22:J29)</f>
        <v>3.5714285714285678E-2</v>
      </c>
      <c r="D32" s="9">
        <v>3.5714285714285747E-2</v>
      </c>
      <c r="E32" s="9">
        <v>5.9523809523809486E-2</v>
      </c>
      <c r="F32" s="9">
        <v>0.10714285714285715</v>
      </c>
      <c r="G32" s="9">
        <v>5.9523809523809555E-2</v>
      </c>
      <c r="H32" s="9">
        <v>0.10714285714285714</v>
      </c>
      <c r="I32" s="9">
        <v>-0.33333333333333331</v>
      </c>
      <c r="J32" s="9">
        <v>-0.25000000000000006</v>
      </c>
    </row>
    <row r="33" spans="1:10" x14ac:dyDescent="0.2">
      <c r="C33" s="9">
        <v>0.34285714285714292</v>
      </c>
      <c r="D33" s="9">
        <v>-5.7142857142857169E-2</v>
      </c>
      <c r="E33" s="9">
        <v>-9.5238095238095219E-2</v>
      </c>
      <c r="F33" s="9">
        <v>-0.17142857142857146</v>
      </c>
      <c r="G33" s="9">
        <v>-9.5238095238095233E-2</v>
      </c>
      <c r="H33" s="9">
        <v>2.8571428571428581E-2</v>
      </c>
      <c r="I33" s="9">
        <v>0.33333333333333331</v>
      </c>
      <c r="J33" s="9">
        <v>1.8503717077085941E-17</v>
      </c>
    </row>
    <row r="34" spans="1:10" x14ac:dyDescent="0.2">
      <c r="C34" s="9">
        <v>-0.2857142857142857</v>
      </c>
      <c r="D34" s="9">
        <v>-0.2857142857142857</v>
      </c>
      <c r="E34" s="9">
        <v>0.19047619047619044</v>
      </c>
      <c r="F34" s="9">
        <v>0.14285714285714285</v>
      </c>
      <c r="G34" s="9">
        <v>0.19047619047619041</v>
      </c>
      <c r="H34" s="9">
        <v>0.14285714285714285</v>
      </c>
      <c r="I34" s="9">
        <v>0.33333333333333331</v>
      </c>
      <c r="J34" s="9">
        <v>-5.5511151231257827E-17</v>
      </c>
    </row>
    <row r="35" spans="1:10" x14ac:dyDescent="0.2">
      <c r="C35" s="9">
        <v>-5.7142857142857134E-2</v>
      </c>
      <c r="D35" s="9">
        <v>0.3428571428571428</v>
      </c>
      <c r="E35" s="9">
        <v>-9.5238095238095219E-2</v>
      </c>
      <c r="F35" s="9">
        <v>2.8571428571428553E-2</v>
      </c>
      <c r="G35" s="9">
        <v>-9.5238095238095233E-2</v>
      </c>
      <c r="H35" s="9">
        <v>-0.1714285714285714</v>
      </c>
      <c r="I35" s="9">
        <v>0.33333333333333331</v>
      </c>
      <c r="J35" s="9">
        <v>3.7007434154171883E-17</v>
      </c>
    </row>
    <row r="36" spans="1:10" x14ac:dyDescent="0.2">
      <c r="C36" s="9">
        <v>-3.5714285714285726E-2</v>
      </c>
      <c r="D36" s="9">
        <v>-3.5714285714285712E-2</v>
      </c>
      <c r="E36" s="9">
        <v>0.27380952380952384</v>
      </c>
      <c r="F36" s="9">
        <v>-0.10714285714285715</v>
      </c>
      <c r="G36" s="9">
        <v>-5.9523809523809534E-2</v>
      </c>
      <c r="H36" s="9">
        <v>-0.10714285714285715</v>
      </c>
      <c r="I36" s="9">
        <v>0</v>
      </c>
      <c r="J36" s="9">
        <v>0.25000000000000006</v>
      </c>
    </row>
    <row r="37" spans="1:10" x14ac:dyDescent="0.2">
      <c r="C37" s="9">
        <v>-6.4285714285714279E-2</v>
      </c>
      <c r="D37" s="9">
        <v>0.1357142857142857</v>
      </c>
      <c r="E37" s="9">
        <v>-0.10714285714285715</v>
      </c>
      <c r="F37" s="9">
        <v>0.40714285714285714</v>
      </c>
      <c r="G37" s="9">
        <v>-0.10714285714285719</v>
      </c>
      <c r="H37" s="9">
        <v>-0.19285714285714284</v>
      </c>
      <c r="I37" s="9">
        <v>0</v>
      </c>
      <c r="J37" s="9">
        <v>0.25</v>
      </c>
    </row>
    <row r="38" spans="1:10" x14ac:dyDescent="0.2">
      <c r="C38" s="9">
        <v>-3.5714285714285726E-2</v>
      </c>
      <c r="D38" s="9">
        <v>-3.5714285714285712E-2</v>
      </c>
      <c r="E38" s="9">
        <v>-5.9523809523809507E-2</v>
      </c>
      <c r="F38" s="9">
        <v>-0.10714285714285715</v>
      </c>
      <c r="G38" s="9">
        <v>0.27380952380952378</v>
      </c>
      <c r="H38" s="9">
        <v>-0.10714285714285715</v>
      </c>
      <c r="I38" s="9">
        <v>0</v>
      </c>
      <c r="J38" s="9">
        <v>0.25000000000000006</v>
      </c>
    </row>
    <row r="39" spans="1:10" x14ac:dyDescent="0.2">
      <c r="C39" s="9">
        <v>0.13571428571428573</v>
      </c>
      <c r="D39" s="9">
        <v>-6.4285714285714279E-2</v>
      </c>
      <c r="E39" s="9">
        <v>-0.10714285714285714</v>
      </c>
      <c r="F39" s="9">
        <v>-0.19285714285714284</v>
      </c>
      <c r="G39" s="9">
        <v>-0.10714285714285718</v>
      </c>
      <c r="H39" s="9">
        <v>0.40714285714285714</v>
      </c>
      <c r="I39" s="9">
        <v>0</v>
      </c>
      <c r="J39" s="9">
        <v>0.24999999999999994</v>
      </c>
    </row>
    <row r="41" spans="1:10" x14ac:dyDescent="0.2">
      <c r="A41" s="14" t="s">
        <v>31</v>
      </c>
      <c r="B41" s="14" t="s">
        <v>33</v>
      </c>
      <c r="C41" s="14" t="s">
        <v>36</v>
      </c>
      <c r="D41" s="14" t="s">
        <v>37</v>
      </c>
      <c r="E41" s="14" t="s">
        <v>38</v>
      </c>
      <c r="F41" s="14" t="s">
        <v>34</v>
      </c>
      <c r="G41" s="14" t="s">
        <v>35</v>
      </c>
      <c r="H41" s="14" t="s">
        <v>39</v>
      </c>
      <c r="I41" s="14" t="s">
        <v>40</v>
      </c>
    </row>
    <row r="42" spans="1:10" x14ac:dyDescent="0.2">
      <c r="A42" s="14" t="s">
        <v>45</v>
      </c>
      <c r="B42" s="14" cm="1">
        <f t="array" ref="B42:I42">TRANSPOSE(MMULT(_xlfn.ANCHORARRAY(C32),K22:K29))</f>
        <v>19.05952380952381</v>
      </c>
      <c r="C42" s="14">
        <v>3.9047619047619069</v>
      </c>
      <c r="D42" s="14">
        <v>6.1904761904761871</v>
      </c>
      <c r="E42" s="14">
        <v>-10.095238095238097</v>
      </c>
      <c r="F42" s="14">
        <v>-7.7261904761904772</v>
      </c>
      <c r="G42" s="14">
        <v>-1.1071428571428594</v>
      </c>
      <c r="H42" s="14">
        <v>-7.0595238095238111</v>
      </c>
      <c r="I42" s="14">
        <v>15.892857142857142</v>
      </c>
    </row>
    <row r="44" spans="1:10" x14ac:dyDescent="0.2">
      <c r="B44" s="15" t="s">
        <v>46</v>
      </c>
      <c r="C44" s="15" cm="1">
        <f t="array" ref="C44:J44">TRANSPOSE(K10:K17)</f>
        <v>182</v>
      </c>
      <c r="D44" s="15">
        <v>53</v>
      </c>
      <c r="E44" s="15">
        <v>101</v>
      </c>
      <c r="F44" s="15">
        <v>28</v>
      </c>
      <c r="G44" s="15">
        <v>34</v>
      </c>
      <c r="H44" s="15">
        <v>46</v>
      </c>
      <c r="I44" s="15">
        <v>36</v>
      </c>
      <c r="J44" s="15">
        <v>66</v>
      </c>
    </row>
    <row r="45" spans="1:10" x14ac:dyDescent="0.2">
      <c r="B45" s="15"/>
      <c r="C45" s="15" cm="1">
        <f t="array" ref="C45:J45">_xlfn.ANCHORARRAY(C44)*_xlfn.ANCHORARRAY(B42)</f>
        <v>3468.8333333333335</v>
      </c>
      <c r="D45" s="15">
        <v>206.95238095238108</v>
      </c>
      <c r="E45" s="15">
        <v>625.23809523809496</v>
      </c>
      <c r="F45" s="15">
        <v>-282.66666666666669</v>
      </c>
      <c r="G45" s="15">
        <v>-262.6904761904762</v>
      </c>
      <c r="H45" s="15">
        <v>-50.92857142857153</v>
      </c>
      <c r="I45" s="15">
        <v>-254.1428571428572</v>
      </c>
      <c r="J45" s="15">
        <v>1048.9285714285713</v>
      </c>
    </row>
    <row r="48" spans="1:10" x14ac:dyDescent="0.2">
      <c r="A48" s="16" t="s">
        <v>47</v>
      </c>
      <c r="B48" s="16">
        <f>SUM(_xlfn.ANCHORARRAY(C45))</f>
        <v>4499.5238095238092</v>
      </c>
    </row>
    <row r="49" spans="1:8" x14ac:dyDescent="0.2">
      <c r="A49" s="16" t="s">
        <v>48</v>
      </c>
      <c r="B49" s="16">
        <v>6</v>
      </c>
    </row>
    <row r="50" spans="1:8" x14ac:dyDescent="0.2">
      <c r="A50" s="17" t="s">
        <v>49</v>
      </c>
      <c r="B50" s="16">
        <f>N6-B48</f>
        <v>44.476190476190823</v>
      </c>
    </row>
    <row r="51" spans="1:8" x14ac:dyDescent="0.2">
      <c r="A51" s="17" t="s">
        <v>50</v>
      </c>
      <c r="B51" s="16">
        <v>4</v>
      </c>
    </row>
    <row r="52" spans="1:8" x14ac:dyDescent="0.2">
      <c r="A52" s="17" t="s">
        <v>51</v>
      </c>
      <c r="B52" s="16">
        <f>B50/B51</f>
        <v>11.119047619047706</v>
      </c>
    </row>
    <row r="55" spans="1:8" x14ac:dyDescent="0.2">
      <c r="B55" t="s">
        <v>52</v>
      </c>
    </row>
    <row r="56" spans="1:8" x14ac:dyDescent="0.2">
      <c r="B56" t="s">
        <v>53</v>
      </c>
    </row>
    <row r="58" spans="1:8" x14ac:dyDescent="0.2">
      <c r="C58" s="8" t="s">
        <v>33</v>
      </c>
      <c r="D58" s="8" t="s">
        <v>34</v>
      </c>
      <c r="E58" s="8" t="s">
        <v>35</v>
      </c>
      <c r="F58" s="8" t="s">
        <v>39</v>
      </c>
      <c r="G58" s="8" t="s">
        <v>40</v>
      </c>
    </row>
    <row r="59" spans="1:8" x14ac:dyDescent="0.2">
      <c r="B59" s="8" t="s">
        <v>33</v>
      </c>
      <c r="C59" s="18">
        <v>10</v>
      </c>
      <c r="D59" s="18">
        <v>3</v>
      </c>
      <c r="E59" s="19">
        <v>2</v>
      </c>
      <c r="F59" s="19">
        <v>3</v>
      </c>
      <c r="G59" s="19">
        <v>2</v>
      </c>
      <c r="H59" s="19">
        <v>182</v>
      </c>
    </row>
    <row r="60" spans="1:8" x14ac:dyDescent="0.2">
      <c r="B60" s="8" t="s">
        <v>34</v>
      </c>
      <c r="C60">
        <v>3</v>
      </c>
      <c r="D60">
        <v>3</v>
      </c>
      <c r="E60">
        <v>0</v>
      </c>
      <c r="F60">
        <v>0</v>
      </c>
      <c r="G60">
        <v>0</v>
      </c>
      <c r="H60" s="20">
        <v>34</v>
      </c>
    </row>
    <row r="61" spans="1:8" x14ac:dyDescent="0.2">
      <c r="B61" s="8" t="s">
        <v>35</v>
      </c>
      <c r="C61">
        <v>2</v>
      </c>
      <c r="D61">
        <v>0</v>
      </c>
      <c r="E61">
        <v>2</v>
      </c>
      <c r="F61">
        <v>0</v>
      </c>
      <c r="G61">
        <v>0</v>
      </c>
      <c r="H61" s="20">
        <v>46</v>
      </c>
    </row>
    <row r="62" spans="1:8" x14ac:dyDescent="0.2">
      <c r="B62" s="8" t="s">
        <v>39</v>
      </c>
      <c r="C62">
        <v>3</v>
      </c>
      <c r="D62">
        <v>0</v>
      </c>
      <c r="E62">
        <v>0</v>
      </c>
      <c r="F62">
        <v>3</v>
      </c>
      <c r="G62">
        <v>0</v>
      </c>
      <c r="H62" s="20">
        <v>36</v>
      </c>
    </row>
    <row r="63" spans="1:8" x14ac:dyDescent="0.2">
      <c r="B63" s="8" t="s">
        <v>40</v>
      </c>
      <c r="C63">
        <v>2</v>
      </c>
      <c r="D63">
        <v>0</v>
      </c>
      <c r="E63">
        <v>0</v>
      </c>
      <c r="F63">
        <v>0</v>
      </c>
      <c r="G63">
        <v>2</v>
      </c>
      <c r="H63" s="20">
        <v>66</v>
      </c>
    </row>
    <row r="64" spans="1:8" x14ac:dyDescent="0.2">
      <c r="B64" s="8" t="s">
        <v>54</v>
      </c>
      <c r="C64">
        <v>0</v>
      </c>
      <c r="D64">
        <v>1</v>
      </c>
      <c r="E64">
        <v>1</v>
      </c>
      <c r="F64">
        <v>1</v>
      </c>
      <c r="G64">
        <v>1</v>
      </c>
      <c r="H64" s="20">
        <v>0</v>
      </c>
    </row>
    <row r="67" spans="1:7" x14ac:dyDescent="0.2">
      <c r="B67" s="8" t="s">
        <v>42</v>
      </c>
    </row>
    <row r="68" spans="1:7" x14ac:dyDescent="0.2">
      <c r="C68" s="12" cm="1">
        <f t="array" ref="C68:G72">MINVERSE(C60:G64)</f>
        <v>8.3333333333333329E-2</v>
      </c>
      <c r="D68" s="12">
        <v>0.125</v>
      </c>
      <c r="E68" s="12">
        <v>8.3333333333333329E-2</v>
      </c>
      <c r="F68" s="12">
        <v>0.125</v>
      </c>
      <c r="G68" s="12">
        <v>-0.25</v>
      </c>
    </row>
    <row r="69" spans="1:7" x14ac:dyDescent="0.2">
      <c r="C69" s="12">
        <v>0.25</v>
      </c>
      <c r="D69" s="12">
        <v>-0.125</v>
      </c>
      <c r="E69" s="12">
        <v>-8.3333333333333329E-2</v>
      </c>
      <c r="F69" s="12">
        <v>-0.125</v>
      </c>
      <c r="G69" s="12">
        <v>0.25</v>
      </c>
    </row>
    <row r="70" spans="1:7" x14ac:dyDescent="0.2">
      <c r="C70" s="12">
        <v>-8.3333333333333329E-2</v>
      </c>
      <c r="D70" s="12">
        <v>0.375</v>
      </c>
      <c r="E70" s="12">
        <v>-8.3333333333333315E-2</v>
      </c>
      <c r="F70" s="12">
        <v>-0.125</v>
      </c>
      <c r="G70" s="12">
        <v>0.25</v>
      </c>
    </row>
    <row r="71" spans="1:7" x14ac:dyDescent="0.2">
      <c r="C71" s="12">
        <v>-8.3333333333333329E-2</v>
      </c>
      <c r="D71" s="12">
        <v>-0.125</v>
      </c>
      <c r="E71" s="12">
        <v>0.25</v>
      </c>
      <c r="F71" s="12">
        <v>-0.125</v>
      </c>
      <c r="G71" s="12">
        <v>0.25</v>
      </c>
    </row>
    <row r="72" spans="1:7" x14ac:dyDescent="0.2">
      <c r="C72" s="12">
        <v>-8.3333333333333329E-2</v>
      </c>
      <c r="D72" s="12">
        <v>-0.125</v>
      </c>
      <c r="E72" s="12">
        <v>-8.3333333333333329E-2</v>
      </c>
      <c r="F72" s="12">
        <v>0.375</v>
      </c>
      <c r="G72" s="12">
        <v>0.25</v>
      </c>
    </row>
    <row r="74" spans="1:7" x14ac:dyDescent="0.2">
      <c r="A74" s="21" t="s">
        <v>31</v>
      </c>
      <c r="B74" s="22" t="s">
        <v>33</v>
      </c>
      <c r="C74" s="22" t="s">
        <v>34</v>
      </c>
      <c r="D74" s="22" t="s">
        <v>35</v>
      </c>
      <c r="E74" s="22" t="s">
        <v>39</v>
      </c>
      <c r="F74" s="22" t="s">
        <v>40</v>
      </c>
    </row>
    <row r="75" spans="1:7" x14ac:dyDescent="0.2">
      <c r="A75" s="21" t="s">
        <v>45</v>
      </c>
      <c r="B75" s="21" cm="1">
        <f t="array" ref="B75:F75">TRANSPOSE(MMULT(_xlfn.ANCHORARRAY(C68),H60:H64))</f>
        <v>19.833333333333332</v>
      </c>
      <c r="C75" s="21">
        <v>-8.5</v>
      </c>
      <c r="D75" s="21">
        <v>3.1666666666666679</v>
      </c>
      <c r="E75" s="21">
        <v>-7.8333333333333321</v>
      </c>
      <c r="F75" s="21">
        <v>13.166666666666668</v>
      </c>
    </row>
    <row r="78" spans="1:7" x14ac:dyDescent="0.2">
      <c r="B78" s="23" t="s">
        <v>55</v>
      </c>
      <c r="C78" s="24" cm="1">
        <f t="array" ref="C78:G78">TRANSPOSE(H59:H63)</f>
        <v>182</v>
      </c>
      <c r="D78" s="24">
        <v>34</v>
      </c>
      <c r="E78" s="24">
        <v>46</v>
      </c>
      <c r="F78" s="24">
        <v>36</v>
      </c>
      <c r="G78" s="24">
        <v>66</v>
      </c>
    </row>
    <row r="79" spans="1:7" x14ac:dyDescent="0.2">
      <c r="B79" s="24"/>
      <c r="C79" s="24" cm="1">
        <f t="array" ref="C79:G79">_xlfn.ANCHORARRAY(C78)*_xlfn.ANCHORARRAY(B75)</f>
        <v>3609.6666666666665</v>
      </c>
      <c r="D79" s="24">
        <v>-289</v>
      </c>
      <c r="E79" s="24">
        <v>145.66666666666671</v>
      </c>
      <c r="F79" s="24">
        <v>-281.99999999999994</v>
      </c>
      <c r="G79" s="24">
        <v>869.00000000000011</v>
      </c>
    </row>
    <row r="82" spans="1:3" x14ac:dyDescent="0.2">
      <c r="A82" s="5" t="s">
        <v>56</v>
      </c>
      <c r="B82">
        <f>SUM(_xlfn.ANCHORARRAY(C79))</f>
        <v>4053.333333333333</v>
      </c>
    </row>
    <row r="83" spans="1:3" x14ac:dyDescent="0.2">
      <c r="A83" s="5" t="s">
        <v>60</v>
      </c>
      <c r="B83">
        <v>4</v>
      </c>
    </row>
    <row r="84" spans="1:3" x14ac:dyDescent="0.2">
      <c r="A84" s="5" t="s">
        <v>57</v>
      </c>
      <c r="B84">
        <f>B48-B82</f>
        <v>446.19047619047615</v>
      </c>
    </row>
    <row r="85" spans="1:3" x14ac:dyDescent="0.2">
      <c r="A85" s="5" t="s">
        <v>58</v>
      </c>
      <c r="B85">
        <v>2</v>
      </c>
    </row>
    <row r="86" spans="1:3" x14ac:dyDescent="0.2">
      <c r="A86" s="5" t="s">
        <v>59</v>
      </c>
      <c r="B86">
        <f>B84/B85</f>
        <v>223.09523809523807</v>
      </c>
    </row>
    <row r="89" spans="1:3" x14ac:dyDescent="0.2">
      <c r="B89" s="12" t="s">
        <v>24</v>
      </c>
      <c r="C89" s="12">
        <f>B86/B52</f>
        <v>20.064239828693633</v>
      </c>
    </row>
    <row r="90" spans="1:3" x14ac:dyDescent="0.2">
      <c r="B90" s="12" t="s">
        <v>61</v>
      </c>
      <c r="C90" s="12">
        <f>_xlfn.F.INV.RT(0.05,B85,B51)</f>
        <v>6.9442719099991583</v>
      </c>
    </row>
    <row r="92" spans="1:3" x14ac:dyDescent="0.2">
      <c r="B92" t="s">
        <v>62</v>
      </c>
    </row>
    <row r="93" spans="1:3" x14ac:dyDescent="0.2">
      <c r="B9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Q (1)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2022-11-19T06:34:25Z</dcterms:created>
  <dcterms:modified xsi:type="dcterms:W3CDTF">2022-11-19T15:48:26Z</dcterms:modified>
</cp:coreProperties>
</file>