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kothetnaing/Desktop/"/>
    </mc:Choice>
  </mc:AlternateContent>
  <xr:revisionPtr revIDLastSave="0" documentId="8_{CC244BC0-8C24-284B-A7AB-F051C0495795}" xr6:coauthVersionLast="47" xr6:coauthVersionMax="47" xr10:uidLastSave="{00000000-0000-0000-0000-000000000000}"/>
  <bookViews>
    <workbookView xWindow="3360" yWindow="500" windowWidth="27640" windowHeight="15900" activeTab="1" xr2:uid="{D23DE6A8-8DA0-BB42-94A4-9530006CB5AD}"/>
  </bookViews>
  <sheets>
    <sheet name="2016 Q 1" sheetId="1" r:id="rId1"/>
    <sheet name="2016 Q 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6" i="3" l="1"/>
  <c r="C93" i="3"/>
  <c r="C82" i="3" a="1"/>
  <c r="C82" i="3" s="1"/>
  <c r="C72" i="3" a="1"/>
  <c r="C72" i="3" s="1"/>
  <c r="C79" i="3" s="1" a="1"/>
  <c r="C79" i="3" s="1"/>
  <c r="C50" i="3" a="1"/>
  <c r="C50" i="3" s="1"/>
  <c r="C37" i="3" a="1"/>
  <c r="C37" i="3" s="1"/>
  <c r="C48" i="3" s="1" a="1"/>
  <c r="C48" i="3" s="1"/>
  <c r="F8" i="3"/>
  <c r="E8" i="3"/>
  <c r="G8" i="3" s="1"/>
  <c r="D8" i="3"/>
  <c r="C8" i="3"/>
  <c r="K7" i="3"/>
  <c r="G7" i="3"/>
  <c r="J6" i="3"/>
  <c r="J6" i="3" a="1"/>
  <c r="G6" i="3"/>
  <c r="G5" i="3"/>
  <c r="L4" i="3" a="1"/>
  <c r="L4" i="3" s="1"/>
  <c r="K4" i="3" a="1"/>
  <c r="K4" i="3" s="1"/>
  <c r="J4" i="3"/>
  <c r="N7" i="3" s="1"/>
  <c r="I4" i="3"/>
  <c r="I4" i="3" a="1"/>
  <c r="G4" i="3"/>
  <c r="F42" i="1"/>
  <c r="D48" i="1"/>
  <c r="E48" i="1"/>
  <c r="C48" i="1"/>
  <c r="D46" i="1"/>
  <c r="E46" i="1"/>
  <c r="C46" i="1"/>
  <c r="D44" i="1"/>
  <c r="E44" i="1"/>
  <c r="C44" i="1"/>
  <c r="D42" i="1"/>
  <c r="E42" i="1"/>
  <c r="C42" i="1"/>
  <c r="B15" i="1"/>
  <c r="B14" i="1"/>
  <c r="B13" i="1"/>
  <c r="F12" i="1"/>
  <c r="E12" i="1"/>
  <c r="D12" i="1"/>
  <c r="C12" i="1"/>
  <c r="B12" i="1"/>
  <c r="D11" i="1"/>
  <c r="G31" i="1"/>
  <c r="G30" i="1"/>
  <c r="G29" i="1"/>
  <c r="F15" i="1"/>
  <c r="E15" i="1"/>
  <c r="D15" i="1"/>
  <c r="C15" i="1"/>
  <c r="F14" i="1"/>
  <c r="E14" i="1"/>
  <c r="D14" i="1"/>
  <c r="C14" i="1"/>
  <c r="G14" i="1" s="1"/>
  <c r="F13" i="1"/>
  <c r="E13" i="1"/>
  <c r="D13" i="1"/>
  <c r="D16" i="1" s="1"/>
  <c r="C13" i="1"/>
  <c r="C7" i="1" a="1"/>
  <c r="C7" i="1" s="1"/>
  <c r="L9" i="1" s="1"/>
  <c r="O5" i="1"/>
  <c r="C51" i="3" l="1" a="1"/>
  <c r="C51" i="3" s="1"/>
  <c r="C55" i="3" s="1"/>
  <c r="C57" i="3" s="1"/>
  <c r="C59" i="3" s="1"/>
  <c r="C83" i="3" a="1"/>
  <c r="C83" i="3" s="1"/>
  <c r="C86" i="3" s="1"/>
  <c r="F16" i="1"/>
  <c r="E16" i="1"/>
  <c r="G15" i="1"/>
  <c r="C16" i="1"/>
  <c r="B23" i="1" a="1"/>
  <c r="B23" i="1" s="1"/>
  <c r="H25" i="1" s="1"/>
  <c r="G16" i="1"/>
  <c r="J16" i="1" s="1"/>
  <c r="C19" i="1" a="1"/>
  <c r="C19" i="1" s="1"/>
  <c r="H19" i="1" s="1"/>
  <c r="C30" i="1" s="1"/>
  <c r="E30" i="1" s="1"/>
  <c r="G13" i="1"/>
  <c r="C18" i="1" s="1" a="1"/>
  <c r="C18" i="1" s="1"/>
  <c r="H18" i="1" s="1"/>
  <c r="C29" i="1" s="1"/>
  <c r="E29" i="1" s="1"/>
  <c r="C88" i="3" l="1"/>
  <c r="C90" i="3" s="1"/>
  <c r="C92" i="3" s="1"/>
  <c r="C32" i="1"/>
  <c r="C31" i="1" s="1"/>
  <c r="E31" i="1" s="1"/>
  <c r="C34" i="1"/>
  <c r="E34" i="1" l="1"/>
  <c r="C33" i="1"/>
  <c r="E33" i="1" s="1"/>
  <c r="F31" i="1" l="1"/>
  <c r="H31" i="1" s="1"/>
  <c r="F30" i="1"/>
  <c r="H30" i="1" s="1"/>
  <c r="F29" i="1"/>
  <c r="H2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<sst xmlns="http://schemas.openxmlformats.org/spreadsheetml/2006/main" count="121" uniqueCount="71">
  <si>
    <t>a=</t>
  </si>
  <si>
    <t>b=</t>
  </si>
  <si>
    <t>n=</t>
  </si>
  <si>
    <t>abn=</t>
  </si>
  <si>
    <t>Sum=</t>
  </si>
  <si>
    <t>Yi..</t>
  </si>
  <si>
    <t>Y.j.</t>
  </si>
  <si>
    <t>Y…</t>
  </si>
  <si>
    <t>Y…^2</t>
  </si>
  <si>
    <t>Yi..^2</t>
  </si>
  <si>
    <t>Y.j.^2</t>
  </si>
  <si>
    <t>Yij.^2</t>
  </si>
  <si>
    <t>Sum of Square</t>
  </si>
  <si>
    <t>DF</t>
  </si>
  <si>
    <t>Mean Square</t>
  </si>
  <si>
    <t>F0</t>
  </si>
  <si>
    <t>F_ Critical</t>
  </si>
  <si>
    <t>P Value</t>
  </si>
  <si>
    <t>SS A</t>
  </si>
  <si>
    <t>SS B</t>
  </si>
  <si>
    <t>SS AB</t>
  </si>
  <si>
    <t>SS Sub</t>
  </si>
  <si>
    <t>SS E</t>
  </si>
  <si>
    <t>SS T</t>
  </si>
  <si>
    <t>B.</t>
  </si>
  <si>
    <t xml:space="preserve">There is no different between the machines. Their performances are nearly the same. </t>
  </si>
  <si>
    <t>Device</t>
  </si>
  <si>
    <t>Brand</t>
  </si>
  <si>
    <t>Only the device effect is significant</t>
  </si>
  <si>
    <t>b.</t>
  </si>
  <si>
    <t>Brand 1:</t>
  </si>
  <si>
    <t>Brand 2:</t>
  </si>
  <si>
    <t>Brand 3:</t>
  </si>
  <si>
    <t>Brand 4:</t>
  </si>
  <si>
    <t>Brand 3 should be selected</t>
  </si>
  <si>
    <t>Solution</t>
  </si>
  <si>
    <t>Yij^2</t>
  </si>
  <si>
    <t>µ</t>
  </si>
  <si>
    <t>T1</t>
  </si>
  <si>
    <t>T2</t>
  </si>
  <si>
    <t>T3</t>
  </si>
  <si>
    <t>B1</t>
  </si>
  <si>
    <t>B2</t>
  </si>
  <si>
    <t>B3</t>
  </si>
  <si>
    <t>B4</t>
  </si>
  <si>
    <t>Add Eq:</t>
  </si>
  <si>
    <t>A^-1</t>
  </si>
  <si>
    <t>X=A^-1*B</t>
  </si>
  <si>
    <t>µ,T,B</t>
  </si>
  <si>
    <t>R(μ,T,B)</t>
  </si>
  <si>
    <t>df_R(μ,T,B)</t>
  </si>
  <si>
    <t>SS_E</t>
  </si>
  <si>
    <t>df_E</t>
  </si>
  <si>
    <t>M.S_E</t>
  </si>
  <si>
    <t>Reduce Model</t>
  </si>
  <si>
    <t>Add Eq;</t>
  </si>
  <si>
    <t>µ,B</t>
  </si>
  <si>
    <t>R(μ,B)</t>
  </si>
  <si>
    <t>df_R(μ,B)</t>
  </si>
  <si>
    <t>SSTreatment</t>
  </si>
  <si>
    <t>dF_Treatment</t>
  </si>
  <si>
    <t>MS_Treatment</t>
  </si>
  <si>
    <t>F_critical</t>
  </si>
  <si>
    <t>Block</t>
  </si>
  <si>
    <t>Treatment</t>
  </si>
  <si>
    <t>Least Square Normal Eq;</t>
  </si>
  <si>
    <t>T4</t>
  </si>
  <si>
    <t>Reduce Two Redancedent Equation</t>
  </si>
  <si>
    <t>B3`</t>
  </si>
  <si>
    <t>Analysis of Treatment</t>
  </si>
  <si>
    <t>Therefore, The Treatment means differ.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</si>
</sst>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right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2" borderId="0" xfId="0" applyFill="1" applyAlignment="1">
      <alignment horizontal="right"/>
    </xf>
    <xf numFmtId="0" fontId="0" fillId="9" borderId="0" xfId="0" applyFill="1" applyAlignment="1">
      <alignment horizontal="right"/>
    </xf>
    <xf numFmtId="0" fontId="1" fillId="12" borderId="0" xfId="0" applyFont="1" applyFill="1"/>
    <xf numFmtId="0" fontId="0" fillId="10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4" borderId="0" xfId="0" applyFill="1"/>
    <xf numFmtId="0" fontId="0" fillId="15" borderId="0" xfId="0" applyFill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526B-AC52-0D45-B48B-7654F481905D}">
  <dimension ref="A1:O50"/>
  <sheetViews>
    <sheetView topLeftCell="A4" workbookViewId="0">
      <selection activeCell="D37" sqref="D37"/>
    </sheetView>
  </sheetViews>
  <sheetFormatPr baseColWidth="10" defaultRowHeight="16" x14ac:dyDescent="0.2"/>
  <cols>
    <col min="2" max="2" width="16.6640625" customWidth="1"/>
    <col min="3" max="3" width="15.33203125" customWidth="1"/>
    <col min="5" max="5" width="13.6640625" customWidth="1"/>
  </cols>
  <sheetData>
    <row r="1" spans="2:15" x14ac:dyDescent="0.2">
      <c r="E1" t="s">
        <v>27</v>
      </c>
    </row>
    <row r="2" spans="2:15" x14ac:dyDescent="0.2">
      <c r="B2" t="s">
        <v>26</v>
      </c>
      <c r="C2" s="1"/>
      <c r="D2" s="1">
        <v>1</v>
      </c>
      <c r="E2" s="1"/>
      <c r="F2" s="1">
        <v>2</v>
      </c>
      <c r="G2" s="1"/>
      <c r="H2" s="1">
        <v>3</v>
      </c>
      <c r="I2" s="1"/>
      <c r="J2" s="1">
        <v>4</v>
      </c>
    </row>
    <row r="3" spans="2:15" x14ac:dyDescent="0.2">
      <c r="B3">
        <v>1</v>
      </c>
      <c r="C3">
        <v>17.899999999999999</v>
      </c>
      <c r="D3">
        <v>18.100000000000001</v>
      </c>
      <c r="E3">
        <v>17.8</v>
      </c>
      <c r="F3">
        <v>17.8</v>
      </c>
      <c r="G3">
        <v>18.100000000000001</v>
      </c>
      <c r="H3">
        <v>18.2</v>
      </c>
      <c r="I3">
        <v>17.8</v>
      </c>
      <c r="J3">
        <v>17.899999999999999</v>
      </c>
      <c r="K3" t="s">
        <v>0</v>
      </c>
      <c r="L3">
        <v>3</v>
      </c>
    </row>
    <row r="4" spans="2:15" x14ac:dyDescent="0.2">
      <c r="B4">
        <v>2</v>
      </c>
      <c r="C4">
        <v>18.2</v>
      </c>
      <c r="D4">
        <v>18</v>
      </c>
      <c r="E4">
        <v>18</v>
      </c>
      <c r="F4">
        <v>18.3</v>
      </c>
      <c r="G4">
        <v>18.399999999999999</v>
      </c>
      <c r="H4">
        <v>18.100000000000001</v>
      </c>
      <c r="I4">
        <v>18.100000000000001</v>
      </c>
      <c r="J4">
        <v>18.5</v>
      </c>
      <c r="K4" t="s">
        <v>1</v>
      </c>
      <c r="L4">
        <v>4</v>
      </c>
    </row>
    <row r="5" spans="2:15" x14ac:dyDescent="0.2">
      <c r="B5">
        <v>3</v>
      </c>
      <c r="C5">
        <v>18</v>
      </c>
      <c r="D5">
        <v>17.8</v>
      </c>
      <c r="E5">
        <v>17.8</v>
      </c>
      <c r="F5">
        <v>18</v>
      </c>
      <c r="G5">
        <v>18.100000000000001</v>
      </c>
      <c r="H5">
        <v>18.3</v>
      </c>
      <c r="I5">
        <v>18.100000000000001</v>
      </c>
      <c r="J5">
        <v>17.899999999999999</v>
      </c>
      <c r="K5" t="s">
        <v>2</v>
      </c>
      <c r="L5">
        <v>2</v>
      </c>
      <c r="N5" t="s">
        <v>3</v>
      </c>
      <c r="O5" s="2">
        <f>L3*L4*L5</f>
        <v>24</v>
      </c>
    </row>
    <row r="7" spans="2:15" x14ac:dyDescent="0.2">
      <c r="C7" cm="1">
        <f t="array" ref="C7:J9">C3:J5^2</f>
        <v>320.40999999999997</v>
      </c>
      <c r="D7">
        <v>327.61000000000007</v>
      </c>
      <c r="E7">
        <v>316.84000000000003</v>
      </c>
      <c r="F7">
        <v>316.84000000000003</v>
      </c>
      <c r="G7">
        <v>327.61000000000007</v>
      </c>
      <c r="H7">
        <v>331.23999999999995</v>
      </c>
      <c r="I7">
        <v>316.84000000000003</v>
      </c>
      <c r="J7">
        <v>320.40999999999997</v>
      </c>
    </row>
    <row r="8" spans="2:15" x14ac:dyDescent="0.2">
      <c r="C8">
        <v>331.23999999999995</v>
      </c>
      <c r="D8">
        <v>324</v>
      </c>
      <c r="E8">
        <v>324</v>
      </c>
      <c r="F8">
        <v>334.89000000000004</v>
      </c>
      <c r="G8">
        <v>338.55999999999995</v>
      </c>
      <c r="H8">
        <v>327.61000000000007</v>
      </c>
      <c r="I8">
        <v>327.61000000000007</v>
      </c>
      <c r="J8">
        <v>342.25</v>
      </c>
    </row>
    <row r="9" spans="2:15" x14ac:dyDescent="0.2">
      <c r="C9">
        <v>324</v>
      </c>
      <c r="D9">
        <v>316.84000000000003</v>
      </c>
      <c r="E9">
        <v>316.84000000000003</v>
      </c>
      <c r="F9">
        <v>324</v>
      </c>
      <c r="G9">
        <v>327.61000000000007</v>
      </c>
      <c r="H9">
        <v>334.89000000000004</v>
      </c>
      <c r="I9">
        <v>327.61000000000007</v>
      </c>
      <c r="J9">
        <v>320.40999999999997</v>
      </c>
      <c r="K9" t="s">
        <v>4</v>
      </c>
      <c r="L9" s="3">
        <f>SUM(_xlfn.ANCHORARRAY(C7))</f>
        <v>7820.1599999999989</v>
      </c>
    </row>
    <row r="11" spans="2:15" x14ac:dyDescent="0.2">
      <c r="D11" t="str">
        <f>E1</f>
        <v>Brand</v>
      </c>
    </row>
    <row r="12" spans="2:15" x14ac:dyDescent="0.2">
      <c r="B12" s="1" t="str">
        <f>B2</f>
        <v>Device</v>
      </c>
      <c r="C12" s="1">
        <f>D2</f>
        <v>1</v>
      </c>
      <c r="D12" s="1">
        <f>F2</f>
        <v>2</v>
      </c>
      <c r="E12" s="1">
        <f>H2</f>
        <v>3</v>
      </c>
      <c r="F12" s="1">
        <f>J2</f>
        <v>4</v>
      </c>
      <c r="G12" s="1" t="s">
        <v>5</v>
      </c>
    </row>
    <row r="13" spans="2:15" x14ac:dyDescent="0.2">
      <c r="B13">
        <f>B3</f>
        <v>1</v>
      </c>
      <c r="C13">
        <f>SUM(C3:D3)</f>
        <v>36</v>
      </c>
      <c r="D13">
        <f>SUM(E3:F3)</f>
        <v>35.6</v>
      </c>
      <c r="E13">
        <f>SUM(G3:H3)</f>
        <v>36.299999999999997</v>
      </c>
      <c r="F13">
        <f>SUM(I3:J3)</f>
        <v>35.700000000000003</v>
      </c>
      <c r="G13">
        <f>SUM(C13:F13)</f>
        <v>143.6</v>
      </c>
    </row>
    <row r="14" spans="2:15" x14ac:dyDescent="0.2">
      <c r="B14">
        <f>B4</f>
        <v>2</v>
      </c>
      <c r="C14">
        <f t="shared" ref="C14:C15" si="0">SUM(C4:D4)</f>
        <v>36.200000000000003</v>
      </c>
      <c r="D14">
        <f t="shared" ref="D14:D15" si="1">SUM(E4:F4)</f>
        <v>36.299999999999997</v>
      </c>
      <c r="E14">
        <f t="shared" ref="E14:E15" si="2">SUM(G4:H4)</f>
        <v>36.5</v>
      </c>
      <c r="F14">
        <f t="shared" ref="F14:F15" si="3">SUM(I4:J4)</f>
        <v>36.6</v>
      </c>
      <c r="G14">
        <f t="shared" ref="G14:G15" si="4">SUM(C14:F14)</f>
        <v>145.6</v>
      </c>
    </row>
    <row r="15" spans="2:15" x14ac:dyDescent="0.2">
      <c r="B15">
        <f>B5</f>
        <v>3</v>
      </c>
      <c r="C15">
        <f t="shared" si="0"/>
        <v>35.799999999999997</v>
      </c>
      <c r="D15">
        <f t="shared" si="1"/>
        <v>35.799999999999997</v>
      </c>
      <c r="E15">
        <f t="shared" si="2"/>
        <v>36.400000000000006</v>
      </c>
      <c r="F15">
        <f t="shared" si="3"/>
        <v>36</v>
      </c>
      <c r="G15">
        <f t="shared" si="4"/>
        <v>144</v>
      </c>
    </row>
    <row r="16" spans="2:15" x14ac:dyDescent="0.2">
      <c r="B16" t="s">
        <v>6</v>
      </c>
      <c r="C16">
        <f>SUM(C13:C15)</f>
        <v>108</v>
      </c>
      <c r="D16">
        <f t="shared" ref="D16:F16" si="5">SUM(D13:D15)</f>
        <v>107.7</v>
      </c>
      <c r="E16">
        <f t="shared" si="5"/>
        <v>109.2</v>
      </c>
      <c r="F16">
        <f t="shared" si="5"/>
        <v>108.30000000000001</v>
      </c>
      <c r="G16" s="3">
        <f>SUM(C16:F16)</f>
        <v>433.2</v>
      </c>
      <c r="H16" t="s">
        <v>7</v>
      </c>
      <c r="I16" t="s">
        <v>8</v>
      </c>
      <c r="J16" s="4">
        <f>G16^2</f>
        <v>187662.24</v>
      </c>
    </row>
    <row r="18" spans="1:8" x14ac:dyDescent="0.2">
      <c r="B18" t="s">
        <v>9</v>
      </c>
      <c r="C18" cm="1">
        <f t="array" ref="C18:E18">TRANSPOSE(G13:G15^2)</f>
        <v>20620.96</v>
      </c>
      <c r="D18">
        <v>21199.359999999997</v>
      </c>
      <c r="E18">
        <v>20736</v>
      </c>
      <c r="G18" t="s">
        <v>4</v>
      </c>
      <c r="H18" s="5">
        <f>SUM(_xlfn.ANCHORARRAY(C18))</f>
        <v>62556.319999999992</v>
      </c>
    </row>
    <row r="19" spans="1:8" x14ac:dyDescent="0.2">
      <c r="B19" t="s">
        <v>10</v>
      </c>
      <c r="C19" cm="1">
        <f t="array" ref="C19:F19">C16:F16^2</f>
        <v>11664</v>
      </c>
      <c r="D19">
        <v>11599.29</v>
      </c>
      <c r="E19">
        <v>11924.640000000001</v>
      </c>
      <c r="F19">
        <v>11728.890000000003</v>
      </c>
      <c r="G19" t="s">
        <v>4</v>
      </c>
      <c r="H19" s="6">
        <f>SUM(_xlfn.ANCHORARRAY(C19))</f>
        <v>46916.820000000007</v>
      </c>
    </row>
    <row r="23" spans="1:8" x14ac:dyDescent="0.2">
      <c r="A23" t="s">
        <v>11</v>
      </c>
      <c r="B23" cm="1">
        <f t="array" ref="B23:E25">C13:F15^2</f>
        <v>1296</v>
      </c>
      <c r="C23">
        <v>1267.3600000000001</v>
      </c>
      <c r="D23">
        <v>1317.6899999999998</v>
      </c>
      <c r="E23">
        <v>1274.4900000000002</v>
      </c>
    </row>
    <row r="24" spans="1:8" x14ac:dyDescent="0.2">
      <c r="B24">
        <v>1310.4400000000003</v>
      </c>
      <c r="C24">
        <v>1317.6899999999998</v>
      </c>
      <c r="D24">
        <v>1332.25</v>
      </c>
      <c r="E24">
        <v>1339.5600000000002</v>
      </c>
    </row>
    <row r="25" spans="1:8" x14ac:dyDescent="0.2">
      <c r="B25">
        <v>1281.6399999999999</v>
      </c>
      <c r="C25">
        <v>1281.6399999999999</v>
      </c>
      <c r="D25">
        <v>1324.9600000000005</v>
      </c>
      <c r="E25">
        <v>1296</v>
      </c>
      <c r="G25" s="7" t="s">
        <v>4</v>
      </c>
      <c r="H25" s="7">
        <f>SUM(_xlfn.ANCHORARRAY(B23))</f>
        <v>15639.720000000001</v>
      </c>
    </row>
    <row r="28" spans="1:8" x14ac:dyDescent="0.2">
      <c r="C28" s="8" t="s">
        <v>12</v>
      </c>
      <c r="D28" s="8" t="s">
        <v>13</v>
      </c>
      <c r="E28" s="8" t="s">
        <v>14</v>
      </c>
      <c r="F28" s="8" t="s">
        <v>15</v>
      </c>
      <c r="G28" s="8" t="s">
        <v>16</v>
      </c>
      <c r="H28" s="8" t="s">
        <v>17</v>
      </c>
    </row>
    <row r="29" spans="1:8" x14ac:dyDescent="0.2">
      <c r="B29" t="s">
        <v>18</v>
      </c>
      <c r="C29" s="5">
        <f>(H18/(L4*L5))-J16/O5</f>
        <v>0.27999999999974534</v>
      </c>
      <c r="D29" s="5">
        <v>2</v>
      </c>
      <c r="E29" s="5">
        <f>C29/D29</f>
        <v>0.13999999999987267</v>
      </c>
      <c r="F29" s="5">
        <f>E29/E33</f>
        <v>5.6000000000254655</v>
      </c>
      <c r="G29" s="5">
        <f>_xlfn.F.INV.RT(0.05,D29,D33)</f>
        <v>3.8852938346523942</v>
      </c>
      <c r="H29" s="5">
        <f>_xlfn.F.DIST.RT(F29,D29,D33)</f>
        <v>1.9149593833510739E-2</v>
      </c>
    </row>
    <row r="30" spans="1:8" x14ac:dyDescent="0.2">
      <c r="B30" t="s">
        <v>19</v>
      </c>
      <c r="C30" s="5">
        <f>(H19/(L3*L5))-J16/O5</f>
        <v>0.21000000000185537</v>
      </c>
      <c r="D30" s="5">
        <v>3</v>
      </c>
      <c r="E30" s="5">
        <f>C30/D30</f>
        <v>7.0000000000618456E-2</v>
      </c>
      <c r="F30" s="5">
        <f>E30/E33</f>
        <v>2.8000000000400176</v>
      </c>
      <c r="G30" s="5">
        <f>_xlfn.F.INV.RT(0.05,D30,D33)</f>
        <v>3.4902948194976045</v>
      </c>
      <c r="H30" s="5">
        <f>_xlfn.F.DIST.RT(F30,D30,D33)</f>
        <v>8.5334562572396785E-2</v>
      </c>
    </row>
    <row r="31" spans="1:8" x14ac:dyDescent="0.2">
      <c r="B31" t="s">
        <v>20</v>
      </c>
      <c r="C31" s="5">
        <f>C32-C29-C30</f>
        <v>0.10999999999967258</v>
      </c>
      <c r="D31" s="5">
        <v>6</v>
      </c>
      <c r="E31" s="5">
        <f>C31/D31</f>
        <v>1.8333333333278762E-2</v>
      </c>
      <c r="F31" s="5">
        <f>E31/E33</f>
        <v>0.73333333333515227</v>
      </c>
      <c r="G31" s="5">
        <f>_xlfn.F.INV.RT(0.05,D31,D33)</f>
        <v>2.996120377517109</v>
      </c>
      <c r="H31" s="5">
        <f>_xlfn.F.DIST.RT(F31,D31,D33)</f>
        <v>0.63250586011387244</v>
      </c>
    </row>
    <row r="32" spans="1:8" x14ac:dyDescent="0.2">
      <c r="B32" t="s">
        <v>21</v>
      </c>
      <c r="C32" s="5">
        <f>(H25/L5)-J16/O5</f>
        <v>0.60000000000127329</v>
      </c>
      <c r="D32" s="5"/>
      <c r="E32" s="5"/>
      <c r="F32" s="5"/>
      <c r="G32" s="5"/>
      <c r="H32" s="5"/>
    </row>
    <row r="33" spans="1:8" x14ac:dyDescent="0.2">
      <c r="B33" t="s">
        <v>22</v>
      </c>
      <c r="C33" s="5">
        <f>C34-C29-C30-C31</f>
        <v>0.29999999999836291</v>
      </c>
      <c r="D33" s="5">
        <v>12</v>
      </c>
      <c r="E33" s="5">
        <f>C33/D33</f>
        <v>2.4999999999863576E-2</v>
      </c>
      <c r="F33" s="5"/>
      <c r="G33" s="5"/>
      <c r="H33" s="5"/>
    </row>
    <row r="34" spans="1:8" x14ac:dyDescent="0.2">
      <c r="B34" t="s">
        <v>23</v>
      </c>
      <c r="C34" s="5">
        <f>L9-J16/O5</f>
        <v>0.8999999999996362</v>
      </c>
      <c r="D34" s="5">
        <v>23</v>
      </c>
      <c r="E34" s="5">
        <f>C34/D34</f>
        <v>3.9130434782592878E-2</v>
      </c>
      <c r="F34" s="5"/>
      <c r="G34" s="5"/>
      <c r="H34" s="5"/>
    </row>
    <row r="37" spans="1:8" x14ac:dyDescent="0.2">
      <c r="B37" t="s">
        <v>28</v>
      </c>
    </row>
    <row r="39" spans="1:8" x14ac:dyDescent="0.2">
      <c r="A39" t="s">
        <v>24</v>
      </c>
      <c r="B39" t="s">
        <v>25</v>
      </c>
    </row>
    <row r="41" spans="1:8" x14ac:dyDescent="0.2">
      <c r="B41" t="s">
        <v>29</v>
      </c>
    </row>
    <row r="42" spans="1:8" x14ac:dyDescent="0.2">
      <c r="B42" t="s">
        <v>30</v>
      </c>
      <c r="C42">
        <f>AVERAGE(C3:D3)</f>
        <v>18</v>
      </c>
      <c r="D42">
        <f>AVERAGE(C4:D4)</f>
        <v>18.100000000000001</v>
      </c>
      <c r="E42">
        <f>AVERAGE(C5:D5)</f>
        <v>17.899999999999999</v>
      </c>
      <c r="F42">
        <f>0.2</f>
        <v>0.2</v>
      </c>
    </row>
    <row r="44" spans="1:8" x14ac:dyDescent="0.2">
      <c r="B44" t="s">
        <v>31</v>
      </c>
      <c r="C44">
        <f>AVERAGE(E3:F3)</f>
        <v>17.8</v>
      </c>
      <c r="D44">
        <f>AVERAGE(E4:F4)</f>
        <v>18.149999999999999</v>
      </c>
      <c r="E44">
        <f>AVERAGE(E5:F5)</f>
        <v>17.899999999999999</v>
      </c>
      <c r="F44">
        <v>0.35</v>
      </c>
    </row>
    <row r="46" spans="1:8" x14ac:dyDescent="0.2">
      <c r="B46" t="s">
        <v>32</v>
      </c>
      <c r="C46">
        <f>AVERAGE(G3:H3)</f>
        <v>18.149999999999999</v>
      </c>
      <c r="D46">
        <f>AVERAGE(G4:H4)</f>
        <v>18.25</v>
      </c>
      <c r="E46">
        <f>AVERAGE(G5:H5)</f>
        <v>18.200000000000003</v>
      </c>
      <c r="F46">
        <v>0.1</v>
      </c>
    </row>
    <row r="48" spans="1:8" x14ac:dyDescent="0.2">
      <c r="B48" t="s">
        <v>33</v>
      </c>
      <c r="C48">
        <f>AVERAGE(I3:J3)</f>
        <v>17.850000000000001</v>
      </c>
      <c r="D48">
        <f>AVERAGE(I4:J4)</f>
        <v>18.3</v>
      </c>
      <c r="E48">
        <f>AVERAGE(I5:J5)</f>
        <v>18</v>
      </c>
      <c r="F48">
        <v>0.45</v>
      </c>
    </row>
    <row r="50" spans="3:3" x14ac:dyDescent="0.2">
      <c r="C5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4A4B-A294-D140-87DA-9A6905C24330}">
  <dimension ref="B2:N95"/>
  <sheetViews>
    <sheetView tabSelected="1" workbookViewId="0">
      <selection activeCell="I70" sqref="I70"/>
    </sheetView>
  </sheetViews>
  <sheetFormatPr baseColWidth="10" defaultRowHeight="16" x14ac:dyDescent="0.2"/>
  <cols>
    <col min="2" max="2" width="13.1640625" customWidth="1"/>
  </cols>
  <sheetData>
    <row r="2" spans="2:14" x14ac:dyDescent="0.2">
      <c r="E2" t="s">
        <v>63</v>
      </c>
    </row>
    <row r="3" spans="2:14" x14ac:dyDescent="0.2">
      <c r="B3" s="6" t="s">
        <v>64</v>
      </c>
      <c r="C3" s="6">
        <v>1</v>
      </c>
      <c r="D3" s="6">
        <v>2</v>
      </c>
      <c r="E3" s="6">
        <v>3</v>
      </c>
      <c r="F3" s="6">
        <v>4</v>
      </c>
      <c r="G3" s="6"/>
      <c r="I3" t="s">
        <v>36</v>
      </c>
    </row>
    <row r="4" spans="2:14" x14ac:dyDescent="0.2">
      <c r="B4" s="6">
        <v>1</v>
      </c>
      <c r="C4">
        <v>35</v>
      </c>
      <c r="D4">
        <v>39</v>
      </c>
      <c r="E4">
        <v>37</v>
      </c>
      <c r="F4">
        <v>43</v>
      </c>
      <c r="G4">
        <f>SUM(C4:F4)</f>
        <v>154</v>
      </c>
      <c r="I4" s="13" cm="1">
        <f t="array" ref="I4:I7">C4:C7^2</f>
        <v>1225</v>
      </c>
      <c r="J4" s="13">
        <f>D4^2</f>
        <v>1521</v>
      </c>
      <c r="K4" s="13" cm="1">
        <f t="array" ref="K4:K5">E4:E5^2</f>
        <v>1369</v>
      </c>
      <c r="L4" s="13" cm="1">
        <f t="array" ref="L4:L7">F4:F7^2</f>
        <v>1849</v>
      </c>
    </row>
    <row r="5" spans="2:14" x14ac:dyDescent="0.2">
      <c r="B5" s="6">
        <v>2</v>
      </c>
      <c r="C5">
        <v>43</v>
      </c>
      <c r="E5">
        <v>33</v>
      </c>
      <c r="F5">
        <v>57</v>
      </c>
      <c r="G5">
        <f>SUM(C5:F5)</f>
        <v>133</v>
      </c>
      <c r="I5" s="13">
        <v>1849</v>
      </c>
      <c r="J5" s="13"/>
      <c r="K5" s="13">
        <v>1089</v>
      </c>
      <c r="L5" s="13">
        <v>3249</v>
      </c>
    </row>
    <row r="6" spans="2:14" x14ac:dyDescent="0.2">
      <c r="B6" s="6">
        <v>3</v>
      </c>
      <c r="C6">
        <v>39</v>
      </c>
      <c r="D6">
        <v>51</v>
      </c>
      <c r="E6">
        <v>35</v>
      </c>
      <c r="F6">
        <v>59</v>
      </c>
      <c r="G6">
        <f>SUM(C6:F6)</f>
        <v>184</v>
      </c>
      <c r="I6" s="13">
        <v>1521</v>
      </c>
      <c r="J6" s="13" cm="1">
        <f t="array" ref="J6:J7">D6:D7^2</f>
        <v>2601</v>
      </c>
      <c r="K6" s="13">
        <f>E6^2</f>
        <v>1225</v>
      </c>
      <c r="L6" s="13">
        <v>3481</v>
      </c>
    </row>
    <row r="7" spans="2:14" x14ac:dyDescent="0.2">
      <c r="B7" s="6">
        <v>4</v>
      </c>
      <c r="C7">
        <v>23</v>
      </c>
      <c r="D7">
        <v>37</v>
      </c>
      <c r="E7">
        <v>27</v>
      </c>
      <c r="F7">
        <v>37</v>
      </c>
      <c r="G7">
        <f>SUM(C7:F7)</f>
        <v>124</v>
      </c>
      <c r="I7" s="13">
        <v>529</v>
      </c>
      <c r="J7" s="13">
        <v>1369</v>
      </c>
      <c r="K7" s="13">
        <f>E7^2</f>
        <v>729</v>
      </c>
      <c r="L7" s="13">
        <v>1369</v>
      </c>
      <c r="M7" t="s">
        <v>4</v>
      </c>
      <c r="N7" s="13">
        <f>SUM(I4:L7)</f>
        <v>24975</v>
      </c>
    </row>
    <row r="8" spans="2:14" x14ac:dyDescent="0.2">
      <c r="C8">
        <f>SUM(C4:C7)</f>
        <v>140</v>
      </c>
      <c r="D8">
        <f>SUM(D4:D7)</f>
        <v>127</v>
      </c>
      <c r="E8">
        <f>SUM(E4:E7)</f>
        <v>132</v>
      </c>
      <c r="F8">
        <f>SUM(F4:F7)</f>
        <v>196</v>
      </c>
      <c r="G8">
        <f>SUM(C8:F8)</f>
        <v>595</v>
      </c>
    </row>
    <row r="10" spans="2:14" x14ac:dyDescent="0.2">
      <c r="B10" t="s">
        <v>65</v>
      </c>
    </row>
    <row r="11" spans="2:14" x14ac:dyDescent="0.2">
      <c r="B11" s="8"/>
      <c r="C11" s="8" t="s">
        <v>37</v>
      </c>
      <c r="D11" s="8" t="s">
        <v>38</v>
      </c>
      <c r="E11" s="8" t="s">
        <v>39</v>
      </c>
      <c r="F11" s="8" t="s">
        <v>40</v>
      </c>
      <c r="G11" s="8" t="s">
        <v>66</v>
      </c>
      <c r="H11" s="8" t="s">
        <v>41</v>
      </c>
      <c r="I11" s="8" t="s">
        <v>42</v>
      </c>
      <c r="J11" s="8" t="s">
        <v>43</v>
      </c>
      <c r="K11" s="8" t="s">
        <v>44</v>
      </c>
      <c r="L11" s="8"/>
    </row>
    <row r="12" spans="2:14" x14ac:dyDescent="0.2">
      <c r="B12" s="1" t="s">
        <v>37</v>
      </c>
      <c r="C12" s="1">
        <v>15</v>
      </c>
      <c r="D12" s="1">
        <v>4</v>
      </c>
      <c r="E12" s="1">
        <v>3</v>
      </c>
      <c r="F12" s="1">
        <v>4</v>
      </c>
      <c r="G12" s="1">
        <v>4</v>
      </c>
      <c r="H12" s="1">
        <v>4</v>
      </c>
      <c r="I12" s="1">
        <v>3</v>
      </c>
      <c r="J12" s="1">
        <v>4</v>
      </c>
      <c r="K12" s="1">
        <v>4</v>
      </c>
      <c r="L12" s="1">
        <v>595</v>
      </c>
    </row>
    <row r="13" spans="2:14" x14ac:dyDescent="0.2">
      <c r="B13" t="s">
        <v>38</v>
      </c>
      <c r="C13" s="22">
        <v>4</v>
      </c>
      <c r="D13" s="22">
        <v>4</v>
      </c>
      <c r="E13" s="22">
        <v>0</v>
      </c>
      <c r="F13" s="22">
        <v>0</v>
      </c>
      <c r="G13" s="22">
        <v>0</v>
      </c>
      <c r="H13" s="22">
        <v>1</v>
      </c>
      <c r="I13" s="22">
        <v>1</v>
      </c>
      <c r="J13" s="22">
        <v>1</v>
      </c>
      <c r="K13" s="22">
        <v>1</v>
      </c>
      <c r="L13" s="22">
        <v>154</v>
      </c>
    </row>
    <row r="14" spans="2:14" x14ac:dyDescent="0.2">
      <c r="B14" t="s">
        <v>39</v>
      </c>
      <c r="C14" s="22">
        <v>3</v>
      </c>
      <c r="D14" s="22">
        <v>0</v>
      </c>
      <c r="E14" s="22">
        <v>3</v>
      </c>
      <c r="F14" s="22">
        <v>0</v>
      </c>
      <c r="G14" s="22">
        <v>0</v>
      </c>
      <c r="H14" s="22">
        <v>1</v>
      </c>
      <c r="I14" s="22">
        <v>0</v>
      </c>
      <c r="J14" s="22">
        <v>1</v>
      </c>
      <c r="K14" s="22">
        <v>1</v>
      </c>
      <c r="L14" s="22">
        <v>133</v>
      </c>
    </row>
    <row r="15" spans="2:14" x14ac:dyDescent="0.2">
      <c r="B15" t="s">
        <v>40</v>
      </c>
      <c r="C15" s="22">
        <v>4</v>
      </c>
      <c r="D15" s="22">
        <v>0</v>
      </c>
      <c r="E15" s="22">
        <v>0</v>
      </c>
      <c r="F15" s="22">
        <v>4</v>
      </c>
      <c r="G15" s="22">
        <v>0</v>
      </c>
      <c r="H15" s="22">
        <v>1</v>
      </c>
      <c r="I15" s="22">
        <v>1</v>
      </c>
      <c r="J15" s="22">
        <v>1</v>
      </c>
      <c r="K15" s="22">
        <v>1</v>
      </c>
      <c r="L15" s="22">
        <v>184</v>
      </c>
    </row>
    <row r="16" spans="2:14" x14ac:dyDescent="0.2">
      <c r="B16" t="s">
        <v>66</v>
      </c>
      <c r="C16" s="22">
        <v>4</v>
      </c>
      <c r="D16" s="22">
        <v>0</v>
      </c>
      <c r="E16" s="22">
        <v>0</v>
      </c>
      <c r="F16" s="22">
        <v>0</v>
      </c>
      <c r="G16" s="22">
        <v>4</v>
      </c>
      <c r="H16" s="22">
        <v>1</v>
      </c>
      <c r="I16" s="22">
        <v>1</v>
      </c>
      <c r="J16" s="22">
        <v>1</v>
      </c>
      <c r="K16" s="22">
        <v>1</v>
      </c>
      <c r="L16" s="22">
        <v>124</v>
      </c>
    </row>
    <row r="17" spans="2:12" x14ac:dyDescent="0.2">
      <c r="B17" t="s">
        <v>41</v>
      </c>
      <c r="C17" s="22">
        <v>4</v>
      </c>
      <c r="D17" s="22">
        <v>1</v>
      </c>
      <c r="E17" s="22">
        <v>1</v>
      </c>
      <c r="F17" s="22">
        <v>1</v>
      </c>
      <c r="G17" s="22">
        <v>1</v>
      </c>
      <c r="H17" s="22">
        <v>4</v>
      </c>
      <c r="I17" s="22">
        <v>0</v>
      </c>
      <c r="J17" s="22">
        <v>0</v>
      </c>
      <c r="K17" s="22">
        <v>0</v>
      </c>
      <c r="L17" s="22">
        <v>140</v>
      </c>
    </row>
    <row r="18" spans="2:12" x14ac:dyDescent="0.2">
      <c r="B18" t="s">
        <v>42</v>
      </c>
      <c r="C18" s="22">
        <v>3</v>
      </c>
      <c r="D18" s="22">
        <v>1</v>
      </c>
      <c r="E18" s="22">
        <v>0</v>
      </c>
      <c r="F18" s="22">
        <v>1</v>
      </c>
      <c r="G18" s="22">
        <v>1</v>
      </c>
      <c r="H18" s="22">
        <v>0</v>
      </c>
      <c r="I18" s="22">
        <v>3</v>
      </c>
      <c r="J18" s="22">
        <v>0</v>
      </c>
      <c r="K18" s="22">
        <v>0</v>
      </c>
      <c r="L18" s="22">
        <v>127</v>
      </c>
    </row>
    <row r="19" spans="2:12" x14ac:dyDescent="0.2">
      <c r="B19" t="s">
        <v>43</v>
      </c>
      <c r="C19" s="22">
        <v>4</v>
      </c>
      <c r="D19" s="22">
        <v>1</v>
      </c>
      <c r="E19" s="22">
        <v>1</v>
      </c>
      <c r="F19" s="22">
        <v>1</v>
      </c>
      <c r="G19" s="22">
        <v>1</v>
      </c>
      <c r="H19" s="22">
        <v>0</v>
      </c>
      <c r="I19" s="22">
        <v>0</v>
      </c>
      <c r="J19" s="22">
        <v>4</v>
      </c>
      <c r="K19" s="22">
        <v>0</v>
      </c>
      <c r="L19" s="22">
        <v>132</v>
      </c>
    </row>
    <row r="20" spans="2:12" x14ac:dyDescent="0.2">
      <c r="B20" s="1" t="s">
        <v>44</v>
      </c>
      <c r="C20" s="1">
        <v>4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4</v>
      </c>
      <c r="L20" s="1">
        <v>196</v>
      </c>
    </row>
    <row r="21" spans="2:12" x14ac:dyDescent="0.2">
      <c r="B21" t="s">
        <v>55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2:12" x14ac:dyDescent="0.2">
      <c r="B22" t="s">
        <v>55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</row>
    <row r="24" spans="2:12" x14ac:dyDescent="0.2">
      <c r="B24" t="s">
        <v>67</v>
      </c>
    </row>
    <row r="26" spans="2:12" x14ac:dyDescent="0.2">
      <c r="B26" t="s">
        <v>38</v>
      </c>
      <c r="C26" s="22">
        <v>4</v>
      </c>
      <c r="D26" s="22">
        <v>4</v>
      </c>
      <c r="E26" s="22">
        <v>0</v>
      </c>
      <c r="F26" s="22">
        <v>0</v>
      </c>
      <c r="G26" s="22">
        <v>0</v>
      </c>
      <c r="H26" s="22">
        <v>1</v>
      </c>
      <c r="I26" s="22">
        <v>1</v>
      </c>
      <c r="J26" s="22">
        <v>1</v>
      </c>
      <c r="K26" s="22">
        <v>1</v>
      </c>
      <c r="L26" s="22">
        <v>154</v>
      </c>
    </row>
    <row r="27" spans="2:12" x14ac:dyDescent="0.2">
      <c r="B27" t="s">
        <v>39</v>
      </c>
      <c r="C27" s="22">
        <v>3</v>
      </c>
      <c r="D27" s="22">
        <v>0</v>
      </c>
      <c r="E27" s="22">
        <v>3</v>
      </c>
      <c r="F27" s="22">
        <v>0</v>
      </c>
      <c r="G27" s="22">
        <v>0</v>
      </c>
      <c r="H27" s="22">
        <v>1</v>
      </c>
      <c r="I27" s="22">
        <v>0</v>
      </c>
      <c r="J27" s="22">
        <v>1</v>
      </c>
      <c r="K27" s="22">
        <v>1</v>
      </c>
      <c r="L27" s="22">
        <v>133</v>
      </c>
    </row>
    <row r="28" spans="2:12" x14ac:dyDescent="0.2">
      <c r="B28" t="s">
        <v>40</v>
      </c>
      <c r="C28" s="22">
        <v>4</v>
      </c>
      <c r="D28" s="22">
        <v>0</v>
      </c>
      <c r="E28" s="22">
        <v>0</v>
      </c>
      <c r="F28" s="22">
        <v>4</v>
      </c>
      <c r="G28" s="22">
        <v>0</v>
      </c>
      <c r="H28" s="22">
        <v>1</v>
      </c>
      <c r="I28" s="22">
        <v>1</v>
      </c>
      <c r="J28" s="22">
        <v>1</v>
      </c>
      <c r="K28" s="22">
        <v>1</v>
      </c>
      <c r="L28" s="22">
        <v>184</v>
      </c>
    </row>
    <row r="29" spans="2:12" x14ac:dyDescent="0.2">
      <c r="B29" t="s">
        <v>66</v>
      </c>
      <c r="C29" s="22">
        <v>4</v>
      </c>
      <c r="D29" s="22">
        <v>0</v>
      </c>
      <c r="E29" s="22">
        <v>0</v>
      </c>
      <c r="F29" s="22">
        <v>0</v>
      </c>
      <c r="G29" s="22">
        <v>4</v>
      </c>
      <c r="H29" s="22">
        <v>1</v>
      </c>
      <c r="I29" s="22">
        <v>1</v>
      </c>
      <c r="J29" s="22">
        <v>1</v>
      </c>
      <c r="K29" s="22">
        <v>1</v>
      </c>
      <c r="L29" s="22">
        <v>124</v>
      </c>
    </row>
    <row r="30" spans="2:12" x14ac:dyDescent="0.2">
      <c r="B30" t="s">
        <v>41</v>
      </c>
      <c r="C30" s="22">
        <v>4</v>
      </c>
      <c r="D30" s="22">
        <v>1</v>
      </c>
      <c r="E30" s="22">
        <v>1</v>
      </c>
      <c r="F30" s="22">
        <v>1</v>
      </c>
      <c r="G30" s="22">
        <v>1</v>
      </c>
      <c r="H30" s="22">
        <v>4</v>
      </c>
      <c r="I30" s="22">
        <v>0</v>
      </c>
      <c r="J30" s="22">
        <v>0</v>
      </c>
      <c r="K30" s="22">
        <v>0</v>
      </c>
      <c r="L30" s="22">
        <v>140</v>
      </c>
    </row>
    <row r="31" spans="2:12" x14ac:dyDescent="0.2">
      <c r="B31" t="s">
        <v>42</v>
      </c>
      <c r="C31" s="22">
        <v>3</v>
      </c>
      <c r="D31" s="22">
        <v>1</v>
      </c>
      <c r="E31" s="22">
        <v>0</v>
      </c>
      <c r="F31" s="22">
        <v>1</v>
      </c>
      <c r="G31" s="22">
        <v>1</v>
      </c>
      <c r="H31" s="22">
        <v>0</v>
      </c>
      <c r="I31" s="22">
        <v>3</v>
      </c>
      <c r="J31" s="22">
        <v>0</v>
      </c>
      <c r="K31" s="22">
        <v>0</v>
      </c>
      <c r="L31" s="22">
        <v>127</v>
      </c>
    </row>
    <row r="32" spans="2:12" x14ac:dyDescent="0.2">
      <c r="B32" t="s">
        <v>43</v>
      </c>
      <c r="C32" s="22">
        <v>4</v>
      </c>
      <c r="D32" s="22">
        <v>1</v>
      </c>
      <c r="E32" s="22">
        <v>1</v>
      </c>
      <c r="F32" s="22">
        <v>1</v>
      </c>
      <c r="G32" s="22">
        <v>1</v>
      </c>
      <c r="H32" s="22">
        <v>0</v>
      </c>
      <c r="I32" s="22">
        <v>0</v>
      </c>
      <c r="J32" s="22">
        <v>4</v>
      </c>
      <c r="K32" s="22">
        <v>0</v>
      </c>
      <c r="L32" s="22">
        <v>132</v>
      </c>
    </row>
    <row r="33" spans="2:12" x14ac:dyDescent="0.2">
      <c r="B33" t="s">
        <v>55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 s="23">
        <v>0</v>
      </c>
    </row>
    <row r="34" spans="2:12" x14ac:dyDescent="0.2">
      <c r="B34" t="s">
        <v>55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 s="23">
        <v>0</v>
      </c>
    </row>
    <row r="35" spans="2:12" x14ac:dyDescent="0.2">
      <c r="L35" s="23"/>
    </row>
    <row r="36" spans="2:12" x14ac:dyDescent="0.2">
      <c r="B36" t="s">
        <v>46</v>
      </c>
    </row>
    <row r="37" spans="2:12" x14ac:dyDescent="0.2">
      <c r="C37" s="6" cm="1">
        <f t="array" ref="C37:K45">MINVERSE(C26:K34)</f>
        <v>5.5555555555555573E-2</v>
      </c>
      <c r="D37" s="6">
        <v>8.3333333333333343E-2</v>
      </c>
      <c r="E37" s="6">
        <v>5.5555555555555573E-2</v>
      </c>
      <c r="F37" s="6">
        <v>5.5555555555555573E-2</v>
      </c>
      <c r="G37" s="6">
        <v>-1.3877787807814457E-17</v>
      </c>
      <c r="H37" s="6">
        <v>2.7777777777777776E-2</v>
      </c>
      <c r="I37" s="6">
        <v>0</v>
      </c>
      <c r="J37" s="6">
        <v>-0.25</v>
      </c>
      <c r="K37" s="6">
        <v>-0.25</v>
      </c>
    </row>
    <row r="38" spans="2:12" x14ac:dyDescent="0.2">
      <c r="C38" s="6">
        <v>0.19444444444444445</v>
      </c>
      <c r="D38" s="6">
        <v>-8.3333333333333315E-2</v>
      </c>
      <c r="E38" s="6">
        <v>-5.5555555555555552E-2</v>
      </c>
      <c r="F38" s="6">
        <v>-5.5555555555555552E-2</v>
      </c>
      <c r="G38" s="6">
        <v>-8.6736173798840355E-19</v>
      </c>
      <c r="H38" s="6">
        <v>-2.7777777777777776E-2</v>
      </c>
      <c r="I38" s="6">
        <v>0</v>
      </c>
      <c r="J38" s="6">
        <v>0.25</v>
      </c>
      <c r="K38" s="6">
        <v>-1.7347234759768071E-18</v>
      </c>
    </row>
    <row r="39" spans="2:12" x14ac:dyDescent="0.2">
      <c r="C39" s="6">
        <v>-8.3333333333333329E-2</v>
      </c>
      <c r="D39" s="6">
        <v>0.25000000000000006</v>
      </c>
      <c r="E39" s="6">
        <v>-8.3333333333333315E-2</v>
      </c>
      <c r="F39" s="6">
        <v>-8.3333333333333329E-2</v>
      </c>
      <c r="G39" s="6">
        <v>2.3129646346357427E-18</v>
      </c>
      <c r="H39" s="6">
        <v>8.3333333333333329E-2</v>
      </c>
      <c r="I39" s="6">
        <v>0</v>
      </c>
      <c r="J39" s="6">
        <v>0.25</v>
      </c>
      <c r="K39" s="6">
        <v>0</v>
      </c>
    </row>
    <row r="40" spans="2:12" x14ac:dyDescent="0.2">
      <c r="C40" s="6">
        <v>-5.5555555555555559E-2</v>
      </c>
      <c r="D40" s="6">
        <v>-8.3333333333333315E-2</v>
      </c>
      <c r="E40" s="6">
        <v>0.19444444444444445</v>
      </c>
      <c r="F40" s="6">
        <v>-5.5555555555555552E-2</v>
      </c>
      <c r="G40" s="6">
        <v>-8.6736173798840355E-19</v>
      </c>
      <c r="H40" s="6">
        <v>-2.7777777777777776E-2</v>
      </c>
      <c r="I40" s="6">
        <v>0</v>
      </c>
      <c r="J40" s="6">
        <v>0.25</v>
      </c>
      <c r="K40" s="6">
        <v>-1.7347234759768071E-18</v>
      </c>
    </row>
    <row r="41" spans="2:12" x14ac:dyDescent="0.2">
      <c r="C41" s="6">
        <v>-5.5555555555555559E-2</v>
      </c>
      <c r="D41" s="6">
        <v>-8.3333333333333315E-2</v>
      </c>
      <c r="E41" s="6">
        <v>-5.5555555555555559E-2</v>
      </c>
      <c r="F41" s="6">
        <v>0.19444444444444445</v>
      </c>
      <c r="G41" s="6">
        <v>-8.6736173798840355E-19</v>
      </c>
      <c r="H41" s="6">
        <v>-2.7777777777777776E-2</v>
      </c>
      <c r="I41" s="6">
        <v>0</v>
      </c>
      <c r="J41" s="6">
        <v>0.25</v>
      </c>
      <c r="K41" s="6">
        <v>-1.7347234759768071E-18</v>
      </c>
    </row>
    <row r="42" spans="2:12" x14ac:dyDescent="0.2">
      <c r="C42" s="6">
        <v>-5.5555555555555559E-2</v>
      </c>
      <c r="D42" s="6">
        <v>-8.3333333333333343E-2</v>
      </c>
      <c r="E42" s="6">
        <v>-5.5555555555555559E-2</v>
      </c>
      <c r="F42" s="6">
        <v>-5.5555555555555559E-2</v>
      </c>
      <c r="G42" s="6">
        <v>0.25000000000000006</v>
      </c>
      <c r="H42" s="6">
        <v>-2.7777777777777787E-2</v>
      </c>
      <c r="I42" s="6">
        <v>0</v>
      </c>
      <c r="J42" s="6">
        <v>0</v>
      </c>
      <c r="K42" s="6">
        <v>0.25</v>
      </c>
    </row>
    <row r="43" spans="2:12" x14ac:dyDescent="0.2">
      <c r="C43" s="6">
        <v>-8.3333333333333356E-2</v>
      </c>
      <c r="D43" s="6">
        <v>-1.3492293702041834E-17</v>
      </c>
      <c r="E43" s="6">
        <v>-8.3333333333333356E-2</v>
      </c>
      <c r="F43" s="6">
        <v>-8.3333333333333356E-2</v>
      </c>
      <c r="G43" s="6">
        <v>2.6984587404083669E-17</v>
      </c>
      <c r="H43" s="6">
        <v>0.33333333333333337</v>
      </c>
      <c r="I43" s="6">
        <v>0</v>
      </c>
      <c r="J43" s="6">
        <v>0</v>
      </c>
      <c r="K43" s="6">
        <v>0.25</v>
      </c>
    </row>
    <row r="44" spans="2:12" x14ac:dyDescent="0.2">
      <c r="C44" s="6">
        <v>-5.5555555555555552E-2</v>
      </c>
      <c r="D44" s="6">
        <v>-8.3333333333333343E-2</v>
      </c>
      <c r="E44" s="6">
        <v>-5.5555555555555552E-2</v>
      </c>
      <c r="F44" s="6">
        <v>-5.5555555555555552E-2</v>
      </c>
      <c r="G44" s="6">
        <v>0</v>
      </c>
      <c r="H44" s="6">
        <v>-2.777777777777779E-2</v>
      </c>
      <c r="I44" s="6">
        <v>0.25</v>
      </c>
      <c r="J44" s="6">
        <v>0</v>
      </c>
      <c r="K44" s="6">
        <v>0.25</v>
      </c>
    </row>
    <row r="45" spans="2:12" x14ac:dyDescent="0.2">
      <c r="C45" s="6">
        <v>0.19444444444444445</v>
      </c>
      <c r="D45" s="6">
        <v>0.16666666666666666</v>
      </c>
      <c r="E45" s="6">
        <v>0.19444444444444445</v>
      </c>
      <c r="F45" s="6">
        <v>0.19444444444444445</v>
      </c>
      <c r="G45" s="6">
        <v>-0.25</v>
      </c>
      <c r="H45" s="6">
        <v>-0.27777777777777779</v>
      </c>
      <c r="I45" s="6">
        <v>-0.25</v>
      </c>
      <c r="J45" s="6">
        <v>0</v>
      </c>
      <c r="K45" s="6">
        <v>0.25</v>
      </c>
    </row>
    <row r="47" spans="2:12" x14ac:dyDescent="0.2">
      <c r="B47" s="12" t="s">
        <v>35</v>
      </c>
      <c r="C47" s="14" t="s">
        <v>37</v>
      </c>
      <c r="D47" s="14" t="s">
        <v>38</v>
      </c>
      <c r="E47" s="14" t="s">
        <v>39</v>
      </c>
      <c r="F47" s="14" t="s">
        <v>40</v>
      </c>
      <c r="G47" s="14" t="s">
        <v>66</v>
      </c>
      <c r="H47" s="14" t="s">
        <v>41</v>
      </c>
      <c r="I47" s="14" t="s">
        <v>42</v>
      </c>
      <c r="J47" s="14" t="s">
        <v>68</v>
      </c>
      <c r="K47" s="14" t="s">
        <v>44</v>
      </c>
    </row>
    <row r="48" spans="2:12" x14ac:dyDescent="0.2">
      <c r="B48" s="12" t="s">
        <v>47</v>
      </c>
      <c r="C48" s="12" cm="1">
        <f t="array" ref="C48:K48">TRANSPOSE(MMULT(_xlfn.ANCHORARRAY(C37),L26:L34))</f>
        <v>40.277777777777786</v>
      </c>
      <c r="D48" s="12">
        <v>-1.7777777777777735</v>
      </c>
      <c r="E48" s="12">
        <v>5.3333333333333446</v>
      </c>
      <c r="F48" s="12">
        <v>5.7222222222222259</v>
      </c>
      <c r="G48" s="12">
        <v>-9.277777777777775</v>
      </c>
      <c r="H48" s="12">
        <v>-5.2777777777777715</v>
      </c>
      <c r="I48" s="12">
        <v>3.8333333333333286</v>
      </c>
      <c r="J48" s="12">
        <v>-7.2777777777777786</v>
      </c>
      <c r="K48" s="12">
        <v>8.7222222222222214</v>
      </c>
    </row>
    <row r="50" spans="2:11" x14ac:dyDescent="0.2">
      <c r="B50" s="15" t="s">
        <v>48</v>
      </c>
      <c r="C50" s="9" cm="1">
        <f t="array" ref="C50:K50">TRANSPOSE(L12:L20)</f>
        <v>595</v>
      </c>
      <c r="D50" s="9">
        <v>154</v>
      </c>
      <c r="E50" s="9">
        <v>133</v>
      </c>
      <c r="F50" s="9">
        <v>184</v>
      </c>
      <c r="G50" s="9">
        <v>124</v>
      </c>
      <c r="H50" s="9">
        <v>140</v>
      </c>
      <c r="I50" s="9">
        <v>127</v>
      </c>
      <c r="J50" s="9">
        <v>132</v>
      </c>
      <c r="K50" s="9">
        <v>196</v>
      </c>
    </row>
    <row r="51" spans="2:11" x14ac:dyDescent="0.2">
      <c r="B51" s="9"/>
      <c r="C51" s="9" cm="1">
        <f t="array" ref="C51:K51">_xlfn.ANCHORARRAY(C50)*_xlfn.ANCHORARRAY(C48)</f>
        <v>23965.277777777781</v>
      </c>
      <c r="D51" s="9">
        <v>-273.77777777777709</v>
      </c>
      <c r="E51" s="9">
        <v>709.33333333333485</v>
      </c>
      <c r="F51" s="9">
        <v>1052.8888888888896</v>
      </c>
      <c r="G51" s="9">
        <v>-1150.4444444444441</v>
      </c>
      <c r="H51" s="9">
        <v>-738.888888888888</v>
      </c>
      <c r="I51" s="9">
        <v>486.83333333333275</v>
      </c>
      <c r="J51" s="9">
        <v>-960.66666666666674</v>
      </c>
      <c r="K51" s="9">
        <v>1709.5555555555554</v>
      </c>
    </row>
    <row r="55" spans="2:11" x14ac:dyDescent="0.2">
      <c r="B55" s="12" t="s">
        <v>49</v>
      </c>
      <c r="C55" s="12">
        <f>SUM(_xlfn.ANCHORARRAY(C51))</f>
        <v>24800.111111111117</v>
      </c>
    </row>
    <row r="56" spans="2:11" x14ac:dyDescent="0.2">
      <c r="B56" s="12" t="s">
        <v>50</v>
      </c>
      <c r="C56" s="12">
        <v>7</v>
      </c>
    </row>
    <row r="57" spans="2:11" x14ac:dyDescent="0.2">
      <c r="B57" s="16" t="s">
        <v>51</v>
      </c>
      <c r="C57" s="12">
        <f>N7-C55</f>
        <v>174.88888888888323</v>
      </c>
    </row>
    <row r="58" spans="2:11" x14ac:dyDescent="0.2">
      <c r="B58" s="16" t="s">
        <v>52</v>
      </c>
      <c r="C58" s="12">
        <v>8</v>
      </c>
    </row>
    <row r="59" spans="2:11" x14ac:dyDescent="0.2">
      <c r="B59" s="16" t="s">
        <v>53</v>
      </c>
      <c r="C59" s="12">
        <f>C57/C58</f>
        <v>21.861111111110404</v>
      </c>
    </row>
    <row r="61" spans="2:11" x14ac:dyDescent="0.2">
      <c r="B61" t="s">
        <v>69</v>
      </c>
    </row>
    <row r="62" spans="2:11" x14ac:dyDescent="0.2">
      <c r="B62" t="s">
        <v>54</v>
      </c>
    </row>
    <row r="63" spans="2:11" x14ac:dyDescent="0.2">
      <c r="B63" s="8"/>
      <c r="C63" s="8" t="s">
        <v>37</v>
      </c>
      <c r="D63" s="8" t="s">
        <v>41</v>
      </c>
      <c r="E63" s="8" t="s">
        <v>42</v>
      </c>
      <c r="F63" s="8" t="s">
        <v>43</v>
      </c>
      <c r="G63" s="8" t="s">
        <v>44</v>
      </c>
    </row>
    <row r="64" spans="2:11" x14ac:dyDescent="0.2">
      <c r="B64" s="17" t="s">
        <v>37</v>
      </c>
      <c r="C64" s="17">
        <v>15</v>
      </c>
      <c r="D64" s="10">
        <v>4</v>
      </c>
      <c r="E64" s="10">
        <v>3</v>
      </c>
      <c r="F64" s="10">
        <v>4</v>
      </c>
      <c r="G64" s="10">
        <v>4</v>
      </c>
      <c r="H64" s="10">
        <v>595</v>
      </c>
    </row>
    <row r="65" spans="2:8" x14ac:dyDescent="0.2">
      <c r="B65" s="8" t="s">
        <v>41</v>
      </c>
      <c r="C65" s="8">
        <v>4</v>
      </c>
      <c r="D65">
        <v>4</v>
      </c>
      <c r="E65">
        <v>0</v>
      </c>
      <c r="F65">
        <v>0</v>
      </c>
      <c r="G65">
        <v>0</v>
      </c>
      <c r="H65" s="10">
        <v>140</v>
      </c>
    </row>
    <row r="66" spans="2:8" x14ac:dyDescent="0.2">
      <c r="B66" s="8" t="s">
        <v>42</v>
      </c>
      <c r="C66" s="8">
        <v>3</v>
      </c>
      <c r="D66">
        <v>0</v>
      </c>
      <c r="E66">
        <v>3</v>
      </c>
      <c r="F66">
        <v>0</v>
      </c>
      <c r="G66">
        <v>0</v>
      </c>
      <c r="H66" s="10">
        <v>127</v>
      </c>
    </row>
    <row r="67" spans="2:8" x14ac:dyDescent="0.2">
      <c r="B67" s="8" t="s">
        <v>43</v>
      </c>
      <c r="C67" s="8">
        <v>4</v>
      </c>
      <c r="D67">
        <v>0</v>
      </c>
      <c r="E67">
        <v>0</v>
      </c>
      <c r="F67">
        <v>4</v>
      </c>
      <c r="G67">
        <v>0</v>
      </c>
      <c r="H67" s="10">
        <v>132</v>
      </c>
    </row>
    <row r="68" spans="2:8" x14ac:dyDescent="0.2">
      <c r="B68" s="8" t="s">
        <v>44</v>
      </c>
      <c r="C68" s="8">
        <v>4</v>
      </c>
      <c r="D68">
        <v>0</v>
      </c>
      <c r="E68">
        <v>0</v>
      </c>
      <c r="F68">
        <v>0</v>
      </c>
      <c r="G68">
        <v>4</v>
      </c>
      <c r="H68" s="10">
        <v>196</v>
      </c>
    </row>
    <row r="69" spans="2:8" x14ac:dyDescent="0.2">
      <c r="B69" s="8" t="s">
        <v>45</v>
      </c>
      <c r="C69" s="8">
        <v>0</v>
      </c>
      <c r="D69">
        <v>1</v>
      </c>
      <c r="E69">
        <v>1</v>
      </c>
      <c r="F69">
        <v>1</v>
      </c>
      <c r="G69">
        <v>1</v>
      </c>
      <c r="H69" s="10">
        <v>0</v>
      </c>
    </row>
    <row r="72" spans="2:8" x14ac:dyDescent="0.2">
      <c r="B72" t="s">
        <v>46</v>
      </c>
      <c r="C72" s="13" cm="1">
        <f t="array" ref="C72:G76">MINVERSE(C65:G69)</f>
        <v>6.25E-2</v>
      </c>
      <c r="D72" s="13">
        <v>8.3333333333333329E-2</v>
      </c>
      <c r="E72" s="13">
        <v>6.25E-2</v>
      </c>
      <c r="F72" s="13">
        <v>6.25E-2</v>
      </c>
      <c r="G72" s="13">
        <v>-0.25</v>
      </c>
    </row>
    <row r="73" spans="2:8" x14ac:dyDescent="0.2">
      <c r="C73" s="13">
        <v>0.1875</v>
      </c>
      <c r="D73" s="13">
        <v>-8.3333333333333329E-2</v>
      </c>
      <c r="E73" s="13">
        <v>-6.25E-2</v>
      </c>
      <c r="F73" s="13">
        <v>-6.25E-2</v>
      </c>
      <c r="G73" s="13">
        <v>0.25</v>
      </c>
    </row>
    <row r="74" spans="2:8" x14ac:dyDescent="0.2">
      <c r="C74" s="13">
        <v>-6.25E-2</v>
      </c>
      <c r="D74" s="13">
        <v>0.25</v>
      </c>
      <c r="E74" s="13">
        <v>-6.25E-2</v>
      </c>
      <c r="F74" s="13">
        <v>-6.25E-2</v>
      </c>
      <c r="G74" s="13">
        <v>0.25</v>
      </c>
    </row>
    <row r="75" spans="2:8" x14ac:dyDescent="0.2">
      <c r="C75" s="13">
        <v>-6.25E-2</v>
      </c>
      <c r="D75" s="13">
        <v>-8.3333333333333329E-2</v>
      </c>
      <c r="E75" s="13">
        <v>0.1875</v>
      </c>
      <c r="F75" s="13">
        <v>-6.25E-2</v>
      </c>
      <c r="G75" s="13">
        <v>0.25</v>
      </c>
    </row>
    <row r="76" spans="2:8" x14ac:dyDescent="0.2">
      <c r="C76" s="13">
        <v>-6.25E-2</v>
      </c>
      <c r="D76" s="13">
        <v>-8.3333333333333329E-2</v>
      </c>
      <c r="E76" s="13">
        <v>-6.25E-2</v>
      </c>
      <c r="F76" s="13">
        <v>0.1875</v>
      </c>
      <c r="G76" s="13">
        <v>0.25</v>
      </c>
    </row>
    <row r="78" spans="2:8" x14ac:dyDescent="0.2">
      <c r="B78" s="1" t="s">
        <v>35</v>
      </c>
      <c r="C78" s="18" t="s">
        <v>37</v>
      </c>
      <c r="D78" s="18" t="s">
        <v>41</v>
      </c>
      <c r="E78" s="18" t="s">
        <v>42</v>
      </c>
      <c r="F78" s="18" t="s">
        <v>43</v>
      </c>
      <c r="G78" s="18" t="s">
        <v>44</v>
      </c>
    </row>
    <row r="79" spans="2:8" x14ac:dyDescent="0.2">
      <c r="B79" s="1" t="s">
        <v>47</v>
      </c>
      <c r="C79" s="1" cm="1">
        <f t="array" ref="C79:G79">TRANSPOSE(MMULT(_xlfn.ANCHORARRAY(C72),H65:H69))</f>
        <v>39.833333333333329</v>
      </c>
      <c r="D79" s="1">
        <v>-4.8333333333333321</v>
      </c>
      <c r="E79" s="1">
        <v>2.5</v>
      </c>
      <c r="F79" s="1">
        <v>-6.8333333333333321</v>
      </c>
      <c r="G79" s="1">
        <v>9.1666666666666679</v>
      </c>
    </row>
    <row r="82" spans="2:7" x14ac:dyDescent="0.2">
      <c r="B82" s="19" t="s">
        <v>56</v>
      </c>
      <c r="C82" s="20" cm="1">
        <f t="array" ref="C82:G82">TRANSPOSE(H64:H68)</f>
        <v>595</v>
      </c>
      <c r="D82" s="20">
        <v>140</v>
      </c>
      <c r="E82" s="20">
        <v>127</v>
      </c>
      <c r="F82" s="20">
        <v>132</v>
      </c>
      <c r="G82" s="20">
        <v>196</v>
      </c>
    </row>
    <row r="83" spans="2:7" x14ac:dyDescent="0.2">
      <c r="B83" s="20"/>
      <c r="C83" s="20" cm="1">
        <f t="array" ref="C83:G83">_xlfn.ANCHORARRAY(C82)*_xlfn.ANCHORARRAY(C79)</f>
        <v>23700.833333333332</v>
      </c>
      <c r="D83" s="20">
        <v>-676.66666666666652</v>
      </c>
      <c r="E83" s="20">
        <v>317.5</v>
      </c>
      <c r="F83" s="20">
        <v>-901.99999999999989</v>
      </c>
      <c r="G83" s="20">
        <v>1796.666666666667</v>
      </c>
    </row>
    <row r="86" spans="2:7" x14ac:dyDescent="0.2">
      <c r="B86" s="21" t="s">
        <v>57</v>
      </c>
      <c r="C86" s="21">
        <f>SUM(_xlfn.ANCHORARRAY(C83))</f>
        <v>24236.333333333332</v>
      </c>
    </row>
    <row r="87" spans="2:7" x14ac:dyDescent="0.2">
      <c r="B87" s="21" t="s">
        <v>58</v>
      </c>
      <c r="C87" s="21">
        <v>4</v>
      </c>
    </row>
    <row r="88" spans="2:7" x14ac:dyDescent="0.2">
      <c r="B88" s="21" t="s">
        <v>59</v>
      </c>
      <c r="C88" s="21">
        <f>C55-C86</f>
        <v>563.77777777778465</v>
      </c>
    </row>
    <row r="89" spans="2:7" x14ac:dyDescent="0.2">
      <c r="B89" s="21" t="s">
        <v>60</v>
      </c>
      <c r="C89" s="21">
        <v>3</v>
      </c>
    </row>
    <row r="90" spans="2:7" x14ac:dyDescent="0.2">
      <c r="B90" s="21" t="s">
        <v>61</v>
      </c>
      <c r="C90" s="21">
        <f>C88/C89</f>
        <v>187.92592592592823</v>
      </c>
    </row>
    <row r="92" spans="2:7" x14ac:dyDescent="0.2">
      <c r="B92" s="11" t="s">
        <v>15</v>
      </c>
      <c r="C92" s="11">
        <f>C90/C59</f>
        <v>8.5963574756462968</v>
      </c>
    </row>
    <row r="93" spans="2:7" x14ac:dyDescent="0.2">
      <c r="B93" s="11" t="s">
        <v>62</v>
      </c>
      <c r="C93" s="11">
        <f>_xlfn.F.INV.RT(0.05,C89,C58)</f>
        <v>4.0661805513511613</v>
      </c>
    </row>
    <row r="95" spans="2:7" x14ac:dyDescent="0.2">
      <c r="B9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 Q 1</vt:lpstr>
      <vt:lpstr>2016 Q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2022-11-28T17:30:12Z</dcterms:created>
  <dcterms:modified xsi:type="dcterms:W3CDTF">2022-11-28T18:10:58Z</dcterms:modified>
</cp:coreProperties>
</file>