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Old Question Template/"/>
    </mc:Choice>
  </mc:AlternateContent>
  <xr:revisionPtr revIDLastSave="0" documentId="13_ncr:1_{5E2E4887-EC72-CE42-945B-45FC21B0BD80}" xr6:coauthVersionLast="47" xr6:coauthVersionMax="47" xr10:uidLastSave="{00000000-0000-0000-0000-000000000000}"/>
  <bookViews>
    <workbookView xWindow="0" yWindow="500" windowWidth="28800" windowHeight="16360" activeTab="2" xr2:uid="{94F0D78F-0E8F-064E-90C2-66B4CA566A52}"/>
  </bookViews>
  <sheets>
    <sheet name="2017 Q(1)" sheetId="1" r:id="rId1"/>
    <sheet name="2017 Q(2)" sheetId="2" r:id="rId2"/>
    <sheet name="2017 Q(4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3" l="1"/>
  <c r="G40" i="3" s="1"/>
  <c r="G41" i="3" s="1"/>
  <c r="C47" i="3"/>
  <c r="C48" i="3"/>
  <c r="D35" i="3"/>
  <c r="D27" i="3" a="1"/>
  <c r="D27" i="3" s="1"/>
  <c r="C46" i="3"/>
  <c r="C45" i="3"/>
  <c r="C44" i="3"/>
  <c r="C43" i="3"/>
  <c r="C42" i="3"/>
  <c r="C41" i="3"/>
  <c r="C40" i="3"/>
  <c r="C39" i="3"/>
  <c r="C38" i="3"/>
  <c r="L29" i="3"/>
  <c r="L28" i="3"/>
  <c r="L27" i="3"/>
  <c r="L26" i="3"/>
  <c r="L24" i="3"/>
  <c r="L25" i="3"/>
  <c r="L23" i="3"/>
  <c r="L22" i="3"/>
  <c r="L21" i="3"/>
  <c r="L20" i="3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L11" i="3"/>
  <c r="L4" i="3"/>
  <c r="L5" i="3"/>
  <c r="L6" i="3"/>
  <c r="L7" i="3"/>
  <c r="L8" i="3"/>
  <c r="L9" i="3"/>
  <c r="L10" i="3"/>
  <c r="L3" i="3"/>
  <c r="K11" i="3"/>
  <c r="I11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J11" i="3"/>
  <c r="H3" i="3" a="1"/>
  <c r="H3" i="3" s="1"/>
  <c r="G3" i="3" a="1"/>
  <c r="G3" i="3" s="1"/>
  <c r="F3" i="3" a="1"/>
  <c r="F3" i="3" s="1"/>
  <c r="E3" i="3"/>
  <c r="E3" i="3" a="1"/>
  <c r="E45" i="3" l="1"/>
  <c r="E43" i="3"/>
  <c r="C35" i="3"/>
  <c r="E42" i="3"/>
  <c r="J24" i="3"/>
  <c r="H17" i="3" a="1"/>
  <c r="H17" i="3" s="1"/>
  <c r="J21" i="3" s="1"/>
  <c r="E44" i="3" s="1"/>
  <c r="J20" i="3"/>
  <c r="E46" i="3" s="1"/>
  <c r="J23" i="3"/>
  <c r="L12" i="3"/>
  <c r="L13" i="3" s="1"/>
  <c r="E38" i="3" s="1"/>
  <c r="E40" i="3"/>
  <c r="G42" i="3"/>
  <c r="G43" i="3" s="1"/>
  <c r="G44" i="3" s="1"/>
  <c r="G45" i="3" s="1"/>
  <c r="G46" i="3" s="1"/>
  <c r="E41" i="3"/>
  <c r="J25" i="3" l="1"/>
  <c r="E39" i="3" s="1"/>
  <c r="E47" i="3"/>
  <c r="F41" i="3" s="1"/>
  <c r="F46" i="3" l="1"/>
  <c r="F44" i="3"/>
  <c r="F40" i="3"/>
  <c r="F42" i="3"/>
  <c r="F43" i="3"/>
  <c r="F45" i="3"/>
  <c r="C93" i="2" l="1"/>
  <c r="C82" i="2" a="1"/>
  <c r="C82" i="2" s="1"/>
  <c r="C72" i="2" a="1"/>
  <c r="C72" i="2" s="1"/>
  <c r="C79" i="2" s="1" a="1"/>
  <c r="C79" i="2" s="1"/>
  <c r="C50" i="2" a="1"/>
  <c r="C50" i="2" s="1"/>
  <c r="C37" i="2" a="1"/>
  <c r="C37" i="2" s="1"/>
  <c r="C48" i="2" s="1" a="1"/>
  <c r="C48" i="2" s="1"/>
  <c r="N7" i="2"/>
  <c r="L4" i="2" a="1"/>
  <c r="L4" i="2" s="1"/>
  <c r="K7" i="2"/>
  <c r="K4" i="2" a="1"/>
  <c r="K4" i="2" s="1"/>
  <c r="J6" i="2" a="1"/>
  <c r="J6" i="2" s="1"/>
  <c r="J4" i="2"/>
  <c r="I4" i="2" a="1"/>
  <c r="I4" i="2" s="1"/>
  <c r="G7" i="2"/>
  <c r="G6" i="2"/>
  <c r="G5" i="2"/>
  <c r="G4" i="2"/>
  <c r="F8" i="2"/>
  <c r="E8" i="2"/>
  <c r="D8" i="2"/>
  <c r="C8" i="2"/>
  <c r="G8" i="2" s="1"/>
  <c r="F46" i="1"/>
  <c r="E46" i="1"/>
  <c r="D46" i="1"/>
  <c r="F45" i="1"/>
  <c r="E45" i="1"/>
  <c r="D45" i="1"/>
  <c r="G38" i="1"/>
  <c r="G36" i="1"/>
  <c r="G35" i="1"/>
  <c r="G34" i="1"/>
  <c r="E22" i="1"/>
  <c r="D22" i="1"/>
  <c r="C22" i="1"/>
  <c r="C25" i="1" s="1" a="1"/>
  <c r="C25" i="1" s="1"/>
  <c r="G25" i="1" s="1"/>
  <c r="E20" i="1"/>
  <c r="E21" i="1"/>
  <c r="E19" i="1"/>
  <c r="D20" i="1"/>
  <c r="D21" i="1"/>
  <c r="D19" i="1"/>
  <c r="C28" i="1" s="1" a="1"/>
  <c r="C28" i="1" s="1"/>
  <c r="G30" i="1" s="1"/>
  <c r="C20" i="1"/>
  <c r="G20" i="1" s="1"/>
  <c r="C21" i="1"/>
  <c r="G21" i="1" s="1"/>
  <c r="C19" i="1"/>
  <c r="L14" i="1"/>
  <c r="L15" i="1" s="1"/>
  <c r="K14" i="1"/>
  <c r="K15" i="1" s="1"/>
  <c r="K16" i="1" s="1"/>
  <c r="C8" i="1" a="1"/>
  <c r="C8" i="1" s="1"/>
  <c r="J10" i="1" s="1"/>
  <c r="M6" i="1"/>
  <c r="C51" i="2" l="1" a="1"/>
  <c r="C51" i="2" s="1"/>
  <c r="C55" i="2" s="1"/>
  <c r="C83" i="2" a="1"/>
  <c r="C83" i="2" s="1"/>
  <c r="C86" i="2" s="1"/>
  <c r="G19" i="1"/>
  <c r="C24" i="1" l="1" a="1"/>
  <c r="C24" i="1" s="1"/>
  <c r="G24" i="1" s="1"/>
  <c r="G22" i="1"/>
  <c r="F26" i="1" s="1"/>
  <c r="C88" i="2"/>
  <c r="C90" i="2" s="1"/>
  <c r="C57" i="2"/>
  <c r="C59" i="2" s="1"/>
  <c r="C92" i="2" l="1"/>
  <c r="C37" i="1"/>
  <c r="C40" i="1"/>
  <c r="C38" i="1"/>
  <c r="E38" i="1" s="1"/>
  <c r="C35" i="1"/>
  <c r="E35" i="1" s="1"/>
  <c r="C34" i="1"/>
  <c r="E34" i="1" s="1"/>
  <c r="E40" i="1" l="1"/>
  <c r="C36" i="1"/>
  <c r="E36" i="1" s="1"/>
  <c r="C39" i="1" l="1"/>
  <c r="E39" i="1" s="1"/>
  <c r="F36" i="1"/>
  <c r="F34" i="1" l="1"/>
  <c r="F38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<sst xmlns="http://schemas.openxmlformats.org/spreadsheetml/2006/main" count="206" uniqueCount="131">
  <si>
    <t xml:space="preserve"> </t>
  </si>
  <si>
    <t>Temperature</t>
  </si>
  <si>
    <t>Day 1</t>
  </si>
  <si>
    <t>Pressure</t>
  </si>
  <si>
    <t>Day 2</t>
  </si>
  <si>
    <t>Low</t>
  </si>
  <si>
    <t>Medium</t>
  </si>
  <si>
    <t>High</t>
  </si>
  <si>
    <t>a=</t>
  </si>
  <si>
    <t>b=</t>
  </si>
  <si>
    <t>n=</t>
  </si>
  <si>
    <t>abn=</t>
  </si>
  <si>
    <t>Sum=</t>
  </si>
  <si>
    <t>Day1</t>
  </si>
  <si>
    <t>Day2</t>
  </si>
  <si>
    <t>Block total</t>
  </si>
  <si>
    <t>Block^2</t>
  </si>
  <si>
    <t>Y..</t>
  </si>
  <si>
    <t>Y.j.</t>
  </si>
  <si>
    <t>Y…=</t>
  </si>
  <si>
    <t>Y.j.^2=</t>
  </si>
  <si>
    <t>Y…^2=</t>
  </si>
  <si>
    <t>Source Of Variation</t>
  </si>
  <si>
    <t>Sum of square</t>
  </si>
  <si>
    <t>DF</t>
  </si>
  <si>
    <t>Mean Square</t>
  </si>
  <si>
    <t>F0</t>
  </si>
  <si>
    <t>F_critical</t>
  </si>
  <si>
    <t>SS Block</t>
  </si>
  <si>
    <t>SS A</t>
  </si>
  <si>
    <t>SS B</t>
  </si>
  <si>
    <t>SS AB</t>
  </si>
  <si>
    <t>SS Sub</t>
  </si>
  <si>
    <t>SSE</t>
  </si>
  <si>
    <t>SST</t>
  </si>
  <si>
    <t>Yi..^2=</t>
  </si>
  <si>
    <t>B.</t>
  </si>
  <si>
    <t>Treatment Average</t>
  </si>
  <si>
    <t>Row average(A)</t>
  </si>
  <si>
    <t>Column average(B)</t>
  </si>
  <si>
    <t>So, Temperature should be kept at "high " level and Pressure should be 270.</t>
  </si>
  <si>
    <t>Block</t>
  </si>
  <si>
    <t>Treatment</t>
  </si>
  <si>
    <t>Yij^2</t>
  </si>
  <si>
    <t>Least Square Normal Eq;</t>
  </si>
  <si>
    <t>µ</t>
  </si>
  <si>
    <t>T1</t>
  </si>
  <si>
    <t>T2</t>
  </si>
  <si>
    <t>T3</t>
  </si>
  <si>
    <t>T4</t>
  </si>
  <si>
    <t>B1</t>
  </si>
  <si>
    <t>B2</t>
  </si>
  <si>
    <t>B3</t>
  </si>
  <si>
    <t>B4</t>
  </si>
  <si>
    <t>Add Eq;</t>
  </si>
  <si>
    <t>Reduce Two Redancedent Equation</t>
  </si>
  <si>
    <t>A^-1</t>
  </si>
  <si>
    <t>Solution</t>
  </si>
  <si>
    <t>B3`</t>
  </si>
  <si>
    <t>X=A^-1*B</t>
  </si>
  <si>
    <t>µ,T,B</t>
  </si>
  <si>
    <t>R(μ,T,B)</t>
  </si>
  <si>
    <t>df_R(μ,T,B)</t>
  </si>
  <si>
    <t>SS_E</t>
  </si>
  <si>
    <t>df_E</t>
  </si>
  <si>
    <t>M.S_E</t>
  </si>
  <si>
    <t>Analysis of Treatment</t>
  </si>
  <si>
    <t>Reduce Model</t>
  </si>
  <si>
    <t>Add Eq:</t>
  </si>
  <si>
    <t>µ,B</t>
  </si>
  <si>
    <t>R(μ,B)</t>
  </si>
  <si>
    <t>SSTreatment</t>
  </si>
  <si>
    <t>dF_Treatment</t>
  </si>
  <si>
    <t>MS_Treatment</t>
  </si>
  <si>
    <t>df_R(μ,B)</t>
  </si>
  <si>
    <t>Therefore, The Treatment means differ.</t>
  </si>
  <si>
    <t>A</t>
  </si>
  <si>
    <t>B</t>
  </si>
  <si>
    <t>C</t>
  </si>
  <si>
    <t>AB</t>
  </si>
  <si>
    <t>AC</t>
  </si>
  <si>
    <t>BC</t>
  </si>
  <si>
    <t>ABC</t>
  </si>
  <si>
    <t>REPLICATE 1</t>
  </si>
  <si>
    <t>REPLICATE 2</t>
  </si>
  <si>
    <t>TOTAL</t>
  </si>
  <si>
    <t>(1)=</t>
  </si>
  <si>
    <t>a</t>
  </si>
  <si>
    <t>b</t>
  </si>
  <si>
    <t>ab</t>
  </si>
  <si>
    <t>c</t>
  </si>
  <si>
    <t>ac</t>
  </si>
  <si>
    <t>bc</t>
  </si>
  <si>
    <t>abc</t>
  </si>
  <si>
    <t>R_h</t>
  </si>
  <si>
    <t>ABC REP 2</t>
  </si>
  <si>
    <t>AC REP 1</t>
  </si>
  <si>
    <t>SS_ABC REP-2</t>
  </si>
  <si>
    <t>SS_AC REP-1</t>
  </si>
  <si>
    <t>SS_ABC BLOCK 1</t>
  </si>
  <si>
    <t>SS_AC BLOCK 2</t>
  </si>
  <si>
    <t>SUM(ABC+AC)=</t>
  </si>
  <si>
    <t>Yijk^2=</t>
  </si>
  <si>
    <t>Source of Variation</t>
  </si>
  <si>
    <t>Sum of Square</t>
  </si>
  <si>
    <t>MS</t>
  </si>
  <si>
    <t>Replicate</t>
  </si>
  <si>
    <t>ERROR</t>
  </si>
  <si>
    <t>All effect are not significant.</t>
  </si>
  <si>
    <t>REPLICATE 3</t>
  </si>
  <si>
    <t>ABC REP 3</t>
  </si>
  <si>
    <t>AC REP 2</t>
  </si>
  <si>
    <t>AB REP 1</t>
  </si>
  <si>
    <t>AB REP 3</t>
  </si>
  <si>
    <t>ABC BLOCK 1</t>
  </si>
  <si>
    <t>AB BLOCK 2</t>
  </si>
  <si>
    <t>AC BLOCK 3</t>
  </si>
  <si>
    <t>SS_</t>
  </si>
  <si>
    <t>SS_ABC REP3</t>
  </si>
  <si>
    <t>SS_ABC REP2</t>
  </si>
  <si>
    <t>AC_REP1</t>
  </si>
  <si>
    <t>AC_REP2</t>
  </si>
  <si>
    <t>AB_REP1</t>
  </si>
  <si>
    <t>AB_REP3</t>
  </si>
  <si>
    <t>SS_AB BLOCK 2</t>
  </si>
  <si>
    <t>SS_AC CLOCK 3</t>
  </si>
  <si>
    <t>SUM( ABC +AB+AC)</t>
  </si>
  <si>
    <t>AB_REP (1,3)</t>
  </si>
  <si>
    <t>AC (REP 1,2)</t>
  </si>
  <si>
    <t>ABC (REP 2,3)</t>
  </si>
  <si>
    <t>Sum(ABC+AC+AB)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</si>
</sst>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10" borderId="0" xfId="0" applyFill="1" applyAlignment="1">
      <alignment horizontal="right"/>
    </xf>
    <xf numFmtId="0" fontId="0" fillId="10" borderId="0" xfId="0" applyFill="1"/>
    <xf numFmtId="0" fontId="0" fillId="8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B4A-AD7F-B847-974E-4F99B153D220}">
  <dimension ref="A1:M49"/>
  <sheetViews>
    <sheetView topLeftCell="A10" workbookViewId="0">
      <selection activeCell="J25" sqref="J25:K26"/>
    </sheetView>
  </sheetViews>
  <sheetFormatPr baseColWidth="10" defaultRowHeight="16" x14ac:dyDescent="0.2"/>
  <cols>
    <col min="2" max="2" width="17" customWidth="1"/>
    <col min="3" max="3" width="16.1640625" customWidth="1"/>
    <col min="4" max="4" width="18.33203125" customWidth="1"/>
    <col min="5" max="5" width="17.33203125" customWidth="1"/>
    <col min="6" max="6" width="17.1640625" customWidth="1"/>
    <col min="7" max="7" width="13.33203125" customWidth="1"/>
    <col min="8" max="8" width="14" customWidth="1"/>
  </cols>
  <sheetData>
    <row r="1" spans="1:13" x14ac:dyDescent="0.2">
      <c r="A1" t="s">
        <v>0</v>
      </c>
      <c r="D1" t="s">
        <v>2</v>
      </c>
      <c r="G1" t="s">
        <v>4</v>
      </c>
    </row>
    <row r="2" spans="1:13" x14ac:dyDescent="0.2">
      <c r="B2" s="1"/>
      <c r="C2" s="1"/>
      <c r="D2" s="1" t="s">
        <v>3</v>
      </c>
      <c r="E2" s="1"/>
      <c r="F2" s="1"/>
      <c r="G2" s="1" t="s">
        <v>3</v>
      </c>
      <c r="H2" s="1"/>
    </row>
    <row r="3" spans="1:13" x14ac:dyDescent="0.2">
      <c r="B3" s="1" t="s">
        <v>1</v>
      </c>
      <c r="C3" s="1">
        <v>250</v>
      </c>
      <c r="D3" s="1">
        <v>260</v>
      </c>
      <c r="E3" s="1">
        <v>270</v>
      </c>
      <c r="F3" s="1">
        <v>250</v>
      </c>
      <c r="G3" s="1">
        <v>260</v>
      </c>
      <c r="H3" s="1">
        <v>270</v>
      </c>
    </row>
    <row r="4" spans="1:13" x14ac:dyDescent="0.2">
      <c r="B4" t="s">
        <v>5</v>
      </c>
      <c r="C4">
        <v>86.3</v>
      </c>
      <c r="D4">
        <v>84</v>
      </c>
      <c r="E4">
        <v>85.5</v>
      </c>
      <c r="F4">
        <v>86.1</v>
      </c>
      <c r="G4">
        <v>85.2</v>
      </c>
      <c r="H4">
        <v>87.3</v>
      </c>
      <c r="I4" t="s">
        <v>8</v>
      </c>
      <c r="J4">
        <v>3</v>
      </c>
    </row>
    <row r="5" spans="1:13" x14ac:dyDescent="0.2">
      <c r="B5" t="s">
        <v>6</v>
      </c>
      <c r="C5">
        <v>88.5</v>
      </c>
      <c r="D5">
        <v>87.3</v>
      </c>
      <c r="E5">
        <v>89</v>
      </c>
      <c r="F5">
        <v>89.4</v>
      </c>
      <c r="G5">
        <v>89.9</v>
      </c>
      <c r="H5">
        <v>90.3</v>
      </c>
      <c r="I5" t="s">
        <v>9</v>
      </c>
      <c r="J5">
        <v>3</v>
      </c>
    </row>
    <row r="6" spans="1:13" x14ac:dyDescent="0.2">
      <c r="B6" t="s">
        <v>7</v>
      </c>
      <c r="C6">
        <v>89.1</v>
      </c>
      <c r="D6">
        <v>90.2</v>
      </c>
      <c r="E6">
        <v>91.3</v>
      </c>
      <c r="F6">
        <v>91.7</v>
      </c>
      <c r="G6">
        <v>93.2</v>
      </c>
      <c r="H6">
        <v>93.7</v>
      </c>
      <c r="I6" t="s">
        <v>10</v>
      </c>
      <c r="J6">
        <v>2</v>
      </c>
      <c r="L6" t="s">
        <v>11</v>
      </c>
      <c r="M6">
        <f>J4*J5*J6</f>
        <v>18</v>
      </c>
    </row>
    <row r="8" spans="1:13" x14ac:dyDescent="0.2">
      <c r="C8" cm="1">
        <f t="array" ref="C8:H10">C4:H6^2</f>
        <v>7447.69</v>
      </c>
      <c r="D8">
        <v>7056</v>
      </c>
      <c r="E8">
        <v>7310.25</v>
      </c>
      <c r="F8">
        <v>7413.2099999999991</v>
      </c>
      <c r="G8">
        <v>7259.0400000000009</v>
      </c>
      <c r="H8">
        <v>7621.2899999999991</v>
      </c>
    </row>
    <row r="9" spans="1:13" x14ac:dyDescent="0.2">
      <c r="C9">
        <v>7832.25</v>
      </c>
      <c r="D9">
        <v>7621.2899999999991</v>
      </c>
      <c r="E9">
        <v>7921</v>
      </c>
      <c r="F9">
        <v>7992.3600000000006</v>
      </c>
      <c r="G9">
        <v>8082.0100000000011</v>
      </c>
      <c r="H9">
        <v>8154.0899999999992</v>
      </c>
    </row>
    <row r="10" spans="1:13" x14ac:dyDescent="0.2">
      <c r="C10">
        <v>7938.8099999999986</v>
      </c>
      <c r="D10">
        <v>8136.0400000000009</v>
      </c>
      <c r="E10">
        <v>8335.6899999999987</v>
      </c>
      <c r="F10">
        <v>8408.8900000000012</v>
      </c>
      <c r="G10">
        <v>8686.24</v>
      </c>
      <c r="H10">
        <v>8779.69</v>
      </c>
      <c r="I10" s="2" t="s">
        <v>12</v>
      </c>
      <c r="J10" s="2">
        <f>SUM(_xlfn.ANCHORARRAY(C8))</f>
        <v>141995.84</v>
      </c>
    </row>
    <row r="13" spans="1:13" x14ac:dyDescent="0.2">
      <c r="C13" s="3">
        <v>250</v>
      </c>
      <c r="D13" s="3"/>
      <c r="E13" s="3">
        <v>260</v>
      </c>
      <c r="F13" s="3"/>
      <c r="G13" s="3">
        <v>270</v>
      </c>
      <c r="H13" s="3"/>
      <c r="J13" s="1"/>
      <c r="K13" s="1" t="s">
        <v>13</v>
      </c>
      <c r="L13" s="1" t="s">
        <v>14</v>
      </c>
    </row>
    <row r="14" spans="1:13" x14ac:dyDescent="0.2">
      <c r="B14" t="s">
        <v>5</v>
      </c>
      <c r="C14">
        <v>86.3</v>
      </c>
      <c r="D14">
        <v>86.1</v>
      </c>
      <c r="E14">
        <v>84</v>
      </c>
      <c r="F14">
        <v>85.2</v>
      </c>
      <c r="G14">
        <v>85.5</v>
      </c>
      <c r="H14">
        <v>87.3</v>
      </c>
      <c r="J14" s="1" t="s">
        <v>15</v>
      </c>
      <c r="K14" s="1">
        <f>SUM(C4:E6)</f>
        <v>791.2</v>
      </c>
      <c r="L14" s="1">
        <f>SUM(F4:H6)</f>
        <v>806.80000000000007</v>
      </c>
    </row>
    <row r="15" spans="1:13" x14ac:dyDescent="0.2">
      <c r="B15" t="s">
        <v>6</v>
      </c>
      <c r="C15">
        <v>88.5</v>
      </c>
      <c r="D15">
        <v>89.4</v>
      </c>
      <c r="E15">
        <v>87.3</v>
      </c>
      <c r="F15">
        <v>89.9</v>
      </c>
      <c r="G15">
        <v>89</v>
      </c>
      <c r="H15">
        <v>90.3</v>
      </c>
      <c r="J15" s="1" t="s">
        <v>16</v>
      </c>
      <c r="K15" s="1">
        <f>K14^2</f>
        <v>625997.44000000006</v>
      </c>
      <c r="L15" s="1">
        <f>L14^2</f>
        <v>650926.24000000011</v>
      </c>
    </row>
    <row r="16" spans="1:13" x14ac:dyDescent="0.2">
      <c r="B16" t="s">
        <v>7</v>
      </c>
      <c r="C16">
        <v>89.1</v>
      </c>
      <c r="D16">
        <v>91.7</v>
      </c>
      <c r="E16">
        <v>90.2</v>
      </c>
      <c r="F16">
        <v>93.2</v>
      </c>
      <c r="G16">
        <v>91.3</v>
      </c>
      <c r="H16">
        <v>93.7</v>
      </c>
      <c r="J16" s="1" t="s">
        <v>12</v>
      </c>
      <c r="K16" s="1">
        <f>SUM(K15:L15)</f>
        <v>1276923.6800000002</v>
      </c>
      <c r="L16" s="1"/>
    </row>
    <row r="18" spans="2:7" x14ac:dyDescent="0.2">
      <c r="C18">
        <v>250</v>
      </c>
      <c r="D18">
        <v>260</v>
      </c>
      <c r="E18">
        <v>270</v>
      </c>
      <c r="G18" t="s">
        <v>17</v>
      </c>
    </row>
    <row r="19" spans="2:7" x14ac:dyDescent="0.2">
      <c r="B19" t="s">
        <v>5</v>
      </c>
      <c r="C19">
        <f>SUM(C14:D14)</f>
        <v>172.39999999999998</v>
      </c>
      <c r="D19">
        <f>SUM(E14:F14)</f>
        <v>169.2</v>
      </c>
      <c r="E19">
        <f>SUM(G14:H14)</f>
        <v>172.8</v>
      </c>
      <c r="G19">
        <f>SUM(C19:E19)</f>
        <v>514.4</v>
      </c>
    </row>
    <row r="20" spans="2:7" x14ac:dyDescent="0.2">
      <c r="B20" t="s">
        <v>6</v>
      </c>
      <c r="C20">
        <f t="shared" ref="C20:C21" si="0">SUM(C15:D15)</f>
        <v>177.9</v>
      </c>
      <c r="D20">
        <f t="shared" ref="D20:D21" si="1">SUM(E15:F15)</f>
        <v>177.2</v>
      </c>
      <c r="E20">
        <f t="shared" ref="E20:E21" si="2">SUM(G15:H15)</f>
        <v>179.3</v>
      </c>
      <c r="G20">
        <f t="shared" ref="G20:G21" si="3">SUM(C20:E20)</f>
        <v>534.40000000000009</v>
      </c>
    </row>
    <row r="21" spans="2:7" x14ac:dyDescent="0.2">
      <c r="B21" t="s">
        <v>7</v>
      </c>
      <c r="C21">
        <f t="shared" si="0"/>
        <v>180.8</v>
      </c>
      <c r="D21">
        <f t="shared" si="1"/>
        <v>183.4</v>
      </c>
      <c r="E21">
        <f t="shared" si="2"/>
        <v>185</v>
      </c>
      <c r="G21">
        <f t="shared" si="3"/>
        <v>549.20000000000005</v>
      </c>
    </row>
    <row r="22" spans="2:7" x14ac:dyDescent="0.2">
      <c r="B22" t="s">
        <v>18</v>
      </c>
      <c r="C22">
        <f>SUM(C19:C21)</f>
        <v>531.09999999999991</v>
      </c>
      <c r="D22">
        <f>SUM(D19:D21)</f>
        <v>529.79999999999995</v>
      </c>
      <c r="E22">
        <f>SUM(E19:E21)</f>
        <v>537.1</v>
      </c>
      <c r="F22" t="s">
        <v>19</v>
      </c>
      <c r="G22">
        <f>SUM(G19:G21)</f>
        <v>1598.0000000000002</v>
      </c>
    </row>
    <row r="24" spans="2:7" x14ac:dyDescent="0.2">
      <c r="B24" t="s">
        <v>35</v>
      </c>
      <c r="C24" cm="1">
        <f t="array" ref="C24:E24">TRANSPOSE(G19:G21^2)</f>
        <v>264607.35999999999</v>
      </c>
      <c r="D24">
        <v>285583.3600000001</v>
      </c>
      <c r="E24">
        <v>301620.64000000007</v>
      </c>
      <c r="F24" s="3" t="s">
        <v>12</v>
      </c>
      <c r="G24" s="3">
        <f>SUM(_xlfn.ANCHORARRAY(C24))</f>
        <v>851811.3600000001</v>
      </c>
    </row>
    <row r="25" spans="2:7" x14ac:dyDescent="0.2">
      <c r="B25" t="s">
        <v>20</v>
      </c>
      <c r="C25" cm="1">
        <f t="array" ref="C25:E25">C22:E22^2</f>
        <v>282067.2099999999</v>
      </c>
      <c r="D25">
        <v>280688.03999999998</v>
      </c>
      <c r="E25">
        <v>288476.41000000003</v>
      </c>
      <c r="F25" s="3" t="s">
        <v>12</v>
      </c>
      <c r="G25" s="3">
        <f>SUM(_xlfn.ANCHORARRAY(C25))</f>
        <v>851231.65999999992</v>
      </c>
    </row>
    <row r="26" spans="2:7" x14ac:dyDescent="0.2">
      <c r="E26" s="3" t="s">
        <v>21</v>
      </c>
      <c r="F26" s="3">
        <f>G22^2</f>
        <v>2553604.0000000009</v>
      </c>
    </row>
    <row r="28" spans="2:7" x14ac:dyDescent="0.2">
      <c r="C28" s="2" cm="1">
        <f t="array" ref="C28:E30">C19:E21^2</f>
        <v>29721.759999999991</v>
      </c>
      <c r="D28" s="2">
        <v>28628.639999999996</v>
      </c>
      <c r="E28" s="2">
        <v>29859.840000000004</v>
      </c>
    </row>
    <row r="29" spans="2:7" x14ac:dyDescent="0.2">
      <c r="C29" s="2">
        <v>31648.410000000003</v>
      </c>
      <c r="D29" s="2">
        <v>31399.839999999997</v>
      </c>
      <c r="E29" s="2">
        <v>32148.490000000005</v>
      </c>
    </row>
    <row r="30" spans="2:7" x14ac:dyDescent="0.2">
      <c r="C30" s="2">
        <v>32688.640000000003</v>
      </c>
      <c r="D30" s="2">
        <v>33635.560000000005</v>
      </c>
      <c r="E30" s="2">
        <v>34225</v>
      </c>
      <c r="F30" s="3" t="s">
        <v>12</v>
      </c>
      <c r="G30" s="3">
        <f>SUM(_xlfn.ANCHORARRAY(C28))</f>
        <v>283956.18</v>
      </c>
    </row>
    <row r="33" spans="2:7" x14ac:dyDescent="0.2"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</row>
    <row r="34" spans="2:7" x14ac:dyDescent="0.2">
      <c r="B34" t="s">
        <v>29</v>
      </c>
      <c r="C34" s="4">
        <f>(G24/(J5*J6))-F26/M6</f>
        <v>101.67111111109261</v>
      </c>
      <c r="D34" s="4">
        <v>2</v>
      </c>
      <c r="E34" s="4">
        <f>C34/D34</f>
        <v>50.835555555546307</v>
      </c>
      <c r="F34" s="4">
        <f>E34/E39</f>
        <v>96.142894666800231</v>
      </c>
      <c r="G34" s="4">
        <f>_xlfn.F.INV.RT(0.05,D34,D39)</f>
        <v>4.4589701075245118</v>
      </c>
    </row>
    <row r="35" spans="2:7" x14ac:dyDescent="0.2">
      <c r="B35" t="s">
        <v>30</v>
      </c>
      <c r="C35" s="4">
        <f>(G25/(J4*J6))-F26/M6</f>
        <v>5.0544444443949033</v>
      </c>
      <c r="D35" s="4">
        <v>2</v>
      </c>
      <c r="E35" s="4">
        <f t="shared" ref="E35:E40" si="4">C35/D35</f>
        <v>2.5272222221974516</v>
      </c>
      <c r="F35" s="4">
        <f>E35/E39</f>
        <v>4.7796164958369811</v>
      </c>
      <c r="G35" s="4">
        <f>_xlfn.F.INV.RT(0.05,D35,D39)</f>
        <v>4.4589701075245118</v>
      </c>
    </row>
    <row r="36" spans="2:7" x14ac:dyDescent="0.2">
      <c r="B36" t="s">
        <v>31</v>
      </c>
      <c r="C36" s="4">
        <f>C37-C34-C35</f>
        <v>4.4755555555748288</v>
      </c>
      <c r="D36" s="4">
        <v>4</v>
      </c>
      <c r="E36" s="4">
        <f t="shared" si="4"/>
        <v>1.1188888888937072</v>
      </c>
      <c r="F36" s="4">
        <f>E36/E39</f>
        <v>2.1161019175096691</v>
      </c>
      <c r="G36" s="4">
        <f>_xlfn.F.INV.RT(0.05,D36,D39)</f>
        <v>3.8378533545558975</v>
      </c>
    </row>
    <row r="37" spans="2:7" x14ac:dyDescent="0.2">
      <c r="B37" t="s">
        <v>32</v>
      </c>
      <c r="C37" s="4">
        <f>G30/J6-F26/M6</f>
        <v>111.20111111106235</v>
      </c>
      <c r="D37" s="4"/>
      <c r="E37" s="4"/>
      <c r="F37" s="4"/>
      <c r="G37" s="4"/>
    </row>
    <row r="38" spans="2:7" x14ac:dyDescent="0.2">
      <c r="B38" t="s">
        <v>28</v>
      </c>
      <c r="C38" s="4">
        <f>(K16/(J4*J5))-F26/M6</f>
        <v>13.519999999960419</v>
      </c>
      <c r="D38" s="4">
        <v>1</v>
      </c>
      <c r="E38" s="4">
        <f t="shared" si="4"/>
        <v>13.519999999960419</v>
      </c>
      <c r="F38" s="4">
        <f>E38/E39</f>
        <v>25.569739952404554</v>
      </c>
      <c r="G38" s="4">
        <f>_xlfn.F.INV.RT(0.05,D38,D39)</f>
        <v>5.3176550715787174</v>
      </c>
    </row>
    <row r="39" spans="2:7" x14ac:dyDescent="0.2">
      <c r="B39" t="s">
        <v>33</v>
      </c>
      <c r="C39" s="4">
        <f>C40-C38-C36-C35-C34</f>
        <v>4.2300000000395812</v>
      </c>
      <c r="D39" s="4">
        <v>8</v>
      </c>
      <c r="E39" s="4">
        <f t="shared" si="4"/>
        <v>0.52875000000494765</v>
      </c>
      <c r="F39" s="4"/>
      <c r="G39" s="4"/>
    </row>
    <row r="40" spans="2:7" x14ac:dyDescent="0.2">
      <c r="B40" t="s">
        <v>34</v>
      </c>
      <c r="C40" s="4">
        <f>J10-F26/M6</f>
        <v>128.95111111106235</v>
      </c>
      <c r="D40" s="4">
        <v>17</v>
      </c>
      <c r="E40" s="4">
        <f t="shared" si="4"/>
        <v>7.5853594771213144</v>
      </c>
      <c r="F40" s="4"/>
      <c r="G40" s="4"/>
    </row>
    <row r="43" spans="2:7" x14ac:dyDescent="0.2">
      <c r="B43" t="s">
        <v>36</v>
      </c>
      <c r="C43" t="s">
        <v>37</v>
      </c>
    </row>
    <row r="45" spans="2:7" x14ac:dyDescent="0.2">
      <c r="C45" t="s">
        <v>38</v>
      </c>
      <c r="D45">
        <f>SUM(C14:H14)/6</f>
        <v>85.733333333333334</v>
      </c>
      <c r="E45">
        <f>SUM(C15:H15)/6</f>
        <v>89.066666666666663</v>
      </c>
      <c r="F45" s="1">
        <f>SUM(C16:H16)/6</f>
        <v>91.533333333333346</v>
      </c>
    </row>
    <row r="46" spans="2:7" x14ac:dyDescent="0.2">
      <c r="C46" t="s">
        <v>39</v>
      </c>
      <c r="D46">
        <f>SUM(C14:D16)/6</f>
        <v>88.516666666666666</v>
      </c>
      <c r="E46">
        <f>SUM(E14:F16)/6</f>
        <v>88.3</v>
      </c>
      <c r="F46" s="1">
        <f>SUM(G14:H16)/6</f>
        <v>89.516666666666666</v>
      </c>
    </row>
    <row r="49" spans="3:3" x14ac:dyDescent="0.2">
      <c r="C4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F37C-946A-F448-9E06-0B021BA10C4D}">
  <dimension ref="B2:N95"/>
  <sheetViews>
    <sheetView topLeftCell="A22" workbookViewId="0">
      <selection activeCell="C87" sqref="C87"/>
    </sheetView>
  </sheetViews>
  <sheetFormatPr baseColWidth="10" defaultRowHeight="16" x14ac:dyDescent="0.2"/>
  <cols>
    <col min="2" max="2" width="13.1640625" customWidth="1"/>
  </cols>
  <sheetData>
    <row r="2" spans="2:14" x14ac:dyDescent="0.2">
      <c r="E2" t="s">
        <v>41</v>
      </c>
    </row>
    <row r="3" spans="2:14" x14ac:dyDescent="0.2">
      <c r="B3" s="5" t="s">
        <v>42</v>
      </c>
      <c r="C3" s="5">
        <v>1</v>
      </c>
      <c r="D3" s="5">
        <v>2</v>
      </c>
      <c r="E3" s="5">
        <v>3</v>
      </c>
      <c r="F3" s="5">
        <v>4</v>
      </c>
      <c r="G3" s="5"/>
      <c r="I3" t="s">
        <v>43</v>
      </c>
    </row>
    <row r="4" spans="2:14" x14ac:dyDescent="0.2">
      <c r="B4" s="5">
        <v>1</v>
      </c>
      <c r="C4">
        <v>35</v>
      </c>
      <c r="D4">
        <v>39</v>
      </c>
      <c r="E4">
        <v>37</v>
      </c>
      <c r="F4">
        <v>43</v>
      </c>
      <c r="G4">
        <f>SUM(C4:F4)</f>
        <v>154</v>
      </c>
      <c r="I4" s="6" cm="1">
        <f t="array" ref="I4:I7">C4:C7^2</f>
        <v>1225</v>
      </c>
      <c r="J4" s="6">
        <f>D4^2</f>
        <v>1521</v>
      </c>
      <c r="K4" s="6" cm="1">
        <f t="array" ref="K4:K5">E4:E5^2</f>
        <v>1369</v>
      </c>
      <c r="L4" s="6" cm="1">
        <f t="array" ref="L4:L7">F4:F7^2</f>
        <v>1849</v>
      </c>
    </row>
    <row r="5" spans="2:14" x14ac:dyDescent="0.2">
      <c r="B5" s="5">
        <v>2</v>
      </c>
      <c r="C5">
        <v>43</v>
      </c>
      <c r="E5">
        <v>33</v>
      </c>
      <c r="F5">
        <v>57</v>
      </c>
      <c r="G5">
        <f>SUM(C5:F5)</f>
        <v>133</v>
      </c>
      <c r="I5" s="6">
        <v>1849</v>
      </c>
      <c r="J5" s="6"/>
      <c r="K5" s="6">
        <v>1089</v>
      </c>
      <c r="L5" s="6">
        <v>3249</v>
      </c>
    </row>
    <row r="6" spans="2:14" x14ac:dyDescent="0.2">
      <c r="B6" s="5">
        <v>3</v>
      </c>
      <c r="C6">
        <v>39</v>
      </c>
      <c r="D6">
        <v>51</v>
      </c>
      <c r="F6">
        <v>59</v>
      </c>
      <c r="G6">
        <f>SUM(C6:F6)</f>
        <v>149</v>
      </c>
      <c r="I6" s="6">
        <v>1521</v>
      </c>
      <c r="J6" s="6" cm="1">
        <f t="array" ref="J6:J7">D6:D7^2</f>
        <v>2601</v>
      </c>
      <c r="K6" s="6"/>
      <c r="L6" s="6">
        <v>3481</v>
      </c>
    </row>
    <row r="7" spans="2:14" x14ac:dyDescent="0.2">
      <c r="B7" s="5">
        <v>4</v>
      </c>
      <c r="C7">
        <v>23</v>
      </c>
      <c r="D7">
        <v>37</v>
      </c>
      <c r="E7">
        <v>27</v>
      </c>
      <c r="F7">
        <v>37</v>
      </c>
      <c r="G7">
        <f>SUM(C7:F7)</f>
        <v>124</v>
      </c>
      <c r="I7" s="6">
        <v>529</v>
      </c>
      <c r="J7" s="6">
        <v>1369</v>
      </c>
      <c r="K7" s="6">
        <f>E7^2</f>
        <v>729</v>
      </c>
      <c r="L7" s="6">
        <v>1369</v>
      </c>
      <c r="M7" t="s">
        <v>12</v>
      </c>
      <c r="N7" s="6">
        <f>SUM(I4:L7)</f>
        <v>23750</v>
      </c>
    </row>
    <row r="8" spans="2:14" x14ac:dyDescent="0.2">
      <c r="C8">
        <f>SUM(C4:C7)</f>
        <v>140</v>
      </c>
      <c r="D8">
        <f>SUM(D4:D7)</f>
        <v>127</v>
      </c>
      <c r="E8">
        <f>SUM(E4:E7)</f>
        <v>97</v>
      </c>
      <c r="F8">
        <f>SUM(F4:F7)</f>
        <v>196</v>
      </c>
      <c r="G8">
        <f>SUM(C8:F8)</f>
        <v>560</v>
      </c>
    </row>
    <row r="10" spans="2:14" x14ac:dyDescent="0.2">
      <c r="B10" t="s">
        <v>44</v>
      </c>
    </row>
    <row r="11" spans="2:14" x14ac:dyDescent="0.2">
      <c r="B11" s="7"/>
      <c r="C11" s="7" t="s">
        <v>45</v>
      </c>
      <c r="D11" s="7" t="s">
        <v>46</v>
      </c>
      <c r="E11" s="7" t="s">
        <v>47</v>
      </c>
      <c r="F11" s="7" t="s">
        <v>48</v>
      </c>
      <c r="G11" s="7" t="s">
        <v>49</v>
      </c>
      <c r="H11" s="7" t="s">
        <v>50</v>
      </c>
      <c r="I11" s="7" t="s">
        <v>51</v>
      </c>
      <c r="J11" s="7" t="s">
        <v>52</v>
      </c>
      <c r="K11" s="7" t="s">
        <v>53</v>
      </c>
      <c r="L11" s="7"/>
    </row>
    <row r="12" spans="2:14" x14ac:dyDescent="0.2">
      <c r="B12" s="8" t="s">
        <v>45</v>
      </c>
      <c r="C12" s="8">
        <v>14</v>
      </c>
      <c r="D12" s="8">
        <v>4</v>
      </c>
      <c r="E12" s="8">
        <v>3</v>
      </c>
      <c r="F12" s="8">
        <v>3</v>
      </c>
      <c r="G12" s="8">
        <v>4</v>
      </c>
      <c r="H12" s="8">
        <v>4</v>
      </c>
      <c r="I12" s="8">
        <v>3</v>
      </c>
      <c r="J12" s="8">
        <v>3</v>
      </c>
      <c r="K12" s="8">
        <v>4</v>
      </c>
      <c r="L12" s="8">
        <v>560</v>
      </c>
    </row>
    <row r="13" spans="2:14" x14ac:dyDescent="0.2">
      <c r="B13" t="s">
        <v>46</v>
      </c>
      <c r="C13">
        <v>4</v>
      </c>
      <c r="D13">
        <v>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154</v>
      </c>
    </row>
    <row r="14" spans="2:14" x14ac:dyDescent="0.2">
      <c r="B14" t="s">
        <v>47</v>
      </c>
      <c r="C14">
        <v>3</v>
      </c>
      <c r="D14">
        <v>0</v>
      </c>
      <c r="E14">
        <v>3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133</v>
      </c>
    </row>
    <row r="15" spans="2:14" x14ac:dyDescent="0.2">
      <c r="B15" t="s">
        <v>48</v>
      </c>
      <c r="C15">
        <v>3</v>
      </c>
      <c r="D15">
        <v>0</v>
      </c>
      <c r="E15">
        <v>0</v>
      </c>
      <c r="F15">
        <v>3</v>
      </c>
      <c r="G15">
        <v>0</v>
      </c>
      <c r="H15">
        <v>1</v>
      </c>
      <c r="I15">
        <v>1</v>
      </c>
      <c r="J15">
        <v>0</v>
      </c>
      <c r="K15">
        <v>1</v>
      </c>
      <c r="L15">
        <v>149</v>
      </c>
    </row>
    <row r="16" spans="2:14" x14ac:dyDescent="0.2">
      <c r="B16" t="s">
        <v>49</v>
      </c>
      <c r="C16">
        <v>4</v>
      </c>
      <c r="D16">
        <v>0</v>
      </c>
      <c r="E16">
        <v>0</v>
      </c>
      <c r="F16">
        <v>0</v>
      </c>
      <c r="G16">
        <v>4</v>
      </c>
      <c r="H16">
        <v>1</v>
      </c>
      <c r="I16">
        <v>1</v>
      </c>
      <c r="J16">
        <v>1</v>
      </c>
      <c r="K16">
        <v>1</v>
      </c>
      <c r="L16">
        <v>124</v>
      </c>
    </row>
    <row r="17" spans="2:12" x14ac:dyDescent="0.2">
      <c r="B17" t="s">
        <v>50</v>
      </c>
      <c r="C17">
        <v>4</v>
      </c>
      <c r="D17">
        <v>1</v>
      </c>
      <c r="E17">
        <v>1</v>
      </c>
      <c r="F17">
        <v>1</v>
      </c>
      <c r="G17">
        <v>1</v>
      </c>
      <c r="H17">
        <v>4</v>
      </c>
      <c r="I17">
        <v>0</v>
      </c>
      <c r="J17">
        <v>0</v>
      </c>
      <c r="K17">
        <v>0</v>
      </c>
      <c r="L17">
        <v>140</v>
      </c>
    </row>
    <row r="18" spans="2:12" x14ac:dyDescent="0.2">
      <c r="B18" t="s">
        <v>51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>
        <v>3</v>
      </c>
      <c r="J18">
        <v>0</v>
      </c>
      <c r="K18">
        <v>0</v>
      </c>
      <c r="L18">
        <v>127</v>
      </c>
    </row>
    <row r="19" spans="2:12" x14ac:dyDescent="0.2">
      <c r="B19" t="s">
        <v>52</v>
      </c>
      <c r="C19">
        <v>3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3</v>
      </c>
      <c r="K19">
        <v>0</v>
      </c>
      <c r="L19">
        <v>97</v>
      </c>
    </row>
    <row r="20" spans="2:12" x14ac:dyDescent="0.2">
      <c r="B20" s="8" t="s">
        <v>53</v>
      </c>
      <c r="C20" s="8">
        <v>4</v>
      </c>
      <c r="D20" s="8">
        <v>1</v>
      </c>
      <c r="E20" s="8">
        <v>1</v>
      </c>
      <c r="F20" s="8">
        <v>1</v>
      </c>
      <c r="G20" s="8">
        <v>1</v>
      </c>
      <c r="H20" s="8">
        <v>0</v>
      </c>
      <c r="I20" s="8">
        <v>0</v>
      </c>
      <c r="J20" s="8">
        <v>0</v>
      </c>
      <c r="K20" s="8">
        <v>4</v>
      </c>
      <c r="L20" s="8">
        <v>196</v>
      </c>
    </row>
    <row r="21" spans="2:12" x14ac:dyDescent="0.2">
      <c r="B21" t="s">
        <v>54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"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</row>
    <row r="24" spans="2:12" x14ac:dyDescent="0.2">
      <c r="B24" t="s">
        <v>55</v>
      </c>
    </row>
    <row r="26" spans="2:12" x14ac:dyDescent="0.2">
      <c r="B26" t="s">
        <v>46</v>
      </c>
      <c r="C26">
        <v>4</v>
      </c>
      <c r="D26">
        <v>4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 s="9">
        <v>154</v>
      </c>
    </row>
    <row r="27" spans="2:12" x14ac:dyDescent="0.2">
      <c r="B27" t="s">
        <v>47</v>
      </c>
      <c r="C27">
        <v>3</v>
      </c>
      <c r="D27">
        <v>0</v>
      </c>
      <c r="E27">
        <v>3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 s="9">
        <v>133</v>
      </c>
    </row>
    <row r="28" spans="2:12" x14ac:dyDescent="0.2">
      <c r="B28" t="s">
        <v>48</v>
      </c>
      <c r="C28">
        <v>3</v>
      </c>
      <c r="D28">
        <v>0</v>
      </c>
      <c r="E28">
        <v>0</v>
      </c>
      <c r="F28">
        <v>3</v>
      </c>
      <c r="G28">
        <v>0</v>
      </c>
      <c r="H28">
        <v>1</v>
      </c>
      <c r="I28">
        <v>1</v>
      </c>
      <c r="J28">
        <v>0</v>
      </c>
      <c r="K28">
        <v>1</v>
      </c>
      <c r="L28" s="9">
        <v>149</v>
      </c>
    </row>
    <row r="29" spans="2:12" x14ac:dyDescent="0.2">
      <c r="B29" t="s">
        <v>49</v>
      </c>
      <c r="C29">
        <v>4</v>
      </c>
      <c r="D29">
        <v>0</v>
      </c>
      <c r="E29">
        <v>0</v>
      </c>
      <c r="F29">
        <v>0</v>
      </c>
      <c r="G29">
        <v>4</v>
      </c>
      <c r="H29">
        <v>1</v>
      </c>
      <c r="I29">
        <v>1</v>
      </c>
      <c r="J29">
        <v>1</v>
      </c>
      <c r="K29">
        <v>1</v>
      </c>
      <c r="L29" s="9">
        <v>124</v>
      </c>
    </row>
    <row r="30" spans="2:12" x14ac:dyDescent="0.2">
      <c r="B30" t="s">
        <v>50</v>
      </c>
      <c r="C30">
        <v>4</v>
      </c>
      <c r="D30">
        <v>1</v>
      </c>
      <c r="E30">
        <v>1</v>
      </c>
      <c r="F30">
        <v>1</v>
      </c>
      <c r="G30">
        <v>1</v>
      </c>
      <c r="H30">
        <v>4</v>
      </c>
      <c r="I30">
        <v>0</v>
      </c>
      <c r="J30">
        <v>0</v>
      </c>
      <c r="K30">
        <v>0</v>
      </c>
      <c r="L30" s="9">
        <v>140</v>
      </c>
    </row>
    <row r="31" spans="2:12" x14ac:dyDescent="0.2">
      <c r="B31" t="s">
        <v>51</v>
      </c>
      <c r="C31">
        <v>3</v>
      </c>
      <c r="D31">
        <v>1</v>
      </c>
      <c r="E31">
        <v>0</v>
      </c>
      <c r="F31">
        <v>1</v>
      </c>
      <c r="G31">
        <v>1</v>
      </c>
      <c r="H31">
        <v>0</v>
      </c>
      <c r="I31">
        <v>3</v>
      </c>
      <c r="J31">
        <v>0</v>
      </c>
      <c r="K31">
        <v>0</v>
      </c>
      <c r="L31" s="9">
        <v>127</v>
      </c>
    </row>
    <row r="32" spans="2:12" x14ac:dyDescent="0.2">
      <c r="B32" t="s">
        <v>52</v>
      </c>
      <c r="C32">
        <v>3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 s="9">
        <v>97</v>
      </c>
    </row>
    <row r="33" spans="2:12" x14ac:dyDescent="0.2">
      <c r="B33" t="s">
        <v>54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 s="9">
        <v>0</v>
      </c>
    </row>
    <row r="34" spans="2:12" x14ac:dyDescent="0.2"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 s="9">
        <v>0</v>
      </c>
    </row>
    <row r="36" spans="2:12" x14ac:dyDescent="0.2">
      <c r="B36" t="s">
        <v>56</v>
      </c>
    </row>
    <row r="37" spans="2:12" x14ac:dyDescent="0.2">
      <c r="C37" s="5" cm="1">
        <f t="array" ref="C37:K45">MINVERSE(C26:K34)</f>
        <v>4.9999999999999982E-2</v>
      </c>
      <c r="D37" s="5">
        <v>7.4999999999999983E-2</v>
      </c>
      <c r="E37" s="5">
        <v>7.4999999999999983E-2</v>
      </c>
      <c r="F37" s="5">
        <v>5.000000000000001E-2</v>
      </c>
      <c r="G37" s="5">
        <v>1.3877787807814457E-17</v>
      </c>
      <c r="H37" s="5">
        <v>2.5000000000000036E-2</v>
      </c>
      <c r="I37" s="5">
        <v>2.500000000000005E-2</v>
      </c>
      <c r="J37" s="5">
        <v>-0.25</v>
      </c>
      <c r="K37" s="5">
        <v>-0.25</v>
      </c>
    </row>
    <row r="38" spans="2:12" x14ac:dyDescent="0.2">
      <c r="C38" s="5">
        <v>0.2</v>
      </c>
      <c r="D38" s="5">
        <v>-7.4999999999999997E-2</v>
      </c>
      <c r="E38" s="5">
        <v>-7.4999999999999997E-2</v>
      </c>
      <c r="F38" s="5">
        <v>-5.0000000000000017E-2</v>
      </c>
      <c r="G38" s="5">
        <v>-1.7347234759768071E-18</v>
      </c>
      <c r="H38" s="5">
        <v>-2.4999999999999998E-2</v>
      </c>
      <c r="I38" s="5">
        <v>-2.5000000000000001E-2</v>
      </c>
      <c r="J38" s="5">
        <v>0.25</v>
      </c>
      <c r="K38" s="5">
        <v>-6.9388939039072284E-18</v>
      </c>
    </row>
    <row r="39" spans="2:12" x14ac:dyDescent="0.2">
      <c r="C39" s="5">
        <v>-7.5000000000000011E-2</v>
      </c>
      <c r="D39" s="5">
        <v>0.26250000000000001</v>
      </c>
      <c r="E39" s="5">
        <v>-0.1125</v>
      </c>
      <c r="F39" s="5">
        <v>-7.5000000000000011E-2</v>
      </c>
      <c r="G39" s="5">
        <v>4.6259292692714853E-18</v>
      </c>
      <c r="H39" s="5">
        <v>8.7500000000000022E-2</v>
      </c>
      <c r="I39" s="5">
        <v>-3.7500000000000006E-2</v>
      </c>
      <c r="J39" s="5">
        <v>0.25</v>
      </c>
      <c r="K39" s="5">
        <v>-1.1564823173178714E-17</v>
      </c>
    </row>
    <row r="40" spans="2:12" x14ac:dyDescent="0.2">
      <c r="C40" s="5">
        <v>-7.4999999999999997E-2</v>
      </c>
      <c r="D40" s="5">
        <v>-0.11249999999999999</v>
      </c>
      <c r="E40" s="5">
        <v>0.26250000000000001</v>
      </c>
      <c r="F40" s="5">
        <v>-7.4999999999999997E-2</v>
      </c>
      <c r="G40" s="5">
        <v>4.6259292692714853E-18</v>
      </c>
      <c r="H40" s="5">
        <v>-3.7500000000000012E-2</v>
      </c>
      <c r="I40" s="5">
        <v>8.7499999999999981E-2</v>
      </c>
      <c r="J40" s="5">
        <v>0.25</v>
      </c>
      <c r="K40" s="5">
        <v>1.1564823173178714E-17</v>
      </c>
    </row>
    <row r="41" spans="2:12" x14ac:dyDescent="0.2">
      <c r="C41" s="5">
        <v>-0.05</v>
      </c>
      <c r="D41" s="5">
        <v>-7.4999999999999997E-2</v>
      </c>
      <c r="E41" s="5">
        <v>-7.4999999999999997E-2</v>
      </c>
      <c r="F41" s="5">
        <v>0.19999999999999998</v>
      </c>
      <c r="G41" s="5">
        <v>-1.7347234759768071E-18</v>
      </c>
      <c r="H41" s="5">
        <v>-2.4999999999999998E-2</v>
      </c>
      <c r="I41" s="5">
        <v>-2.5000000000000001E-2</v>
      </c>
      <c r="J41" s="5">
        <v>0.25</v>
      </c>
      <c r="K41" s="5">
        <v>-6.9388939039072284E-18</v>
      </c>
    </row>
    <row r="42" spans="2:12" x14ac:dyDescent="0.2">
      <c r="C42" s="5">
        <v>-0.05</v>
      </c>
      <c r="D42" s="5">
        <v>-7.4999999999999997E-2</v>
      </c>
      <c r="E42" s="5">
        <v>-7.4999999999999997E-2</v>
      </c>
      <c r="F42" s="5">
        <v>-0.05</v>
      </c>
      <c r="G42" s="5">
        <v>0.25</v>
      </c>
      <c r="H42" s="5">
        <v>-2.5000000000000012E-2</v>
      </c>
      <c r="I42" s="5">
        <v>-2.500000000000004E-2</v>
      </c>
      <c r="J42" s="5">
        <v>0</v>
      </c>
      <c r="K42" s="5">
        <v>0.25</v>
      </c>
    </row>
    <row r="43" spans="2:12" x14ac:dyDescent="0.2">
      <c r="C43" s="5">
        <v>-7.4999999999999997E-2</v>
      </c>
      <c r="D43" s="5">
        <v>1.2500000000000001E-2</v>
      </c>
      <c r="E43" s="5">
        <v>-0.1125</v>
      </c>
      <c r="F43" s="5">
        <v>-7.4999999999999997E-2</v>
      </c>
      <c r="G43" s="5">
        <v>0</v>
      </c>
      <c r="H43" s="5">
        <v>0.33749999999999997</v>
      </c>
      <c r="I43" s="5">
        <v>-3.750000000000004E-2</v>
      </c>
      <c r="J43" s="5">
        <v>0</v>
      </c>
      <c r="K43" s="5">
        <v>0.25</v>
      </c>
    </row>
    <row r="44" spans="2:12" x14ac:dyDescent="0.2">
      <c r="C44" s="5">
        <v>-7.4999999999999997E-2</v>
      </c>
      <c r="D44" s="5">
        <v>-0.11249999999999999</v>
      </c>
      <c r="E44" s="5">
        <v>1.2499999999999994E-2</v>
      </c>
      <c r="F44" s="5">
        <v>-7.4999999999999997E-2</v>
      </c>
      <c r="G44" s="5">
        <v>0</v>
      </c>
      <c r="H44" s="5">
        <v>-3.7500000000000075E-2</v>
      </c>
      <c r="I44" s="5">
        <v>0.33749999999999991</v>
      </c>
      <c r="J44" s="5">
        <v>0</v>
      </c>
      <c r="K44" s="5">
        <v>0.25000000000000006</v>
      </c>
    </row>
    <row r="45" spans="2:12" x14ac:dyDescent="0.2">
      <c r="C45" s="5">
        <v>0.20000000000000004</v>
      </c>
      <c r="D45" s="5">
        <v>0.17500000000000002</v>
      </c>
      <c r="E45" s="5">
        <v>0.17500000000000002</v>
      </c>
      <c r="F45" s="5">
        <v>0.20000000000000004</v>
      </c>
      <c r="G45" s="5">
        <v>-0.25000000000000006</v>
      </c>
      <c r="H45" s="5">
        <v>-0.27500000000000002</v>
      </c>
      <c r="I45" s="5">
        <v>-0.27500000000000002</v>
      </c>
      <c r="J45" s="5">
        <v>0</v>
      </c>
      <c r="K45" s="5">
        <v>0.24999999999999997</v>
      </c>
    </row>
    <row r="47" spans="2:12" x14ac:dyDescent="0.2">
      <c r="B47" s="1" t="s">
        <v>57</v>
      </c>
      <c r="C47" s="10" t="s">
        <v>45</v>
      </c>
      <c r="D47" s="10" t="s">
        <v>46</v>
      </c>
      <c r="E47" s="10" t="s">
        <v>47</v>
      </c>
      <c r="F47" s="10" t="s">
        <v>48</v>
      </c>
      <c r="G47" s="10" t="s">
        <v>49</v>
      </c>
      <c r="H47" s="10" t="s">
        <v>50</v>
      </c>
      <c r="I47" s="10" t="s">
        <v>51</v>
      </c>
      <c r="J47" s="10" t="s">
        <v>58</v>
      </c>
      <c r="K47" s="10" t="s">
        <v>53</v>
      </c>
    </row>
    <row r="48" spans="2:12" x14ac:dyDescent="0.2">
      <c r="B48" s="1" t="s">
        <v>59</v>
      </c>
      <c r="C48" s="1" cm="1">
        <f t="array" ref="C48:K48">TRANSPOSE(MMULT(_xlfn.ANCHORARRAY(C37),L26:L34))</f>
        <v>40.650000000000006</v>
      </c>
      <c r="D48" s="1">
        <v>-2.1499999999999986</v>
      </c>
      <c r="E48" s="1">
        <v>4.7749999999999986</v>
      </c>
      <c r="F48" s="1">
        <v>7.0250000000000075</v>
      </c>
      <c r="G48" s="1">
        <v>-9.6500000000000039</v>
      </c>
      <c r="H48" s="1">
        <v>-5.6500000000000092</v>
      </c>
      <c r="I48" s="1">
        <v>3.2749999999999977</v>
      </c>
      <c r="J48" s="1">
        <v>-5.9750000000000156</v>
      </c>
      <c r="K48" s="1">
        <v>8.3500000000000121</v>
      </c>
    </row>
    <row r="50" spans="2:11" x14ac:dyDescent="0.2">
      <c r="B50" s="11" t="s">
        <v>60</v>
      </c>
      <c r="C50" s="3" cm="1">
        <f t="array" ref="C50:K50">TRANSPOSE(L12:L20)</f>
        <v>560</v>
      </c>
      <c r="D50" s="3">
        <v>154</v>
      </c>
      <c r="E50" s="3">
        <v>133</v>
      </c>
      <c r="F50" s="3">
        <v>149</v>
      </c>
      <c r="G50" s="3">
        <v>124</v>
      </c>
      <c r="H50" s="3">
        <v>140</v>
      </c>
      <c r="I50" s="3">
        <v>127</v>
      </c>
      <c r="J50" s="3">
        <v>97</v>
      </c>
      <c r="K50" s="3">
        <v>196</v>
      </c>
    </row>
    <row r="51" spans="2:11" x14ac:dyDescent="0.2">
      <c r="B51" s="3"/>
      <c r="C51" s="3" cm="1">
        <f t="array" ref="C51:K51">_xlfn.ANCHORARRAY(C50)*_xlfn.ANCHORARRAY(C48)</f>
        <v>22764.000000000004</v>
      </c>
      <c r="D51" s="3">
        <v>-331.0999999999998</v>
      </c>
      <c r="E51" s="3">
        <v>635.07499999999982</v>
      </c>
      <c r="F51" s="3">
        <v>1046.725000000001</v>
      </c>
      <c r="G51" s="3">
        <v>-1196.6000000000006</v>
      </c>
      <c r="H51" s="3">
        <v>-791.00000000000125</v>
      </c>
      <c r="I51" s="3">
        <v>415.92499999999973</v>
      </c>
      <c r="J51" s="3">
        <v>-579.57500000000152</v>
      </c>
      <c r="K51" s="3">
        <v>1636.6000000000024</v>
      </c>
    </row>
    <row r="55" spans="2:11" x14ac:dyDescent="0.2">
      <c r="B55" s="1" t="s">
        <v>61</v>
      </c>
      <c r="C55" s="1">
        <f>SUM(_xlfn.ANCHORARRAY(C51))</f>
        <v>23600.050000000007</v>
      </c>
    </row>
    <row r="56" spans="2:11" x14ac:dyDescent="0.2">
      <c r="B56" s="1" t="s">
        <v>62</v>
      </c>
      <c r="C56" s="1">
        <v>7</v>
      </c>
    </row>
    <row r="57" spans="2:11" x14ac:dyDescent="0.2">
      <c r="B57" s="12" t="s">
        <v>63</v>
      </c>
      <c r="C57" s="1">
        <f>N7-C55</f>
        <v>149.94999999999345</v>
      </c>
    </row>
    <row r="58" spans="2:11" x14ac:dyDescent="0.2">
      <c r="B58" s="12" t="s">
        <v>64</v>
      </c>
      <c r="C58" s="1">
        <v>7</v>
      </c>
    </row>
    <row r="59" spans="2:11" x14ac:dyDescent="0.2">
      <c r="B59" s="12" t="s">
        <v>65</v>
      </c>
      <c r="C59" s="1">
        <f>C57/C58</f>
        <v>21.421428571427636</v>
      </c>
    </row>
    <row r="61" spans="2:11" x14ac:dyDescent="0.2">
      <c r="B61" s="13" t="s">
        <v>66</v>
      </c>
    </row>
    <row r="62" spans="2:11" x14ac:dyDescent="0.2">
      <c r="B62" s="13" t="s">
        <v>67</v>
      </c>
    </row>
    <row r="63" spans="2:11" x14ac:dyDescent="0.2">
      <c r="B63" s="7"/>
      <c r="C63" s="7" t="s">
        <v>45</v>
      </c>
      <c r="D63" s="7" t="s">
        <v>50</v>
      </c>
      <c r="E63" s="7" t="s">
        <v>51</v>
      </c>
      <c r="F63" s="7" t="s">
        <v>52</v>
      </c>
      <c r="G63" s="7" t="s">
        <v>53</v>
      </c>
    </row>
    <row r="64" spans="2:11" x14ac:dyDescent="0.2">
      <c r="B64" s="15" t="s">
        <v>45</v>
      </c>
      <c r="C64" s="15">
        <v>14</v>
      </c>
      <c r="D64" s="16">
        <v>4</v>
      </c>
      <c r="E64" s="16">
        <v>3</v>
      </c>
      <c r="F64" s="16">
        <v>3</v>
      </c>
      <c r="G64" s="16">
        <v>4</v>
      </c>
      <c r="H64" s="16">
        <v>560</v>
      </c>
    </row>
    <row r="65" spans="2:8" x14ac:dyDescent="0.2">
      <c r="B65" s="7" t="s">
        <v>50</v>
      </c>
      <c r="C65" s="7">
        <v>4</v>
      </c>
      <c r="D65">
        <v>4</v>
      </c>
      <c r="E65">
        <v>0</v>
      </c>
      <c r="F65">
        <v>0</v>
      </c>
      <c r="G65">
        <v>0</v>
      </c>
      <c r="H65" s="16">
        <v>140</v>
      </c>
    </row>
    <row r="66" spans="2:8" x14ac:dyDescent="0.2">
      <c r="B66" s="7" t="s">
        <v>51</v>
      </c>
      <c r="C66" s="7">
        <v>3</v>
      </c>
      <c r="D66">
        <v>0</v>
      </c>
      <c r="E66">
        <v>3</v>
      </c>
      <c r="F66">
        <v>0</v>
      </c>
      <c r="G66">
        <v>0</v>
      </c>
      <c r="H66" s="16">
        <v>127</v>
      </c>
    </row>
    <row r="67" spans="2:8" x14ac:dyDescent="0.2">
      <c r="B67" s="7" t="s">
        <v>52</v>
      </c>
      <c r="C67" s="7">
        <v>3</v>
      </c>
      <c r="D67">
        <v>0</v>
      </c>
      <c r="E67">
        <v>0</v>
      </c>
      <c r="F67">
        <v>3</v>
      </c>
      <c r="G67">
        <v>0</v>
      </c>
      <c r="H67" s="16">
        <v>97</v>
      </c>
    </row>
    <row r="68" spans="2:8" x14ac:dyDescent="0.2">
      <c r="B68" s="7" t="s">
        <v>53</v>
      </c>
      <c r="C68" s="7">
        <v>4</v>
      </c>
      <c r="D68" s="14">
        <v>0</v>
      </c>
      <c r="E68" s="14">
        <v>0</v>
      </c>
      <c r="F68" s="14">
        <v>0</v>
      </c>
      <c r="G68" s="14">
        <v>4</v>
      </c>
      <c r="H68" s="16">
        <v>196</v>
      </c>
    </row>
    <row r="69" spans="2:8" x14ac:dyDescent="0.2">
      <c r="B69" s="7" t="s">
        <v>68</v>
      </c>
      <c r="C69" s="7">
        <v>0</v>
      </c>
      <c r="D69" s="14">
        <v>1</v>
      </c>
      <c r="E69" s="14">
        <v>1</v>
      </c>
      <c r="F69" s="14">
        <v>1</v>
      </c>
      <c r="G69" s="14">
        <v>1</v>
      </c>
      <c r="H69" s="16">
        <v>0</v>
      </c>
    </row>
    <row r="72" spans="2:8" x14ac:dyDescent="0.2">
      <c r="B72" t="s">
        <v>56</v>
      </c>
      <c r="C72" s="6" cm="1">
        <f t="array" ref="C72:G76">MINVERSE(C65:G69)</f>
        <v>6.25E-2</v>
      </c>
      <c r="D72" s="6">
        <v>8.3333333333333329E-2</v>
      </c>
      <c r="E72" s="6">
        <v>8.3333333333333329E-2</v>
      </c>
      <c r="F72" s="6">
        <v>6.25E-2</v>
      </c>
      <c r="G72" s="6">
        <v>-0.25</v>
      </c>
    </row>
    <row r="73" spans="2:8" x14ac:dyDescent="0.2">
      <c r="C73" s="6">
        <v>0.1875</v>
      </c>
      <c r="D73" s="6">
        <v>-8.3333333333333329E-2</v>
      </c>
      <c r="E73" s="6">
        <v>-8.3333333333333329E-2</v>
      </c>
      <c r="F73" s="6">
        <v>-6.25E-2</v>
      </c>
      <c r="G73" s="6">
        <v>0.25</v>
      </c>
    </row>
    <row r="74" spans="2:8" x14ac:dyDescent="0.2">
      <c r="C74" s="6">
        <v>-6.25E-2</v>
      </c>
      <c r="D74" s="6">
        <v>0.25</v>
      </c>
      <c r="E74" s="6">
        <v>-8.3333333333333329E-2</v>
      </c>
      <c r="F74" s="6">
        <v>-6.25E-2</v>
      </c>
      <c r="G74" s="6">
        <v>0.25</v>
      </c>
    </row>
    <row r="75" spans="2:8" x14ac:dyDescent="0.2">
      <c r="C75" s="6">
        <v>-6.25E-2</v>
      </c>
      <c r="D75" s="6">
        <v>-8.3333333333333329E-2</v>
      </c>
      <c r="E75" s="6">
        <v>0.25</v>
      </c>
      <c r="F75" s="6">
        <v>-6.25E-2</v>
      </c>
      <c r="G75" s="6">
        <v>0.25</v>
      </c>
    </row>
    <row r="76" spans="2:8" x14ac:dyDescent="0.2">
      <c r="C76" s="6">
        <v>-6.25E-2</v>
      </c>
      <c r="D76" s="6">
        <v>-8.3333333333333329E-2</v>
      </c>
      <c r="E76" s="6">
        <v>-8.3333333333333329E-2</v>
      </c>
      <c r="F76" s="6">
        <v>0.1875</v>
      </c>
      <c r="G76" s="6">
        <v>0.25</v>
      </c>
    </row>
    <row r="78" spans="2:8" x14ac:dyDescent="0.2">
      <c r="B78" s="8" t="s">
        <v>57</v>
      </c>
      <c r="C78" s="17" t="s">
        <v>45</v>
      </c>
      <c r="D78" s="17" t="s">
        <v>50</v>
      </c>
      <c r="E78" s="17" t="s">
        <v>51</v>
      </c>
      <c r="F78" s="17" t="s">
        <v>52</v>
      </c>
      <c r="G78" s="17" t="s">
        <v>53</v>
      </c>
    </row>
    <row r="79" spans="2:8" x14ac:dyDescent="0.2">
      <c r="B79" s="8" t="s">
        <v>59</v>
      </c>
      <c r="C79" s="8" cm="1">
        <f t="array" ref="C79:G79">TRANSPOSE(MMULT(_xlfn.ANCHORARRAY(C72),H65:H69))</f>
        <v>39.666666666666664</v>
      </c>
      <c r="D79" s="8">
        <v>-4.6666666666666643</v>
      </c>
      <c r="E79" s="8">
        <v>2.6666666666666679</v>
      </c>
      <c r="F79" s="8">
        <v>-7.3333333333333321</v>
      </c>
      <c r="G79" s="8">
        <v>9.3333333333333357</v>
      </c>
    </row>
    <row r="82" spans="2:7" x14ac:dyDescent="0.2">
      <c r="B82" s="18" t="s">
        <v>69</v>
      </c>
      <c r="C82" s="19" cm="1">
        <f t="array" ref="C82:G82">TRANSPOSE(H64:H68)</f>
        <v>560</v>
      </c>
      <c r="D82" s="19">
        <v>140</v>
      </c>
      <c r="E82" s="19">
        <v>127</v>
      </c>
      <c r="F82" s="19">
        <v>97</v>
      </c>
      <c r="G82" s="19">
        <v>196</v>
      </c>
    </row>
    <row r="83" spans="2:7" x14ac:dyDescent="0.2">
      <c r="B83" s="19"/>
      <c r="C83" s="19" cm="1">
        <f t="array" ref="C83:G83">_xlfn.ANCHORARRAY(C82)*_xlfn.ANCHORARRAY(C79)</f>
        <v>22213.333333333332</v>
      </c>
      <c r="D83" s="19">
        <v>-653.33333333333303</v>
      </c>
      <c r="E83" s="19">
        <v>338.6666666666668</v>
      </c>
      <c r="F83" s="19">
        <v>-711.33333333333326</v>
      </c>
      <c r="G83" s="19">
        <v>1829.3333333333337</v>
      </c>
    </row>
    <row r="86" spans="2:7" x14ac:dyDescent="0.2">
      <c r="B86" s="20" t="s">
        <v>70</v>
      </c>
      <c r="C86" s="20">
        <f>SUM(_xlfn.ANCHORARRAY(C83))</f>
        <v>23016.666666666668</v>
      </c>
    </row>
    <row r="87" spans="2:7" x14ac:dyDescent="0.2">
      <c r="B87" s="20" t="s">
        <v>74</v>
      </c>
      <c r="C87" s="20">
        <v>4</v>
      </c>
    </row>
    <row r="88" spans="2:7" x14ac:dyDescent="0.2">
      <c r="B88" s="20" t="s">
        <v>71</v>
      </c>
      <c r="C88" s="20">
        <f>C55-C86</f>
        <v>583.38333333333867</v>
      </c>
    </row>
    <row r="89" spans="2:7" x14ac:dyDescent="0.2">
      <c r="B89" s="20" t="s">
        <v>72</v>
      </c>
      <c r="C89" s="20">
        <v>3</v>
      </c>
    </row>
    <row r="90" spans="2:7" x14ac:dyDescent="0.2">
      <c r="B90" s="20" t="s">
        <v>73</v>
      </c>
      <c r="C90" s="20">
        <f>C88/C89</f>
        <v>194.4611111111129</v>
      </c>
    </row>
    <row r="92" spans="2:7" x14ac:dyDescent="0.2">
      <c r="B92" s="21" t="s">
        <v>26</v>
      </c>
      <c r="C92" s="21">
        <f>C90/C59</f>
        <v>9.0778778111227059</v>
      </c>
    </row>
    <row r="93" spans="2:7" x14ac:dyDescent="0.2">
      <c r="B93" s="21" t="s">
        <v>27</v>
      </c>
      <c r="C93" s="21">
        <f>_xlfn.F.INV.RT(0.05,C89,C58)</f>
        <v>4.3468313999078179</v>
      </c>
    </row>
    <row r="95" spans="2:7" x14ac:dyDescent="0.2">
      <c r="B9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E28-1008-F44B-A545-FEA81D218A50}">
  <dimension ref="A2:N52"/>
  <sheetViews>
    <sheetView tabSelected="1" topLeftCell="A99" workbookViewId="0">
      <selection activeCell="D48" sqref="D48"/>
    </sheetView>
  </sheetViews>
  <sheetFormatPr baseColWidth="10" defaultRowHeight="16" x14ac:dyDescent="0.2"/>
  <cols>
    <col min="2" max="2" width="19.6640625" customWidth="1"/>
    <col min="3" max="3" width="21.5" customWidth="1"/>
    <col min="9" max="10" width="17.83203125" customWidth="1"/>
    <col min="11" max="11" width="18" customWidth="1"/>
    <col min="12" max="12" width="16.33203125" customWidth="1"/>
    <col min="13" max="13" width="16.1640625" customWidth="1"/>
    <col min="14" max="14" width="16" customWidth="1"/>
  </cols>
  <sheetData>
    <row r="2" spans="1:14" x14ac:dyDescent="0.2">
      <c r="A2" s="2"/>
      <c r="B2" s="22" t="s">
        <v>76</v>
      </c>
      <c r="C2" s="22" t="s">
        <v>77</v>
      </c>
      <c r="D2" s="22" t="s">
        <v>78</v>
      </c>
      <c r="E2" s="22" t="s">
        <v>79</v>
      </c>
      <c r="F2" s="22" t="s">
        <v>80</v>
      </c>
      <c r="G2" s="22" t="s">
        <v>81</v>
      </c>
      <c r="H2" s="22" t="s">
        <v>82</v>
      </c>
      <c r="I2" s="22" t="s">
        <v>83</v>
      </c>
      <c r="J2" s="22" t="s">
        <v>84</v>
      </c>
      <c r="K2" s="22" t="s">
        <v>109</v>
      </c>
      <c r="L2" s="22" t="s">
        <v>85</v>
      </c>
    </row>
    <row r="3" spans="1:14" x14ac:dyDescent="0.2">
      <c r="A3" s="22" t="s">
        <v>86</v>
      </c>
      <c r="B3">
        <v>-1</v>
      </c>
      <c r="C3">
        <v>-1</v>
      </c>
      <c r="D3">
        <v>-1</v>
      </c>
      <c r="E3" cm="1">
        <f t="array" ref="E3:E10">B3:B10*C3:C10</f>
        <v>1</v>
      </c>
      <c r="F3" cm="1">
        <f t="array" ref="F3:F10">B3:B10*D3:D10</f>
        <v>1</v>
      </c>
      <c r="G3" cm="1">
        <f t="array" ref="G3:G10">C3:C10*D3:D10</f>
        <v>1</v>
      </c>
      <c r="H3" cm="1">
        <f t="array" ref="H3:H10">B3:B10*C3:C10*D3:D10</f>
        <v>-1</v>
      </c>
      <c r="I3">
        <v>25</v>
      </c>
      <c r="J3">
        <v>31</v>
      </c>
      <c r="K3">
        <v>22</v>
      </c>
      <c r="L3">
        <f>SUM(I3:K3)</f>
        <v>78</v>
      </c>
    </row>
    <row r="4" spans="1:14" x14ac:dyDescent="0.2">
      <c r="A4" s="22" t="s">
        <v>87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1</v>
      </c>
      <c r="I4">
        <v>29</v>
      </c>
      <c r="J4">
        <v>43</v>
      </c>
      <c r="K4">
        <v>32</v>
      </c>
      <c r="L4">
        <f t="shared" ref="L4:L11" si="0">SUM(I4:K4)</f>
        <v>104</v>
      </c>
    </row>
    <row r="5" spans="1:14" x14ac:dyDescent="0.2">
      <c r="A5" s="22" t="s">
        <v>88</v>
      </c>
      <c r="B5">
        <v>-1</v>
      </c>
      <c r="C5">
        <v>1</v>
      </c>
      <c r="D5">
        <v>-1</v>
      </c>
      <c r="E5">
        <v>-1</v>
      </c>
      <c r="F5">
        <v>1</v>
      </c>
      <c r="G5">
        <v>-1</v>
      </c>
      <c r="H5">
        <v>1</v>
      </c>
      <c r="I5">
        <v>50</v>
      </c>
      <c r="J5">
        <v>34</v>
      </c>
      <c r="K5">
        <v>35</v>
      </c>
      <c r="L5">
        <f t="shared" si="0"/>
        <v>119</v>
      </c>
    </row>
    <row r="6" spans="1:14" x14ac:dyDescent="0.2">
      <c r="A6" s="22" t="s">
        <v>89</v>
      </c>
      <c r="B6">
        <v>1</v>
      </c>
      <c r="C6">
        <v>1</v>
      </c>
      <c r="D6">
        <v>-1</v>
      </c>
      <c r="E6">
        <v>1</v>
      </c>
      <c r="F6">
        <v>-1</v>
      </c>
      <c r="G6">
        <v>-1</v>
      </c>
      <c r="H6">
        <v>-1</v>
      </c>
      <c r="I6">
        <v>46</v>
      </c>
      <c r="J6">
        <v>47</v>
      </c>
      <c r="K6">
        <v>55</v>
      </c>
      <c r="L6">
        <f t="shared" si="0"/>
        <v>148</v>
      </c>
    </row>
    <row r="7" spans="1:14" x14ac:dyDescent="0.2">
      <c r="A7" s="22" t="s">
        <v>90</v>
      </c>
      <c r="B7">
        <v>-1</v>
      </c>
      <c r="C7">
        <v>-1</v>
      </c>
      <c r="D7">
        <v>1</v>
      </c>
      <c r="E7">
        <v>1</v>
      </c>
      <c r="F7">
        <v>-1</v>
      </c>
      <c r="G7">
        <v>-1</v>
      </c>
      <c r="H7">
        <v>1</v>
      </c>
      <c r="I7">
        <v>38</v>
      </c>
      <c r="J7">
        <v>45</v>
      </c>
      <c r="K7">
        <v>44</v>
      </c>
      <c r="L7">
        <f t="shared" si="0"/>
        <v>127</v>
      </c>
    </row>
    <row r="8" spans="1:14" x14ac:dyDescent="0.2">
      <c r="A8" s="22" t="s">
        <v>91</v>
      </c>
      <c r="B8">
        <v>1</v>
      </c>
      <c r="C8">
        <v>-1</v>
      </c>
      <c r="D8">
        <v>1</v>
      </c>
      <c r="E8">
        <v>-1</v>
      </c>
      <c r="F8">
        <v>1</v>
      </c>
      <c r="G8">
        <v>-1</v>
      </c>
      <c r="H8">
        <v>-1</v>
      </c>
      <c r="I8">
        <v>36</v>
      </c>
      <c r="J8">
        <v>37</v>
      </c>
      <c r="K8">
        <v>40</v>
      </c>
      <c r="L8">
        <f t="shared" si="0"/>
        <v>113</v>
      </c>
    </row>
    <row r="9" spans="1:14" x14ac:dyDescent="0.2">
      <c r="A9" s="22" t="s">
        <v>92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-1</v>
      </c>
      <c r="I9">
        <v>54</v>
      </c>
      <c r="J9">
        <v>50</v>
      </c>
      <c r="K9">
        <v>60</v>
      </c>
      <c r="L9">
        <f t="shared" si="0"/>
        <v>164</v>
      </c>
    </row>
    <row r="10" spans="1:14" x14ac:dyDescent="0.2">
      <c r="A10" s="22" t="s">
        <v>93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47</v>
      </c>
      <c r="J10">
        <v>41</v>
      </c>
      <c r="K10">
        <v>39</v>
      </c>
      <c r="L10">
        <f t="shared" si="0"/>
        <v>127</v>
      </c>
    </row>
    <row r="11" spans="1:14" x14ac:dyDescent="0.2">
      <c r="H11" t="s">
        <v>94</v>
      </c>
      <c r="I11" s="23">
        <f>SUM(I3:I10)</f>
        <v>325</v>
      </c>
      <c r="J11" s="23">
        <f>SUM(J3:J10)</f>
        <v>328</v>
      </c>
      <c r="K11">
        <f>SUM(K3:K10)</f>
        <v>327</v>
      </c>
      <c r="L11">
        <f t="shared" si="0"/>
        <v>980</v>
      </c>
    </row>
    <row r="12" spans="1:14" x14ac:dyDescent="0.2">
      <c r="J12" t="s">
        <v>19</v>
      </c>
      <c r="L12">
        <f>L11</f>
        <v>980</v>
      </c>
    </row>
    <row r="13" spans="1:14" x14ac:dyDescent="0.2">
      <c r="K13" s="2" t="s">
        <v>21</v>
      </c>
      <c r="L13" s="2">
        <f>L12^2</f>
        <v>960400</v>
      </c>
    </row>
    <row r="16" spans="1:14" x14ac:dyDescent="0.2">
      <c r="B16" s="17" t="s">
        <v>76</v>
      </c>
      <c r="C16" s="17" t="s">
        <v>77</v>
      </c>
      <c r="D16" s="17" t="s">
        <v>78</v>
      </c>
      <c r="E16" s="17" t="s">
        <v>81</v>
      </c>
      <c r="F16" s="17" t="s">
        <v>110</v>
      </c>
      <c r="G16" s="17" t="s">
        <v>95</v>
      </c>
      <c r="H16" s="17" t="s">
        <v>96</v>
      </c>
      <c r="I16" s="17" t="s">
        <v>111</v>
      </c>
      <c r="J16" s="17" t="s">
        <v>112</v>
      </c>
      <c r="K16" s="17" t="s">
        <v>113</v>
      </c>
      <c r="L16" s="17" t="s">
        <v>114</v>
      </c>
      <c r="M16" s="17" t="s">
        <v>115</v>
      </c>
      <c r="N16" s="17" t="s">
        <v>116</v>
      </c>
    </row>
    <row r="17" spans="1:14" x14ac:dyDescent="0.2">
      <c r="B17" s="8" cm="1">
        <f t="array" ref="B17">SUM(B3:B10*L3:L10)</f>
        <v>4</v>
      </c>
      <c r="C17" s="8" cm="1">
        <f t="array" ref="C17">SUM(C3:C10*L3:L10)</f>
        <v>136</v>
      </c>
      <c r="D17" s="8" cm="1">
        <f t="array" ref="D17">SUM(D3:D10*L3:L10)</f>
        <v>82</v>
      </c>
      <c r="E17" s="8" cm="1">
        <f t="array" ref="E17">SUM(_xlfn.ANCHORARRAY(G3)*L3:L10)</f>
        <v>-34</v>
      </c>
      <c r="F17" s="8" cm="1">
        <f t="array" ref="F17">SUM(_xlfn.ANCHORARRAY(H3)*K3:K10)</f>
        <v>-27</v>
      </c>
      <c r="G17" s="8" cm="1">
        <f t="array" ref="G17">SUM(_xlfn.ANCHORARRAY(H3)*J3:J10)</f>
        <v>-2</v>
      </c>
      <c r="H17" s="8" cm="1">
        <f t="array" ref="H17">SUM(_xlfn.ANCHORARRAY(F3)*I3:I10)</f>
        <v>-9</v>
      </c>
      <c r="I17" s="8" cm="1">
        <f t="array" ref="I17">SUM(_xlfn.ANCHORARRAY(F3)*J3:J10)</f>
        <v>-42</v>
      </c>
      <c r="J17" s="8" cm="1">
        <f t="array" ref="J17">SUM(_xlfn.ANCHORARRAY(E3)*I3:I10)</f>
        <v>-13</v>
      </c>
      <c r="K17" s="8" cm="1">
        <f t="array" ref="K17">SUM(_xlfn.ANCHORARRAY(E3)*K3:K10)</f>
        <v>-7</v>
      </c>
      <c r="L17" s="8" cm="1">
        <f t="array" ref="L17">SUM(_xlfn.ANCHORARRAY(H3)*I3:I10)</f>
        <v>3</v>
      </c>
      <c r="M17" s="8" cm="1">
        <f t="array" ref="M17">SUM(_xlfn.ANCHORARRAY(E3)*J3:J10)</f>
        <v>0</v>
      </c>
      <c r="N17" s="8" cm="1">
        <f t="array" ref="N17">SUM(_xlfn.ANCHORARRAY(F3)*K3:K10)</f>
        <v>-55</v>
      </c>
    </row>
    <row r="20" spans="1:14" x14ac:dyDescent="0.2">
      <c r="I20" s="24" t="s">
        <v>97</v>
      </c>
      <c r="J20" s="24">
        <f>G17^2/(1*8)</f>
        <v>0.5</v>
      </c>
      <c r="K20" t="s">
        <v>118</v>
      </c>
      <c r="L20">
        <f>F17^2/(1*8)</f>
        <v>91.125</v>
      </c>
    </row>
    <row r="21" spans="1:14" x14ac:dyDescent="0.2">
      <c r="I21" s="24" t="s">
        <v>98</v>
      </c>
      <c r="J21" s="24">
        <f>H17^2/(1*8)</f>
        <v>10.125</v>
      </c>
      <c r="K21" t="s">
        <v>119</v>
      </c>
      <c r="L21">
        <f>G17^2/(1*8)</f>
        <v>0.5</v>
      </c>
    </row>
    <row r="22" spans="1:14" x14ac:dyDescent="0.2">
      <c r="I22" s="24" t="s">
        <v>117</v>
      </c>
      <c r="J22" s="24"/>
      <c r="K22" t="s">
        <v>120</v>
      </c>
      <c r="L22">
        <f>H17^2/(1*8)</f>
        <v>10.125</v>
      </c>
    </row>
    <row r="23" spans="1:14" x14ac:dyDescent="0.2">
      <c r="I23" s="24" t="s">
        <v>99</v>
      </c>
      <c r="J23" s="24">
        <f>I17^2/(1*8)</f>
        <v>220.5</v>
      </c>
      <c r="K23" t="s">
        <v>121</v>
      </c>
      <c r="L23">
        <f>I17^2/(1*8)</f>
        <v>220.5</v>
      </c>
    </row>
    <row r="24" spans="1:14" x14ac:dyDescent="0.2">
      <c r="I24" s="24" t="s">
        <v>100</v>
      </c>
      <c r="J24" s="24">
        <f>J17^2/(1*8)</f>
        <v>21.125</v>
      </c>
      <c r="K24" t="s">
        <v>122</v>
      </c>
      <c r="L24">
        <f>J17^2/(1*8)</f>
        <v>21.125</v>
      </c>
    </row>
    <row r="25" spans="1:14" x14ac:dyDescent="0.2">
      <c r="I25" s="24" t="s">
        <v>101</v>
      </c>
      <c r="J25" s="24">
        <f>SUM(J23:J24)</f>
        <v>241.625</v>
      </c>
      <c r="K25" t="s">
        <v>123</v>
      </c>
      <c r="L25">
        <f>K17^2/(1*8)</f>
        <v>6.125</v>
      </c>
    </row>
    <row r="26" spans="1:14" x14ac:dyDescent="0.2">
      <c r="K26" t="s">
        <v>99</v>
      </c>
      <c r="L26">
        <f>L17^2/(1*8)</f>
        <v>1.125</v>
      </c>
    </row>
    <row r="27" spans="1:14" x14ac:dyDescent="0.2">
      <c r="A27" s="7" t="s">
        <v>102</v>
      </c>
      <c r="B27">
        <f>I3^2</f>
        <v>625</v>
      </c>
      <c r="C27">
        <f>J3^2</f>
        <v>961</v>
      </c>
      <c r="D27" cm="1">
        <f t="array" ref="D27:D34">K3:K10^2</f>
        <v>484</v>
      </c>
      <c r="K27" t="s">
        <v>124</v>
      </c>
      <c r="L27">
        <f>M17^2/(1*8)</f>
        <v>0</v>
      </c>
    </row>
    <row r="28" spans="1:14" x14ac:dyDescent="0.2">
      <c r="B28">
        <f t="shared" ref="B28:C34" si="1">I4^2</f>
        <v>841</v>
      </c>
      <c r="C28">
        <f t="shared" si="1"/>
        <v>1849</v>
      </c>
      <c r="D28">
        <v>1024</v>
      </c>
      <c r="K28" t="s">
        <v>125</v>
      </c>
      <c r="L28">
        <f>N17^2/(1*8)</f>
        <v>378.125</v>
      </c>
    </row>
    <row r="29" spans="1:14" x14ac:dyDescent="0.2">
      <c r="B29">
        <f t="shared" si="1"/>
        <v>2500</v>
      </c>
      <c r="C29">
        <f t="shared" si="1"/>
        <v>1156</v>
      </c>
      <c r="D29">
        <v>1225</v>
      </c>
      <c r="K29" t="s">
        <v>126</v>
      </c>
      <c r="L29">
        <f>SUM(L26:L28)</f>
        <v>379.25</v>
      </c>
    </row>
    <row r="30" spans="1:14" x14ac:dyDescent="0.2">
      <c r="B30">
        <f t="shared" si="1"/>
        <v>2116</v>
      </c>
      <c r="C30">
        <f t="shared" si="1"/>
        <v>2209</v>
      </c>
      <c r="D30">
        <v>3025</v>
      </c>
    </row>
    <row r="31" spans="1:14" x14ac:dyDescent="0.2">
      <c r="B31">
        <f t="shared" si="1"/>
        <v>1444</v>
      </c>
      <c r="C31">
        <f t="shared" si="1"/>
        <v>2025</v>
      </c>
      <c r="D31">
        <v>1936</v>
      </c>
    </row>
    <row r="32" spans="1:14" x14ac:dyDescent="0.2">
      <c r="B32">
        <f t="shared" si="1"/>
        <v>1296</v>
      </c>
      <c r="C32">
        <f t="shared" si="1"/>
        <v>1369</v>
      </c>
      <c r="D32">
        <v>1600</v>
      </c>
    </row>
    <row r="33" spans="2:7" x14ac:dyDescent="0.2">
      <c r="B33">
        <f t="shared" si="1"/>
        <v>2916</v>
      </c>
      <c r="C33">
        <f t="shared" si="1"/>
        <v>2500</v>
      </c>
      <c r="D33">
        <v>3600</v>
      </c>
    </row>
    <row r="34" spans="2:7" x14ac:dyDescent="0.2">
      <c r="B34">
        <f t="shared" si="1"/>
        <v>2209</v>
      </c>
      <c r="C34">
        <f t="shared" si="1"/>
        <v>1681</v>
      </c>
      <c r="D34">
        <v>1521</v>
      </c>
    </row>
    <row r="35" spans="2:7" x14ac:dyDescent="0.2">
      <c r="B35" t="s">
        <v>12</v>
      </c>
      <c r="C35" s="25">
        <f>SUM(B27:C34)</f>
        <v>27697</v>
      </c>
      <c r="D35">
        <f>SUM(B27:D34)</f>
        <v>42112</v>
      </c>
    </row>
    <row r="37" spans="2:7" x14ac:dyDescent="0.2">
      <c r="B37" s="16" t="s">
        <v>103</v>
      </c>
      <c r="C37" s="16" t="s">
        <v>104</v>
      </c>
      <c r="D37" s="16" t="s">
        <v>24</v>
      </c>
      <c r="E37" s="16" t="s">
        <v>105</v>
      </c>
      <c r="F37" s="16" t="s">
        <v>26</v>
      </c>
      <c r="G37" s="16" t="s">
        <v>27</v>
      </c>
    </row>
    <row r="38" spans="2:7" x14ac:dyDescent="0.2">
      <c r="B38" s="7" t="s">
        <v>106</v>
      </c>
      <c r="C38">
        <f>(I11^2+J11^2+K11^2)/8-L13/24</f>
        <v>0.58333333333575865</v>
      </c>
      <c r="D38">
        <v>2</v>
      </c>
      <c r="E38">
        <f>C38/D38</f>
        <v>0.29166666666787933</v>
      </c>
    </row>
    <row r="39" spans="2:7" x14ac:dyDescent="0.2">
      <c r="B39" s="7" t="s">
        <v>130</v>
      </c>
      <c r="C39">
        <f>L29</f>
        <v>379.25</v>
      </c>
      <c r="D39">
        <v>3</v>
      </c>
      <c r="E39">
        <f t="shared" ref="E39:E47" si="2">C39/D39</f>
        <v>126.41666666666667</v>
      </c>
    </row>
    <row r="40" spans="2:7" x14ac:dyDescent="0.2">
      <c r="B40" s="7" t="s">
        <v>76</v>
      </c>
      <c r="C40">
        <f>B17^2/24</f>
        <v>0.66666666666666663</v>
      </c>
      <c r="D40">
        <v>1</v>
      </c>
      <c r="E40">
        <f t="shared" si="2"/>
        <v>0.66666666666666663</v>
      </c>
      <c r="F40">
        <f>E40/E47</f>
        <v>1.9518686924697794E-2</v>
      </c>
      <c r="G40">
        <f>_xlfn.F.INV.RT(0.05,D40,D47)</f>
        <v>4.8443356749436166</v>
      </c>
    </row>
    <row r="41" spans="2:7" x14ac:dyDescent="0.2">
      <c r="B41" s="7" t="s">
        <v>77</v>
      </c>
      <c r="C41">
        <f>C17^2/24</f>
        <v>770.66666666666663</v>
      </c>
      <c r="D41">
        <v>1</v>
      </c>
      <c r="E41">
        <f t="shared" si="2"/>
        <v>770.66666666666663</v>
      </c>
      <c r="F41">
        <f>E41/E47</f>
        <v>22.563602084950652</v>
      </c>
      <c r="G41">
        <f>G40</f>
        <v>4.8443356749436166</v>
      </c>
    </row>
    <row r="42" spans="2:7" x14ac:dyDescent="0.2">
      <c r="B42" s="7" t="s">
        <v>78</v>
      </c>
      <c r="C42">
        <f>D17^2/24</f>
        <v>280.16666666666669</v>
      </c>
      <c r="D42">
        <v>1</v>
      </c>
      <c r="E42">
        <f t="shared" si="2"/>
        <v>280.16666666666669</v>
      </c>
      <c r="F42">
        <f>E42/E47</f>
        <v>8.2027281801042502</v>
      </c>
      <c r="G42">
        <f>G40</f>
        <v>4.8443356749436166</v>
      </c>
    </row>
    <row r="43" spans="2:7" x14ac:dyDescent="0.2">
      <c r="B43" s="26" t="s">
        <v>127</v>
      </c>
      <c r="C43">
        <f>(SUM(J17:K17)^2)/16</f>
        <v>25</v>
      </c>
      <c r="D43">
        <v>1</v>
      </c>
      <c r="E43">
        <f t="shared" si="2"/>
        <v>25</v>
      </c>
      <c r="F43">
        <f>E43/E47</f>
        <v>0.73195075967616741</v>
      </c>
      <c r="G43">
        <f>G42</f>
        <v>4.8443356749436166</v>
      </c>
    </row>
    <row r="44" spans="2:7" x14ac:dyDescent="0.2">
      <c r="B44" s="7" t="s">
        <v>128</v>
      </c>
      <c r="C44">
        <f>(SUM(H17:I17)^2)/16</f>
        <v>162.5625</v>
      </c>
      <c r="D44">
        <v>1</v>
      </c>
      <c r="E44">
        <f t="shared" si="2"/>
        <v>162.5625</v>
      </c>
      <c r="F44">
        <f>E44/E47</f>
        <v>4.7595098147942787</v>
      </c>
      <c r="G44">
        <f>G43</f>
        <v>4.8443356749436166</v>
      </c>
    </row>
    <row r="45" spans="2:7" x14ac:dyDescent="0.2">
      <c r="B45" s="7" t="s">
        <v>81</v>
      </c>
      <c r="C45">
        <f>E17^2/24</f>
        <v>48.166666666666664</v>
      </c>
      <c r="D45">
        <v>1</v>
      </c>
      <c r="E45">
        <f t="shared" si="2"/>
        <v>48.166666666666664</v>
      </c>
      <c r="F45">
        <f>E45/E47</f>
        <v>1.4102251303094158</v>
      </c>
      <c r="G45">
        <f>G44</f>
        <v>4.8443356749436166</v>
      </c>
    </row>
    <row r="46" spans="2:7" x14ac:dyDescent="0.2">
      <c r="B46" s="7" t="s">
        <v>129</v>
      </c>
      <c r="C46">
        <f>(SUM(F17:G17)^2)/16</f>
        <v>52.5625</v>
      </c>
      <c r="D46">
        <v>1</v>
      </c>
      <c r="E46">
        <f t="shared" si="2"/>
        <v>52.5625</v>
      </c>
      <c r="F46">
        <f>E46/E47</f>
        <v>1.5389264722191418</v>
      </c>
      <c r="G46">
        <f>G45</f>
        <v>4.8443356749436166</v>
      </c>
    </row>
    <row r="47" spans="2:7" x14ac:dyDescent="0.2">
      <c r="B47" s="7" t="s">
        <v>107</v>
      </c>
      <c r="C47">
        <f>C48-SUM(C38:C46)</f>
        <v>375.70833333333326</v>
      </c>
      <c r="D47">
        <f>D48-SUM(D38:D46)</f>
        <v>11</v>
      </c>
      <c r="E47">
        <f t="shared" si="2"/>
        <v>34.155303030303024</v>
      </c>
    </row>
    <row r="48" spans="2:7" x14ac:dyDescent="0.2">
      <c r="B48" s="7" t="s">
        <v>85</v>
      </c>
      <c r="C48">
        <f>D35-L13/24</f>
        <v>2095.3333333333358</v>
      </c>
      <c r="D48">
        <v>23</v>
      </c>
    </row>
    <row r="52" spans="2:2" x14ac:dyDescent="0.2">
      <c r="B5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Q(1)</vt:lpstr>
      <vt:lpstr>2017 Q(2)</vt:lpstr>
      <vt:lpstr>2017 Q(4)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2022-11-19T11:56:31Z</dcterms:created>
  <dcterms:modified xsi:type="dcterms:W3CDTF">2022-11-29T05:47:50Z</dcterms:modified>
</cp:coreProperties>
</file>