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kothetnaing/Desktop/Old Question Template/"/>
    </mc:Choice>
  </mc:AlternateContent>
  <xr:revisionPtr revIDLastSave="0" documentId="13_ncr:1_{E16D0628-E104-5545-8B01-986E0E85EA61}" xr6:coauthVersionLast="47" xr6:coauthVersionMax="47" xr10:uidLastSave="{00000000-0000-0000-0000-000000000000}"/>
  <bookViews>
    <workbookView xWindow="300" yWindow="500" windowWidth="27640" windowHeight="16060" activeTab="1" xr2:uid="{CB960C11-7F31-1445-BF90-5723919F33A8}"/>
  </bookViews>
  <sheets>
    <sheet name="2018 Q (1)" sheetId="1" r:id="rId1"/>
    <sheet name="2018 Q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4" i="1" l="1"/>
  <c r="D44" i="1"/>
  <c r="C44" i="1"/>
  <c r="E43" i="1"/>
  <c r="D43" i="1"/>
  <c r="C43" i="1"/>
  <c r="B97" i="2"/>
  <c r="C77" i="2" a="1"/>
  <c r="C77" i="2" s="1"/>
  <c r="C84" i="2" s="1" a="1"/>
  <c r="C84" i="2" s="1"/>
  <c r="C87" i="2" s="1" a="1"/>
  <c r="C87" i="2" s="1"/>
  <c r="B89" i="2" s="1"/>
  <c r="B55" i="2" a="1"/>
  <c r="B55" i="2" s="1"/>
  <c r="B42" i="2" a="1"/>
  <c r="B42" i="2" s="1"/>
  <c r="B53" i="2" s="1" a="1"/>
  <c r="B53" i="2" s="1"/>
  <c r="K6" i="2"/>
  <c r="K7" i="2"/>
  <c r="K8" i="2"/>
  <c r="K5" i="2"/>
  <c r="J8" i="2"/>
  <c r="J7" i="2"/>
  <c r="J5" i="2"/>
  <c r="I6" i="2"/>
  <c r="M8" i="2" s="1"/>
  <c r="I7" i="2"/>
  <c r="I8" i="2"/>
  <c r="I5" i="2"/>
  <c r="H8" i="2"/>
  <c r="H6" i="2"/>
  <c r="H5" i="2"/>
  <c r="F6" i="2"/>
  <c r="F9" i="2"/>
  <c r="F8" i="2"/>
  <c r="F7" i="2"/>
  <c r="F5" i="2"/>
  <c r="E9" i="2"/>
  <c r="D9" i="2"/>
  <c r="B9" i="2"/>
  <c r="C9" i="2"/>
  <c r="B56" i="2" l="1" a="1"/>
  <c r="B56" i="2" s="1"/>
  <c r="B59" i="2" s="1"/>
  <c r="B91" i="2" s="1"/>
  <c r="B93" i="2" s="1"/>
  <c r="F39" i="1"/>
  <c r="F37" i="1"/>
  <c r="F36" i="1"/>
  <c r="F35" i="1"/>
  <c r="L12" i="1"/>
  <c r="L13" i="1"/>
  <c r="K12" i="1"/>
  <c r="K13" i="1" s="1"/>
  <c r="A31" i="1"/>
  <c r="C31" i="1"/>
  <c r="B29" i="1"/>
  <c r="A29" i="1"/>
  <c r="L3" i="1"/>
  <c r="F18" i="1"/>
  <c r="A24" i="1" s="1"/>
  <c r="D19" i="1"/>
  <c r="C30" i="1" s="1"/>
  <c r="D20" i="1"/>
  <c r="D18" i="1"/>
  <c r="C29" i="1" s="1"/>
  <c r="C19" i="1"/>
  <c r="F19" i="1" s="1"/>
  <c r="A25" i="1" s="1"/>
  <c r="C20" i="1"/>
  <c r="B31" i="1" s="1"/>
  <c r="C18" i="1"/>
  <c r="C21" i="1" s="1"/>
  <c r="E23" i="1" s="1"/>
  <c r="B19" i="1"/>
  <c r="A30" i="1" s="1"/>
  <c r="B20" i="1"/>
  <c r="B18" i="1"/>
  <c r="B21" i="1" s="1"/>
  <c r="B7" i="1" a="1"/>
  <c r="B7" i="1" s="1"/>
  <c r="I9" i="1" s="1"/>
  <c r="D23" i="1" l="1"/>
  <c r="H23" i="1" s="1"/>
  <c r="F21" i="1"/>
  <c r="D25" i="1" s="1"/>
  <c r="B34" i="1" s="1"/>
  <c r="K14" i="1"/>
  <c r="B37" i="1" s="1"/>
  <c r="D37" i="1" s="1"/>
  <c r="B30" i="1"/>
  <c r="E31" i="1" s="1"/>
  <c r="B38" i="1" s="1"/>
  <c r="F20" i="1"/>
  <c r="A26" i="1" s="1"/>
  <c r="B27" i="1" s="1"/>
  <c r="B35" i="1" s="1"/>
  <c r="D35" i="1" s="1"/>
  <c r="D21" i="1"/>
  <c r="F23" i="1" s="1"/>
  <c r="B61" i="2"/>
  <c r="B63" i="2" s="1"/>
  <c r="B96" i="2" s="1"/>
  <c r="D34" i="1" l="1"/>
  <c r="B36" i="1"/>
  <c r="D36" i="1" s="1"/>
  <c r="B39" i="1" l="1"/>
  <c r="D39" i="1" s="1"/>
  <c r="B40" i="1" l="1"/>
  <c r="D40" i="1" s="1"/>
  <c r="E35" i="1" l="1"/>
  <c r="G35" i="1" s="1"/>
  <c r="E37" i="1"/>
  <c r="G37" i="1" s="1"/>
  <c r="E36" i="1"/>
  <c r="G36" i="1" s="1"/>
  <c r="E34" i="1"/>
  <c r="E39" i="1"/>
  <c r="G3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<sst xmlns="http://schemas.openxmlformats.org/spreadsheetml/2006/main" count="120" uniqueCount="74">
  <si>
    <t>a=</t>
  </si>
  <si>
    <t>b=</t>
  </si>
  <si>
    <t>n=</t>
  </si>
  <si>
    <t>sum=</t>
  </si>
  <si>
    <t xml:space="preserve"> </t>
  </si>
  <si>
    <t>Yi..</t>
  </si>
  <si>
    <t>abn=</t>
  </si>
  <si>
    <t>Y.j.</t>
  </si>
  <si>
    <t>Yi..^2</t>
  </si>
  <si>
    <t>Y.j.^2=</t>
  </si>
  <si>
    <t>Y…=</t>
  </si>
  <si>
    <t>Y…^2=</t>
  </si>
  <si>
    <t xml:space="preserve">Batch-1 </t>
  </si>
  <si>
    <t>Batch-2</t>
  </si>
  <si>
    <t>Block Total</t>
  </si>
  <si>
    <t>Block ^2</t>
  </si>
  <si>
    <t>Sum=</t>
  </si>
  <si>
    <t>Source of variation</t>
  </si>
  <si>
    <t>Sum of square</t>
  </si>
  <si>
    <t>Mean Square</t>
  </si>
  <si>
    <t>DF</t>
  </si>
  <si>
    <t>F0</t>
  </si>
  <si>
    <t>F critical</t>
  </si>
  <si>
    <t>P- Value</t>
  </si>
  <si>
    <t>SST</t>
  </si>
  <si>
    <t>SSA</t>
  </si>
  <si>
    <t>SSB</t>
  </si>
  <si>
    <t xml:space="preserve">SS block </t>
  </si>
  <si>
    <t>SS AB</t>
  </si>
  <si>
    <t>SS subtotal</t>
  </si>
  <si>
    <t>SS E</t>
  </si>
  <si>
    <t>Block</t>
  </si>
  <si>
    <t>Treatment</t>
  </si>
  <si>
    <t>Yi.</t>
  </si>
  <si>
    <t>Y.j</t>
  </si>
  <si>
    <t xml:space="preserve">normal least square Eq. </t>
  </si>
  <si>
    <t>µ</t>
  </si>
  <si>
    <t>T1</t>
  </si>
  <si>
    <t>T2</t>
  </si>
  <si>
    <t>T3</t>
  </si>
  <si>
    <t>T4</t>
  </si>
  <si>
    <t>Yij^2</t>
  </si>
  <si>
    <t>B1</t>
  </si>
  <si>
    <t>B2</t>
  </si>
  <si>
    <t>B3</t>
  </si>
  <si>
    <t>B4</t>
  </si>
  <si>
    <t>Add Eq;</t>
  </si>
  <si>
    <t>Reduce 2 redendence Eq,</t>
  </si>
  <si>
    <t>A^-1</t>
  </si>
  <si>
    <t xml:space="preserve">Solution </t>
  </si>
  <si>
    <t>X=A^-1*B</t>
  </si>
  <si>
    <t>µ,T,B</t>
  </si>
  <si>
    <t>R(μ,T,B)</t>
  </si>
  <si>
    <t>df_R(μ,T,B)</t>
  </si>
  <si>
    <t>SS_E</t>
  </si>
  <si>
    <t>df_E</t>
  </si>
  <si>
    <t>M.S_E</t>
  </si>
  <si>
    <t>Analysis of Treatment</t>
  </si>
  <si>
    <t>Reduce Moddel</t>
  </si>
  <si>
    <t>Solution</t>
  </si>
  <si>
    <t>µ,B</t>
  </si>
  <si>
    <t>Multiplier(B,T)</t>
  </si>
  <si>
    <t>R(μ,B)</t>
  </si>
  <si>
    <t>SSTreatment</t>
  </si>
  <si>
    <t>dF_Treatment</t>
  </si>
  <si>
    <t>MS_Treatment</t>
  </si>
  <si>
    <t>F_critical</t>
  </si>
  <si>
    <t>F0&lt;F_critical</t>
  </si>
  <si>
    <t>Therefore, the treatment mean do not differ.</t>
  </si>
  <si>
    <t>B.</t>
  </si>
  <si>
    <t>Row average(A)</t>
  </si>
  <si>
    <t>Column Average(B)</t>
  </si>
  <si>
    <t>So, The Temperature should be kept at 170℃, and pressure should be at 215 Psi.</t>
  </si>
  <si>
    <t>df_R(μ,B)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</si>
</sst>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3" borderId="0" xfId="0" applyFont="1" applyFill="1"/>
    <xf numFmtId="0" fontId="0" fillId="10" borderId="0" xfId="0" applyFill="1"/>
    <xf numFmtId="0" fontId="0" fillId="0" borderId="0" xfId="0" applyAlignment="1">
      <alignment horizontal="right"/>
    </xf>
    <xf numFmtId="0" fontId="0" fillId="10" borderId="0" xfId="0" applyFill="1" applyAlignment="1">
      <alignment horizontal="right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2" borderId="0" xfId="0" applyFill="1" applyAlignment="1">
      <alignment horizontal="right"/>
    </xf>
    <xf numFmtId="0" fontId="0" fillId="17" borderId="0" xfId="0" applyFill="1" applyAlignment="1">
      <alignment horizontal="right"/>
    </xf>
    <xf numFmtId="0" fontId="0" fillId="17" borderId="0" xfId="0" applyFill="1"/>
    <xf numFmtId="0" fontId="0" fillId="18" borderId="0" xfId="0" applyFill="1" applyBorder="1"/>
    <xf numFmtId="0" fontId="0" fillId="18" borderId="0" xfId="0" applyFill="1"/>
    <xf numFmtId="0" fontId="1" fillId="18" borderId="0" xfId="0" applyFont="1" applyFill="1" applyBorder="1"/>
    <xf numFmtId="0" fontId="0" fillId="0" borderId="0" xfId="0" applyFont="1" applyFill="1" applyBorder="1"/>
    <xf numFmtId="0" fontId="0" fillId="19" borderId="0" xfId="0" applyFill="1"/>
    <xf numFmtId="0" fontId="0" fillId="4" borderId="0" xfId="0" applyFill="1" applyAlignment="1">
      <alignment horizontal="right"/>
    </xf>
    <xf numFmtId="0" fontId="0" fillId="17" borderId="0" xfId="0" applyFill="1" applyAlignment="1"/>
    <xf numFmtId="0" fontId="0" fillId="3" borderId="0" xfId="0" applyFill="1" applyAlignment="1">
      <alignment horizontal="right"/>
    </xf>
    <xf numFmtId="0" fontId="0" fillId="1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97FD-40DA-3A41-B42E-761B52C82992}">
  <dimension ref="A1:L46"/>
  <sheetViews>
    <sheetView topLeftCell="A8" workbookViewId="0">
      <selection activeCell="E51" sqref="E51"/>
    </sheetView>
  </sheetViews>
  <sheetFormatPr baseColWidth="10" defaultRowHeight="16" x14ac:dyDescent="0.2"/>
  <cols>
    <col min="1" max="1" width="21.1640625" customWidth="1"/>
    <col min="2" max="2" width="21.33203125" customWidth="1"/>
    <col min="3" max="3" width="21.1640625" customWidth="1"/>
    <col min="4" max="4" width="21.33203125" customWidth="1"/>
  </cols>
  <sheetData>
    <row r="1" spans="1:12" x14ac:dyDescent="0.2">
      <c r="B1">
        <v>200</v>
      </c>
      <c r="C1">
        <v>215</v>
      </c>
      <c r="D1">
        <v>230</v>
      </c>
      <c r="E1">
        <v>200</v>
      </c>
      <c r="F1">
        <v>215</v>
      </c>
      <c r="G1">
        <v>230</v>
      </c>
    </row>
    <row r="2" spans="1:12" x14ac:dyDescent="0.2">
      <c r="A2">
        <v>150</v>
      </c>
      <c r="B2" s="1">
        <v>90.4</v>
      </c>
      <c r="C2" s="1">
        <v>90.7</v>
      </c>
      <c r="D2" s="1">
        <v>90.2</v>
      </c>
      <c r="E2" s="2">
        <v>90.2</v>
      </c>
      <c r="F2" s="2">
        <v>90.6</v>
      </c>
      <c r="G2" s="2">
        <v>90.4</v>
      </c>
      <c r="H2" t="s">
        <v>0</v>
      </c>
      <c r="I2" s="2">
        <v>3</v>
      </c>
    </row>
    <row r="3" spans="1:12" x14ac:dyDescent="0.2">
      <c r="A3">
        <v>160</v>
      </c>
      <c r="B3" s="1">
        <v>90.1</v>
      </c>
      <c r="C3" s="1">
        <v>90.5</v>
      </c>
      <c r="D3" s="1">
        <v>89.9</v>
      </c>
      <c r="E3" s="2">
        <v>90.3</v>
      </c>
      <c r="F3" s="2">
        <v>90.6</v>
      </c>
      <c r="G3" s="2">
        <v>90.1</v>
      </c>
      <c r="H3" t="s">
        <v>1</v>
      </c>
      <c r="I3" s="2">
        <v>3</v>
      </c>
      <c r="K3" t="s">
        <v>6</v>
      </c>
      <c r="L3">
        <f>I2*I3*I4</f>
        <v>18</v>
      </c>
    </row>
    <row r="4" spans="1:12" x14ac:dyDescent="0.2">
      <c r="A4">
        <v>170</v>
      </c>
      <c r="B4" s="1">
        <v>90.5</v>
      </c>
      <c r="C4" s="1">
        <v>90.8</v>
      </c>
      <c r="D4" s="1">
        <v>90.4</v>
      </c>
      <c r="E4" s="2">
        <v>90.7</v>
      </c>
      <c r="F4" s="2">
        <v>90.9</v>
      </c>
      <c r="G4" s="2">
        <v>90.1</v>
      </c>
      <c r="H4" t="s">
        <v>2</v>
      </c>
      <c r="I4" s="2">
        <v>2</v>
      </c>
    </row>
    <row r="7" spans="1:12" x14ac:dyDescent="0.2">
      <c r="B7" cm="1">
        <f t="array" ref="B7:G9">B2:G4^2</f>
        <v>8172.1600000000008</v>
      </c>
      <c r="C7">
        <v>8226.49</v>
      </c>
      <c r="D7">
        <v>8136.0400000000009</v>
      </c>
      <c r="E7">
        <v>8136.0400000000009</v>
      </c>
      <c r="F7">
        <v>8208.3599999999988</v>
      </c>
      <c r="G7">
        <v>8172.1600000000008</v>
      </c>
    </row>
    <row r="8" spans="1:12" x14ac:dyDescent="0.2">
      <c r="B8">
        <v>8118.0099999999993</v>
      </c>
      <c r="C8">
        <v>8190.25</v>
      </c>
      <c r="D8">
        <v>8082.0100000000011</v>
      </c>
      <c r="E8">
        <v>8154.0899999999992</v>
      </c>
      <c r="F8">
        <v>8208.3599999999988</v>
      </c>
      <c r="G8">
        <v>8118.0099999999993</v>
      </c>
    </row>
    <row r="9" spans="1:12" x14ac:dyDescent="0.2">
      <c r="B9">
        <v>8190.25</v>
      </c>
      <c r="C9">
        <v>8244.64</v>
      </c>
      <c r="D9">
        <v>8172.1600000000008</v>
      </c>
      <c r="E9">
        <v>8226.49</v>
      </c>
      <c r="F9">
        <v>8262.8100000000013</v>
      </c>
      <c r="G9">
        <v>8118.0099999999993</v>
      </c>
      <c r="H9" s="3" t="s">
        <v>3</v>
      </c>
      <c r="I9" s="3">
        <f>SUM(_xlfn.ANCHORARRAY(B7))</f>
        <v>147136.34000000003</v>
      </c>
    </row>
    <row r="11" spans="1:12" x14ac:dyDescent="0.2">
      <c r="J11" s="11"/>
      <c r="K11" s="11" t="s">
        <v>12</v>
      </c>
      <c r="L11" s="11" t="s">
        <v>13</v>
      </c>
    </row>
    <row r="12" spans="1:12" x14ac:dyDescent="0.2">
      <c r="B12">
        <v>200</v>
      </c>
      <c r="D12">
        <v>215</v>
      </c>
      <c r="F12">
        <v>230</v>
      </c>
      <c r="J12" s="11" t="s">
        <v>14</v>
      </c>
      <c r="K12" s="11">
        <f>SUM(B2:D4)</f>
        <v>813.49999999999989</v>
      </c>
      <c r="L12" s="11">
        <f>SUM(E2:G4)</f>
        <v>813.90000000000009</v>
      </c>
    </row>
    <row r="13" spans="1:12" x14ac:dyDescent="0.2">
      <c r="A13">
        <v>150</v>
      </c>
      <c r="B13" s="3">
        <v>90.4</v>
      </c>
      <c r="C13" s="3">
        <v>90.2</v>
      </c>
      <c r="D13" s="4">
        <v>90.7</v>
      </c>
      <c r="E13" s="4">
        <v>90.6</v>
      </c>
      <c r="F13" s="5">
        <v>90.2</v>
      </c>
      <c r="G13" s="5">
        <v>90.4</v>
      </c>
      <c r="J13" s="11" t="s">
        <v>15</v>
      </c>
      <c r="K13" s="11">
        <f>K12^2</f>
        <v>661782.24999999977</v>
      </c>
      <c r="L13" s="11">
        <f>L12^2</f>
        <v>662433.2100000002</v>
      </c>
    </row>
    <row r="14" spans="1:12" x14ac:dyDescent="0.2">
      <c r="A14">
        <v>160</v>
      </c>
      <c r="B14" s="3">
        <v>90.1</v>
      </c>
      <c r="C14" s="3">
        <v>90.3</v>
      </c>
      <c r="D14" s="4">
        <v>90.5</v>
      </c>
      <c r="E14" s="4">
        <v>90.6</v>
      </c>
      <c r="F14" s="5">
        <v>89.9</v>
      </c>
      <c r="G14" s="5">
        <v>90.1</v>
      </c>
      <c r="J14" s="11" t="s">
        <v>16</v>
      </c>
      <c r="K14" s="11">
        <f>SUM(K13:L13)</f>
        <v>1324215.46</v>
      </c>
      <c r="L14" s="11"/>
    </row>
    <row r="15" spans="1:12" x14ac:dyDescent="0.2">
      <c r="A15">
        <v>170</v>
      </c>
      <c r="B15" s="3">
        <v>90.5</v>
      </c>
      <c r="C15" s="3">
        <v>90.7</v>
      </c>
      <c r="D15" s="4">
        <v>90.8</v>
      </c>
      <c r="E15" s="4">
        <v>90.9</v>
      </c>
      <c r="F15" s="5">
        <v>90.4</v>
      </c>
      <c r="G15" s="5">
        <v>90.1</v>
      </c>
      <c r="H15" t="s">
        <v>4</v>
      </c>
    </row>
    <row r="17" spans="1:8" x14ac:dyDescent="0.2">
      <c r="B17" s="6">
        <v>200</v>
      </c>
      <c r="C17" s="6">
        <v>215</v>
      </c>
      <c r="D17" s="6">
        <v>230</v>
      </c>
      <c r="F17" s="7" t="s">
        <v>5</v>
      </c>
    </row>
    <row r="18" spans="1:8" x14ac:dyDescent="0.2">
      <c r="A18">
        <v>150</v>
      </c>
      <c r="B18" s="2">
        <f>SUM(B13:C13)</f>
        <v>180.60000000000002</v>
      </c>
      <c r="C18" s="2">
        <f>SUM(D13:E13)</f>
        <v>181.3</v>
      </c>
      <c r="D18" s="2">
        <f>SUM(F13:G13)</f>
        <v>180.60000000000002</v>
      </c>
      <c r="F18" s="7">
        <f>SUM(B18:D18)</f>
        <v>542.5</v>
      </c>
    </row>
    <row r="19" spans="1:8" x14ac:dyDescent="0.2">
      <c r="A19">
        <v>160</v>
      </c>
      <c r="B19" s="2">
        <f t="shared" ref="B19:B20" si="0">SUM(B14:C14)</f>
        <v>180.39999999999998</v>
      </c>
      <c r="C19" s="2">
        <f t="shared" ref="C19:C20" si="1">SUM(D14:E14)</f>
        <v>181.1</v>
      </c>
      <c r="D19" s="2">
        <f t="shared" ref="D19:D20" si="2">SUM(F14:G14)</f>
        <v>180</v>
      </c>
      <c r="F19" s="7">
        <f t="shared" ref="F19:F20" si="3">SUM(B19:D19)</f>
        <v>541.5</v>
      </c>
    </row>
    <row r="20" spans="1:8" x14ac:dyDescent="0.2">
      <c r="A20">
        <v>170</v>
      </c>
      <c r="B20" s="2">
        <f t="shared" si="0"/>
        <v>181.2</v>
      </c>
      <c r="C20" s="2">
        <f t="shared" si="1"/>
        <v>181.7</v>
      </c>
      <c r="D20" s="2">
        <f t="shared" si="2"/>
        <v>180.5</v>
      </c>
      <c r="F20" s="7">
        <f t="shared" si="3"/>
        <v>543.4</v>
      </c>
    </row>
    <row r="21" spans="1:8" x14ac:dyDescent="0.2">
      <c r="A21" t="s">
        <v>7</v>
      </c>
      <c r="B21">
        <f>SUM(B18:B20)</f>
        <v>542.20000000000005</v>
      </c>
      <c r="C21">
        <f t="shared" ref="C21:D21" si="4">SUM(C18:C20)</f>
        <v>544.09999999999991</v>
      </c>
      <c r="D21">
        <f t="shared" si="4"/>
        <v>541.1</v>
      </c>
      <c r="E21" t="s">
        <v>10</v>
      </c>
      <c r="F21" s="7">
        <f>SUM(B21:D21)</f>
        <v>1627.4</v>
      </c>
    </row>
    <row r="23" spans="1:8" x14ac:dyDescent="0.2">
      <c r="A23" s="8" t="s">
        <v>8</v>
      </c>
      <c r="B23" s="8"/>
      <c r="C23" s="9" t="s">
        <v>9</v>
      </c>
      <c r="D23" s="9">
        <f>B21^2</f>
        <v>293980.84000000003</v>
      </c>
      <c r="E23" s="9">
        <f t="shared" ref="E23:F23" si="5">C21^2</f>
        <v>296044.80999999988</v>
      </c>
      <c r="F23" s="9">
        <f t="shared" si="5"/>
        <v>292789.21000000002</v>
      </c>
      <c r="G23" s="9" t="s">
        <v>3</v>
      </c>
      <c r="H23" s="9">
        <f>SUM(D23:F23)</f>
        <v>882814.85999999987</v>
      </c>
    </row>
    <row r="24" spans="1:8" x14ac:dyDescent="0.2">
      <c r="A24" s="8">
        <f>F18^2</f>
        <v>294306.25</v>
      </c>
      <c r="B24" s="8"/>
    </row>
    <row r="25" spans="1:8" x14ac:dyDescent="0.2">
      <c r="A25" s="8">
        <f t="shared" ref="A25:A26" si="6">F19^2</f>
        <v>293222.25</v>
      </c>
      <c r="B25" s="8"/>
      <c r="C25" s="10" t="s">
        <v>11</v>
      </c>
      <c r="D25" s="10">
        <f>F21^2</f>
        <v>2648430.7600000002</v>
      </c>
    </row>
    <row r="26" spans="1:8" x14ac:dyDescent="0.2">
      <c r="A26" s="8">
        <f t="shared" si="6"/>
        <v>295283.56</v>
      </c>
      <c r="B26" s="8"/>
    </row>
    <row r="27" spans="1:8" x14ac:dyDescent="0.2">
      <c r="A27" s="8" t="s">
        <v>3</v>
      </c>
      <c r="B27" s="8">
        <f>SUM(A24:A26)</f>
        <v>882812.06</v>
      </c>
    </row>
    <row r="29" spans="1:8" x14ac:dyDescent="0.2">
      <c r="A29" s="2">
        <f>B18^2</f>
        <v>32616.360000000008</v>
      </c>
      <c r="B29" s="2">
        <f t="shared" ref="B29:C29" si="7">C18^2</f>
        <v>32869.69</v>
      </c>
      <c r="C29" s="2">
        <f t="shared" si="7"/>
        <v>32616.360000000008</v>
      </c>
    </row>
    <row r="30" spans="1:8" x14ac:dyDescent="0.2">
      <c r="A30" s="2">
        <f t="shared" ref="A30:C30" si="8">B19^2</f>
        <v>32544.159999999993</v>
      </c>
      <c r="B30" s="2">
        <f t="shared" si="8"/>
        <v>32797.21</v>
      </c>
      <c r="C30" s="2">
        <f t="shared" si="8"/>
        <v>32400</v>
      </c>
    </row>
    <row r="31" spans="1:8" x14ac:dyDescent="0.2">
      <c r="A31" s="2">
        <f t="shared" ref="A31:C31" si="9">B20^2</f>
        <v>32833.439999999995</v>
      </c>
      <c r="B31" s="2">
        <f t="shared" si="9"/>
        <v>33014.89</v>
      </c>
      <c r="C31" s="2">
        <f t="shared" si="9"/>
        <v>32580.25</v>
      </c>
      <c r="D31" s="1" t="s">
        <v>3</v>
      </c>
      <c r="E31" s="1">
        <f>SUM(A29:C31)</f>
        <v>294272.36</v>
      </c>
    </row>
    <row r="33" spans="1:7" x14ac:dyDescent="0.2">
      <c r="A33" s="15" t="s">
        <v>17</v>
      </c>
      <c r="B33" s="31" t="s">
        <v>18</v>
      </c>
      <c r="C33" s="31" t="s">
        <v>20</v>
      </c>
      <c r="D33" s="31" t="s">
        <v>19</v>
      </c>
      <c r="E33" s="31" t="s">
        <v>21</v>
      </c>
      <c r="F33" s="31" t="s">
        <v>22</v>
      </c>
      <c r="G33" s="31" t="s">
        <v>23</v>
      </c>
    </row>
    <row r="34" spans="1:7" x14ac:dyDescent="0.2">
      <c r="A34" s="15" t="s">
        <v>24</v>
      </c>
      <c r="B34" s="15">
        <f>I9-D25/L3</f>
        <v>1.297777777799638</v>
      </c>
      <c r="C34" s="15">
        <v>17</v>
      </c>
      <c r="D34" s="15">
        <f>B34/C34</f>
        <v>7.6339869282331649E-2</v>
      </c>
      <c r="E34" s="15">
        <f>D34/D40</f>
        <v>4.0415224900752627</v>
      </c>
      <c r="F34" s="15"/>
      <c r="G34" s="15"/>
    </row>
    <row r="35" spans="1:7" x14ac:dyDescent="0.2">
      <c r="A35" s="15" t="s">
        <v>25</v>
      </c>
      <c r="B35" s="15">
        <f>B27/(I3*I4)-D25/L3</f>
        <v>0.30111111112637445</v>
      </c>
      <c r="C35" s="15">
        <v>2</v>
      </c>
      <c r="D35" s="15">
        <f t="shared" ref="D35:D40" si="10">B35/C35</f>
        <v>0.15055555556318723</v>
      </c>
      <c r="E35" s="15">
        <f>D35/D40</f>
        <v>7.9705882330509068</v>
      </c>
      <c r="F35" s="15">
        <f>_xlfn.F.INV.RT(0.05,C35,C40)</f>
        <v>4.4589701075245118</v>
      </c>
      <c r="G35" s="15">
        <f>_xlfn.F.DIST.RT(E35,C35,C40)</f>
        <v>1.2467460384175233E-2</v>
      </c>
    </row>
    <row r="36" spans="1:7" x14ac:dyDescent="0.2">
      <c r="A36" s="15" t="s">
        <v>26</v>
      </c>
      <c r="B36" s="15">
        <f>H23/(I3*I4)-D25/L3</f>
        <v>0.76777777774259448</v>
      </c>
      <c r="C36" s="15">
        <v>2</v>
      </c>
      <c r="D36" s="15">
        <f t="shared" si="10"/>
        <v>0.38388888887129724</v>
      </c>
      <c r="E36" s="15">
        <f>D36/D40</f>
        <v>20.323529404083409</v>
      </c>
      <c r="F36" s="15">
        <f>_xlfn.F.INV.RT(0.05,C36,C40)</f>
        <v>4.4589701075245118</v>
      </c>
      <c r="G36" s="15">
        <f>_xlfn.F.DIST.RT(E36,C36,C40)</f>
        <v>7.3136402797151668E-4</v>
      </c>
    </row>
    <row r="37" spans="1:7" x14ac:dyDescent="0.2">
      <c r="A37" s="15" t="s">
        <v>27</v>
      </c>
      <c r="B37" s="15">
        <f>(K14/9)-(D25/18)</f>
        <v>8.8888888712972403E-3</v>
      </c>
      <c r="C37" s="15">
        <v>1</v>
      </c>
      <c r="D37" s="15">
        <f t="shared" si="10"/>
        <v>8.8888888712972403E-3</v>
      </c>
      <c r="E37" s="15">
        <f>D37/D40</f>
        <v>0.47058823420650048</v>
      </c>
      <c r="F37" s="15">
        <f>_xlfn.F.INV.RT(0.05,C37,C40)</f>
        <v>5.3176550715787174</v>
      </c>
      <c r="G37" s="15">
        <f>_xlfn.F.DIST.RT(E37,C37,C40)</f>
        <v>0.51210349517810472</v>
      </c>
    </row>
    <row r="38" spans="1:7" x14ac:dyDescent="0.2">
      <c r="A38" s="15" t="s">
        <v>29</v>
      </c>
      <c r="B38" s="15">
        <f>E31/I4-D25/L3</f>
        <v>1.1377777777670417</v>
      </c>
      <c r="C38" s="15"/>
      <c r="D38" s="15"/>
      <c r="E38" s="15"/>
      <c r="F38" s="15"/>
      <c r="G38" s="15"/>
    </row>
    <row r="39" spans="1:7" x14ac:dyDescent="0.2">
      <c r="A39" s="15" t="s">
        <v>28</v>
      </c>
      <c r="B39" s="15">
        <f>B38-(B35+B36)</f>
        <v>6.8888888898072764E-2</v>
      </c>
      <c r="C39" s="15">
        <v>4</v>
      </c>
      <c r="D39" s="15">
        <f t="shared" si="10"/>
        <v>1.7222222224518191E-2</v>
      </c>
      <c r="E39" s="15">
        <f>D39/D40</f>
        <v>0.91176470570108337</v>
      </c>
      <c r="F39" s="15">
        <f>_xlfn.F.INV.RT(0.05,C39,C40)</f>
        <v>3.8378533545558975</v>
      </c>
      <c r="G39" s="15">
        <f>_xlfn.F.DIST.RT(E39,C39,C40)</f>
        <v>0.50137715419069284</v>
      </c>
    </row>
    <row r="40" spans="1:7" x14ac:dyDescent="0.2">
      <c r="A40" s="15" t="s">
        <v>30</v>
      </c>
      <c r="B40" s="15">
        <f>B34-B35-B36-B37-B39</f>
        <v>0.15111111116129905</v>
      </c>
      <c r="C40" s="15">
        <v>8</v>
      </c>
      <c r="D40" s="15">
        <f t="shared" si="10"/>
        <v>1.8888888895162381E-2</v>
      </c>
      <c r="E40" s="15"/>
      <c r="F40" s="15"/>
      <c r="G40" s="15"/>
    </row>
    <row r="43" spans="1:7" x14ac:dyDescent="0.2">
      <c r="A43" s="6" t="s">
        <v>69</v>
      </c>
      <c r="B43" t="s">
        <v>70</v>
      </c>
      <c r="C43">
        <f>SUM(B13:G13)/6</f>
        <v>90.416666666666671</v>
      </c>
      <c r="D43">
        <f>SUM(B14:G14)/6</f>
        <v>90.25</v>
      </c>
      <c r="E43" s="2">
        <f>SUM(B15:G15)/6</f>
        <v>90.566666666666663</v>
      </c>
    </row>
    <row r="44" spans="1:7" x14ac:dyDescent="0.2">
      <c r="B44" t="s">
        <v>71</v>
      </c>
      <c r="C44">
        <f>SUM(B13:C15)/6</f>
        <v>90.366666666666674</v>
      </c>
      <c r="D44" s="2">
        <f>SUM(D13:E15)/6</f>
        <v>90.683333333333337</v>
      </c>
      <c r="E44">
        <f>SUM(F13:G15)/6</f>
        <v>90.183333333333337</v>
      </c>
    </row>
    <row r="46" spans="1:7" x14ac:dyDescent="0.2">
      <c r="B4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AD7C9-0AE6-B949-A384-1A06BCECBB74}">
  <dimension ref="A3:M100"/>
  <sheetViews>
    <sheetView tabSelected="1" topLeftCell="A76" workbookViewId="0">
      <selection activeCell="C106" sqref="C106"/>
    </sheetView>
  </sheetViews>
  <sheetFormatPr baseColWidth="10" defaultRowHeight="16" x14ac:dyDescent="0.2"/>
  <cols>
    <col min="1" max="1" width="13.5" customWidth="1"/>
    <col min="2" max="2" width="12.33203125" customWidth="1"/>
  </cols>
  <sheetData>
    <row r="3" spans="1:13" x14ac:dyDescent="0.2">
      <c r="A3" t="s">
        <v>32</v>
      </c>
      <c r="D3" t="s">
        <v>31</v>
      </c>
    </row>
    <row r="4" spans="1:13" x14ac:dyDescent="0.2">
      <c r="B4" s="11">
        <v>1</v>
      </c>
      <c r="C4" s="11">
        <v>2</v>
      </c>
      <c r="D4" s="11">
        <v>3</v>
      </c>
      <c r="E4" s="11">
        <v>4</v>
      </c>
      <c r="F4" s="13" t="s">
        <v>33</v>
      </c>
      <c r="H4" t="s">
        <v>41</v>
      </c>
    </row>
    <row r="5" spans="1:13" x14ac:dyDescent="0.2">
      <c r="A5">
        <v>1</v>
      </c>
      <c r="B5">
        <v>35</v>
      </c>
      <c r="C5">
        <v>39</v>
      </c>
      <c r="D5">
        <v>37</v>
      </c>
      <c r="E5">
        <v>43</v>
      </c>
      <c r="F5">
        <f>SUM(B5:E5)</f>
        <v>154</v>
      </c>
      <c r="H5" s="15">
        <f>B5^2</f>
        <v>1225</v>
      </c>
      <c r="I5" s="15">
        <f>C5^2</f>
        <v>1521</v>
      </c>
      <c r="J5" s="15">
        <f>D5^2</f>
        <v>1369</v>
      </c>
      <c r="K5" s="15">
        <f>E5^2</f>
        <v>1849</v>
      </c>
    </row>
    <row r="6" spans="1:13" x14ac:dyDescent="0.2">
      <c r="A6">
        <v>2</v>
      </c>
      <c r="B6">
        <v>43</v>
      </c>
      <c r="C6">
        <v>35</v>
      </c>
      <c r="D6" s="14"/>
      <c r="E6">
        <v>57</v>
      </c>
      <c r="F6">
        <f>SUM(B6:E6)</f>
        <v>135</v>
      </c>
      <c r="H6" s="15">
        <f>B6^2</f>
        <v>1849</v>
      </c>
      <c r="I6" s="15">
        <f t="shared" ref="I6:I8" si="0">C6^2</f>
        <v>1225</v>
      </c>
      <c r="J6" s="15"/>
      <c r="K6" s="15">
        <f t="shared" ref="K6:K8" si="1">E6^2</f>
        <v>3249</v>
      </c>
    </row>
    <row r="7" spans="1:13" x14ac:dyDescent="0.2">
      <c r="A7">
        <v>3</v>
      </c>
      <c r="B7" s="14"/>
      <c r="C7">
        <v>51</v>
      </c>
      <c r="D7">
        <v>33</v>
      </c>
      <c r="E7">
        <v>59</v>
      </c>
      <c r="F7">
        <f>SUM(B7:E7)</f>
        <v>143</v>
      </c>
      <c r="H7" s="15"/>
      <c r="I7" s="15">
        <f t="shared" si="0"/>
        <v>2601</v>
      </c>
      <c r="J7" s="15">
        <f>D7^2</f>
        <v>1089</v>
      </c>
      <c r="K7" s="15">
        <f t="shared" si="1"/>
        <v>3481</v>
      </c>
    </row>
    <row r="8" spans="1:13" x14ac:dyDescent="0.2">
      <c r="A8">
        <v>4</v>
      </c>
      <c r="B8">
        <v>23</v>
      </c>
      <c r="C8">
        <v>37</v>
      </c>
      <c r="D8">
        <v>27</v>
      </c>
      <c r="E8">
        <v>38</v>
      </c>
      <c r="F8">
        <f>SUM(B8:E8)</f>
        <v>125</v>
      </c>
      <c r="H8" s="15">
        <f>B8^2</f>
        <v>529</v>
      </c>
      <c r="I8" s="15">
        <f t="shared" si="0"/>
        <v>1369</v>
      </c>
      <c r="J8" s="15">
        <f>D8^2</f>
        <v>729</v>
      </c>
      <c r="K8" s="15">
        <f t="shared" si="1"/>
        <v>1444</v>
      </c>
      <c r="L8" t="s">
        <v>16</v>
      </c>
      <c r="M8" s="15">
        <f>SUM(H5:K8)</f>
        <v>23529</v>
      </c>
    </row>
    <row r="9" spans="1:13" x14ac:dyDescent="0.2">
      <c r="A9" s="12" t="s">
        <v>34</v>
      </c>
      <c r="B9">
        <f>SUM(B5:B8)</f>
        <v>101</v>
      </c>
      <c r="C9">
        <f>SUM(C5:C8)</f>
        <v>162</v>
      </c>
      <c r="D9">
        <f>SUM(D5:D8)</f>
        <v>97</v>
      </c>
      <c r="E9">
        <f>SUM(E5:E8)</f>
        <v>197</v>
      </c>
      <c r="F9">
        <f>SUM(B9:E9)</f>
        <v>557</v>
      </c>
    </row>
    <row r="12" spans="1:13" x14ac:dyDescent="0.2">
      <c r="A12" t="s">
        <v>35</v>
      </c>
    </row>
    <row r="14" spans="1:13" x14ac:dyDescent="0.2">
      <c r="A14" s="12"/>
      <c r="B14" s="12" t="s">
        <v>36</v>
      </c>
      <c r="C14" s="12" t="s">
        <v>37</v>
      </c>
      <c r="D14" s="12" t="s">
        <v>38</v>
      </c>
      <c r="E14" s="12" t="s">
        <v>39</v>
      </c>
      <c r="F14" s="12" t="s">
        <v>40</v>
      </c>
      <c r="G14" s="12" t="s">
        <v>42</v>
      </c>
      <c r="H14" s="12" t="s">
        <v>43</v>
      </c>
      <c r="I14" s="12" t="s">
        <v>44</v>
      </c>
      <c r="J14" s="12" t="s">
        <v>45</v>
      </c>
    </row>
    <row r="15" spans="1:13" x14ac:dyDescent="0.2">
      <c r="A15" s="18" t="s">
        <v>36</v>
      </c>
      <c r="B15" s="18">
        <v>14</v>
      </c>
      <c r="C15" s="18">
        <v>4</v>
      </c>
      <c r="D15" s="18">
        <v>3</v>
      </c>
      <c r="E15" s="18">
        <v>3</v>
      </c>
      <c r="F15" s="18">
        <v>4</v>
      </c>
      <c r="G15" s="18">
        <v>3</v>
      </c>
      <c r="H15" s="18">
        <v>4</v>
      </c>
      <c r="I15" s="18">
        <v>3</v>
      </c>
      <c r="J15" s="18">
        <v>4</v>
      </c>
      <c r="K15" s="18">
        <v>557</v>
      </c>
    </row>
    <row r="16" spans="1:13" x14ac:dyDescent="0.2">
      <c r="A16" s="17" t="s">
        <v>37</v>
      </c>
      <c r="B16" s="17">
        <v>4</v>
      </c>
      <c r="C16" s="17">
        <v>4</v>
      </c>
      <c r="D16" s="17">
        <v>0</v>
      </c>
      <c r="E16" s="17">
        <v>0</v>
      </c>
      <c r="F16" s="17">
        <v>0</v>
      </c>
      <c r="G16" s="17">
        <v>1</v>
      </c>
      <c r="H16" s="17">
        <v>1</v>
      </c>
      <c r="I16" s="17">
        <v>1</v>
      </c>
      <c r="J16" s="17">
        <v>1</v>
      </c>
      <c r="K16" s="16">
        <v>154</v>
      </c>
    </row>
    <row r="17" spans="1:11" x14ac:dyDescent="0.2">
      <c r="A17" s="17" t="s">
        <v>38</v>
      </c>
      <c r="B17" s="17">
        <v>3</v>
      </c>
      <c r="C17" s="17">
        <v>0</v>
      </c>
      <c r="D17" s="17">
        <v>3</v>
      </c>
      <c r="E17" s="17">
        <v>0</v>
      </c>
      <c r="F17" s="17">
        <v>0</v>
      </c>
      <c r="G17" s="17">
        <v>1</v>
      </c>
      <c r="H17" s="17">
        <v>1</v>
      </c>
      <c r="I17" s="17">
        <v>0</v>
      </c>
      <c r="J17" s="17">
        <v>1</v>
      </c>
      <c r="K17" s="16">
        <v>135</v>
      </c>
    </row>
    <row r="18" spans="1:11" x14ac:dyDescent="0.2">
      <c r="A18" s="17" t="s">
        <v>39</v>
      </c>
      <c r="B18" s="17">
        <v>3</v>
      </c>
      <c r="C18" s="17">
        <v>0</v>
      </c>
      <c r="D18" s="17">
        <v>0</v>
      </c>
      <c r="E18" s="17">
        <v>3</v>
      </c>
      <c r="F18" s="17">
        <v>0</v>
      </c>
      <c r="G18" s="17">
        <v>0</v>
      </c>
      <c r="H18" s="17">
        <v>1</v>
      </c>
      <c r="I18" s="17">
        <v>1</v>
      </c>
      <c r="J18" s="17">
        <v>1</v>
      </c>
      <c r="K18" s="16">
        <v>143</v>
      </c>
    </row>
    <row r="19" spans="1:11" x14ac:dyDescent="0.2">
      <c r="A19" s="17" t="s">
        <v>40</v>
      </c>
      <c r="B19" s="17">
        <v>4</v>
      </c>
      <c r="C19" s="17">
        <v>0</v>
      </c>
      <c r="D19" s="17">
        <v>0</v>
      </c>
      <c r="E19" s="17">
        <v>0</v>
      </c>
      <c r="F19" s="17">
        <v>4</v>
      </c>
      <c r="G19" s="17">
        <v>1</v>
      </c>
      <c r="H19" s="17">
        <v>1</v>
      </c>
      <c r="I19" s="17">
        <v>1</v>
      </c>
      <c r="J19" s="17">
        <v>1</v>
      </c>
      <c r="K19" s="16">
        <v>125</v>
      </c>
    </row>
    <row r="20" spans="1:11" x14ac:dyDescent="0.2">
      <c r="A20" s="17" t="s">
        <v>42</v>
      </c>
      <c r="B20" s="17">
        <v>3</v>
      </c>
      <c r="C20" s="17">
        <v>1</v>
      </c>
      <c r="D20" s="17">
        <v>1</v>
      </c>
      <c r="E20" s="17">
        <v>0</v>
      </c>
      <c r="F20" s="17">
        <v>1</v>
      </c>
      <c r="G20" s="17">
        <v>3</v>
      </c>
      <c r="H20" s="17">
        <v>0</v>
      </c>
      <c r="I20" s="17">
        <v>0</v>
      </c>
      <c r="J20" s="17">
        <v>0</v>
      </c>
      <c r="K20" s="16">
        <v>101</v>
      </c>
    </row>
    <row r="21" spans="1:11" x14ac:dyDescent="0.2">
      <c r="A21" s="17" t="s">
        <v>43</v>
      </c>
      <c r="B21" s="17">
        <v>4</v>
      </c>
      <c r="C21" s="17">
        <v>1</v>
      </c>
      <c r="D21" s="17">
        <v>1</v>
      </c>
      <c r="E21" s="17">
        <v>1</v>
      </c>
      <c r="F21" s="17">
        <v>1</v>
      </c>
      <c r="G21" s="17">
        <v>0</v>
      </c>
      <c r="H21" s="17">
        <v>4</v>
      </c>
      <c r="I21" s="17">
        <v>0</v>
      </c>
      <c r="J21" s="17">
        <v>0</v>
      </c>
      <c r="K21" s="16">
        <v>162</v>
      </c>
    </row>
    <row r="22" spans="1:11" x14ac:dyDescent="0.2">
      <c r="A22" s="17" t="s">
        <v>44</v>
      </c>
      <c r="B22" s="17">
        <v>3</v>
      </c>
      <c r="C22" s="17">
        <v>1</v>
      </c>
      <c r="D22" s="17">
        <v>0</v>
      </c>
      <c r="E22" s="17">
        <v>1</v>
      </c>
      <c r="F22" s="17">
        <v>1</v>
      </c>
      <c r="G22" s="17">
        <v>0</v>
      </c>
      <c r="H22" s="17">
        <v>0</v>
      </c>
      <c r="I22" s="17">
        <v>3</v>
      </c>
      <c r="J22" s="17">
        <v>0</v>
      </c>
      <c r="K22" s="16">
        <v>97</v>
      </c>
    </row>
    <row r="23" spans="1:11" x14ac:dyDescent="0.2">
      <c r="A23" s="18" t="s">
        <v>45</v>
      </c>
      <c r="B23" s="18">
        <v>4</v>
      </c>
      <c r="C23" s="18">
        <v>1</v>
      </c>
      <c r="D23" s="18">
        <v>1</v>
      </c>
      <c r="E23" s="18">
        <v>1</v>
      </c>
      <c r="F23" s="18">
        <v>1</v>
      </c>
      <c r="G23" s="18">
        <v>0</v>
      </c>
      <c r="H23" s="18">
        <v>0</v>
      </c>
      <c r="I23" s="18">
        <v>0</v>
      </c>
      <c r="J23" s="18">
        <v>4</v>
      </c>
      <c r="K23" s="18">
        <v>197</v>
      </c>
    </row>
    <row r="24" spans="1:11" x14ac:dyDescent="0.2">
      <c r="A24" s="17" t="s">
        <v>46</v>
      </c>
      <c r="B24" s="17">
        <v>0</v>
      </c>
      <c r="C24" s="17">
        <v>1</v>
      </c>
      <c r="D24" s="17">
        <v>1</v>
      </c>
      <c r="E24" s="17">
        <v>1</v>
      </c>
      <c r="F24" s="17">
        <v>1</v>
      </c>
      <c r="G24" s="17">
        <v>0</v>
      </c>
      <c r="H24" s="17">
        <v>0</v>
      </c>
      <c r="I24" s="17">
        <v>0</v>
      </c>
      <c r="J24" s="17">
        <v>0</v>
      </c>
      <c r="K24" s="16">
        <v>0</v>
      </c>
    </row>
    <row r="25" spans="1:11" x14ac:dyDescent="0.2">
      <c r="A25" s="17" t="s">
        <v>46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1</v>
      </c>
      <c r="H25" s="17">
        <v>1</v>
      </c>
      <c r="I25" s="17">
        <v>1</v>
      </c>
      <c r="J25" s="17">
        <v>1</v>
      </c>
      <c r="K25" s="16">
        <v>0</v>
      </c>
    </row>
    <row r="28" spans="1:11" x14ac:dyDescent="0.2">
      <c r="A28" t="s">
        <v>47</v>
      </c>
    </row>
    <row r="30" spans="1:11" x14ac:dyDescent="0.2">
      <c r="A30" s="17" t="s">
        <v>37</v>
      </c>
      <c r="B30" s="17">
        <v>4</v>
      </c>
      <c r="C30" s="17">
        <v>4</v>
      </c>
      <c r="D30" s="17">
        <v>0</v>
      </c>
      <c r="E30" s="17">
        <v>0</v>
      </c>
      <c r="F30" s="17">
        <v>0</v>
      </c>
      <c r="G30" s="17">
        <v>1</v>
      </c>
      <c r="H30" s="17">
        <v>1</v>
      </c>
      <c r="I30" s="17">
        <v>1</v>
      </c>
      <c r="J30" s="17">
        <v>1</v>
      </c>
      <c r="K30" s="16">
        <v>154</v>
      </c>
    </row>
    <row r="31" spans="1:11" x14ac:dyDescent="0.2">
      <c r="A31" s="17" t="s">
        <v>38</v>
      </c>
      <c r="B31" s="17">
        <v>3</v>
      </c>
      <c r="C31" s="17">
        <v>0</v>
      </c>
      <c r="D31" s="17">
        <v>3</v>
      </c>
      <c r="E31" s="17">
        <v>0</v>
      </c>
      <c r="F31" s="17">
        <v>0</v>
      </c>
      <c r="G31" s="17">
        <v>1</v>
      </c>
      <c r="H31" s="17">
        <v>1</v>
      </c>
      <c r="I31" s="17">
        <v>0</v>
      </c>
      <c r="J31" s="17">
        <v>1</v>
      </c>
      <c r="K31" s="16">
        <v>135</v>
      </c>
    </row>
    <row r="32" spans="1:11" x14ac:dyDescent="0.2">
      <c r="A32" s="17" t="s">
        <v>39</v>
      </c>
      <c r="B32" s="17">
        <v>3</v>
      </c>
      <c r="C32" s="17">
        <v>0</v>
      </c>
      <c r="D32" s="17">
        <v>0</v>
      </c>
      <c r="E32" s="17">
        <v>3</v>
      </c>
      <c r="F32" s="17">
        <v>0</v>
      </c>
      <c r="G32" s="17">
        <v>0</v>
      </c>
      <c r="H32" s="17">
        <v>1</v>
      </c>
      <c r="I32" s="17">
        <v>1</v>
      </c>
      <c r="J32" s="17">
        <v>1</v>
      </c>
      <c r="K32" s="16">
        <v>143</v>
      </c>
    </row>
    <row r="33" spans="1:11" x14ac:dyDescent="0.2">
      <c r="A33" s="17" t="s">
        <v>40</v>
      </c>
      <c r="B33" s="17">
        <v>4</v>
      </c>
      <c r="C33" s="17">
        <v>0</v>
      </c>
      <c r="D33" s="17">
        <v>0</v>
      </c>
      <c r="E33" s="17">
        <v>0</v>
      </c>
      <c r="F33" s="17">
        <v>4</v>
      </c>
      <c r="G33" s="17">
        <v>1</v>
      </c>
      <c r="H33" s="17">
        <v>1</v>
      </c>
      <c r="I33" s="17">
        <v>1</v>
      </c>
      <c r="J33" s="17">
        <v>1</v>
      </c>
      <c r="K33" s="16">
        <v>125</v>
      </c>
    </row>
    <row r="34" spans="1:11" x14ac:dyDescent="0.2">
      <c r="A34" s="17" t="s">
        <v>42</v>
      </c>
      <c r="B34" s="17">
        <v>3</v>
      </c>
      <c r="C34" s="17">
        <v>1</v>
      </c>
      <c r="D34" s="17">
        <v>1</v>
      </c>
      <c r="E34" s="17">
        <v>0</v>
      </c>
      <c r="F34" s="17">
        <v>1</v>
      </c>
      <c r="G34" s="17">
        <v>3</v>
      </c>
      <c r="H34" s="17">
        <v>0</v>
      </c>
      <c r="I34" s="17">
        <v>0</v>
      </c>
      <c r="J34" s="17">
        <v>0</v>
      </c>
      <c r="K34" s="16">
        <v>101</v>
      </c>
    </row>
    <row r="35" spans="1:11" x14ac:dyDescent="0.2">
      <c r="A35" s="17" t="s">
        <v>43</v>
      </c>
      <c r="B35" s="17">
        <v>4</v>
      </c>
      <c r="C35" s="17">
        <v>1</v>
      </c>
      <c r="D35" s="17">
        <v>1</v>
      </c>
      <c r="E35" s="17">
        <v>1</v>
      </c>
      <c r="F35" s="17">
        <v>1</v>
      </c>
      <c r="G35" s="17">
        <v>0</v>
      </c>
      <c r="H35" s="17">
        <v>4</v>
      </c>
      <c r="I35" s="17">
        <v>0</v>
      </c>
      <c r="J35" s="17">
        <v>0</v>
      </c>
      <c r="K35" s="16">
        <v>162</v>
      </c>
    </row>
    <row r="36" spans="1:11" x14ac:dyDescent="0.2">
      <c r="A36" s="17" t="s">
        <v>44</v>
      </c>
      <c r="B36" s="17">
        <v>3</v>
      </c>
      <c r="C36" s="17">
        <v>1</v>
      </c>
      <c r="D36" s="17">
        <v>0</v>
      </c>
      <c r="E36" s="17">
        <v>1</v>
      </c>
      <c r="F36" s="17">
        <v>1</v>
      </c>
      <c r="G36" s="17">
        <v>0</v>
      </c>
      <c r="H36" s="17">
        <v>0</v>
      </c>
      <c r="I36" s="17">
        <v>3</v>
      </c>
      <c r="J36" s="17">
        <v>0</v>
      </c>
      <c r="K36" s="16">
        <v>97</v>
      </c>
    </row>
    <row r="37" spans="1:11" x14ac:dyDescent="0.2">
      <c r="A37" s="17" t="s">
        <v>46</v>
      </c>
      <c r="B37" s="17">
        <v>0</v>
      </c>
      <c r="C37" s="17">
        <v>1</v>
      </c>
      <c r="D37" s="17">
        <v>1</v>
      </c>
      <c r="E37" s="17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6">
        <v>0</v>
      </c>
    </row>
    <row r="38" spans="1:11" x14ac:dyDescent="0.2">
      <c r="A38" s="17" t="s">
        <v>46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1</v>
      </c>
      <c r="H38" s="17">
        <v>1</v>
      </c>
      <c r="I38" s="17">
        <v>1</v>
      </c>
      <c r="J38" s="17">
        <v>1</v>
      </c>
      <c r="K38" s="16">
        <v>0</v>
      </c>
    </row>
    <row r="41" spans="1:11" x14ac:dyDescent="0.2">
      <c r="A41" s="18" t="s">
        <v>48</v>
      </c>
    </row>
    <row r="42" spans="1:11" x14ac:dyDescent="0.2">
      <c r="B42" s="19" cm="1">
        <f t="array" ref="B42:J50">MINVERSE(B30:J38)</f>
        <v>4.9999999999999996E-2</v>
      </c>
      <c r="C42" s="19">
        <v>7.4999999999999997E-2</v>
      </c>
      <c r="D42" s="19">
        <v>7.4999999999999997E-2</v>
      </c>
      <c r="E42" s="19">
        <v>5.0000000000000024E-2</v>
      </c>
      <c r="F42" s="19">
        <v>2.5000000000000008E-2</v>
      </c>
      <c r="G42" s="19">
        <v>0</v>
      </c>
      <c r="H42" s="19">
        <v>2.5000000000000029E-2</v>
      </c>
      <c r="I42" s="19">
        <v>-0.25</v>
      </c>
      <c r="J42" s="19">
        <v>-0.25</v>
      </c>
    </row>
    <row r="43" spans="1:11" x14ac:dyDescent="0.2">
      <c r="B43" s="19">
        <v>0.2</v>
      </c>
      <c r="C43" s="19">
        <v>-7.4999999999999997E-2</v>
      </c>
      <c r="D43" s="19">
        <v>-7.4999999999999997E-2</v>
      </c>
      <c r="E43" s="19">
        <v>-5.0000000000000017E-2</v>
      </c>
      <c r="F43" s="19">
        <v>-2.5000000000000001E-2</v>
      </c>
      <c r="G43" s="19">
        <v>0</v>
      </c>
      <c r="H43" s="19">
        <v>-2.5000000000000001E-2</v>
      </c>
      <c r="I43" s="19">
        <v>0.25</v>
      </c>
      <c r="J43" s="19">
        <v>-6.9388939039072284E-18</v>
      </c>
    </row>
    <row r="44" spans="1:11" x14ac:dyDescent="0.2">
      <c r="B44" s="19">
        <v>-7.4999999999999997E-2</v>
      </c>
      <c r="C44" s="19">
        <v>0.26250000000000001</v>
      </c>
      <c r="D44" s="19">
        <v>-0.11249999999999999</v>
      </c>
      <c r="E44" s="19">
        <v>-7.5000000000000025E-2</v>
      </c>
      <c r="F44" s="19">
        <v>-3.7500000000000006E-2</v>
      </c>
      <c r="G44" s="19">
        <v>0</v>
      </c>
      <c r="H44" s="19">
        <v>8.7499999999999981E-2</v>
      </c>
      <c r="I44" s="19">
        <v>0.25</v>
      </c>
      <c r="J44" s="19">
        <v>9.2518585385429707E-18</v>
      </c>
    </row>
    <row r="45" spans="1:11" x14ac:dyDescent="0.2">
      <c r="B45" s="19">
        <v>-7.4999999999999997E-2</v>
      </c>
      <c r="C45" s="19">
        <v>-0.11249999999999999</v>
      </c>
      <c r="D45" s="19">
        <v>0.26250000000000001</v>
      </c>
      <c r="E45" s="19">
        <v>-7.5000000000000011E-2</v>
      </c>
      <c r="F45" s="19">
        <v>8.7500000000000022E-2</v>
      </c>
      <c r="G45" s="19">
        <v>0</v>
      </c>
      <c r="H45" s="19">
        <v>-3.7500000000000006E-2</v>
      </c>
      <c r="I45" s="19">
        <v>0.25</v>
      </c>
      <c r="J45" s="19">
        <v>4.6259292692714853E-18</v>
      </c>
    </row>
    <row r="46" spans="1:11" x14ac:dyDescent="0.2">
      <c r="B46" s="19">
        <v>-4.9999999999999989E-2</v>
      </c>
      <c r="C46" s="19">
        <v>-7.4999999999999997E-2</v>
      </c>
      <c r="D46" s="19">
        <v>-7.4999999999999997E-2</v>
      </c>
      <c r="E46" s="19">
        <v>0.19999999999999998</v>
      </c>
      <c r="F46" s="19">
        <v>-2.5000000000000001E-2</v>
      </c>
      <c r="G46" s="19">
        <v>0</v>
      </c>
      <c r="H46" s="19">
        <v>-2.5000000000000001E-2</v>
      </c>
      <c r="I46" s="19">
        <v>0.25</v>
      </c>
      <c r="J46" s="19">
        <v>-6.9388939039072284E-18</v>
      </c>
    </row>
    <row r="47" spans="1:11" x14ac:dyDescent="0.2">
      <c r="B47" s="19">
        <v>-7.5000000000000011E-2</v>
      </c>
      <c r="C47" s="19">
        <v>-0.1125</v>
      </c>
      <c r="D47" s="19">
        <v>1.2500000000000008E-2</v>
      </c>
      <c r="E47" s="19">
        <v>-7.5000000000000011E-2</v>
      </c>
      <c r="F47" s="19">
        <v>0.33750000000000002</v>
      </c>
      <c r="G47" s="19">
        <v>0</v>
      </c>
      <c r="H47" s="19">
        <v>-3.7500000000000026E-2</v>
      </c>
      <c r="I47" s="19">
        <v>0</v>
      </c>
      <c r="J47" s="19">
        <v>0.25000000000000006</v>
      </c>
    </row>
    <row r="48" spans="1:11" x14ac:dyDescent="0.2">
      <c r="B48" s="19">
        <v>-5.0000000000000024E-2</v>
      </c>
      <c r="C48" s="19">
        <v>-7.4999999999999997E-2</v>
      </c>
      <c r="D48" s="19">
        <v>-7.4999999999999997E-2</v>
      </c>
      <c r="E48" s="19">
        <v>-5.0000000000000024E-2</v>
      </c>
      <c r="F48" s="19">
        <v>-2.5000000000000022E-2</v>
      </c>
      <c r="G48" s="19">
        <v>0.25</v>
      </c>
      <c r="H48" s="19">
        <v>-2.5000000000000022E-2</v>
      </c>
      <c r="I48" s="19">
        <v>0</v>
      </c>
      <c r="J48" s="19">
        <v>0.25</v>
      </c>
    </row>
    <row r="49" spans="1:10" x14ac:dyDescent="0.2">
      <c r="B49" s="19">
        <v>-7.5000000000000039E-2</v>
      </c>
      <c r="C49" s="19">
        <v>1.2499999999999995E-2</v>
      </c>
      <c r="D49" s="19">
        <v>-0.11249999999999999</v>
      </c>
      <c r="E49" s="19">
        <v>-7.5000000000000039E-2</v>
      </c>
      <c r="F49" s="19">
        <v>-3.7500000000000019E-2</v>
      </c>
      <c r="G49" s="19">
        <v>0</v>
      </c>
      <c r="H49" s="19">
        <v>0.33749999999999997</v>
      </c>
      <c r="I49" s="19">
        <v>0</v>
      </c>
      <c r="J49" s="19">
        <v>0.25000000000000006</v>
      </c>
    </row>
    <row r="50" spans="1:10" x14ac:dyDescent="0.2">
      <c r="B50" s="19">
        <v>0.20000000000000004</v>
      </c>
      <c r="C50" s="19">
        <v>0.17499999999999999</v>
      </c>
      <c r="D50" s="19">
        <v>0.17499999999999999</v>
      </c>
      <c r="E50" s="19">
        <v>0.20000000000000004</v>
      </c>
      <c r="F50" s="19">
        <v>-0.27500000000000002</v>
      </c>
      <c r="G50" s="19">
        <v>-0.25</v>
      </c>
      <c r="H50" s="19">
        <v>-0.27500000000000002</v>
      </c>
      <c r="I50" s="19">
        <v>0</v>
      </c>
      <c r="J50" s="19">
        <v>0.25</v>
      </c>
    </row>
    <row r="52" spans="1:10" x14ac:dyDescent="0.2">
      <c r="A52" s="15" t="s">
        <v>49</v>
      </c>
      <c r="B52" s="20" t="s">
        <v>36</v>
      </c>
      <c r="C52" s="20" t="s">
        <v>37</v>
      </c>
      <c r="D52" s="20" t="s">
        <v>38</v>
      </c>
      <c r="E52" s="20" t="s">
        <v>39</v>
      </c>
      <c r="F52" s="20" t="s">
        <v>40</v>
      </c>
      <c r="G52" s="20" t="s">
        <v>42</v>
      </c>
      <c r="H52" s="20" t="s">
        <v>43</v>
      </c>
      <c r="I52" s="20" t="s">
        <v>44</v>
      </c>
      <c r="J52" s="20" t="s">
        <v>45</v>
      </c>
    </row>
    <row r="53" spans="1:10" x14ac:dyDescent="0.2">
      <c r="A53" s="15" t="s">
        <v>50</v>
      </c>
      <c r="B53" s="15" cm="1">
        <f t="array" ref="B53:J53">TRANSPOSE(MMULT(_xlfn.ANCHORARRAY(B42),K30:K38))</f>
        <v>39.75</v>
      </c>
      <c r="C53" s="15">
        <v>-1.2500000000000013</v>
      </c>
      <c r="D53" s="15">
        <v>3.1249999999999991</v>
      </c>
      <c r="E53" s="15">
        <v>6.6250000000000036</v>
      </c>
      <c r="F53" s="15">
        <v>-8.5000000000000018</v>
      </c>
      <c r="G53" s="15">
        <v>-3.8749999999999996</v>
      </c>
      <c r="H53" s="15">
        <v>0.74999999999999512</v>
      </c>
      <c r="I53" s="15">
        <v>-6.3750000000000142</v>
      </c>
      <c r="J53" s="15">
        <v>9.4999999999999964</v>
      </c>
    </row>
    <row r="55" spans="1:10" x14ac:dyDescent="0.2">
      <c r="A55" s="21" t="s">
        <v>51</v>
      </c>
      <c r="B55" s="22" cm="1">
        <f t="array" ref="B55:J55">TRANSPOSE(K15:K23)</f>
        <v>557</v>
      </c>
      <c r="C55" s="22">
        <v>154</v>
      </c>
      <c r="D55" s="22">
        <v>135</v>
      </c>
      <c r="E55" s="22">
        <v>143</v>
      </c>
      <c r="F55" s="22">
        <v>125</v>
      </c>
      <c r="G55" s="22">
        <v>101</v>
      </c>
      <c r="H55" s="22">
        <v>162</v>
      </c>
      <c r="I55" s="22">
        <v>97</v>
      </c>
      <c r="J55" s="22">
        <v>197</v>
      </c>
    </row>
    <row r="56" spans="1:10" x14ac:dyDescent="0.2">
      <c r="A56" s="22"/>
      <c r="B56" s="22" cm="1">
        <f t="array" ref="B56:J56">_xlfn.ANCHORARRAY(B55)*_xlfn.ANCHORARRAY(B53)</f>
        <v>22140.75</v>
      </c>
      <c r="C56" s="22">
        <v>-192.5000000000002</v>
      </c>
      <c r="D56" s="22">
        <v>421.87499999999989</v>
      </c>
      <c r="E56" s="22">
        <v>947.37500000000045</v>
      </c>
      <c r="F56" s="22">
        <v>-1062.5000000000002</v>
      </c>
      <c r="G56" s="22">
        <v>-391.37499999999994</v>
      </c>
      <c r="H56" s="22">
        <v>121.4999999999992</v>
      </c>
      <c r="I56" s="22">
        <v>-618.37500000000136</v>
      </c>
      <c r="J56" s="22">
        <v>1871.4999999999993</v>
      </c>
    </row>
    <row r="59" spans="1:10" x14ac:dyDescent="0.2">
      <c r="A59" s="23" t="s">
        <v>52</v>
      </c>
      <c r="B59" s="24">
        <f>SUM(_xlfn.ANCHORARRAY(B56))</f>
        <v>23238.25</v>
      </c>
    </row>
    <row r="60" spans="1:10" x14ac:dyDescent="0.2">
      <c r="A60" s="23" t="s">
        <v>53</v>
      </c>
      <c r="B60" s="24">
        <v>7</v>
      </c>
    </row>
    <row r="61" spans="1:10" x14ac:dyDescent="0.2">
      <c r="A61" s="25" t="s">
        <v>54</v>
      </c>
      <c r="B61" s="24">
        <f>M8-B59</f>
        <v>290.75</v>
      </c>
    </row>
    <row r="62" spans="1:10" x14ac:dyDescent="0.2">
      <c r="A62" s="25" t="s">
        <v>55</v>
      </c>
      <c r="B62" s="24">
        <v>7</v>
      </c>
    </row>
    <row r="63" spans="1:10" x14ac:dyDescent="0.2">
      <c r="A63" s="25" t="s">
        <v>56</v>
      </c>
      <c r="B63" s="24">
        <f>B61/B62</f>
        <v>41.535714285714285</v>
      </c>
    </row>
    <row r="65" spans="1:8" x14ac:dyDescent="0.2">
      <c r="A65" s="26" t="s">
        <v>57</v>
      </c>
    </row>
    <row r="66" spans="1:8" x14ac:dyDescent="0.2">
      <c r="A66" s="26" t="s">
        <v>58</v>
      </c>
    </row>
    <row r="68" spans="1:8" x14ac:dyDescent="0.2">
      <c r="B68" s="12" t="s">
        <v>36</v>
      </c>
      <c r="C68" s="28">
        <v>14</v>
      </c>
      <c r="D68" s="28">
        <v>3</v>
      </c>
      <c r="E68" s="28">
        <v>4</v>
      </c>
      <c r="F68" s="28">
        <v>3</v>
      </c>
      <c r="G68" s="28">
        <v>4</v>
      </c>
      <c r="H68" s="28"/>
    </row>
    <row r="69" spans="1:8" x14ac:dyDescent="0.2">
      <c r="B69" t="s">
        <v>42</v>
      </c>
      <c r="C69" s="27">
        <v>3</v>
      </c>
      <c r="D69" s="27">
        <v>3</v>
      </c>
      <c r="E69" s="27">
        <v>0</v>
      </c>
      <c r="F69" s="27">
        <v>0</v>
      </c>
      <c r="G69" s="27">
        <v>0</v>
      </c>
      <c r="H69" s="17">
        <v>101</v>
      </c>
    </row>
    <row r="70" spans="1:8" x14ac:dyDescent="0.2">
      <c r="B70" t="s">
        <v>43</v>
      </c>
      <c r="C70" s="27">
        <v>4</v>
      </c>
      <c r="D70" s="27">
        <v>0</v>
      </c>
      <c r="E70" s="27">
        <v>4</v>
      </c>
      <c r="F70" s="27">
        <v>0</v>
      </c>
      <c r="G70" s="27">
        <v>0</v>
      </c>
      <c r="H70" s="17">
        <v>162</v>
      </c>
    </row>
    <row r="71" spans="1:8" x14ac:dyDescent="0.2">
      <c r="B71" t="s">
        <v>44</v>
      </c>
      <c r="C71" s="27">
        <v>3</v>
      </c>
      <c r="D71" s="27">
        <v>0</v>
      </c>
      <c r="E71" s="27">
        <v>0</v>
      </c>
      <c r="F71" s="27">
        <v>3</v>
      </c>
      <c r="G71" s="27">
        <v>0</v>
      </c>
      <c r="H71" s="17">
        <v>97</v>
      </c>
    </row>
    <row r="72" spans="1:8" x14ac:dyDescent="0.2">
      <c r="B72" t="s">
        <v>45</v>
      </c>
      <c r="C72" s="27">
        <v>4</v>
      </c>
      <c r="D72" s="27">
        <v>0</v>
      </c>
      <c r="E72" s="27">
        <v>0</v>
      </c>
      <c r="F72" s="27">
        <v>0</v>
      </c>
      <c r="G72" s="27">
        <v>4</v>
      </c>
      <c r="H72" s="17">
        <v>197</v>
      </c>
    </row>
    <row r="73" spans="1:8" x14ac:dyDescent="0.2">
      <c r="B73" t="s">
        <v>46</v>
      </c>
      <c r="C73" s="27">
        <v>0</v>
      </c>
      <c r="D73" s="27">
        <v>1</v>
      </c>
      <c r="E73" s="27">
        <v>1</v>
      </c>
      <c r="F73" s="27">
        <v>1</v>
      </c>
      <c r="G73" s="27">
        <v>1</v>
      </c>
      <c r="H73" s="17">
        <v>0</v>
      </c>
    </row>
    <row r="76" spans="1:8" x14ac:dyDescent="0.2">
      <c r="B76" t="s">
        <v>48</v>
      </c>
    </row>
    <row r="77" spans="1:8" x14ac:dyDescent="0.2">
      <c r="C77" s="14" cm="1">
        <f t="array" ref="C77:G81">MINVERSE(C69:G73)</f>
        <v>8.3333333333333329E-2</v>
      </c>
      <c r="D77" s="14">
        <v>6.25E-2</v>
      </c>
      <c r="E77" s="14">
        <v>8.3333333333333329E-2</v>
      </c>
      <c r="F77" s="14">
        <v>6.25E-2</v>
      </c>
      <c r="G77" s="14">
        <v>-0.25</v>
      </c>
    </row>
    <row r="78" spans="1:8" x14ac:dyDescent="0.2">
      <c r="C78" s="14">
        <v>0.25</v>
      </c>
      <c r="D78" s="14">
        <v>-6.25E-2</v>
      </c>
      <c r="E78" s="14">
        <v>-8.3333333333333329E-2</v>
      </c>
      <c r="F78" s="14">
        <v>-6.25E-2</v>
      </c>
      <c r="G78" s="14">
        <v>0.25</v>
      </c>
    </row>
    <row r="79" spans="1:8" x14ac:dyDescent="0.2">
      <c r="C79" s="14">
        <v>-8.3333333333333329E-2</v>
      </c>
      <c r="D79" s="14">
        <v>0.1875</v>
      </c>
      <c r="E79" s="14">
        <v>-8.3333333333333329E-2</v>
      </c>
      <c r="F79" s="14">
        <v>-6.25E-2</v>
      </c>
      <c r="G79" s="14">
        <v>0.25</v>
      </c>
    </row>
    <row r="80" spans="1:8" x14ac:dyDescent="0.2">
      <c r="C80" s="14">
        <v>-8.3333333333333329E-2</v>
      </c>
      <c r="D80" s="14">
        <v>-6.25E-2</v>
      </c>
      <c r="E80" s="14">
        <v>0.25</v>
      </c>
      <c r="F80" s="14">
        <v>-6.25E-2</v>
      </c>
      <c r="G80" s="14">
        <v>0.25</v>
      </c>
    </row>
    <row r="81" spans="1:7" x14ac:dyDescent="0.2">
      <c r="C81" s="14">
        <v>-8.3333333333333329E-2</v>
      </c>
      <c r="D81" s="14">
        <v>-6.25E-2</v>
      </c>
      <c r="E81" s="14">
        <v>-8.3333333333333329E-2</v>
      </c>
      <c r="F81" s="14">
        <v>0.1875</v>
      </c>
      <c r="G81" s="14">
        <v>0.25</v>
      </c>
    </row>
    <row r="83" spans="1:7" x14ac:dyDescent="0.2">
      <c r="B83" s="22" t="s">
        <v>59</v>
      </c>
      <c r="C83" s="29" t="s">
        <v>36</v>
      </c>
      <c r="D83" s="29" t="s">
        <v>42</v>
      </c>
      <c r="E83" s="29" t="s">
        <v>43</v>
      </c>
      <c r="F83" s="29" t="s">
        <v>44</v>
      </c>
      <c r="G83" s="29" t="s">
        <v>45</v>
      </c>
    </row>
    <row r="84" spans="1:7" x14ac:dyDescent="0.2">
      <c r="B84" s="22" t="s">
        <v>50</v>
      </c>
      <c r="C84" s="22" cm="1">
        <f t="array" ref="C84:G84">TRANSPOSE(MMULT(_xlfn.ANCHORARRAY(C77),H69:H73))</f>
        <v>38.9375</v>
      </c>
      <c r="D84" s="22">
        <v>-5.2708333333333321</v>
      </c>
      <c r="E84" s="22">
        <v>1.5625000000000036</v>
      </c>
      <c r="F84" s="22">
        <v>-6.6041666666666643</v>
      </c>
      <c r="G84" s="22">
        <v>10.312500000000004</v>
      </c>
    </row>
    <row r="86" spans="1:7" x14ac:dyDescent="0.2">
      <c r="B86" s="30" t="s">
        <v>60</v>
      </c>
      <c r="C86" s="2">
        <v>557</v>
      </c>
      <c r="D86" s="2">
        <v>101</v>
      </c>
      <c r="E86" s="2">
        <v>162</v>
      </c>
      <c r="F86" s="2">
        <v>97</v>
      </c>
      <c r="G86" s="2">
        <v>197</v>
      </c>
    </row>
    <row r="87" spans="1:7" x14ac:dyDescent="0.2">
      <c r="B87" s="2" t="s">
        <v>61</v>
      </c>
      <c r="C87" s="2" cm="1">
        <f t="array" ref="C87:G87">_xlfn.ANCHORARRAY(C84)*C86:G86</f>
        <v>21688.1875</v>
      </c>
      <c r="D87" s="2">
        <v>-532.35416666666652</v>
      </c>
      <c r="E87" s="2">
        <v>253.12500000000057</v>
      </c>
      <c r="F87" s="2">
        <v>-640.6041666666664</v>
      </c>
      <c r="G87" s="2">
        <v>2031.5625000000007</v>
      </c>
    </row>
    <row r="89" spans="1:7" x14ac:dyDescent="0.2">
      <c r="A89" s="23" t="s">
        <v>62</v>
      </c>
      <c r="B89" s="24">
        <f>SUM(_xlfn.ANCHORARRAY(C87))</f>
        <v>22799.916666666664</v>
      </c>
    </row>
    <row r="90" spans="1:7" x14ac:dyDescent="0.2">
      <c r="A90" s="23" t="s">
        <v>73</v>
      </c>
      <c r="B90" s="24">
        <v>4</v>
      </c>
    </row>
    <row r="91" spans="1:7" x14ac:dyDescent="0.2">
      <c r="A91" s="23" t="s">
        <v>63</v>
      </c>
      <c r="B91" s="24">
        <f>B59-B89</f>
        <v>438.33333333333576</v>
      </c>
    </row>
    <row r="92" spans="1:7" x14ac:dyDescent="0.2">
      <c r="A92" s="23" t="s">
        <v>64</v>
      </c>
      <c r="B92" s="24">
        <v>3</v>
      </c>
    </row>
    <row r="93" spans="1:7" x14ac:dyDescent="0.2">
      <c r="A93" s="23" t="s">
        <v>65</v>
      </c>
      <c r="B93" s="24">
        <f>B91/B92</f>
        <v>146.11111111111191</v>
      </c>
    </row>
    <row r="96" spans="1:7" x14ac:dyDescent="0.2">
      <c r="A96" s="19" t="s">
        <v>21</v>
      </c>
      <c r="B96" s="19">
        <f>B93/B63</f>
        <v>3.5177223655297793</v>
      </c>
    </row>
    <row r="97" spans="1:2" x14ac:dyDescent="0.2">
      <c r="A97" s="19" t="s">
        <v>66</v>
      </c>
      <c r="B97" s="19">
        <f>_xlfn.F.INV.RT(0.05,B92,B62)</f>
        <v>4.3468313999078179</v>
      </c>
    </row>
    <row r="99" spans="1:2" x14ac:dyDescent="0.2">
      <c r="A99" t="s">
        <v>67</v>
      </c>
    </row>
    <row r="100" spans="1:2" x14ac:dyDescent="0.2">
      <c r="A10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 Q (1)</vt:lpstr>
      <vt:lpstr>2018 Q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2022-11-17T11:38:09Z</dcterms:created>
  <dcterms:modified xsi:type="dcterms:W3CDTF">2022-11-20T09:35:00Z</dcterms:modified>
</cp:coreProperties>
</file>