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othetnaing/Desktop/Old Question Template/"/>
    </mc:Choice>
  </mc:AlternateContent>
  <xr:revisionPtr revIDLastSave="0" documentId="13_ncr:1_{706DCF22-422F-E140-8949-E6DD59ECAFB8}" xr6:coauthVersionLast="47" xr6:coauthVersionMax="47" xr10:uidLastSave="{00000000-0000-0000-0000-000000000000}"/>
  <bookViews>
    <workbookView xWindow="760" yWindow="500" windowWidth="28040" windowHeight="16300" activeTab="1" xr2:uid="{0BAC475A-702B-474B-8C7D-6A01D10D8970}"/>
  </bookViews>
  <sheets>
    <sheet name="2021 Q 1" sheetId="2" r:id="rId1"/>
    <sheet name="2021 Q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2" i="2" l="1"/>
  <c r="F22" i="2"/>
  <c r="G22" i="2"/>
  <c r="E23" i="2"/>
  <c r="F23" i="2"/>
  <c r="G23" i="2"/>
  <c r="E24" i="2"/>
  <c r="F24" i="2"/>
  <c r="G24" i="2"/>
  <c r="M15" i="2"/>
  <c r="E30" i="2" l="1" a="1"/>
  <c r="E30" i="2" s="1"/>
  <c r="E9" i="2" l="1" a="1"/>
  <c r="E9" i="2" s="1"/>
  <c r="L11" i="2" s="1"/>
  <c r="H48" i="2"/>
  <c r="G48" i="2"/>
  <c r="F48" i="2"/>
  <c r="F42" i="2"/>
  <c r="I39" i="2" s="1"/>
  <c r="N16" i="2"/>
  <c r="N15" i="2"/>
  <c r="M16" i="2"/>
  <c r="O6" i="2"/>
  <c r="B62" i="1" a="1"/>
  <c r="B62" i="1" s="1"/>
  <c r="I38" i="2" l="1"/>
  <c r="I41" i="2"/>
  <c r="H49" i="2"/>
  <c r="G49" i="2"/>
  <c r="H24" i="2"/>
  <c r="E25" i="2"/>
  <c r="H23" i="2"/>
  <c r="N17" i="2"/>
  <c r="F25" i="2"/>
  <c r="I37" i="2"/>
  <c r="G25" i="2"/>
  <c r="I32" i="2"/>
  <c r="F49" i="2"/>
  <c r="H22" i="2"/>
  <c r="E28" i="2" l="1" a="1"/>
  <c r="E28" i="2" s="1"/>
  <c r="I28" i="2" s="1"/>
  <c r="E27" i="2" a="1"/>
  <c r="E27" i="2" s="1"/>
  <c r="I27" i="2" s="1"/>
  <c r="J25" i="2"/>
  <c r="J26" i="2" s="1"/>
  <c r="E37" i="2" l="1"/>
  <c r="G37" i="2" s="1"/>
  <c r="E43" i="2"/>
  <c r="E41" i="2"/>
  <c r="G41" i="2" s="1"/>
  <c r="E40" i="2"/>
  <c r="E38" i="2"/>
  <c r="G38" i="2" s="1"/>
  <c r="E39" i="2" l="1"/>
  <c r="G39" i="2" s="1"/>
  <c r="E42" i="2" l="1"/>
  <c r="G42" i="2" s="1"/>
  <c r="H37" i="2" s="1"/>
  <c r="H38" i="2" l="1"/>
  <c r="H39" i="2"/>
  <c r="H41" i="2"/>
  <c r="F12" i="1"/>
  <c r="F13" i="1"/>
  <c r="F11" i="1"/>
  <c r="F14" i="1" s="1"/>
  <c r="D14" i="1"/>
  <c r="E14" i="1"/>
  <c r="C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<sst xmlns="http://schemas.openxmlformats.org/spreadsheetml/2006/main" count="108" uniqueCount="58">
  <si>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Copper Content %</t>
  </si>
  <si>
    <t>Temp ℃</t>
  </si>
  <si>
    <t>µ</t>
  </si>
  <si>
    <t>T1</t>
  </si>
  <si>
    <t>T2</t>
  </si>
  <si>
    <t>T3</t>
  </si>
  <si>
    <t>B1</t>
  </si>
  <si>
    <t>B2</t>
  </si>
  <si>
    <t>B3</t>
  </si>
  <si>
    <t>TB11</t>
  </si>
  <si>
    <t>TB12</t>
  </si>
  <si>
    <t>TB13</t>
  </si>
  <si>
    <t>TB21</t>
  </si>
  <si>
    <t>TB22</t>
  </si>
  <si>
    <t>TB23</t>
  </si>
  <si>
    <t>TB31</t>
  </si>
  <si>
    <t>TB32</t>
  </si>
  <si>
    <t>TB33</t>
  </si>
  <si>
    <t>Add Eq;</t>
  </si>
  <si>
    <t>A^-1</t>
  </si>
  <si>
    <t>a=</t>
  </si>
  <si>
    <t xml:space="preserve">b= </t>
  </si>
  <si>
    <t>n=</t>
  </si>
  <si>
    <t>abn=</t>
  </si>
  <si>
    <t>Sum=</t>
  </si>
  <si>
    <t>Day 1</t>
  </si>
  <si>
    <t>Day2</t>
  </si>
  <si>
    <t>Block Total</t>
  </si>
  <si>
    <t>Block total^2</t>
  </si>
  <si>
    <t>Yi..</t>
  </si>
  <si>
    <t>Y.j.</t>
  </si>
  <si>
    <t>Y…=</t>
  </si>
  <si>
    <t>Y…^2=</t>
  </si>
  <si>
    <t>Yi..^2=</t>
  </si>
  <si>
    <t>sum=</t>
  </si>
  <si>
    <t>Y.j.^2=</t>
  </si>
  <si>
    <t>Sourse of Variation</t>
  </si>
  <si>
    <t>Sum of Square</t>
  </si>
  <si>
    <t>DF</t>
  </si>
  <si>
    <t>Mean Square</t>
  </si>
  <si>
    <t>F0</t>
  </si>
  <si>
    <t>F_critical</t>
  </si>
  <si>
    <t>SS A</t>
  </si>
  <si>
    <t>SS B</t>
  </si>
  <si>
    <t>SS AB</t>
  </si>
  <si>
    <t>SS Sub</t>
  </si>
  <si>
    <t>SS Block</t>
  </si>
  <si>
    <t>SSE</t>
  </si>
  <si>
    <t>SST</t>
  </si>
  <si>
    <t>B.</t>
  </si>
  <si>
    <t>Treatment average:</t>
  </si>
  <si>
    <t>Row average (A)</t>
  </si>
  <si>
    <t>Collum average(B)</t>
  </si>
  <si>
    <t>Day 2</t>
  </si>
  <si>
    <t>Pressure</t>
  </si>
  <si>
    <t>%of hardwood concentration</t>
  </si>
  <si>
    <t>Both factor are significant, the interaction effect does not exit, and the block effect seems to exist.</t>
  </si>
  <si>
    <t>So, percentage of hardwood concentration should be kept at 2% and the pressure at 650.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</si>
</sst>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6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Border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BB98-CB46-D84F-8FF3-F24846F20A52}">
  <dimension ref="D1:O52"/>
  <sheetViews>
    <sheetView workbookViewId="0">
      <selection activeCell="D1" sqref="A1:XFD1048576"/>
    </sheetView>
  </sheetViews>
  <sheetFormatPr baseColWidth="10" defaultRowHeight="16" x14ac:dyDescent="0.2"/>
  <cols>
    <col min="2" max="2" width="8.33203125" customWidth="1"/>
    <col min="3" max="3" width="10.83203125" customWidth="1"/>
    <col min="4" max="4" width="21.5" customWidth="1"/>
    <col min="5" max="5" width="15.33203125" customWidth="1"/>
  </cols>
  <sheetData>
    <row r="1" spans="4:15" x14ac:dyDescent="0.2">
      <c r="F1" s="6" t="s">
        <v>25</v>
      </c>
      <c r="I1" t="s">
        <v>53</v>
      </c>
    </row>
    <row r="2" spans="4:15" x14ac:dyDescent="0.2">
      <c r="D2" t="s">
        <v>55</v>
      </c>
      <c r="F2" t="s">
        <v>54</v>
      </c>
      <c r="I2" t="s">
        <v>54</v>
      </c>
    </row>
    <row r="3" spans="4:15" x14ac:dyDescent="0.2">
      <c r="E3" s="9">
        <v>400</v>
      </c>
      <c r="F3" s="9">
        <v>500</v>
      </c>
      <c r="G3" s="9">
        <v>650</v>
      </c>
      <c r="H3" s="9">
        <v>400</v>
      </c>
      <c r="I3" s="9">
        <v>500</v>
      </c>
      <c r="J3" s="9">
        <v>650</v>
      </c>
      <c r="K3" t="s">
        <v>20</v>
      </c>
      <c r="L3">
        <v>3</v>
      </c>
    </row>
    <row r="4" spans="4:15" x14ac:dyDescent="0.2">
      <c r="D4">
        <v>2</v>
      </c>
      <c r="E4">
        <v>196.6</v>
      </c>
      <c r="F4">
        <v>197.7</v>
      </c>
      <c r="G4">
        <v>198.8</v>
      </c>
      <c r="H4">
        <v>198.4</v>
      </c>
      <c r="I4">
        <v>199.6</v>
      </c>
      <c r="J4">
        <v>200.6</v>
      </c>
      <c r="K4" t="s">
        <v>21</v>
      </c>
      <c r="L4">
        <v>3</v>
      </c>
    </row>
    <row r="5" spans="4:15" x14ac:dyDescent="0.2">
      <c r="D5">
        <v>4</v>
      </c>
      <c r="E5">
        <v>198.5</v>
      </c>
      <c r="F5">
        <v>196</v>
      </c>
      <c r="G5">
        <v>198.4</v>
      </c>
      <c r="H5">
        <v>197.5</v>
      </c>
      <c r="I5">
        <v>198.7</v>
      </c>
      <c r="J5">
        <v>199.6</v>
      </c>
      <c r="K5" t="s">
        <v>22</v>
      </c>
      <c r="L5">
        <v>2</v>
      </c>
    </row>
    <row r="6" spans="4:15" x14ac:dyDescent="0.2">
      <c r="D6">
        <v>8</v>
      </c>
      <c r="E6">
        <v>197.5</v>
      </c>
      <c r="F6">
        <v>195.6</v>
      </c>
      <c r="G6">
        <v>197.4</v>
      </c>
      <c r="H6">
        <v>197.6</v>
      </c>
      <c r="I6">
        <v>197</v>
      </c>
      <c r="J6">
        <v>198.5</v>
      </c>
      <c r="N6" s="1" t="s">
        <v>23</v>
      </c>
      <c r="O6" s="1">
        <f>L3*L4*L5</f>
        <v>18</v>
      </c>
    </row>
    <row r="9" spans="4:15" x14ac:dyDescent="0.2">
      <c r="E9" cm="1">
        <f t="array" ref="E9:J11">E4:J6^2</f>
        <v>38651.56</v>
      </c>
      <c r="F9">
        <v>39085.289999999994</v>
      </c>
      <c r="G9">
        <v>39521.440000000002</v>
      </c>
      <c r="H9">
        <v>39362.560000000005</v>
      </c>
      <c r="I9">
        <v>39840.159999999996</v>
      </c>
      <c r="J9">
        <v>40240.36</v>
      </c>
    </row>
    <row r="10" spans="4:15" x14ac:dyDescent="0.2">
      <c r="E10">
        <v>39402.25</v>
      </c>
      <c r="F10">
        <v>38416</v>
      </c>
      <c r="G10">
        <v>39362.560000000005</v>
      </c>
      <c r="H10">
        <v>39006.25</v>
      </c>
      <c r="I10">
        <v>39481.689999999995</v>
      </c>
      <c r="J10">
        <v>39840.159999999996</v>
      </c>
    </row>
    <row r="11" spans="4:15" x14ac:dyDescent="0.2">
      <c r="E11">
        <v>39006.25</v>
      </c>
      <c r="F11">
        <v>38259.360000000001</v>
      </c>
      <c r="G11">
        <v>38966.76</v>
      </c>
      <c r="H11">
        <v>39045.759999999995</v>
      </c>
      <c r="I11">
        <v>38809</v>
      </c>
      <c r="J11">
        <v>39402.25</v>
      </c>
      <c r="K11" s="5" t="s">
        <v>24</v>
      </c>
      <c r="L11" s="5">
        <f>SUM(_xlfn.ANCHORARRAY(E9))</f>
        <v>705699.66</v>
      </c>
    </row>
    <row r="14" spans="4:15" x14ac:dyDescent="0.2">
      <c r="D14" t="s">
        <v>55</v>
      </c>
      <c r="H14" t="s">
        <v>54</v>
      </c>
      <c r="M14" t="s">
        <v>25</v>
      </c>
      <c r="N14" t="s">
        <v>26</v>
      </c>
    </row>
    <row r="15" spans="4:15" x14ac:dyDescent="0.2">
      <c r="E15" s="13"/>
      <c r="F15" s="13">
        <v>400</v>
      </c>
      <c r="G15" s="13"/>
      <c r="H15" s="13">
        <v>500</v>
      </c>
      <c r="I15" s="13"/>
      <c r="J15" s="13">
        <v>650</v>
      </c>
      <c r="L15" t="s">
        <v>27</v>
      </c>
      <c r="M15">
        <f>SUM(E4:G6)</f>
        <v>1776.5</v>
      </c>
      <c r="N15">
        <f>SUM(H4:J6)</f>
        <v>1787.4999999999998</v>
      </c>
    </row>
    <row r="16" spans="4:15" x14ac:dyDescent="0.2">
      <c r="D16">
        <v>2</v>
      </c>
      <c r="E16">
        <v>196.6</v>
      </c>
      <c r="F16">
        <v>198.4</v>
      </c>
      <c r="G16">
        <v>197.7</v>
      </c>
      <c r="H16">
        <v>199.6</v>
      </c>
      <c r="I16">
        <v>198.8</v>
      </c>
      <c r="J16">
        <v>200.6</v>
      </c>
      <c r="L16" t="s">
        <v>28</v>
      </c>
      <c r="M16">
        <f>M15^2</f>
        <v>3155952.25</v>
      </c>
      <c r="N16">
        <f>N15^2</f>
        <v>3195156.2499999991</v>
      </c>
    </row>
    <row r="17" spans="4:14" x14ac:dyDescent="0.2">
      <c r="D17">
        <v>4</v>
      </c>
      <c r="E17">
        <v>198.5</v>
      </c>
      <c r="F17">
        <v>197.5</v>
      </c>
      <c r="G17">
        <v>196</v>
      </c>
      <c r="H17">
        <v>198.7</v>
      </c>
      <c r="I17">
        <v>198.4</v>
      </c>
      <c r="J17">
        <v>199.6</v>
      </c>
      <c r="M17" s="2" t="s">
        <v>24</v>
      </c>
      <c r="N17" s="2">
        <f>SUM(M16:N16)</f>
        <v>6351108.4999999991</v>
      </c>
    </row>
    <row r="18" spans="4:14" x14ac:dyDescent="0.2">
      <c r="D18">
        <v>8</v>
      </c>
      <c r="E18">
        <v>197.5</v>
      </c>
      <c r="F18">
        <v>197.6</v>
      </c>
      <c r="G18">
        <v>195.6</v>
      </c>
      <c r="H18">
        <v>197</v>
      </c>
      <c r="I18">
        <v>197.4</v>
      </c>
      <c r="J18">
        <v>198.5</v>
      </c>
    </row>
    <row r="20" spans="4:14" x14ac:dyDescent="0.2">
      <c r="F20" t="s">
        <v>54</v>
      </c>
    </row>
    <row r="21" spans="4:14" x14ac:dyDescent="0.2">
      <c r="D21" s="2" t="s">
        <v>55</v>
      </c>
      <c r="E21" s="2">
        <v>400</v>
      </c>
      <c r="F21" s="2">
        <v>500</v>
      </c>
      <c r="G21" s="2">
        <v>650</v>
      </c>
      <c r="H21" s="2" t="s">
        <v>29</v>
      </c>
    </row>
    <row r="22" spans="4:14" x14ac:dyDescent="0.2">
      <c r="D22">
        <v>2</v>
      </c>
      <c r="E22">
        <f>SUM(E16:F16)</f>
        <v>395</v>
      </c>
      <c r="F22">
        <f>SUM(G16:H16)</f>
        <v>397.29999999999995</v>
      </c>
      <c r="G22">
        <f>SUM(I16:J16)</f>
        <v>399.4</v>
      </c>
      <c r="H22">
        <f>SUM(E22:G22)</f>
        <v>1191.6999999999998</v>
      </c>
    </row>
    <row r="23" spans="4:14" x14ac:dyDescent="0.2">
      <c r="D23">
        <v>4</v>
      </c>
      <c r="E23">
        <f t="shared" ref="E23:E24" si="0">SUM(E17:F17)</f>
        <v>396</v>
      </c>
      <c r="F23">
        <f t="shared" ref="F23:F24" si="1">SUM(G17:H17)</f>
        <v>394.7</v>
      </c>
      <c r="G23">
        <f t="shared" ref="G23:G24" si="2">SUM(I17:J17)</f>
        <v>398</v>
      </c>
      <c r="H23">
        <f t="shared" ref="H23:H24" si="3">SUM(E23:G23)</f>
        <v>1188.7</v>
      </c>
    </row>
    <row r="24" spans="4:14" x14ac:dyDescent="0.2">
      <c r="D24">
        <v>8</v>
      </c>
      <c r="E24">
        <f t="shared" si="0"/>
        <v>395.1</v>
      </c>
      <c r="F24">
        <f t="shared" si="1"/>
        <v>392.6</v>
      </c>
      <c r="G24">
        <f t="shared" si="2"/>
        <v>395.9</v>
      </c>
      <c r="H24">
        <f t="shared" si="3"/>
        <v>1183.5999999999999</v>
      </c>
    </row>
    <row r="25" spans="4:14" x14ac:dyDescent="0.2">
      <c r="D25" t="s">
        <v>30</v>
      </c>
      <c r="E25">
        <f>SUM(E22:E24)</f>
        <v>1186.0999999999999</v>
      </c>
      <c r="F25">
        <f t="shared" ref="F25:G25" si="4">SUM(F22:F24)</f>
        <v>1184.5999999999999</v>
      </c>
      <c r="G25">
        <f t="shared" si="4"/>
        <v>1193.3</v>
      </c>
      <c r="I25" s="9" t="s">
        <v>31</v>
      </c>
      <c r="J25" s="9">
        <f>SUM(E25:G25)</f>
        <v>3564</v>
      </c>
    </row>
    <row r="26" spans="4:14" x14ac:dyDescent="0.2">
      <c r="I26" s="9" t="s">
        <v>32</v>
      </c>
      <c r="J26" s="9">
        <f>J25^2</f>
        <v>12702096</v>
      </c>
    </row>
    <row r="27" spans="4:14" x14ac:dyDescent="0.2">
      <c r="D27" t="s">
        <v>33</v>
      </c>
      <c r="E27" cm="1">
        <f t="array" ref="E27:G27">TRANSPOSE(H22:H24^2)</f>
        <v>1420148.8899999997</v>
      </c>
      <c r="F27">
        <v>1413007.6900000002</v>
      </c>
      <c r="G27">
        <v>1400908.9599999997</v>
      </c>
      <c r="H27" s="5" t="s">
        <v>34</v>
      </c>
      <c r="I27" s="5">
        <f>SUM(_xlfn.ANCHORARRAY(E27))</f>
        <v>4234065.54</v>
      </c>
    </row>
    <row r="28" spans="4:14" x14ac:dyDescent="0.2">
      <c r="D28" t="s">
        <v>35</v>
      </c>
      <c r="E28" cm="1">
        <f t="array" ref="E28:G28">E25:G25^2</f>
        <v>1406833.2099999997</v>
      </c>
      <c r="F28">
        <v>1403277.1599999997</v>
      </c>
      <c r="G28">
        <v>1423964.89</v>
      </c>
      <c r="H28" s="18" t="s">
        <v>34</v>
      </c>
      <c r="I28" s="18">
        <f>SUM(_xlfn.ANCHORARRAY(E28))</f>
        <v>4234075.2599999988</v>
      </c>
    </row>
    <row r="30" spans="4:14" x14ac:dyDescent="0.2">
      <c r="E30" cm="1">
        <f t="array" ref="E30:G32">E22:G24^2</f>
        <v>156025</v>
      </c>
      <c r="F30">
        <v>157847.28999999995</v>
      </c>
      <c r="G30">
        <v>159520.35999999999</v>
      </c>
    </row>
    <row r="31" spans="4:14" x14ac:dyDescent="0.2">
      <c r="E31">
        <v>156816</v>
      </c>
      <c r="F31">
        <v>155788.09</v>
      </c>
      <c r="G31">
        <v>158404</v>
      </c>
    </row>
    <row r="32" spans="4:14" x14ac:dyDescent="0.2">
      <c r="E32">
        <v>156104.01</v>
      </c>
      <c r="F32">
        <v>154134.76</v>
      </c>
      <c r="G32">
        <v>156736.80999999997</v>
      </c>
      <c r="H32" s="19" t="s">
        <v>24</v>
      </c>
      <c r="I32" s="19">
        <f>SUM(_xlfn.ANCHORARRAY(E30))</f>
        <v>1411376.32</v>
      </c>
    </row>
    <row r="36" spans="4:9" x14ac:dyDescent="0.2">
      <c r="D36" s="19" t="s">
        <v>36</v>
      </c>
      <c r="E36" s="19" t="s">
        <v>37</v>
      </c>
      <c r="F36" s="19" t="s">
        <v>38</v>
      </c>
      <c r="G36" s="19" t="s">
        <v>39</v>
      </c>
      <c r="H36" s="19" t="s">
        <v>40</v>
      </c>
      <c r="I36" s="19" t="s">
        <v>41</v>
      </c>
    </row>
    <row r="37" spans="4:9" x14ac:dyDescent="0.2">
      <c r="D37" t="s">
        <v>42</v>
      </c>
      <c r="E37">
        <f>I27/(L4*L5)-J26/O6</f>
        <v>5.5899999999674037</v>
      </c>
      <c r="F37">
        <v>2</v>
      </c>
      <c r="G37">
        <f>E37/F37</f>
        <v>2.7949999999837019</v>
      </c>
      <c r="H37">
        <f>G37/G42</f>
        <v>4.6799999998840178</v>
      </c>
      <c r="I37">
        <f>_xlfn.F.INV.RT(0.05,F37,F42)</f>
        <v>4.4589701075245118</v>
      </c>
    </row>
    <row r="38" spans="4:9" x14ac:dyDescent="0.2">
      <c r="D38" t="s">
        <v>43</v>
      </c>
      <c r="E38">
        <f>I28/(L3*L5)-J26/O6</f>
        <v>7.2099999998463318</v>
      </c>
      <c r="F38">
        <v>2</v>
      </c>
      <c r="G38">
        <f>E38/F38</f>
        <v>3.6049999999231659</v>
      </c>
      <c r="H38">
        <f>G38/G42</f>
        <v>6.0362790695243937</v>
      </c>
      <c r="I38">
        <f>_xlfn.F.INV.RT(0.05,F38,F42)</f>
        <v>4.4589701075245118</v>
      </c>
    </row>
    <row r="39" spans="4:9" x14ac:dyDescent="0.2">
      <c r="D39" t="s">
        <v>44</v>
      </c>
      <c r="E39">
        <f>E40-E37-E38</f>
        <v>3.3600000002188608</v>
      </c>
      <c r="F39">
        <v>4</v>
      </c>
      <c r="G39">
        <f>E39/F39</f>
        <v>0.8400000000547152</v>
      </c>
      <c r="H39">
        <f>G39/G42</f>
        <v>1.4065116279719376</v>
      </c>
      <c r="I39">
        <f>_xlfn.F.INV.RT(0.05,F39,F42)</f>
        <v>3.8378533545558975</v>
      </c>
    </row>
    <row r="40" spans="4:9" x14ac:dyDescent="0.2">
      <c r="D40" t="s">
        <v>45</v>
      </c>
      <c r="E40">
        <f>I32/L5-J26/O6</f>
        <v>16.160000000032596</v>
      </c>
    </row>
    <row r="41" spans="4:9" x14ac:dyDescent="0.2">
      <c r="D41" t="s">
        <v>46</v>
      </c>
      <c r="E41">
        <f>N17/(L3*L4)-J26/O6</f>
        <v>6.722222222131677</v>
      </c>
      <c r="F41">
        <v>1</v>
      </c>
      <c r="G41">
        <f>E41/F41</f>
        <v>6.722222222131677</v>
      </c>
      <c r="H41">
        <f>G41/G42</f>
        <v>11.255813953123448</v>
      </c>
      <c r="I41">
        <f>_xlfn.F.INV.RT(0.05,F41,F42)</f>
        <v>5.3176550715787174</v>
      </c>
    </row>
    <row r="42" spans="4:9" x14ac:dyDescent="0.2">
      <c r="D42" t="s">
        <v>47</v>
      </c>
      <c r="E42">
        <f>E43-E37-E38-E39-E41</f>
        <v>4.777777777868323</v>
      </c>
      <c r="F42">
        <f>F43-F37-F38-F39-F41</f>
        <v>8</v>
      </c>
      <c r="G42">
        <f>E42/F42</f>
        <v>0.59722222223354038</v>
      </c>
    </row>
    <row r="43" spans="4:9" x14ac:dyDescent="0.2">
      <c r="D43" t="s">
        <v>48</v>
      </c>
      <c r="E43">
        <f>L11-J26/O6</f>
        <v>27.660000000032596</v>
      </c>
      <c r="F43">
        <v>17</v>
      </c>
    </row>
    <row r="45" spans="4:9" x14ac:dyDescent="0.2">
      <c r="D45" t="s">
        <v>56</v>
      </c>
    </row>
    <row r="47" spans="4:9" x14ac:dyDescent="0.2">
      <c r="D47" t="s">
        <v>49</v>
      </c>
      <c r="E47" t="s">
        <v>50</v>
      </c>
    </row>
    <row r="48" spans="4:9" x14ac:dyDescent="0.2">
      <c r="E48" t="s">
        <v>51</v>
      </c>
      <c r="F48" s="20">
        <f>SUM(E16:J16)/6</f>
        <v>198.61666666666667</v>
      </c>
      <c r="G48">
        <f>SUM(E17:J17)/6</f>
        <v>198.11666666666667</v>
      </c>
      <c r="H48">
        <f>+SUM(E18:J18)/6</f>
        <v>197.26666666666665</v>
      </c>
    </row>
    <row r="49" spans="5:8" x14ac:dyDescent="0.2">
      <c r="E49" t="s">
        <v>52</v>
      </c>
      <c r="F49">
        <f>SUM(E22:E24)/6</f>
        <v>197.68333333333331</v>
      </c>
      <c r="G49">
        <f>SUM(F22:F24)/6</f>
        <v>197.43333333333331</v>
      </c>
      <c r="H49" s="20">
        <f>SUM(G22:G24)/6</f>
        <v>198.88333333333333</v>
      </c>
    </row>
    <row r="52" spans="5:8" x14ac:dyDescent="0.2">
      <c r="E5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1497-E1E6-1544-995C-F8FBE28A0FA4}">
  <dimension ref="A3:S62"/>
  <sheetViews>
    <sheetView tabSelected="1" workbookViewId="0">
      <selection activeCell="K42" sqref="K42"/>
    </sheetView>
  </sheetViews>
  <sheetFormatPr baseColWidth="10" defaultRowHeight="16" x14ac:dyDescent="0.2"/>
  <sheetData>
    <row r="3" spans="1:17" x14ac:dyDescent="0.2">
      <c r="D3" t="s">
        <v>0</v>
      </c>
    </row>
    <row r="4" spans="1:17" x14ac:dyDescent="0.2">
      <c r="B4" s="1" t="s">
        <v>1</v>
      </c>
      <c r="C4" s="1"/>
      <c r="D4" s="1">
        <v>40</v>
      </c>
      <c r="E4" s="1"/>
      <c r="F4" s="1">
        <v>60</v>
      </c>
      <c r="G4" s="1"/>
      <c r="H4" s="1">
        <v>80</v>
      </c>
    </row>
    <row r="5" spans="1:17" x14ac:dyDescent="0.2">
      <c r="B5" s="2">
        <v>50</v>
      </c>
      <c r="C5" s="7">
        <v>17</v>
      </c>
      <c r="D5" s="7"/>
      <c r="E5" s="8">
        <v>16</v>
      </c>
      <c r="F5" s="8"/>
      <c r="G5" s="10">
        <v>24</v>
      </c>
      <c r="H5" s="10">
        <v>22</v>
      </c>
    </row>
    <row r="6" spans="1:17" x14ac:dyDescent="0.2">
      <c r="B6" s="2">
        <v>75</v>
      </c>
      <c r="C6" s="7"/>
      <c r="D6" s="7"/>
      <c r="E6" s="8">
        <v>18</v>
      </c>
      <c r="F6" s="8">
        <v>13</v>
      </c>
      <c r="G6" s="10">
        <v>17</v>
      </c>
      <c r="H6" s="10">
        <v>12</v>
      </c>
    </row>
    <row r="7" spans="1:17" x14ac:dyDescent="0.2">
      <c r="B7" s="2">
        <v>100</v>
      </c>
      <c r="C7" s="7">
        <v>16</v>
      </c>
      <c r="D7" s="7">
        <v>12</v>
      </c>
      <c r="E7" s="8">
        <v>18</v>
      </c>
      <c r="F7" s="8">
        <v>21</v>
      </c>
      <c r="G7" s="10">
        <v>25</v>
      </c>
      <c r="H7" s="10"/>
    </row>
    <row r="9" spans="1:17" x14ac:dyDescent="0.2">
      <c r="D9" t="s">
        <v>0</v>
      </c>
    </row>
    <row r="10" spans="1:17" x14ac:dyDescent="0.2">
      <c r="B10" s="3" t="s">
        <v>1</v>
      </c>
      <c r="C10" s="3">
        <v>40</v>
      </c>
      <c r="D10" s="3">
        <v>60</v>
      </c>
      <c r="E10" s="3">
        <v>80</v>
      </c>
      <c r="F10" s="3"/>
    </row>
    <row r="11" spans="1:17" x14ac:dyDescent="0.2">
      <c r="B11" s="4">
        <v>50</v>
      </c>
      <c r="C11" s="12">
        <v>17</v>
      </c>
      <c r="D11" s="12">
        <v>16</v>
      </c>
      <c r="E11" s="12">
        <v>46</v>
      </c>
      <c r="F11" s="12">
        <f>SUM(C11:E11)</f>
        <v>79</v>
      </c>
    </row>
    <row r="12" spans="1:17" x14ac:dyDescent="0.2">
      <c r="B12" s="11">
        <v>75</v>
      </c>
      <c r="C12" s="11"/>
      <c r="D12" s="11">
        <v>31</v>
      </c>
      <c r="E12" s="11">
        <v>29</v>
      </c>
      <c r="F12" s="11">
        <f t="shared" ref="F12:F13" si="0">SUM(C12:E12)</f>
        <v>60</v>
      </c>
    </row>
    <row r="13" spans="1:17" x14ac:dyDescent="0.2">
      <c r="B13" s="4">
        <v>100</v>
      </c>
      <c r="C13" s="13">
        <v>28</v>
      </c>
      <c r="D13" s="13">
        <v>39</v>
      </c>
      <c r="E13" s="13">
        <v>25</v>
      </c>
      <c r="F13" s="13">
        <f t="shared" si="0"/>
        <v>92</v>
      </c>
    </row>
    <row r="14" spans="1:17" x14ac:dyDescent="0.2">
      <c r="C14">
        <f>SUM(C11:C13)</f>
        <v>45</v>
      </c>
      <c r="D14">
        <f t="shared" ref="D14:E14" si="1">SUM(D11:D13)</f>
        <v>86</v>
      </c>
      <c r="E14">
        <f t="shared" si="1"/>
        <v>100</v>
      </c>
      <c r="F14" s="5">
        <f>SUM(F11:F13)</f>
        <v>231</v>
      </c>
    </row>
    <row r="16" spans="1:17" x14ac:dyDescent="0.2">
      <c r="A16" s="6"/>
      <c r="B16" s="6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6" t="s">
        <v>11</v>
      </c>
      <c r="L16" s="6" t="s">
        <v>12</v>
      </c>
      <c r="M16" s="6" t="s">
        <v>13</v>
      </c>
      <c r="N16" s="6" t="s">
        <v>14</v>
      </c>
      <c r="O16" s="6" t="s">
        <v>15</v>
      </c>
      <c r="P16" s="6" t="s">
        <v>16</v>
      </c>
      <c r="Q16" s="6" t="s">
        <v>17</v>
      </c>
    </row>
    <row r="17" spans="1:19" x14ac:dyDescent="0.2">
      <c r="A17" s="6" t="s">
        <v>2</v>
      </c>
      <c r="B17" s="14">
        <v>13</v>
      </c>
      <c r="C17" s="14">
        <v>4</v>
      </c>
      <c r="D17" s="14">
        <v>4</v>
      </c>
      <c r="E17" s="14">
        <v>5</v>
      </c>
      <c r="F17" s="14">
        <v>3</v>
      </c>
      <c r="G17" s="14">
        <v>5</v>
      </c>
      <c r="H17" s="14">
        <v>5</v>
      </c>
      <c r="I17" s="14">
        <v>1</v>
      </c>
      <c r="J17" s="14">
        <v>1</v>
      </c>
      <c r="K17" s="14">
        <v>2</v>
      </c>
      <c r="L17" s="14">
        <v>0</v>
      </c>
      <c r="M17" s="14">
        <v>2</v>
      </c>
      <c r="N17" s="14">
        <v>2</v>
      </c>
      <c r="O17" s="14">
        <v>2</v>
      </c>
      <c r="P17" s="14">
        <v>2</v>
      </c>
      <c r="Q17" s="14">
        <v>1</v>
      </c>
      <c r="R17" s="14">
        <v>231</v>
      </c>
    </row>
    <row r="18" spans="1:19" x14ac:dyDescent="0.2">
      <c r="A18" s="6" t="s">
        <v>3</v>
      </c>
      <c r="B18">
        <v>4</v>
      </c>
      <c r="C18">
        <v>4</v>
      </c>
      <c r="D18">
        <v>0</v>
      </c>
      <c r="E18">
        <v>0</v>
      </c>
      <c r="F18">
        <v>1</v>
      </c>
      <c r="G18">
        <v>1</v>
      </c>
      <c r="H18">
        <v>2</v>
      </c>
      <c r="I18">
        <v>1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79</v>
      </c>
    </row>
    <row r="19" spans="1:19" x14ac:dyDescent="0.2">
      <c r="A19" s="6" t="s">
        <v>4</v>
      </c>
      <c r="B19">
        <v>4</v>
      </c>
      <c r="C19">
        <v>0</v>
      </c>
      <c r="D19">
        <v>4</v>
      </c>
      <c r="E19">
        <v>0</v>
      </c>
      <c r="F19">
        <v>0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0</v>
      </c>
      <c r="P19">
        <v>0</v>
      </c>
      <c r="Q19">
        <v>0</v>
      </c>
      <c r="R19">
        <v>60</v>
      </c>
    </row>
    <row r="20" spans="1:19" x14ac:dyDescent="0.2">
      <c r="A20" s="6" t="s">
        <v>5</v>
      </c>
      <c r="B20" s="5">
        <v>5</v>
      </c>
      <c r="C20" s="5">
        <v>0</v>
      </c>
      <c r="D20" s="5">
        <v>0</v>
      </c>
      <c r="E20" s="5">
        <v>5</v>
      </c>
      <c r="F20" s="5">
        <v>2</v>
      </c>
      <c r="G20" s="5">
        <v>2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2</v>
      </c>
      <c r="P20" s="5">
        <v>2</v>
      </c>
      <c r="Q20" s="5">
        <v>1</v>
      </c>
      <c r="R20" s="5">
        <v>92</v>
      </c>
    </row>
    <row r="21" spans="1:19" x14ac:dyDescent="0.2">
      <c r="A21" s="6" t="s">
        <v>6</v>
      </c>
      <c r="B21">
        <v>3</v>
      </c>
      <c r="C21">
        <v>1</v>
      </c>
      <c r="D21">
        <v>0</v>
      </c>
      <c r="E21">
        <v>2</v>
      </c>
      <c r="F21">
        <v>3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45</v>
      </c>
    </row>
    <row r="22" spans="1:19" x14ac:dyDescent="0.2">
      <c r="A22" s="6" t="s">
        <v>7</v>
      </c>
      <c r="B22">
        <v>5</v>
      </c>
      <c r="C22">
        <v>1</v>
      </c>
      <c r="D22">
        <v>2</v>
      </c>
      <c r="E22">
        <v>2</v>
      </c>
      <c r="F22">
        <v>0</v>
      </c>
      <c r="G22">
        <v>5</v>
      </c>
      <c r="H22">
        <v>0</v>
      </c>
      <c r="I22">
        <v>0</v>
      </c>
      <c r="J22">
        <v>1</v>
      </c>
      <c r="K22">
        <v>0</v>
      </c>
      <c r="L22">
        <v>0</v>
      </c>
      <c r="M22">
        <v>2</v>
      </c>
      <c r="N22">
        <v>0</v>
      </c>
      <c r="O22">
        <v>0</v>
      </c>
      <c r="P22">
        <v>2</v>
      </c>
      <c r="Q22">
        <v>0</v>
      </c>
      <c r="R22">
        <v>86</v>
      </c>
    </row>
    <row r="23" spans="1:19" x14ac:dyDescent="0.2">
      <c r="A23" s="15" t="s">
        <v>8</v>
      </c>
      <c r="B23" s="5">
        <v>5</v>
      </c>
      <c r="C23" s="5">
        <v>2</v>
      </c>
      <c r="D23" s="5">
        <v>2</v>
      </c>
      <c r="E23" s="5">
        <v>1</v>
      </c>
      <c r="F23" s="5">
        <v>0</v>
      </c>
      <c r="G23" s="5">
        <v>0</v>
      </c>
      <c r="H23" s="5">
        <v>5</v>
      </c>
      <c r="I23" s="5">
        <v>0</v>
      </c>
      <c r="J23" s="5">
        <v>0</v>
      </c>
      <c r="K23" s="5">
        <v>2</v>
      </c>
      <c r="L23" s="5">
        <v>0</v>
      </c>
      <c r="M23" s="5">
        <v>0</v>
      </c>
      <c r="N23" s="5">
        <v>2</v>
      </c>
      <c r="O23" s="5">
        <v>0</v>
      </c>
      <c r="P23" s="5">
        <v>0</v>
      </c>
      <c r="Q23" s="5">
        <v>1</v>
      </c>
      <c r="R23" s="5">
        <v>100</v>
      </c>
      <c r="S23" s="16"/>
    </row>
    <row r="24" spans="1:19" x14ac:dyDescent="0.2">
      <c r="A24" s="6" t="s">
        <v>9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17</v>
      </c>
    </row>
    <row r="25" spans="1:19" x14ac:dyDescent="0.2">
      <c r="A25" s="15" t="s">
        <v>10</v>
      </c>
      <c r="B25" s="5">
        <v>1</v>
      </c>
      <c r="C25" s="5">
        <v>1</v>
      </c>
      <c r="D25" s="5">
        <v>0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16</v>
      </c>
      <c r="S25" s="16"/>
    </row>
    <row r="26" spans="1:19" x14ac:dyDescent="0.2">
      <c r="A26" s="6" t="s">
        <v>11</v>
      </c>
      <c r="B26">
        <v>2</v>
      </c>
      <c r="C26">
        <v>2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46</v>
      </c>
    </row>
    <row r="27" spans="1:19" x14ac:dyDescent="0.2">
      <c r="A27" s="15" t="s">
        <v>12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16"/>
    </row>
    <row r="28" spans="1:19" x14ac:dyDescent="0.2">
      <c r="A28" s="6" t="s">
        <v>13</v>
      </c>
      <c r="B28">
        <v>2</v>
      </c>
      <c r="C28">
        <v>0</v>
      </c>
      <c r="D28">
        <v>2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31</v>
      </c>
    </row>
    <row r="29" spans="1:19" x14ac:dyDescent="0.2">
      <c r="A29" s="15" t="s">
        <v>14</v>
      </c>
      <c r="B29" s="5">
        <v>2</v>
      </c>
      <c r="C29" s="5">
        <v>0</v>
      </c>
      <c r="D29" s="5">
        <v>2</v>
      </c>
      <c r="E29" s="5">
        <v>0</v>
      </c>
      <c r="F29" s="5">
        <v>0</v>
      </c>
      <c r="G29" s="5">
        <v>0</v>
      </c>
      <c r="H29" s="5">
        <v>2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2</v>
      </c>
      <c r="O29" s="5">
        <v>0</v>
      </c>
      <c r="P29" s="5">
        <v>0</v>
      </c>
      <c r="Q29" s="5">
        <v>0</v>
      </c>
      <c r="R29" s="5">
        <v>29</v>
      </c>
      <c r="S29" s="17"/>
    </row>
    <row r="30" spans="1:19" x14ac:dyDescent="0.2">
      <c r="A30" s="6" t="s">
        <v>15</v>
      </c>
      <c r="B30">
        <v>2</v>
      </c>
      <c r="C30">
        <v>0</v>
      </c>
      <c r="D30">
        <v>0</v>
      </c>
      <c r="E30">
        <v>2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28</v>
      </c>
    </row>
    <row r="31" spans="1:19" x14ac:dyDescent="0.2">
      <c r="A31" s="15" t="s">
        <v>16</v>
      </c>
      <c r="B31" s="5">
        <v>2</v>
      </c>
      <c r="C31" s="5">
        <v>0</v>
      </c>
      <c r="D31" s="5">
        <v>0</v>
      </c>
      <c r="E31" s="5">
        <v>2</v>
      </c>
      <c r="F31" s="5">
        <v>0</v>
      </c>
      <c r="G31" s="5">
        <v>2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2</v>
      </c>
      <c r="Q31" s="5">
        <v>0</v>
      </c>
      <c r="R31" s="5">
        <v>39</v>
      </c>
    </row>
    <row r="32" spans="1:19" x14ac:dyDescent="0.2">
      <c r="A32" s="15" t="s">
        <v>17</v>
      </c>
      <c r="B32" s="5">
        <v>1</v>
      </c>
      <c r="C32" s="5">
        <v>0</v>
      </c>
      <c r="D32" s="5">
        <v>0</v>
      </c>
      <c r="E32" s="5">
        <v>1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1</v>
      </c>
      <c r="R32" s="5">
        <v>25</v>
      </c>
    </row>
    <row r="33" spans="1:18" x14ac:dyDescent="0.2">
      <c r="A33" s="6" t="s">
        <v>18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s="6" t="s">
        <v>18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s="6" t="s">
        <v>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s="6" t="s">
        <v>18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s="6" t="s">
        <v>18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s="6" t="s">
        <v>18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s="6" t="s">
        <v>18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 x14ac:dyDescent="0.2">
      <c r="A40" s="6" t="s">
        <v>18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4" spans="1:18" x14ac:dyDescent="0.2">
      <c r="A44" s="6" t="s">
        <v>3</v>
      </c>
      <c r="B44">
        <v>4</v>
      </c>
      <c r="C44">
        <v>4</v>
      </c>
      <c r="D44">
        <v>0</v>
      </c>
      <c r="E44">
        <v>0</v>
      </c>
      <c r="F44">
        <v>1</v>
      </c>
      <c r="G44">
        <v>1</v>
      </c>
      <c r="H44">
        <v>2</v>
      </c>
      <c r="I44">
        <v>1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0">
        <v>79</v>
      </c>
    </row>
    <row r="45" spans="1:18" x14ac:dyDescent="0.2">
      <c r="A45" s="6" t="s">
        <v>4</v>
      </c>
      <c r="B45">
        <v>4</v>
      </c>
      <c r="C45">
        <v>0</v>
      </c>
      <c r="D45">
        <v>4</v>
      </c>
      <c r="E45">
        <v>0</v>
      </c>
      <c r="F45">
        <v>0</v>
      </c>
      <c r="G45">
        <v>2</v>
      </c>
      <c r="H45">
        <v>2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>
        <v>0</v>
      </c>
      <c r="P45">
        <v>0</v>
      </c>
      <c r="Q45">
        <v>0</v>
      </c>
      <c r="R45" s="10">
        <v>60</v>
      </c>
    </row>
    <row r="46" spans="1:18" x14ac:dyDescent="0.2">
      <c r="A46" s="6" t="s">
        <v>6</v>
      </c>
      <c r="B46">
        <v>3</v>
      </c>
      <c r="C46">
        <v>1</v>
      </c>
      <c r="D46">
        <v>0</v>
      </c>
      <c r="E46">
        <v>2</v>
      </c>
      <c r="F46">
        <v>3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 s="10">
        <v>45</v>
      </c>
    </row>
    <row r="47" spans="1:18" x14ac:dyDescent="0.2">
      <c r="A47" s="6" t="s">
        <v>7</v>
      </c>
      <c r="B47">
        <v>5</v>
      </c>
      <c r="C47">
        <v>1</v>
      </c>
      <c r="D47">
        <v>2</v>
      </c>
      <c r="E47">
        <v>2</v>
      </c>
      <c r="F47">
        <v>0</v>
      </c>
      <c r="G47">
        <v>5</v>
      </c>
      <c r="H47">
        <v>0</v>
      </c>
      <c r="I47">
        <v>0</v>
      </c>
      <c r="J47">
        <v>1</v>
      </c>
      <c r="K47">
        <v>0</v>
      </c>
      <c r="L47">
        <v>0</v>
      </c>
      <c r="M47">
        <v>2</v>
      </c>
      <c r="N47">
        <v>0</v>
      </c>
      <c r="O47">
        <v>0</v>
      </c>
      <c r="P47">
        <v>2</v>
      </c>
      <c r="Q47">
        <v>0</v>
      </c>
      <c r="R47" s="10">
        <v>86</v>
      </c>
    </row>
    <row r="48" spans="1:18" x14ac:dyDescent="0.2">
      <c r="A48" s="6" t="s">
        <v>9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10">
        <v>17</v>
      </c>
    </row>
    <row r="49" spans="1:18" x14ac:dyDescent="0.2">
      <c r="A49" s="6" t="s">
        <v>11</v>
      </c>
      <c r="B49">
        <v>2</v>
      </c>
      <c r="C49">
        <v>2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10">
        <v>46</v>
      </c>
    </row>
    <row r="50" spans="1:18" x14ac:dyDescent="0.2">
      <c r="A50" s="6" t="s">
        <v>13</v>
      </c>
      <c r="B50">
        <v>2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 s="10">
        <v>31</v>
      </c>
    </row>
    <row r="51" spans="1:18" x14ac:dyDescent="0.2">
      <c r="A51" s="6" t="s">
        <v>15</v>
      </c>
      <c r="B51">
        <v>2</v>
      </c>
      <c r="C51">
        <v>0</v>
      </c>
      <c r="D51">
        <v>0</v>
      </c>
      <c r="E51">
        <v>2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 s="10">
        <v>28</v>
      </c>
    </row>
    <row r="52" spans="1:18" x14ac:dyDescent="0.2">
      <c r="A52" s="6" t="s">
        <v>18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10">
        <v>0</v>
      </c>
    </row>
    <row r="53" spans="1:18" x14ac:dyDescent="0.2">
      <c r="A53" s="6" t="s">
        <v>18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10">
        <v>0</v>
      </c>
    </row>
    <row r="54" spans="1:18" x14ac:dyDescent="0.2">
      <c r="A54" s="6" t="s">
        <v>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10">
        <v>0</v>
      </c>
    </row>
    <row r="55" spans="1:18" x14ac:dyDescent="0.2">
      <c r="A55" s="6" t="s">
        <v>18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10">
        <v>0</v>
      </c>
    </row>
    <row r="56" spans="1:18" x14ac:dyDescent="0.2">
      <c r="A56" s="6" t="s">
        <v>18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 s="10">
        <v>0</v>
      </c>
    </row>
    <row r="57" spans="1:18" x14ac:dyDescent="0.2">
      <c r="A57" s="6" t="s">
        <v>18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 s="10">
        <v>0</v>
      </c>
    </row>
    <row r="58" spans="1:18" x14ac:dyDescent="0.2">
      <c r="A58" s="6" t="s">
        <v>18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s="10">
        <v>0</v>
      </c>
    </row>
    <row r="59" spans="1:18" x14ac:dyDescent="0.2">
      <c r="A59" s="6" t="s">
        <v>18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s="10">
        <v>0</v>
      </c>
    </row>
    <row r="62" spans="1:18" x14ac:dyDescent="0.2">
      <c r="A62" s="6" t="s">
        <v>19</v>
      </c>
      <c r="B62" t="e" cm="1">
        <f t="array" ref="B62">MINVERSE(B44:Q59)</f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 Q 1</vt:lpstr>
      <vt:lpstr>2021 Q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2022-11-28T09:57:33Z</dcterms:created>
  <dcterms:modified xsi:type="dcterms:W3CDTF">2022-11-28T15:18:06Z</dcterms:modified>
</cp:coreProperties>
</file>