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kothetnaing/Desktop/"/>
    </mc:Choice>
  </mc:AlternateContent>
  <xr:revisionPtr revIDLastSave="0" documentId="13_ncr:1_{ED4B9D16-4487-794A-A2FB-FED2FEDD51C3}" xr6:coauthVersionLast="47" xr6:coauthVersionMax="47" xr10:uidLastSave="{00000000-0000-0000-0000-000000000000}"/>
  <bookViews>
    <workbookView xWindow="14300" yWindow="500" windowWidth="27640" windowHeight="15880" activeTab="3" xr2:uid="{860D8207-CE15-9449-96B8-269847AFC8A1}"/>
  </bookViews>
  <sheets>
    <sheet name="Answer for Q 1" sheetId="1" r:id="rId1"/>
    <sheet name="Answer for Q 2" sheetId="2" r:id="rId2"/>
    <sheet name="Answer for Q 3" sheetId="3" r:id="rId3"/>
    <sheet name="Answer for Q 4" sheetId="4" r:id="rId4"/>
    <sheet name="Sheet5" sheetId="5" r:id="rId5"/>
  </sheets>
  <externalReferences>
    <externalReference r:id="rId6"/>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44" i="4" l="1"/>
  <c r="D47" i="4" l="1"/>
  <c r="G40" i="4"/>
  <c r="G41" i="4" s="1"/>
  <c r="C34" i="4"/>
  <c r="B34" i="4"/>
  <c r="C33" i="4"/>
  <c r="B33" i="4"/>
  <c r="C32" i="4"/>
  <c r="B32" i="4"/>
  <c r="C31" i="4"/>
  <c r="B31" i="4"/>
  <c r="C30" i="4"/>
  <c r="B30" i="4"/>
  <c r="C29" i="4"/>
  <c r="B29" i="4"/>
  <c r="C28" i="4"/>
  <c r="B28" i="4"/>
  <c r="C27" i="4"/>
  <c r="B27" i="4"/>
  <c r="J11" i="4"/>
  <c r="I11" i="4"/>
  <c r="K10" i="4"/>
  <c r="K9" i="4"/>
  <c r="K8" i="4"/>
  <c r="K7" i="4"/>
  <c r="K6" i="4"/>
  <c r="K5" i="4"/>
  <c r="K4" i="4"/>
  <c r="K3" i="4"/>
  <c r="H3" i="4" a="1"/>
  <c r="H3" i="4" s="1"/>
  <c r="G3" i="4" a="1"/>
  <c r="G3" i="4" s="1"/>
  <c r="F3" i="4" a="1"/>
  <c r="F3" i="4" s="1"/>
  <c r="E3" i="4"/>
  <c r="E3" i="4" a="1"/>
  <c r="G37" i="3"/>
  <c r="G36" i="3"/>
  <c r="G35" i="3"/>
  <c r="G34" i="3"/>
  <c r="G33" i="3"/>
  <c r="G32" i="3"/>
  <c r="D86" i="3"/>
  <c r="C86" i="3"/>
  <c r="D65" i="3"/>
  <c r="C65" i="3"/>
  <c r="P44" i="3"/>
  <c r="O44" i="3"/>
  <c r="H44" i="3"/>
  <c r="C44" i="3"/>
  <c r="B44" i="3"/>
  <c r="C38" i="3"/>
  <c r="G31" i="3" s="1"/>
  <c r="C27" i="3"/>
  <c r="B27" i="3"/>
  <c r="C26" i="3"/>
  <c r="B26" i="3"/>
  <c r="C25" i="3"/>
  <c r="B25" i="3"/>
  <c r="C24" i="3"/>
  <c r="B24" i="3"/>
  <c r="C23" i="3"/>
  <c r="B23" i="3"/>
  <c r="C22" i="3"/>
  <c r="B22" i="3"/>
  <c r="C21" i="3"/>
  <c r="B21" i="3"/>
  <c r="C20" i="3"/>
  <c r="B20" i="3"/>
  <c r="K10" i="3"/>
  <c r="K9" i="3"/>
  <c r="K8" i="3"/>
  <c r="K7" i="3"/>
  <c r="K6" i="3"/>
  <c r="K5" i="3"/>
  <c r="K4" i="3"/>
  <c r="K3" i="3"/>
  <c r="H3" i="3"/>
  <c r="H3" i="3" a="1"/>
  <c r="G3" i="3" a="1"/>
  <c r="G3" i="3" s="1"/>
  <c r="F3" i="3" a="1"/>
  <c r="F3" i="3" s="1"/>
  <c r="E3" i="3" a="1"/>
  <c r="E3" i="3" s="1"/>
  <c r="K11" i="4" l="1"/>
  <c r="K12" i="4" s="1"/>
  <c r="K13" i="4" s="1"/>
  <c r="F17" i="4" a="1"/>
  <c r="F17" i="4" s="1"/>
  <c r="C45" i="4" s="1"/>
  <c r="E45" i="4" s="1"/>
  <c r="C35" i="4"/>
  <c r="C17" i="4" a="1"/>
  <c r="C17" i="4" s="1"/>
  <c r="C41" i="4" s="1"/>
  <c r="E41" i="4" s="1"/>
  <c r="C38" i="4"/>
  <c r="E38" i="4" s="1"/>
  <c r="E17" i="4" a="1"/>
  <c r="E17" i="4" s="1"/>
  <c r="C43" i="4" s="1"/>
  <c r="E43" i="4" s="1"/>
  <c r="G17" i="4" a="1"/>
  <c r="G17" i="4" s="1"/>
  <c r="J20" i="4" s="1"/>
  <c r="C46" i="4" s="1"/>
  <c r="E46" i="4" s="1"/>
  <c r="I17" i="4" a="1"/>
  <c r="I17" i="4" s="1"/>
  <c r="J23" i="4" s="1"/>
  <c r="J17" i="4" a="1"/>
  <c r="J17" i="4" s="1"/>
  <c r="J24" i="4" s="1"/>
  <c r="H17" i="4" a="1"/>
  <c r="H17" i="4" s="1"/>
  <c r="J21" i="4" s="1"/>
  <c r="E44" i="4" s="1"/>
  <c r="C48" i="4"/>
  <c r="D17" i="4" a="1"/>
  <c r="D17" i="4" s="1"/>
  <c r="C42" i="4" s="1"/>
  <c r="E42" i="4" s="1"/>
  <c r="G42" i="4"/>
  <c r="G43" i="4" s="1"/>
  <c r="G44" i="4" s="1"/>
  <c r="G45" i="4" s="1"/>
  <c r="G46" i="4" s="1"/>
  <c r="B17" i="4" a="1"/>
  <c r="B17" i="4" s="1"/>
  <c r="C40" i="4" s="1"/>
  <c r="E40" i="4" s="1"/>
  <c r="L67" i="3"/>
  <c r="C67" i="3"/>
  <c r="C88" i="3"/>
  <c r="D88" i="3"/>
  <c r="D67" i="3"/>
  <c r="D17" i="3" a="1"/>
  <c r="D17" i="3" s="1"/>
  <c r="D66" i="3"/>
  <c r="D87" i="3"/>
  <c r="L66" i="3"/>
  <c r="C45" i="3"/>
  <c r="E17" i="3" a="1"/>
  <c r="E17" i="3" s="1"/>
  <c r="F17" i="3" a="1"/>
  <c r="F17" i="3" s="1"/>
  <c r="G17" i="3" a="1"/>
  <c r="G17" i="3" s="1"/>
  <c r="C28" i="3"/>
  <c r="H17" i="3" a="1"/>
  <c r="H17" i="3" s="1"/>
  <c r="B45" i="3"/>
  <c r="K67" i="3"/>
  <c r="K11" i="3"/>
  <c r="K12" i="3" s="1"/>
  <c r="B17" i="3" a="1"/>
  <c r="B17" i="3" s="1"/>
  <c r="I45" i="3"/>
  <c r="C17" i="3" a="1"/>
  <c r="C17" i="3" s="1"/>
  <c r="P45" i="3"/>
  <c r="C66" i="3"/>
  <c r="H45" i="3"/>
  <c r="K66" i="3"/>
  <c r="O45" i="3"/>
  <c r="C87" i="3"/>
  <c r="J25" i="4" l="1"/>
  <c r="C39" i="4" s="1"/>
  <c r="E39" i="4" s="1"/>
  <c r="B39" i="3"/>
  <c r="B31" i="3" a="1"/>
  <c r="B31" i="3" s="1"/>
  <c r="D31" i="3" a="1"/>
  <c r="D31" i="3" s="1"/>
  <c r="C47" i="4" l="1"/>
  <c r="E47" i="4" s="1"/>
  <c r="B38" i="3"/>
  <c r="E31" i="3" s="1" a="1"/>
  <c r="F45" i="4" l="1"/>
  <c r="F43" i="4"/>
  <c r="F41" i="4"/>
  <c r="F40" i="4"/>
  <c r="F46" i="4"/>
  <c r="F44" i="4"/>
  <c r="F42" i="4"/>
  <c r="F37" i="3"/>
  <c r="E31" i="3"/>
  <c r="F31" i="3" s="1"/>
  <c r="F33" i="3"/>
  <c r="F36" i="3"/>
  <c r="F34" i="3"/>
  <c r="F32" i="3"/>
  <c r="F35" i="3"/>
  <c r="C93" i="2" l="1"/>
  <c r="C82" i="2" a="1"/>
  <c r="C82" i="2" s="1"/>
  <c r="C72" i="2" a="1"/>
  <c r="C72" i="2" s="1"/>
  <c r="C79" i="2" s="1" a="1"/>
  <c r="C79" i="2" s="1"/>
  <c r="C50" i="2" a="1"/>
  <c r="C50" i="2" s="1"/>
  <c r="C37" i="2" a="1"/>
  <c r="C37" i="2" s="1"/>
  <c r="C48" i="2" s="1" a="1"/>
  <c r="C48" i="2" s="1"/>
  <c r="G8" i="2"/>
  <c r="F8" i="2"/>
  <c r="E8" i="2"/>
  <c r="D8" i="2"/>
  <c r="C8" i="2"/>
  <c r="K7" i="2"/>
  <c r="G7" i="2"/>
  <c r="K6" i="2"/>
  <c r="J6" i="2" a="1"/>
  <c r="J6" i="2" s="1"/>
  <c r="G6" i="2"/>
  <c r="G5" i="2"/>
  <c r="L4" i="2" a="1"/>
  <c r="L4" i="2" s="1"/>
  <c r="K4" i="2" a="1"/>
  <c r="K4" i="2" s="1"/>
  <c r="J4" i="2"/>
  <c r="I4" i="2" a="1"/>
  <c r="I4" i="2" s="1"/>
  <c r="G4" i="2"/>
  <c r="N7" i="2" l="1"/>
  <c r="C83" i="2" a="1"/>
  <c r="C83" i="2" s="1"/>
  <c r="C86" i="2" s="1"/>
  <c r="C51" i="2" a="1"/>
  <c r="C51" i="2" s="1"/>
  <c r="C55" i="2" s="1"/>
  <c r="C88" i="2" s="1"/>
  <c r="C90" i="2" s="1"/>
  <c r="C57" i="2" l="1"/>
  <c r="C59" i="2" s="1"/>
  <c r="C92" i="2" s="1"/>
  <c r="H49" i="1" l="1"/>
  <c r="G49" i="1"/>
  <c r="F49" i="1"/>
  <c r="F48" i="1"/>
  <c r="H48" i="1"/>
  <c r="G48" i="1"/>
  <c r="F42" i="1"/>
  <c r="I38" i="1" s="1"/>
  <c r="G21" i="1"/>
  <c r="F21" i="1"/>
  <c r="E21" i="1"/>
  <c r="D21" i="1"/>
  <c r="F20" i="1"/>
  <c r="J18" i="1"/>
  <c r="I18" i="1"/>
  <c r="G24" i="1" s="1"/>
  <c r="H18" i="1"/>
  <c r="G18" i="1"/>
  <c r="F24" i="1" s="1"/>
  <c r="F18" i="1"/>
  <c r="E18" i="1"/>
  <c r="E24" i="1" s="1"/>
  <c r="D18" i="1"/>
  <c r="D24" i="1" s="1"/>
  <c r="J17" i="1"/>
  <c r="I17" i="1"/>
  <c r="G23" i="1" s="1"/>
  <c r="H17" i="1"/>
  <c r="G17" i="1"/>
  <c r="F23" i="1" s="1"/>
  <c r="F17" i="1"/>
  <c r="E17" i="1"/>
  <c r="E23" i="1" s="1"/>
  <c r="D17" i="1"/>
  <c r="D23" i="1" s="1"/>
  <c r="J16" i="1"/>
  <c r="I16" i="1"/>
  <c r="G22" i="1" s="1"/>
  <c r="H16" i="1"/>
  <c r="G16" i="1"/>
  <c r="F22" i="1" s="1"/>
  <c r="F16" i="1"/>
  <c r="E16" i="1"/>
  <c r="D16" i="1"/>
  <c r="D22" i="1" s="1"/>
  <c r="N15" i="1"/>
  <c r="N16" i="1" s="1"/>
  <c r="M15" i="1"/>
  <c r="M16" i="1" s="1"/>
  <c r="J15" i="1"/>
  <c r="H15" i="1"/>
  <c r="F15" i="1"/>
  <c r="N14" i="1"/>
  <c r="M14" i="1"/>
  <c r="H14" i="1"/>
  <c r="D14" i="1"/>
  <c r="E9" i="1" a="1"/>
  <c r="E9" i="1" s="1"/>
  <c r="L11" i="1" s="1"/>
  <c r="O6" i="1"/>
  <c r="H24" i="1" l="1"/>
  <c r="H23" i="1"/>
  <c r="N17" i="1"/>
  <c r="E22" i="1"/>
  <c r="F25" i="1"/>
  <c r="H22" i="1"/>
  <c r="E27" i="1" s="1" a="1"/>
  <c r="E27" i="1" s="1"/>
  <c r="I27" i="1" s="1"/>
  <c r="E25" i="1"/>
  <c r="E30" i="1" a="1"/>
  <c r="E30" i="1" s="1"/>
  <c r="I32" i="1" s="1"/>
  <c r="G25" i="1"/>
  <c r="I41" i="1"/>
  <c r="I37" i="1"/>
  <c r="I39" i="1"/>
  <c r="E28" i="1" l="1" a="1"/>
  <c r="E28" i="1" s="1"/>
  <c r="I28" i="1" s="1"/>
  <c r="J25" i="1"/>
  <c r="J26" i="1" s="1"/>
  <c r="E40" i="1" s="1"/>
  <c r="E37" i="1" l="1"/>
  <c r="G37" i="1" s="1"/>
  <c r="E41" i="1"/>
  <c r="G41" i="1" s="1"/>
  <c r="E43" i="1"/>
  <c r="E38" i="1"/>
  <c r="G38" i="1" s="1"/>
  <c r="E39" i="1" l="1"/>
  <c r="G39" i="1" s="1"/>
  <c r="E42" i="1" l="1"/>
  <c r="G42" i="1" s="1"/>
  <c r="H37" i="1" l="1"/>
  <c r="H38" i="1"/>
  <c r="H41" i="1"/>
  <c r="H3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<sst xmlns="http://schemas.openxmlformats.org/spreadsheetml/2006/main" count="247" uniqueCount="128">
  <si>
    <t>Day 1</t>
  </si>
  <si>
    <t>Day 2</t>
  </si>
  <si>
    <t>a=</t>
  </si>
  <si>
    <t xml:space="preserve">b= </t>
  </si>
  <si>
    <t>n=</t>
  </si>
  <si>
    <t>abn=</t>
  </si>
  <si>
    <t>Sum=</t>
  </si>
  <si>
    <t>Block Total</t>
  </si>
  <si>
    <t>Block total^2</t>
  </si>
  <si>
    <t>Yi..</t>
  </si>
  <si>
    <t>Y.j.</t>
  </si>
  <si>
    <t>Y…=</t>
  </si>
  <si>
    <t>Y…^2=</t>
  </si>
  <si>
    <t>Yi..^2=</t>
  </si>
  <si>
    <t>sum=</t>
  </si>
  <si>
    <t>Y.j.^2=</t>
  </si>
  <si>
    <t>Sourse of Variation</t>
  </si>
  <si>
    <t>Sum of Square</t>
  </si>
  <si>
    <t>DF</t>
  </si>
  <si>
    <t>Mean Square</t>
  </si>
  <si>
    <t>F0</t>
  </si>
  <si>
    <t>F_critical</t>
  </si>
  <si>
    <t>SS A</t>
  </si>
  <si>
    <t>SS B</t>
  </si>
  <si>
    <t>SS AB</t>
  </si>
  <si>
    <t>SS Sub</t>
  </si>
  <si>
    <t>SS Block</t>
  </si>
  <si>
    <t>SSE</t>
  </si>
  <si>
    <t>SST</t>
  </si>
  <si>
    <t>B.</t>
  </si>
  <si>
    <t>Treatment average:</t>
  </si>
  <si>
    <t>Collum average(B)</t>
  </si>
  <si>
    <t>Copper content %</t>
  </si>
  <si>
    <t>Temperature ℃</t>
  </si>
  <si>
    <t>Row Average (A)</t>
  </si>
  <si>
    <t>So, The temperature should be 50℃ and the copper content should be 80% used to maximize the amount of warping.</t>
  </si>
  <si>
    <t>Both factor are significant, the interaction effect is not significant.</t>
  </si>
  <si>
    <t>Block</t>
  </si>
  <si>
    <t>Treatment</t>
  </si>
  <si>
    <t>Yij^2</t>
  </si>
  <si>
    <t>Least Square Normal Eq;</t>
  </si>
  <si>
    <t>µ</t>
  </si>
  <si>
    <t>T1</t>
  </si>
  <si>
    <t>T2</t>
  </si>
  <si>
    <t>T3</t>
  </si>
  <si>
    <t>T4</t>
  </si>
  <si>
    <t>B1</t>
  </si>
  <si>
    <t>B2</t>
  </si>
  <si>
    <t>B3</t>
  </si>
  <si>
    <t>B4</t>
  </si>
  <si>
    <t>Add Eq;</t>
  </si>
  <si>
    <t>Reduce Two Redancedent Equation</t>
  </si>
  <si>
    <t>A^-1</t>
  </si>
  <si>
    <t>Solution</t>
  </si>
  <si>
    <t>B3`</t>
  </si>
  <si>
    <t>X=A^-1*B</t>
  </si>
  <si>
    <t>µ,T,B</t>
  </si>
  <si>
    <t>R(μ,T,B)</t>
  </si>
  <si>
    <t>df_R(μ,T,B)</t>
  </si>
  <si>
    <t>SS_E</t>
  </si>
  <si>
    <t>df_E</t>
  </si>
  <si>
    <t>M.S_E</t>
  </si>
  <si>
    <t>Analysis of Treatment</t>
  </si>
  <si>
    <t>Reduce Model</t>
  </si>
  <si>
    <t>Add Eq:</t>
  </si>
  <si>
    <t>µ,B</t>
  </si>
  <si>
    <t>R(μ,B)</t>
  </si>
  <si>
    <t>df_R(μ,B)</t>
  </si>
  <si>
    <t>SSTreatment</t>
  </si>
  <si>
    <t>dF_Treatment</t>
  </si>
  <si>
    <t>MS_Treatment</t>
  </si>
  <si>
    <t>Therefore, The Treatment means differ.</t>
  </si>
  <si>
    <t>Treatment Combination</t>
  </si>
  <si>
    <t>A</t>
  </si>
  <si>
    <t>B</t>
  </si>
  <si>
    <t>C</t>
  </si>
  <si>
    <t>AB</t>
  </si>
  <si>
    <t>AC</t>
  </si>
  <si>
    <t>BC</t>
  </si>
  <si>
    <t>ABC</t>
  </si>
  <si>
    <t>Replicate 1</t>
  </si>
  <si>
    <t>Replicate 2</t>
  </si>
  <si>
    <t>Total</t>
  </si>
  <si>
    <t>(1)=</t>
  </si>
  <si>
    <t>a</t>
  </si>
  <si>
    <t>b</t>
  </si>
  <si>
    <t>ab</t>
  </si>
  <si>
    <t>c</t>
  </si>
  <si>
    <t>ac</t>
  </si>
  <si>
    <t>bc</t>
  </si>
  <si>
    <t>abc</t>
  </si>
  <si>
    <t>Contract</t>
  </si>
  <si>
    <t xml:space="preserve">Yijk^2= </t>
  </si>
  <si>
    <t>Source of Variation</t>
  </si>
  <si>
    <t>SS</t>
  </si>
  <si>
    <t>Estimate</t>
  </si>
  <si>
    <t>MS</t>
  </si>
  <si>
    <t>ERROR</t>
  </si>
  <si>
    <t>TOTAL</t>
  </si>
  <si>
    <t xml:space="preserve">Graph </t>
  </si>
  <si>
    <t>B=-1</t>
  </si>
  <si>
    <t>B=1</t>
  </si>
  <si>
    <t>A=-1</t>
  </si>
  <si>
    <t>A=1</t>
  </si>
  <si>
    <t>b.</t>
  </si>
  <si>
    <t>REPLICATE 1</t>
  </si>
  <si>
    <t>REPLICATE 2</t>
  </si>
  <si>
    <t>R_h</t>
  </si>
  <si>
    <t>ABC REP 2</t>
  </si>
  <si>
    <t>AC REP 1</t>
  </si>
  <si>
    <t>ABC IN BLOCK -1</t>
  </si>
  <si>
    <t>AC IN BLOCK -2</t>
  </si>
  <si>
    <t>SS_ABC REP-2</t>
  </si>
  <si>
    <t>SS_AC REP-1</t>
  </si>
  <si>
    <t>SS_ABC BLOCK 1</t>
  </si>
  <si>
    <t>SS_AC BLOCK 2</t>
  </si>
  <si>
    <t>SUM(ABC+AC)=</t>
  </si>
  <si>
    <t>Yijk^2=</t>
  </si>
  <si>
    <t>Replicate</t>
  </si>
  <si>
    <t>Sum(ABC+AC)</t>
  </si>
  <si>
    <t>AC (REP 1)</t>
  </si>
  <si>
    <t>ABC (REP 2)</t>
  </si>
  <si>
    <t>C and AB are significant.</t>
  </si>
  <si>
    <t>A-</t>
  </si>
  <si>
    <t>In partial confounding, we can anlyze all main effects and interactions effects ( including the ones that are confounded with the blocks)</t>
  </si>
  <si>
    <t>B-</t>
  </si>
  <si>
    <t>Faction design with resolution V is the best fractional design because with this resolution, main effects and two factor interaction effects will not be aliased with each other, so we can estimate them seperately. This will help derive conclusions about these important effects of the design.</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</si>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</sst>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amily val="2"/>
      <scheme val="minor"/>
    </font>
  </fonts>
  <fills count="17">
    <fill>
      <patternFill patternType="none"/>
    </fill>
    <fill>
      <patternFill patternType="gray125"/>
    </fill>
    <fill>
      <patternFill patternType="solid">
        <fgColor theme="8"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00B0F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righ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0" borderId="0" xfId="0" applyFill="1"/>
    <xf numFmtId="0" fontId="0" fillId="10" borderId="0" xfId="0" applyFill="1"/>
    <xf numFmtId="0" fontId="0" fillId="11" borderId="0" xfId="0" applyFill="1"/>
    <xf numFmtId="0" fontId="0" fillId="4" borderId="0" xfId="0" applyFill="1" applyAlignment="1">
      <alignment horizontal="right"/>
    </xf>
    <xf numFmtId="0" fontId="0" fillId="7" borderId="0" xfId="0" applyFill="1" applyAlignment="1">
      <alignment horizontal="right"/>
    </xf>
    <xf numFmtId="0" fontId="1" fillId="4" borderId="0" xfId="0" applyFont="1" applyFill="1"/>
    <xf numFmtId="0" fontId="0" fillId="6" borderId="0" xfId="0" applyFill="1" applyAlignment="1">
      <alignment horizontal="right"/>
    </xf>
    <xf numFmtId="0" fontId="0" fillId="11" borderId="0" xfId="0" applyFill="1" applyAlignment="1">
      <alignment horizontal="right"/>
    </xf>
    <xf numFmtId="0" fontId="0" fillId="12" borderId="0" xfId="0" applyFill="1" applyAlignment="1">
      <alignment horizontal="right"/>
    </xf>
    <xf numFmtId="0" fontId="0" fillId="12" borderId="0" xfId="0" applyFill="1"/>
    <xf numFmtId="0" fontId="0" fillId="13" borderId="0" xfId="0" applyFill="1"/>
    <xf numFmtId="0" fontId="0" fillId="14" borderId="0" xfId="0" applyFill="1"/>
    <xf numFmtId="0" fontId="0" fillId="5" borderId="0" xfId="0" applyFill="1" applyAlignment="1">
      <alignment horizontal="right"/>
    </xf>
    <xf numFmtId="0" fontId="0" fillId="9" borderId="0" xfId="0" applyFill="1" applyAlignment="1">
      <alignment horizontal="right"/>
    </xf>
    <xf numFmtId="0" fontId="0" fillId="3" borderId="0" xfId="0" applyFill="1" applyAlignment="1">
      <alignment horizontal="right"/>
    </xf>
    <xf numFmtId="0" fontId="0" fillId="15" borderId="0" xfId="0" applyFill="1"/>
    <xf numFmtId="0" fontId="0" fillId="1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Main</a:t>
            </a:r>
            <a:r>
              <a:rPr lang="en-US" baseline="0"/>
              <a:t> effect Plot for crack Length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M"/>
        </a:p>
      </c:txPr>
    </c:title>
    <c:autoTitleDeleted val="0"/>
    <c:plotArea>
      <c:layout/>
      <c:lineChart>
        <c:grouping val="stacked"/>
        <c:varyColors val="0"/>
        <c:ser>
          <c:idx val="0"/>
          <c:order val="0"/>
          <c:tx>
            <c:v>Factor A</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'Answer for Q 3'!$B$44:$C$44</c:f>
              <c:numCache>
                <c:formatCode>General</c:formatCode>
                <c:ptCount val="2"/>
                <c:pt idx="0">
                  <c:v>-1</c:v>
                </c:pt>
                <c:pt idx="1">
                  <c:v>1</c:v>
                </c:pt>
              </c:numCache>
            </c:numRef>
          </c:cat>
          <c:val>
            <c:numRef>
              <c:f>'Answer for Q 3'!$B$45:$C$45</c:f>
              <c:numCache>
                <c:formatCode>General</c:formatCode>
                <c:ptCount val="2"/>
                <c:pt idx="0">
                  <c:v>197.91249999999999</c:v>
                </c:pt>
                <c:pt idx="1">
                  <c:v>197.08750000000001</c:v>
                </c:pt>
              </c:numCache>
            </c:numRef>
          </c:val>
          <c:smooth val="0"/>
          <c:extLst>
            <c:ext xmlns:c16="http://schemas.microsoft.com/office/drawing/2014/chart" uri="{C3380CC4-5D6E-409C-BE32-E72D297353CC}">
              <c16:uniqueId val="{00000000-EA2C-7141-8708-1E939C75E86A}"/>
            </c:ext>
          </c:extLst>
        </c:ser>
        <c:dLbls>
          <c:showLegendKey val="0"/>
          <c:showVal val="0"/>
          <c:showCatName val="0"/>
          <c:showSerName val="0"/>
          <c:showPercent val="0"/>
          <c:showBubbleSize val="0"/>
        </c:dLbls>
        <c:marker val="1"/>
        <c:smooth val="0"/>
        <c:axId val="880448832"/>
        <c:axId val="880450480"/>
      </c:lineChart>
      <c:catAx>
        <c:axId val="880448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880450480"/>
        <c:crosses val="autoZero"/>
        <c:auto val="1"/>
        <c:lblAlgn val="ctr"/>
        <c:lblOffset val="100"/>
        <c:noMultiLvlLbl val="0"/>
      </c:catAx>
      <c:valAx>
        <c:axId val="880450480"/>
        <c:scaling>
          <c:orientation val="minMax"/>
          <c:max val="200"/>
          <c:min val="19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880448832"/>
        <c:crosses val="autoZero"/>
        <c:crossBetween val="between"/>
        <c:majorUnit val="1"/>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M"/>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Main</a:t>
            </a:r>
            <a:r>
              <a:rPr lang="en-US" baseline="0"/>
              <a:t> Effect Plot for Crack Length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M"/>
        </a:p>
      </c:txPr>
    </c:title>
    <c:autoTitleDeleted val="0"/>
    <c:plotArea>
      <c:layout/>
      <c:lineChart>
        <c:grouping val="stacked"/>
        <c:varyColors val="0"/>
        <c:ser>
          <c:idx val="0"/>
          <c:order val="0"/>
          <c:tx>
            <c:v>Vat pressure ( factor B)</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'Answer for Q 3'!$H$44:$I$44</c:f>
              <c:numCache>
                <c:formatCode>General</c:formatCode>
                <c:ptCount val="2"/>
                <c:pt idx="0">
                  <c:v>-1</c:v>
                </c:pt>
                <c:pt idx="1">
                  <c:v>1</c:v>
                </c:pt>
              </c:numCache>
            </c:numRef>
          </c:cat>
          <c:val>
            <c:numRef>
              <c:f>'Answer for Q 3'!$H$45:$I$45</c:f>
              <c:numCache>
                <c:formatCode>General</c:formatCode>
                <c:ptCount val="2"/>
                <c:pt idx="0">
                  <c:v>197.46250000000001</c:v>
                </c:pt>
                <c:pt idx="1">
                  <c:v>197.53749999999999</c:v>
                </c:pt>
              </c:numCache>
            </c:numRef>
          </c:val>
          <c:smooth val="0"/>
          <c:extLst>
            <c:ext xmlns:c16="http://schemas.microsoft.com/office/drawing/2014/chart" uri="{C3380CC4-5D6E-409C-BE32-E72D297353CC}">
              <c16:uniqueId val="{00000000-C697-E042-86B9-56F74D6AD813}"/>
            </c:ext>
          </c:extLst>
        </c:ser>
        <c:dLbls>
          <c:showLegendKey val="0"/>
          <c:showVal val="0"/>
          <c:showCatName val="0"/>
          <c:showSerName val="0"/>
          <c:showPercent val="0"/>
          <c:showBubbleSize val="0"/>
        </c:dLbls>
        <c:marker val="1"/>
        <c:smooth val="0"/>
        <c:axId val="1918869040"/>
        <c:axId val="1918789216"/>
      </c:lineChart>
      <c:catAx>
        <c:axId val="191886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1918789216"/>
        <c:crosses val="autoZero"/>
        <c:auto val="1"/>
        <c:lblAlgn val="ctr"/>
        <c:lblOffset val="100"/>
        <c:noMultiLvlLbl val="0"/>
      </c:catAx>
      <c:valAx>
        <c:axId val="1918789216"/>
        <c:scaling>
          <c:orientation val="minMax"/>
          <c:max val="200"/>
          <c:min val="19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1918869040"/>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M"/>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Main</a:t>
            </a:r>
            <a:r>
              <a:rPr lang="en-US" baseline="0"/>
              <a:t> Effect Plot For Crack Length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M"/>
        </a:p>
      </c:txPr>
    </c:title>
    <c:autoTitleDeleted val="0"/>
    <c:plotArea>
      <c:layout/>
      <c:lineChart>
        <c:grouping val="stacked"/>
        <c:varyColors val="0"/>
        <c:ser>
          <c:idx val="0"/>
          <c:order val="0"/>
          <c:tx>
            <c:v>The cooking time of the pulp (factor C)</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'Answer for Q 3'!$O$44:$P$44</c:f>
              <c:numCache>
                <c:formatCode>General</c:formatCode>
                <c:ptCount val="2"/>
                <c:pt idx="0">
                  <c:v>-1</c:v>
                </c:pt>
                <c:pt idx="1">
                  <c:v>1</c:v>
                </c:pt>
              </c:numCache>
            </c:numRef>
          </c:cat>
          <c:val>
            <c:numRef>
              <c:f>'Answer for Q 3'!$O$45:$P$45</c:f>
              <c:numCache>
                <c:formatCode>General</c:formatCode>
                <c:ptCount val="2"/>
                <c:pt idx="0">
                  <c:v>196.52500000000001</c:v>
                </c:pt>
                <c:pt idx="1">
                  <c:v>198.47499999999999</c:v>
                </c:pt>
              </c:numCache>
            </c:numRef>
          </c:val>
          <c:smooth val="0"/>
          <c:extLst>
            <c:ext xmlns:c16="http://schemas.microsoft.com/office/drawing/2014/chart" uri="{C3380CC4-5D6E-409C-BE32-E72D297353CC}">
              <c16:uniqueId val="{00000000-6E7E-DB4C-86B7-1306F03898A7}"/>
            </c:ext>
          </c:extLst>
        </c:ser>
        <c:dLbls>
          <c:showLegendKey val="0"/>
          <c:showVal val="0"/>
          <c:showCatName val="0"/>
          <c:showSerName val="0"/>
          <c:showPercent val="0"/>
          <c:showBubbleSize val="0"/>
        </c:dLbls>
        <c:marker val="1"/>
        <c:smooth val="0"/>
        <c:axId val="1971975504"/>
        <c:axId val="1971977152"/>
      </c:lineChart>
      <c:catAx>
        <c:axId val="197197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1971977152"/>
        <c:crosses val="autoZero"/>
        <c:auto val="1"/>
        <c:lblAlgn val="ctr"/>
        <c:lblOffset val="100"/>
        <c:noMultiLvlLbl val="0"/>
      </c:catAx>
      <c:valAx>
        <c:axId val="1971977152"/>
        <c:scaling>
          <c:orientation val="minMax"/>
          <c:max val="200"/>
          <c:min val="195"/>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1971975504"/>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M"/>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Interaction</a:t>
            </a:r>
            <a:r>
              <a:rPr lang="en-US" baseline="0"/>
              <a:t> Plot For Crack Length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M"/>
        </a:p>
      </c:txPr>
    </c:title>
    <c:autoTitleDeleted val="0"/>
    <c:plotArea>
      <c:layout/>
      <c:lineChart>
        <c:grouping val="standard"/>
        <c:varyColors val="0"/>
        <c:ser>
          <c:idx val="0"/>
          <c:order val="0"/>
          <c:tx>
            <c:strRef>
              <c:f>'Answer for Q 3'!$B$66</c:f>
              <c:strCache>
                <c:ptCount val="1"/>
                <c:pt idx="0">
                  <c:v>A=-1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'Answer for Q 3'!$C$65:$D$65</c:f>
              <c:numCache>
                <c:formatCode>General</c:formatCode>
                <c:ptCount val="2"/>
                <c:pt idx="0">
                  <c:v>-1</c:v>
                </c:pt>
                <c:pt idx="1">
                  <c:v>1</c:v>
                </c:pt>
              </c:numCache>
            </c:numRef>
          </c:cat>
          <c:val>
            <c:numRef>
              <c:f>'Answer for Q 3'!$C$66:$D$66</c:f>
              <c:numCache>
                <c:formatCode>General</c:formatCode>
                <c:ptCount val="2"/>
                <c:pt idx="0">
                  <c:v>197.4</c:v>
                </c:pt>
                <c:pt idx="1">
                  <c:v>198.42500000000001</c:v>
                </c:pt>
              </c:numCache>
            </c:numRef>
          </c:val>
          <c:smooth val="0"/>
          <c:extLst>
            <c:ext xmlns:c16="http://schemas.microsoft.com/office/drawing/2014/chart" uri="{C3380CC4-5D6E-409C-BE32-E72D297353CC}">
              <c16:uniqueId val="{00000000-1696-E14F-A4ED-8ACF76CE0AE6}"/>
            </c:ext>
          </c:extLst>
        </c:ser>
        <c:ser>
          <c:idx val="1"/>
          <c:order val="1"/>
          <c:tx>
            <c:strRef>
              <c:f>'Answer for Q 3'!$B$67</c:f>
              <c:strCache>
                <c:ptCount val="1"/>
                <c:pt idx="0">
                  <c:v>A=1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'Answer for Q 3'!$C$65:$D$65</c:f>
              <c:numCache>
                <c:formatCode>General</c:formatCode>
                <c:ptCount val="2"/>
                <c:pt idx="0">
                  <c:v>-1</c:v>
                </c:pt>
                <c:pt idx="1">
                  <c:v>1</c:v>
                </c:pt>
              </c:numCache>
            </c:numRef>
          </c:cat>
          <c:val>
            <c:numRef>
              <c:f>'Answer for Q 3'!$C$67:$D$67</c:f>
              <c:numCache>
                <c:formatCode>General</c:formatCode>
                <c:ptCount val="2"/>
                <c:pt idx="0">
                  <c:v>197.52500000000001</c:v>
                </c:pt>
                <c:pt idx="1">
                  <c:v>196.64999999999998</c:v>
                </c:pt>
              </c:numCache>
            </c:numRef>
          </c:val>
          <c:smooth val="0"/>
          <c:extLst>
            <c:ext xmlns:c16="http://schemas.microsoft.com/office/drawing/2014/chart" uri="{C3380CC4-5D6E-409C-BE32-E72D297353CC}">
              <c16:uniqueId val="{00000001-1696-E14F-A4ED-8ACF76CE0AE6}"/>
            </c:ext>
          </c:extLst>
        </c:ser>
        <c:dLbls>
          <c:showLegendKey val="0"/>
          <c:showVal val="0"/>
          <c:showCatName val="0"/>
          <c:showSerName val="0"/>
          <c:showPercent val="0"/>
          <c:showBubbleSize val="0"/>
        </c:dLbls>
        <c:marker val="1"/>
        <c:smooth val="0"/>
        <c:axId val="475612303"/>
        <c:axId val="475107583"/>
      </c:lineChart>
      <c:catAx>
        <c:axId val="475612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475107583"/>
        <c:crosses val="autoZero"/>
        <c:auto val="1"/>
        <c:lblAlgn val="ctr"/>
        <c:lblOffset val="100"/>
        <c:noMultiLvlLbl val="0"/>
      </c:catAx>
      <c:valAx>
        <c:axId val="475107583"/>
        <c:scaling>
          <c:orientation val="minMax"/>
          <c:max val="200"/>
          <c:min val="19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475612303"/>
        <c:crosses val="autoZero"/>
        <c:crossBetween val="between"/>
        <c:majorUnit val="0.5"/>
      </c:valAx>
      <c:spPr>
        <a:noFill/>
        <a:ln>
          <a:noFill/>
        </a:ln>
        <a:effectLst/>
      </c:spPr>
    </c:plotArea>
    <c:legend>
      <c:legendPos val="b"/>
      <c:layout>
        <c:manualLayout>
          <c:xMode val="edge"/>
          <c:yMode val="edge"/>
          <c:x val="0.73457502187226609"/>
          <c:y val="0.20891149023038783"/>
          <c:w val="0.26092176749511248"/>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M"/>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Interaction Plot For Crack Length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M"/>
        </a:p>
      </c:txPr>
    </c:title>
    <c:autoTitleDeleted val="0"/>
    <c:plotArea>
      <c:layout/>
      <c:lineChart>
        <c:grouping val="standard"/>
        <c:varyColors val="0"/>
        <c:ser>
          <c:idx val="0"/>
          <c:order val="0"/>
          <c:tx>
            <c:strRef>
              <c:f>'Answer for Q 3'!$J$66</c:f>
              <c:strCache>
                <c:ptCount val="1"/>
                <c:pt idx="0">
                  <c:v>A=-1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'Answer for Q 3'!$K$65:$L$65</c:f>
              <c:numCache>
                <c:formatCode>General</c:formatCode>
                <c:ptCount val="2"/>
                <c:pt idx="0">
                  <c:v>-1</c:v>
                </c:pt>
                <c:pt idx="1">
                  <c:v>1</c:v>
                </c:pt>
              </c:numCache>
            </c:numRef>
          </c:cat>
          <c:val>
            <c:numRef>
              <c:f>'Answer for Q 3'!$K$66:$L$66</c:f>
              <c:numCache>
                <c:formatCode>General</c:formatCode>
                <c:ptCount val="2"/>
                <c:pt idx="0">
                  <c:v>196.57499999999999</c:v>
                </c:pt>
                <c:pt idx="1">
                  <c:v>199.25</c:v>
                </c:pt>
              </c:numCache>
            </c:numRef>
          </c:val>
          <c:smooth val="0"/>
          <c:extLst>
            <c:ext xmlns:c16="http://schemas.microsoft.com/office/drawing/2014/chart" uri="{C3380CC4-5D6E-409C-BE32-E72D297353CC}">
              <c16:uniqueId val="{00000000-63E2-C945-8437-062FF68817F8}"/>
            </c:ext>
          </c:extLst>
        </c:ser>
        <c:ser>
          <c:idx val="1"/>
          <c:order val="1"/>
          <c:tx>
            <c:strRef>
              <c:f>'Answer for Q 3'!$J$67</c:f>
              <c:strCache>
                <c:ptCount val="1"/>
                <c:pt idx="0">
                  <c:v>A=1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'Answer for Q 3'!$K$65:$L$65</c:f>
              <c:numCache>
                <c:formatCode>General</c:formatCode>
                <c:ptCount val="2"/>
                <c:pt idx="0">
                  <c:v>-1</c:v>
                </c:pt>
                <c:pt idx="1">
                  <c:v>1</c:v>
                </c:pt>
              </c:numCache>
            </c:numRef>
          </c:cat>
          <c:val>
            <c:numRef>
              <c:f>'Answer for Q 3'!$K$67:$L$67</c:f>
              <c:numCache>
                <c:formatCode>General</c:formatCode>
                <c:ptCount val="2"/>
                <c:pt idx="0">
                  <c:v>196.47499999999999</c:v>
                </c:pt>
                <c:pt idx="1">
                  <c:v>197.7</c:v>
                </c:pt>
              </c:numCache>
            </c:numRef>
          </c:val>
          <c:smooth val="0"/>
          <c:extLst>
            <c:ext xmlns:c16="http://schemas.microsoft.com/office/drawing/2014/chart" uri="{C3380CC4-5D6E-409C-BE32-E72D297353CC}">
              <c16:uniqueId val="{00000001-63E2-C945-8437-062FF68817F8}"/>
            </c:ext>
          </c:extLst>
        </c:ser>
        <c:dLbls>
          <c:showLegendKey val="0"/>
          <c:showVal val="0"/>
          <c:showCatName val="0"/>
          <c:showSerName val="0"/>
          <c:showPercent val="0"/>
          <c:showBubbleSize val="0"/>
        </c:dLbls>
        <c:marker val="1"/>
        <c:smooth val="0"/>
        <c:axId val="880734640"/>
        <c:axId val="880736288"/>
      </c:lineChart>
      <c:catAx>
        <c:axId val="88073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880736288"/>
        <c:crosses val="autoZero"/>
        <c:auto val="1"/>
        <c:lblAlgn val="ctr"/>
        <c:lblOffset val="100"/>
        <c:noMultiLvlLbl val="0"/>
      </c:catAx>
      <c:valAx>
        <c:axId val="880736288"/>
        <c:scaling>
          <c:orientation val="minMax"/>
          <c:max val="200"/>
          <c:min val="19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880734640"/>
        <c:crosses val="autoZero"/>
        <c:crossBetween val="between"/>
      </c:valAx>
      <c:spPr>
        <a:noFill/>
        <a:ln>
          <a:noFill/>
        </a:ln>
        <a:effectLst/>
      </c:spPr>
    </c:plotArea>
    <c:legend>
      <c:legendPos val="b"/>
      <c:layout>
        <c:manualLayout>
          <c:xMode val="edge"/>
          <c:yMode val="edge"/>
          <c:x val="0.77243044619422585"/>
          <c:y val="0.14872630504520265"/>
          <c:w val="0.22756955380577429"/>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M"/>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Interaction plot for crack length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M"/>
        </a:p>
      </c:txPr>
    </c:title>
    <c:autoTitleDeleted val="0"/>
    <c:plotArea>
      <c:layout/>
      <c:lineChart>
        <c:grouping val="standard"/>
        <c:varyColors val="0"/>
        <c:ser>
          <c:idx val="0"/>
          <c:order val="0"/>
          <c:tx>
            <c:strRef>
              <c:f>'Answer for Q 3'!$B$87</c:f>
              <c:strCache>
                <c:ptCount val="1"/>
                <c:pt idx="0">
                  <c:v>B=-1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'Answer for Q 3'!$C$86:$D$86</c:f>
              <c:numCache>
                <c:formatCode>General</c:formatCode>
                <c:ptCount val="2"/>
                <c:pt idx="0">
                  <c:v>-1</c:v>
                </c:pt>
                <c:pt idx="1">
                  <c:v>1</c:v>
                </c:pt>
              </c:numCache>
            </c:numRef>
          </c:cat>
          <c:val>
            <c:numRef>
              <c:f>'Answer for Q 3'!$C$87:$D$87</c:f>
              <c:numCache>
                <c:formatCode>General</c:formatCode>
                <c:ptCount val="2"/>
                <c:pt idx="0">
                  <c:v>196.67500000000001</c:v>
                </c:pt>
                <c:pt idx="1">
                  <c:v>198.25</c:v>
                </c:pt>
              </c:numCache>
            </c:numRef>
          </c:val>
          <c:smooth val="0"/>
          <c:extLst>
            <c:ext xmlns:c16="http://schemas.microsoft.com/office/drawing/2014/chart" uri="{C3380CC4-5D6E-409C-BE32-E72D297353CC}">
              <c16:uniqueId val="{00000000-59E9-3646-9573-47D473B8B95A}"/>
            </c:ext>
          </c:extLst>
        </c:ser>
        <c:ser>
          <c:idx val="1"/>
          <c:order val="1"/>
          <c:tx>
            <c:strRef>
              <c:f>'Answer for Q 3'!$B$88</c:f>
              <c:strCache>
                <c:ptCount val="1"/>
                <c:pt idx="0">
                  <c:v>B=1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'Answer for Q 3'!$C$86:$D$86</c:f>
              <c:numCache>
                <c:formatCode>General</c:formatCode>
                <c:ptCount val="2"/>
                <c:pt idx="0">
                  <c:v>-1</c:v>
                </c:pt>
                <c:pt idx="1">
                  <c:v>1</c:v>
                </c:pt>
              </c:numCache>
            </c:numRef>
          </c:cat>
          <c:val>
            <c:numRef>
              <c:f>'Answer for Q 3'!$C$88:$D$88</c:f>
              <c:numCache>
                <c:formatCode>General</c:formatCode>
                <c:ptCount val="2"/>
                <c:pt idx="0">
                  <c:v>196.375</c:v>
                </c:pt>
                <c:pt idx="1">
                  <c:v>198.7</c:v>
                </c:pt>
              </c:numCache>
            </c:numRef>
          </c:val>
          <c:smooth val="0"/>
          <c:extLst>
            <c:ext xmlns:c16="http://schemas.microsoft.com/office/drawing/2014/chart" uri="{C3380CC4-5D6E-409C-BE32-E72D297353CC}">
              <c16:uniqueId val="{00000001-59E9-3646-9573-47D473B8B95A}"/>
            </c:ext>
          </c:extLst>
        </c:ser>
        <c:dLbls>
          <c:showLegendKey val="0"/>
          <c:showVal val="0"/>
          <c:showCatName val="0"/>
          <c:showSerName val="0"/>
          <c:showPercent val="0"/>
          <c:showBubbleSize val="0"/>
        </c:dLbls>
        <c:marker val="1"/>
        <c:smooth val="0"/>
        <c:axId val="990276127"/>
        <c:axId val="990277775"/>
      </c:lineChart>
      <c:catAx>
        <c:axId val="99027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990277775"/>
        <c:crosses val="autoZero"/>
        <c:auto val="1"/>
        <c:lblAlgn val="ctr"/>
        <c:lblOffset val="100"/>
        <c:noMultiLvlLbl val="0"/>
      </c:catAx>
      <c:valAx>
        <c:axId val="990277775"/>
        <c:scaling>
          <c:orientation val="minMax"/>
          <c:max val="200"/>
          <c:min val="19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990276127"/>
        <c:crosses val="autoZero"/>
        <c:crossBetween val="between"/>
      </c:valAx>
      <c:spPr>
        <a:noFill/>
        <a:ln>
          <a:noFill/>
        </a:ln>
        <a:effectLst/>
      </c:spPr>
    </c:plotArea>
    <c:legend>
      <c:legendPos val="b"/>
      <c:layout>
        <c:manualLayout>
          <c:xMode val="edge"/>
          <c:yMode val="edge"/>
          <c:x val="0.72451377952755913"/>
          <c:y val="0.19502260134149893"/>
          <c:w val="0.26208355205599299"/>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M"/>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69850</xdr:colOff>
      <xdr:row>46</xdr:row>
      <xdr:rowOff>0</xdr:rowOff>
    </xdr:from>
    <xdr:to>
      <xdr:col>4</xdr:col>
      <xdr:colOff>552450</xdr:colOff>
      <xdr:row>59</xdr:row>
      <xdr:rowOff>101600</xdr:rowOff>
    </xdr:to>
    <xdr:graphicFrame macro="">
      <xdr:nvGraphicFramePr>
        <xdr:cNvPr id="2" name="Chart 1">
          <a:extLst>
            <a:ext uri="{FF2B5EF4-FFF2-40B4-BE49-F238E27FC236}">
              <a16:creationId xmlns:a16="http://schemas.microsoft.com/office/drawing/2014/main" id="{A900D37E-A929-D84F-BE43-AFB8F9574A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190500</xdr:colOff>
      <xdr:row>46</xdr:row>
      <xdr:rowOff>25400</xdr:rowOff>
    </xdr:from>
    <xdr:to>
      <xdr:col>9</xdr:col>
      <xdr:colOff>1054100</xdr:colOff>
      <xdr:row>59</xdr:row>
      <xdr:rowOff>127000</xdr:rowOff>
    </xdr:to>
    <xdr:graphicFrame macro="">
      <xdr:nvGraphicFramePr>
        <xdr:cNvPr id="3" name="Chart 2">
          <a:extLst>
            <a:ext uri="{FF2B5EF4-FFF2-40B4-BE49-F238E27FC236}">
              <a16:creationId xmlns:a16="http://schemas.microsoft.com/office/drawing/2014/main" id="{EB80A3A9-F3B6-BB41-9BCF-E02F84D972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177800</xdr:colOff>
      <xdr:row>45</xdr:row>
      <xdr:rowOff>177800</xdr:rowOff>
    </xdr:from>
    <xdr:to>
      <xdr:col>17</xdr:col>
      <xdr:colOff>622300</xdr:colOff>
      <xdr:row>59</xdr:row>
      <xdr:rowOff>76200</xdr:rowOff>
    </xdr:to>
    <xdr:graphicFrame macro="">
      <xdr:nvGraphicFramePr>
        <xdr:cNvPr id="4" name="Chart 3">
          <a:extLst>
            <a:ext uri="{FF2B5EF4-FFF2-40B4-BE49-F238E27FC236}">
              <a16:creationId xmlns:a16="http://schemas.microsoft.com/office/drawing/2014/main" id="{A35A87BE-D9BB-EC42-B41C-77C71C0AE4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711200</xdr:colOff>
      <xdr:row>68</xdr:row>
      <xdr:rowOff>95250</xdr:rowOff>
    </xdr:from>
    <xdr:to>
      <xdr:col>5</xdr:col>
      <xdr:colOff>425450</xdr:colOff>
      <xdr:row>81</xdr:row>
      <xdr:rowOff>196850</xdr:rowOff>
    </xdr:to>
    <xdr:graphicFrame macro="">
      <xdr:nvGraphicFramePr>
        <xdr:cNvPr id="8" name="Chart 7">
          <a:extLst>
            <a:ext uri="{FF2B5EF4-FFF2-40B4-BE49-F238E27FC236}">
              <a16:creationId xmlns:a16="http://schemas.microsoft.com/office/drawing/2014/main" id="{2FE19EA5-8117-1C92-54E7-B5FCCF1EC6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12700</xdr:colOff>
      <xdr:row>68</xdr:row>
      <xdr:rowOff>31750</xdr:rowOff>
    </xdr:from>
    <xdr:to>
      <xdr:col>12</xdr:col>
      <xdr:colOff>381000</xdr:colOff>
      <xdr:row>81</xdr:row>
      <xdr:rowOff>133350</xdr:rowOff>
    </xdr:to>
    <xdr:graphicFrame macro="">
      <xdr:nvGraphicFramePr>
        <xdr:cNvPr id="9" name="Chart 8">
          <a:extLst>
            <a:ext uri="{FF2B5EF4-FFF2-40B4-BE49-F238E27FC236}">
              <a16:creationId xmlns:a16="http://schemas.microsoft.com/office/drawing/2014/main" id="{53AFB14A-0353-7EE6-4F41-6B2C2E7421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787400</xdr:colOff>
      <xdr:row>89</xdr:row>
      <xdr:rowOff>31750</xdr:rowOff>
    </xdr:from>
    <xdr:to>
      <xdr:col>5</xdr:col>
      <xdr:colOff>444500</xdr:colOff>
      <xdr:row>102</xdr:row>
      <xdr:rowOff>133350</xdr:rowOff>
    </xdr:to>
    <xdr:graphicFrame macro="">
      <xdr:nvGraphicFramePr>
        <xdr:cNvPr id="10" name="Chart 9">
          <a:extLst>
            <a:ext uri="{FF2B5EF4-FFF2-40B4-BE49-F238E27FC236}">
              <a16:creationId xmlns:a16="http://schemas.microsoft.com/office/drawing/2014/main" id="{07746817-82E0-A5C1-2579-74AB694F67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0.27917</cdr:x>
      <cdr:y>0.89583</cdr:y>
    </cdr:from>
    <cdr:to>
      <cdr:x>0.65694</cdr:x>
      <cdr:y>1</cdr:y>
    </cdr:to>
    <cdr:sp macro="" textlink="">
      <cdr:nvSpPr>
        <cdr:cNvPr id="2" name="TextBox 1">
          <a:extLst xmlns:a="http://schemas.openxmlformats.org/drawingml/2006/main">
            <a:ext uri="{FF2B5EF4-FFF2-40B4-BE49-F238E27FC236}">
              <a16:creationId xmlns:a16="http://schemas.microsoft.com/office/drawing/2014/main" id="{374A175A-6C3B-FABF-4473-F29F376A642D}"/>
            </a:ext>
          </a:extLst>
        </cdr:cNvPr>
        <cdr:cNvSpPr txBox="1"/>
      </cdr:nvSpPr>
      <cdr:spPr>
        <a:xfrm xmlns:a="http://schemas.openxmlformats.org/drawingml/2006/main">
          <a:off x="1276350" y="2457450"/>
          <a:ext cx="1727200" cy="2857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0.35417</cdr:x>
      <cdr:y>0.86343</cdr:y>
    </cdr:from>
    <cdr:to>
      <cdr:x>0.6875</cdr:x>
      <cdr:y>0.96991</cdr:y>
    </cdr:to>
    <cdr:sp macro="" textlink="">
      <cdr:nvSpPr>
        <cdr:cNvPr id="3" name="TextBox 2">
          <a:extLst xmlns:a="http://schemas.openxmlformats.org/drawingml/2006/main">
            <a:ext uri="{FF2B5EF4-FFF2-40B4-BE49-F238E27FC236}">
              <a16:creationId xmlns:a16="http://schemas.microsoft.com/office/drawing/2014/main" id="{CBAA1798-2618-5CC9-F653-358B4B4107AF}"/>
            </a:ext>
          </a:extLst>
        </cdr:cNvPr>
        <cdr:cNvSpPr txBox="1"/>
      </cdr:nvSpPr>
      <cdr:spPr>
        <a:xfrm xmlns:a="http://schemas.openxmlformats.org/drawingml/2006/main">
          <a:off x="1619250" y="2368550"/>
          <a:ext cx="1524000" cy="2921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t>Vat pressure (factor B)</a:t>
          </a:r>
        </a:p>
      </cdr:txBody>
    </cdr:sp>
  </cdr:relSizeAnchor>
</c:userShapes>
</file>

<file path=xl/drawings/drawing3.xml><?xml version="1.0" encoding="utf-8"?>
<c:userShapes xmlns:c="http://schemas.openxmlformats.org/drawingml/2006/chart">
  <cdr:relSizeAnchor xmlns:cdr="http://schemas.openxmlformats.org/drawingml/2006/chartDrawing">
    <cdr:from>
      <cdr:x>0.29167</cdr:x>
      <cdr:y>0.86343</cdr:y>
    </cdr:from>
    <cdr:to>
      <cdr:x>0.77778</cdr:x>
      <cdr:y>0.96528</cdr:y>
    </cdr:to>
    <cdr:sp macro="" textlink="">
      <cdr:nvSpPr>
        <cdr:cNvPr id="2" name="TextBox 1">
          <a:extLst xmlns:a="http://schemas.openxmlformats.org/drawingml/2006/main">
            <a:ext uri="{FF2B5EF4-FFF2-40B4-BE49-F238E27FC236}">
              <a16:creationId xmlns:a16="http://schemas.microsoft.com/office/drawing/2014/main" id="{26FCB555-E6AE-9948-B008-07C093CFC764}"/>
            </a:ext>
          </a:extLst>
        </cdr:cNvPr>
        <cdr:cNvSpPr txBox="1"/>
      </cdr:nvSpPr>
      <cdr:spPr>
        <a:xfrm xmlns:a="http://schemas.openxmlformats.org/drawingml/2006/main">
          <a:off x="1333500" y="2368550"/>
          <a:ext cx="2222500" cy="279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t>Cookin</a:t>
          </a:r>
          <a:r>
            <a:rPr lang="en-US" sz="1100" baseline="0"/>
            <a:t>g time of the pulp (Factor C)</a:t>
          </a:r>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0.3</cdr:x>
      <cdr:y>0.88194</cdr:y>
    </cdr:from>
    <cdr:to>
      <cdr:x>0.76111</cdr:x>
      <cdr:y>0.97454</cdr:y>
    </cdr:to>
    <cdr:sp macro="" textlink="">
      <cdr:nvSpPr>
        <cdr:cNvPr id="2" name="TextBox 1">
          <a:extLst xmlns:a="http://schemas.openxmlformats.org/drawingml/2006/main">
            <a:ext uri="{FF2B5EF4-FFF2-40B4-BE49-F238E27FC236}">
              <a16:creationId xmlns:a16="http://schemas.microsoft.com/office/drawing/2014/main" id="{FE450EE6-8629-4957-95A0-FCB0CD214F69}"/>
            </a:ext>
          </a:extLst>
        </cdr:cNvPr>
        <cdr:cNvSpPr txBox="1"/>
      </cdr:nvSpPr>
      <cdr:spPr>
        <a:xfrm xmlns:a="http://schemas.openxmlformats.org/drawingml/2006/main">
          <a:off x="1371600" y="2419350"/>
          <a:ext cx="2108200"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t>Cooking time of the pulp (factor C)</a:t>
          </a: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Old%20Question%20Template/2020%20Old%20Ques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20 Q 1"/>
      <sheetName val="2020 Q 2"/>
      <sheetName val="2020 Q3"/>
      <sheetName val="2020 Q4"/>
    </sheetNames>
    <sheetDataSet>
      <sheetData sheetId="0"/>
      <sheetData sheetId="1"/>
      <sheetData sheetId="2">
        <row r="44">
          <cell r="B44">
            <v>-1</v>
          </cell>
          <cell r="C44">
            <v>1</v>
          </cell>
          <cell r="H44">
            <v>-1</v>
          </cell>
          <cell r="I44">
            <v>1</v>
          </cell>
          <cell r="O44">
            <v>-1</v>
          </cell>
          <cell r="P44">
            <v>1</v>
          </cell>
        </row>
        <row r="45">
          <cell r="B45">
            <v>9.5380000000000003</v>
          </cell>
          <cell r="C45">
            <v>12.480375000000002</v>
          </cell>
          <cell r="H45">
            <v>9.0448750000000011</v>
          </cell>
          <cell r="I45">
            <v>12.9735</v>
          </cell>
          <cell r="O45">
            <v>12.768875000000001</v>
          </cell>
          <cell r="P45">
            <v>9.2495000000000012</v>
          </cell>
        </row>
        <row r="65">
          <cell r="C65">
            <v>-1</v>
          </cell>
          <cell r="D65">
            <v>1</v>
          </cell>
          <cell r="K65">
            <v>-1</v>
          </cell>
          <cell r="L65">
            <v>1</v>
          </cell>
        </row>
        <row r="66">
          <cell r="C66">
            <v>8.4917499999999997</v>
          </cell>
          <cell r="D66">
            <v>10.584250000000001</v>
          </cell>
          <cell r="K66">
            <v>9.2842500000000001</v>
          </cell>
          <cell r="L66">
            <v>9.7917500000000004</v>
          </cell>
        </row>
        <row r="67">
          <cell r="C67">
            <v>9.5980000000000008</v>
          </cell>
          <cell r="D67">
            <v>15.36275</v>
          </cell>
          <cell r="K67">
            <v>16.253500000000003</v>
          </cell>
          <cell r="L67">
            <v>8.7072500000000002</v>
          </cell>
        </row>
        <row r="86">
          <cell r="C86">
            <v>-1</v>
          </cell>
          <cell r="D86">
            <v>1</v>
          </cell>
        </row>
        <row r="87">
          <cell r="B87" t="str">
            <v>B=-1</v>
          </cell>
          <cell r="C87">
            <v>10.83475</v>
          </cell>
          <cell r="D87">
            <v>7.2550000000000008</v>
          </cell>
        </row>
        <row r="88">
          <cell r="B88" t="str">
            <v>B=1</v>
          </cell>
          <cell r="C88">
            <v>14.702999999999999</v>
          </cell>
          <cell r="D88">
            <v>11.244</v>
          </cell>
        </row>
      </sheetData>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B934B-6607-D847-B351-D373B6CCE487}">
  <dimension ref="D1:O52"/>
  <sheetViews>
    <sheetView topLeftCell="A28" workbookViewId="0">
      <selection activeCell="E56" sqref="E56"/>
    </sheetView>
  </sheetViews>
  <sheetFormatPr baseColWidth="10" defaultRowHeight="16" x14ac:dyDescent="0.2"/>
  <cols>
    <col min="2" max="2" width="8.33203125" customWidth="1"/>
    <col min="4" max="4" width="21.5" customWidth="1"/>
    <col min="5" max="5" width="15.33203125" customWidth="1"/>
    <col min="6" max="6" width="15" customWidth="1"/>
    <col min="9" max="9" width="15" customWidth="1"/>
  </cols>
  <sheetData>
    <row r="1" spans="4:15" x14ac:dyDescent="0.2">
      <c r="F1" s="1" t="s">
        <v>0</v>
      </c>
      <c r="I1" t="s">
        <v>1</v>
      </c>
    </row>
    <row r="2" spans="4:15" x14ac:dyDescent="0.2">
      <c r="D2" t="s">
        <v>33</v>
      </c>
      <c r="F2" t="s">
        <v>32</v>
      </c>
      <c r="I2" t="s">
        <v>32</v>
      </c>
    </row>
    <row r="3" spans="4:15" x14ac:dyDescent="0.2">
      <c r="E3" s="2">
        <v>40</v>
      </c>
      <c r="F3" s="2">
        <v>60</v>
      </c>
      <c r="G3" s="2">
        <v>80</v>
      </c>
      <c r="H3" s="2">
        <v>40</v>
      </c>
      <c r="I3" s="2">
        <v>60</v>
      </c>
      <c r="J3" s="2">
        <v>80</v>
      </c>
      <c r="K3" t="s">
        <v>2</v>
      </c>
      <c r="L3">
        <v>3</v>
      </c>
    </row>
    <row r="4" spans="4:15" x14ac:dyDescent="0.2">
      <c r="D4">
        <v>50</v>
      </c>
      <c r="E4">
        <v>17</v>
      </c>
      <c r="F4">
        <v>16</v>
      </c>
      <c r="G4">
        <v>24</v>
      </c>
      <c r="H4">
        <v>20</v>
      </c>
      <c r="I4">
        <v>21</v>
      </c>
      <c r="J4">
        <v>22</v>
      </c>
      <c r="K4" t="s">
        <v>3</v>
      </c>
      <c r="L4">
        <v>3</v>
      </c>
    </row>
    <row r="5" spans="4:15" x14ac:dyDescent="0.2">
      <c r="D5">
        <v>70</v>
      </c>
      <c r="E5">
        <v>12</v>
      </c>
      <c r="F5">
        <v>18</v>
      </c>
      <c r="G5">
        <v>17</v>
      </c>
      <c r="H5">
        <v>9</v>
      </c>
      <c r="I5">
        <v>13</v>
      </c>
      <c r="J5">
        <v>12</v>
      </c>
      <c r="K5" t="s">
        <v>4</v>
      </c>
      <c r="L5">
        <v>2</v>
      </c>
    </row>
    <row r="6" spans="4:15" x14ac:dyDescent="0.2">
      <c r="D6">
        <v>75</v>
      </c>
      <c r="E6">
        <v>16</v>
      </c>
      <c r="F6">
        <v>18</v>
      </c>
      <c r="G6">
        <v>25</v>
      </c>
      <c r="H6">
        <v>12</v>
      </c>
      <c r="I6">
        <v>21</v>
      </c>
      <c r="J6">
        <v>23</v>
      </c>
      <c r="N6" s="3" t="s">
        <v>5</v>
      </c>
      <c r="O6" s="3">
        <f>L3*L4*L5</f>
        <v>18</v>
      </c>
    </row>
    <row r="9" spans="4:15" x14ac:dyDescent="0.2">
      <c r="E9" cm="1">
        <f t="array" ref="E9:J11">E4:J6^2</f>
        <v>289</v>
      </c>
      <c r="F9">
        <v>256</v>
      </c>
      <c r="G9">
        <v>576</v>
      </c>
      <c r="H9">
        <v>400</v>
      </c>
      <c r="I9">
        <v>441</v>
      </c>
      <c r="J9">
        <v>484</v>
      </c>
    </row>
    <row r="10" spans="4:15" x14ac:dyDescent="0.2">
      <c r="E10">
        <v>144</v>
      </c>
      <c r="F10">
        <v>324</v>
      </c>
      <c r="G10">
        <v>289</v>
      </c>
      <c r="H10">
        <v>81</v>
      </c>
      <c r="I10">
        <v>169</v>
      </c>
      <c r="J10">
        <v>144</v>
      </c>
    </row>
    <row r="11" spans="4:15" x14ac:dyDescent="0.2">
      <c r="E11">
        <v>256</v>
      </c>
      <c r="F11">
        <v>324</v>
      </c>
      <c r="G11">
        <v>625</v>
      </c>
      <c r="H11">
        <v>144</v>
      </c>
      <c r="I11">
        <v>441</v>
      </c>
      <c r="J11">
        <v>529</v>
      </c>
      <c r="K11" s="4" t="s">
        <v>6</v>
      </c>
      <c r="L11" s="4">
        <f>SUM(_xlfn.ANCHORARRAY(E9))</f>
        <v>5916</v>
      </c>
    </row>
    <row r="14" spans="4:15" x14ac:dyDescent="0.2">
      <c r="D14" t="str">
        <f>D2</f>
        <v>Temperature ℃</v>
      </c>
      <c r="H14" t="str">
        <f>F2</f>
        <v>Copper content %</v>
      </c>
      <c r="M14" t="str">
        <f>F1</f>
        <v>Day 1</v>
      </c>
      <c r="N14" t="str">
        <f>I1</f>
        <v>Day 2</v>
      </c>
    </row>
    <row r="15" spans="4:15" x14ac:dyDescent="0.2">
      <c r="E15" s="5"/>
      <c r="F15" s="5">
        <f>E3</f>
        <v>40</v>
      </c>
      <c r="G15" s="5"/>
      <c r="H15" s="5">
        <f>F3</f>
        <v>60</v>
      </c>
      <c r="I15" s="5"/>
      <c r="J15" s="5">
        <f>G3</f>
        <v>80</v>
      </c>
      <c r="L15" t="s">
        <v>7</v>
      </c>
      <c r="M15">
        <f>SUM(E4:G6)</f>
        <v>163</v>
      </c>
      <c r="N15">
        <f>SUM(H4:J6)</f>
        <v>153</v>
      </c>
    </row>
    <row r="16" spans="4:15" x14ac:dyDescent="0.2">
      <c r="D16">
        <f>D4</f>
        <v>50</v>
      </c>
      <c r="E16">
        <f>E4</f>
        <v>17</v>
      </c>
      <c r="F16">
        <f>H4</f>
        <v>20</v>
      </c>
      <c r="G16">
        <f>F4</f>
        <v>16</v>
      </c>
      <c r="H16">
        <f>I4</f>
        <v>21</v>
      </c>
      <c r="I16">
        <f>G4</f>
        <v>24</v>
      </c>
      <c r="J16">
        <f>J4</f>
        <v>22</v>
      </c>
      <c r="L16" t="s">
        <v>8</v>
      </c>
      <c r="M16">
        <f>M15^2</f>
        <v>26569</v>
      </c>
      <c r="N16">
        <f>N15^2</f>
        <v>23409</v>
      </c>
    </row>
    <row r="17" spans="4:14" x14ac:dyDescent="0.2">
      <c r="D17">
        <f>D5</f>
        <v>70</v>
      </c>
      <c r="E17">
        <f t="shared" ref="E17:E18" si="0">E5</f>
        <v>12</v>
      </c>
      <c r="F17">
        <f t="shared" ref="F17:F18" si="1">H5</f>
        <v>9</v>
      </c>
      <c r="G17">
        <f t="shared" ref="G17:G18" si="2">F5</f>
        <v>18</v>
      </c>
      <c r="H17">
        <f t="shared" ref="H17:H18" si="3">I5</f>
        <v>13</v>
      </c>
      <c r="I17">
        <f t="shared" ref="I17:I18" si="4">G5</f>
        <v>17</v>
      </c>
      <c r="J17">
        <f t="shared" ref="J17:J18" si="5">J5</f>
        <v>12</v>
      </c>
      <c r="M17" s="6" t="s">
        <v>6</v>
      </c>
      <c r="N17" s="6">
        <f>SUM(M16:N16)</f>
        <v>49978</v>
      </c>
    </row>
    <row r="18" spans="4:14" x14ac:dyDescent="0.2">
      <c r="D18">
        <f>D6</f>
        <v>75</v>
      </c>
      <c r="E18">
        <f t="shared" si="0"/>
        <v>16</v>
      </c>
      <c r="F18">
        <f t="shared" si="1"/>
        <v>12</v>
      </c>
      <c r="G18">
        <f t="shared" si="2"/>
        <v>18</v>
      </c>
      <c r="H18">
        <f t="shared" si="3"/>
        <v>21</v>
      </c>
      <c r="I18">
        <f t="shared" si="4"/>
        <v>25</v>
      </c>
      <c r="J18">
        <f t="shared" si="5"/>
        <v>23</v>
      </c>
    </row>
    <row r="20" spans="4:14" x14ac:dyDescent="0.2">
      <c r="F20" t="str">
        <f>F2</f>
        <v>Copper content %</v>
      </c>
    </row>
    <row r="21" spans="4:14" x14ac:dyDescent="0.2">
      <c r="D21" s="6" t="str">
        <f>D2</f>
        <v>Temperature ℃</v>
      </c>
      <c r="E21" s="6">
        <f>E3</f>
        <v>40</v>
      </c>
      <c r="F21" s="6">
        <f>F3</f>
        <v>60</v>
      </c>
      <c r="G21" s="6">
        <f>G3</f>
        <v>80</v>
      </c>
      <c r="H21" s="6" t="s">
        <v>9</v>
      </c>
    </row>
    <row r="22" spans="4:14" x14ac:dyDescent="0.2">
      <c r="D22">
        <f>D16</f>
        <v>50</v>
      </c>
      <c r="E22">
        <f>SUM(E16:F16)</f>
        <v>37</v>
      </c>
      <c r="F22">
        <f>SUM(G16:H16)</f>
        <v>37</v>
      </c>
      <c r="G22">
        <f>SUM(I16:J16)</f>
        <v>46</v>
      </c>
      <c r="H22">
        <f>SUM(E22:G22)</f>
        <v>120</v>
      </c>
    </row>
    <row r="23" spans="4:14" x14ac:dyDescent="0.2">
      <c r="D23">
        <f>D17</f>
        <v>70</v>
      </c>
      <c r="E23">
        <f t="shared" ref="E23:E24" si="6">SUM(E17:F17)</f>
        <v>21</v>
      </c>
      <c r="F23">
        <f t="shared" ref="F23:F24" si="7">SUM(G17:H17)</f>
        <v>31</v>
      </c>
      <c r="G23">
        <f t="shared" ref="G23:G24" si="8">SUM(I17:J17)</f>
        <v>29</v>
      </c>
      <c r="H23">
        <f t="shared" ref="H23:H24" si="9">SUM(E23:G23)</f>
        <v>81</v>
      </c>
    </row>
    <row r="24" spans="4:14" x14ac:dyDescent="0.2">
      <c r="D24">
        <f>D18</f>
        <v>75</v>
      </c>
      <c r="E24">
        <f t="shared" si="6"/>
        <v>28</v>
      </c>
      <c r="F24">
        <f t="shared" si="7"/>
        <v>39</v>
      </c>
      <c r="G24">
        <f t="shared" si="8"/>
        <v>48</v>
      </c>
      <c r="H24">
        <f t="shared" si="9"/>
        <v>115</v>
      </c>
    </row>
    <row r="25" spans="4:14" x14ac:dyDescent="0.2">
      <c r="D25" t="s">
        <v>10</v>
      </c>
      <c r="E25">
        <f>SUM(E22:E24)</f>
        <v>86</v>
      </c>
      <c r="F25">
        <f t="shared" ref="F25:G25" si="10">SUM(F22:F24)</f>
        <v>107</v>
      </c>
      <c r="G25">
        <f t="shared" si="10"/>
        <v>123</v>
      </c>
      <c r="I25" s="2" t="s">
        <v>11</v>
      </c>
      <c r="J25" s="2">
        <f>SUM(E25:G25)</f>
        <v>316</v>
      </c>
    </row>
    <row r="26" spans="4:14" x14ac:dyDescent="0.2">
      <c r="I26" s="2" t="s">
        <v>12</v>
      </c>
      <c r="J26" s="2">
        <f>J25^2</f>
        <v>99856</v>
      </c>
    </row>
    <row r="27" spans="4:14" x14ac:dyDescent="0.2">
      <c r="D27" t="s">
        <v>13</v>
      </c>
      <c r="E27" cm="1">
        <f t="array" ref="E27:G27">TRANSPOSE(H22:H24^2)</f>
        <v>14400</v>
      </c>
      <c r="F27">
        <v>6561</v>
      </c>
      <c r="G27">
        <v>13225</v>
      </c>
      <c r="H27" s="4" t="s">
        <v>14</v>
      </c>
      <c r="I27" s="4">
        <f>SUM(_xlfn.ANCHORARRAY(E27))</f>
        <v>34186</v>
      </c>
    </row>
    <row r="28" spans="4:14" x14ac:dyDescent="0.2">
      <c r="D28" t="s">
        <v>15</v>
      </c>
      <c r="E28" cm="1">
        <f t="array" ref="E28:G28">E25:G25^2</f>
        <v>7396</v>
      </c>
      <c r="F28">
        <v>11449</v>
      </c>
      <c r="G28">
        <v>15129</v>
      </c>
      <c r="H28" s="7" t="s">
        <v>14</v>
      </c>
      <c r="I28" s="7">
        <f>SUM(_xlfn.ANCHORARRAY(E28))</f>
        <v>33974</v>
      </c>
    </row>
    <row r="30" spans="4:14" x14ac:dyDescent="0.2">
      <c r="E30" cm="1">
        <f t="array" ref="E30:G32">E22:G24^2</f>
        <v>1369</v>
      </c>
      <c r="F30">
        <v>1369</v>
      </c>
      <c r="G30">
        <v>2116</v>
      </c>
    </row>
    <row r="31" spans="4:14" x14ac:dyDescent="0.2">
      <c r="E31">
        <v>441</v>
      </c>
      <c r="F31">
        <v>961</v>
      </c>
      <c r="G31">
        <v>841</v>
      </c>
    </row>
    <row r="32" spans="4:14" x14ac:dyDescent="0.2">
      <c r="E32">
        <v>784</v>
      </c>
      <c r="F32">
        <v>1521</v>
      </c>
      <c r="G32">
        <v>2304</v>
      </c>
      <c r="H32" s="8" t="s">
        <v>6</v>
      </c>
      <c r="I32" s="8">
        <f>SUM(_xlfn.ANCHORARRAY(E30))</f>
        <v>11706</v>
      </c>
    </row>
    <row r="36" spans="4:9" x14ac:dyDescent="0.2">
      <c r="D36" s="8" t="s">
        <v>16</v>
      </c>
      <c r="E36" s="8" t="s">
        <v>17</v>
      </c>
      <c r="F36" s="8" t="s">
        <v>18</v>
      </c>
      <c r="G36" s="8" t="s">
        <v>19</v>
      </c>
      <c r="H36" s="8" t="s">
        <v>20</v>
      </c>
      <c r="I36" s="8" t="s">
        <v>21</v>
      </c>
    </row>
    <row r="37" spans="4:9" x14ac:dyDescent="0.2">
      <c r="D37" t="s">
        <v>22</v>
      </c>
      <c r="E37">
        <f>I27/(L4*L5)-J26/O6</f>
        <v>150.11111111111131</v>
      </c>
      <c r="F37">
        <v>2</v>
      </c>
      <c r="G37">
        <f>E37/F37</f>
        <v>75.055555555555657</v>
      </c>
      <c r="H37">
        <f>G37/G42</f>
        <v>10.452611218568698</v>
      </c>
      <c r="I37">
        <f>_xlfn.F.INV.RT(0.05,F37,F42)</f>
        <v>4.4589701075245118</v>
      </c>
    </row>
    <row r="38" spans="4:9" x14ac:dyDescent="0.2">
      <c r="D38" t="s">
        <v>23</v>
      </c>
      <c r="E38">
        <f>I28/(L3*L5)-J26/O6</f>
        <v>114.77777777777737</v>
      </c>
      <c r="F38">
        <v>2</v>
      </c>
      <c r="G38">
        <f>E38/F38</f>
        <v>57.388888888888687</v>
      </c>
      <c r="H38">
        <f>G38/G42</f>
        <v>7.9922630560928294</v>
      </c>
      <c r="I38">
        <f>_xlfn.F.INV.RT(0.05,F38,F42)</f>
        <v>4.4589701075245118</v>
      </c>
    </row>
    <row r="39" spans="4:9" x14ac:dyDescent="0.2">
      <c r="D39" t="s">
        <v>24</v>
      </c>
      <c r="E39">
        <f>E40-E37-E38</f>
        <v>40.555555555555657</v>
      </c>
      <c r="F39">
        <v>4</v>
      </c>
      <c r="G39">
        <f>E39/F39</f>
        <v>10.138888888888914</v>
      </c>
      <c r="H39">
        <f>G39/G42</f>
        <v>1.4119922630560988</v>
      </c>
      <c r="I39">
        <f>_xlfn.F.INV.RT(0.05,F39,F42)</f>
        <v>3.8378533545558975</v>
      </c>
    </row>
    <row r="40" spans="4:9" x14ac:dyDescent="0.2">
      <c r="D40" t="s">
        <v>25</v>
      </c>
      <c r="E40">
        <f>I32/L5-J26/O6</f>
        <v>305.44444444444434</v>
      </c>
    </row>
    <row r="41" spans="4:9" x14ac:dyDescent="0.2">
      <c r="D41" t="s">
        <v>26</v>
      </c>
      <c r="E41">
        <f>N17/(L3*L4)-J26/O6</f>
        <v>5.5555555555556566</v>
      </c>
      <c r="F41">
        <v>1</v>
      </c>
      <c r="G41">
        <f>E41/F41</f>
        <v>5.5555555555556566</v>
      </c>
      <c r="H41">
        <f>G41/G42</f>
        <v>0.7736943907156828</v>
      </c>
      <c r="I41">
        <f>_xlfn.F.INV.RT(0.05,F41,F42)</f>
        <v>5.3176550715787174</v>
      </c>
    </row>
    <row r="42" spans="4:9" x14ac:dyDescent="0.2">
      <c r="D42" t="s">
        <v>27</v>
      </c>
      <c r="E42">
        <f>E43-E37-E38-E39-E41</f>
        <v>57.444444444444343</v>
      </c>
      <c r="F42">
        <f>F43-F37-F38-F39-F41</f>
        <v>8</v>
      </c>
      <c r="G42">
        <f>E42/F42</f>
        <v>7.1805555555555429</v>
      </c>
    </row>
    <row r="43" spans="4:9" x14ac:dyDescent="0.2">
      <c r="D43" t="s">
        <v>28</v>
      </c>
      <c r="E43">
        <f>L11-J26/O6</f>
        <v>368.44444444444434</v>
      </c>
      <c r="F43">
        <v>17</v>
      </c>
    </row>
    <row r="45" spans="4:9" x14ac:dyDescent="0.2">
      <c r="D45" t="s">
        <v>36</v>
      </c>
    </row>
    <row r="47" spans="4:9" x14ac:dyDescent="0.2">
      <c r="D47" t="s">
        <v>29</v>
      </c>
      <c r="E47" t="s">
        <v>30</v>
      </c>
    </row>
    <row r="48" spans="4:9" x14ac:dyDescent="0.2">
      <c r="E48" t="s">
        <v>34</v>
      </c>
      <c r="F48" s="4">
        <f>SUM(E22:G22)/6</f>
        <v>20</v>
      </c>
      <c r="G48">
        <f>SUM(E23:G23)/6</f>
        <v>13.5</v>
      </c>
      <c r="H48">
        <f>SUM(E24:G24)/6</f>
        <v>19.166666666666668</v>
      </c>
    </row>
    <row r="49" spans="5:8" x14ac:dyDescent="0.2">
      <c r="E49" t="s">
        <v>31</v>
      </c>
      <c r="F49">
        <f>SUM(E22:E24)/6</f>
        <v>14.333333333333334</v>
      </c>
      <c r="G49" s="9">
        <f>SUM(F22:F24)/6</f>
        <v>17.833333333333332</v>
      </c>
      <c r="H49" s="4">
        <f>SUM(G22:G24)/6</f>
        <v>20.5</v>
      </c>
    </row>
    <row r="52" spans="5:8" x14ac:dyDescent="0.2">
      <c r="E52"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92384-9925-8C48-AA27-5C9AE30E389F}">
  <dimension ref="B2:N95"/>
  <sheetViews>
    <sheetView topLeftCell="A75" workbookViewId="0">
      <selection activeCell="F99" sqref="F99"/>
    </sheetView>
  </sheetViews>
  <sheetFormatPr baseColWidth="10" defaultRowHeight="16" x14ac:dyDescent="0.2"/>
  <cols>
    <col min="2" max="2" width="13.1640625" customWidth="1"/>
  </cols>
  <sheetData>
    <row r="2" spans="2:14" x14ac:dyDescent="0.2">
      <c r="E2" t="s">
        <v>37</v>
      </c>
    </row>
    <row r="3" spans="2:14" x14ac:dyDescent="0.2">
      <c r="B3" s="10" t="s">
        <v>38</v>
      </c>
      <c r="C3" s="10">
        <v>1</v>
      </c>
      <c r="D3" s="10">
        <v>2</v>
      </c>
      <c r="E3" s="10">
        <v>3</v>
      </c>
      <c r="F3" s="10">
        <v>4</v>
      </c>
      <c r="G3" s="10"/>
      <c r="I3" t="s">
        <v>39</v>
      </c>
    </row>
    <row r="4" spans="2:14" x14ac:dyDescent="0.2">
      <c r="B4" s="10">
        <v>1</v>
      </c>
      <c r="C4">
        <v>35</v>
      </c>
      <c r="D4">
        <v>39</v>
      </c>
      <c r="E4">
        <v>37</v>
      </c>
      <c r="F4">
        <v>43</v>
      </c>
      <c r="G4">
        <f>SUM(C4:F4)</f>
        <v>154</v>
      </c>
      <c r="I4" s="5" cm="1">
        <f t="array" ref="I4:I7">C4:C7^2</f>
        <v>1225</v>
      </c>
      <c r="J4" s="5">
        <f>D4^2</f>
        <v>1521</v>
      </c>
      <c r="K4" s="5" cm="1">
        <f t="array" ref="K4:K5">E4:E5^2</f>
        <v>1369</v>
      </c>
      <c r="L4" s="5" cm="1">
        <f t="array" ref="L4:L7">F4:F7^2</f>
        <v>1849</v>
      </c>
    </row>
    <row r="5" spans="2:14" x14ac:dyDescent="0.2">
      <c r="B5" s="10">
        <v>2</v>
      </c>
      <c r="C5">
        <v>43</v>
      </c>
      <c r="E5">
        <v>33</v>
      </c>
      <c r="F5">
        <v>57</v>
      </c>
      <c r="G5">
        <f>SUM(C5:F5)</f>
        <v>133</v>
      </c>
      <c r="I5" s="5">
        <v>1849</v>
      </c>
      <c r="J5" s="5"/>
      <c r="K5" s="5">
        <v>1089</v>
      </c>
      <c r="L5" s="5">
        <v>3249</v>
      </c>
    </row>
    <row r="6" spans="2:14" x14ac:dyDescent="0.2">
      <c r="B6" s="10">
        <v>3</v>
      </c>
      <c r="C6">
        <v>39</v>
      </c>
      <c r="D6">
        <v>51</v>
      </c>
      <c r="E6">
        <v>35</v>
      </c>
      <c r="F6">
        <v>59</v>
      </c>
      <c r="G6">
        <f>SUM(C6:F6)</f>
        <v>184</v>
      </c>
      <c r="I6" s="5">
        <v>1521</v>
      </c>
      <c r="J6" s="5" cm="1">
        <f t="array" ref="J6:J7">D6:D7^2</f>
        <v>2601</v>
      </c>
      <c r="K6" s="5">
        <f>E6^2</f>
        <v>1225</v>
      </c>
      <c r="L6" s="5">
        <v>3481</v>
      </c>
    </row>
    <row r="7" spans="2:14" x14ac:dyDescent="0.2">
      <c r="B7" s="10">
        <v>4</v>
      </c>
      <c r="C7">
        <v>23</v>
      </c>
      <c r="D7">
        <v>37</v>
      </c>
      <c r="E7">
        <v>27</v>
      </c>
      <c r="F7">
        <v>37</v>
      </c>
      <c r="G7">
        <f>SUM(C7:F7)</f>
        <v>124</v>
      </c>
      <c r="I7" s="5">
        <v>529</v>
      </c>
      <c r="J7" s="5">
        <v>1369</v>
      </c>
      <c r="K7" s="5">
        <f>E7^2</f>
        <v>729</v>
      </c>
      <c r="L7" s="5">
        <v>1369</v>
      </c>
      <c r="M7" t="s">
        <v>6</v>
      </c>
      <c r="N7" s="5">
        <f>SUM(I4:L7)</f>
        <v>24975</v>
      </c>
    </row>
    <row r="8" spans="2:14" x14ac:dyDescent="0.2">
      <c r="C8">
        <f>SUM(C4:C7)</f>
        <v>140</v>
      </c>
      <c r="D8">
        <f>SUM(D4:D7)</f>
        <v>127</v>
      </c>
      <c r="E8">
        <f>SUM(E4:E7)</f>
        <v>132</v>
      </c>
      <c r="F8">
        <f>SUM(F4:F7)</f>
        <v>196</v>
      </c>
      <c r="G8">
        <f>SUM(C8:F8)</f>
        <v>595</v>
      </c>
    </row>
    <row r="10" spans="2:14" x14ac:dyDescent="0.2">
      <c r="B10" t="s">
        <v>40</v>
      </c>
    </row>
    <row r="11" spans="2:14" x14ac:dyDescent="0.2">
      <c r="B11" s="1"/>
      <c r="C11" s="1" t="s">
        <v>41</v>
      </c>
      <c r="D11" s="1" t="s">
        <v>42</v>
      </c>
      <c r="E11" s="1" t="s">
        <v>43</v>
      </c>
      <c r="F11" s="1" t="s">
        <v>44</v>
      </c>
      <c r="G11" s="1" t="s">
        <v>45</v>
      </c>
      <c r="H11" s="1" t="s">
        <v>46</v>
      </c>
      <c r="I11" s="1" t="s">
        <v>47</v>
      </c>
      <c r="J11" s="1" t="s">
        <v>48</v>
      </c>
      <c r="K11" s="1" t="s">
        <v>49</v>
      </c>
      <c r="L11" s="1"/>
    </row>
    <row r="12" spans="2:14" x14ac:dyDescent="0.2">
      <c r="B12" s="11" t="s">
        <v>41</v>
      </c>
      <c r="C12" s="11">
        <v>15</v>
      </c>
      <c r="D12" s="11">
        <v>4</v>
      </c>
      <c r="E12" s="11">
        <v>3</v>
      </c>
      <c r="F12" s="11">
        <v>4</v>
      </c>
      <c r="G12" s="11">
        <v>4</v>
      </c>
      <c r="H12" s="11">
        <v>4</v>
      </c>
      <c r="I12" s="11">
        <v>3</v>
      </c>
      <c r="J12" s="11">
        <v>4</v>
      </c>
      <c r="K12" s="11">
        <v>4</v>
      </c>
      <c r="L12" s="11">
        <v>595</v>
      </c>
    </row>
    <row r="13" spans="2:14" x14ac:dyDescent="0.2">
      <c r="B13" t="s">
        <v>42</v>
      </c>
      <c r="C13">
        <v>4</v>
      </c>
      <c r="D13">
        <v>4</v>
      </c>
      <c r="E13">
        <v>0</v>
      </c>
      <c r="F13">
        <v>0</v>
      </c>
      <c r="G13">
        <v>0</v>
      </c>
      <c r="H13">
        <v>1</v>
      </c>
      <c r="I13">
        <v>1</v>
      </c>
      <c r="J13">
        <v>1</v>
      </c>
      <c r="K13">
        <v>1</v>
      </c>
      <c r="L13">
        <v>154</v>
      </c>
    </row>
    <row r="14" spans="2:14" x14ac:dyDescent="0.2">
      <c r="B14" t="s">
        <v>43</v>
      </c>
      <c r="C14">
        <v>3</v>
      </c>
      <c r="D14">
        <v>0</v>
      </c>
      <c r="E14">
        <v>3</v>
      </c>
      <c r="F14">
        <v>0</v>
      </c>
      <c r="G14">
        <v>0</v>
      </c>
      <c r="H14">
        <v>1</v>
      </c>
      <c r="I14">
        <v>0</v>
      </c>
      <c r="J14">
        <v>1</v>
      </c>
      <c r="K14">
        <v>1</v>
      </c>
      <c r="L14">
        <v>133</v>
      </c>
    </row>
    <row r="15" spans="2:14" x14ac:dyDescent="0.2">
      <c r="B15" t="s">
        <v>44</v>
      </c>
      <c r="C15">
        <v>4</v>
      </c>
      <c r="D15">
        <v>0</v>
      </c>
      <c r="E15">
        <v>0</v>
      </c>
      <c r="F15">
        <v>4</v>
      </c>
      <c r="G15">
        <v>0</v>
      </c>
      <c r="H15">
        <v>1</v>
      </c>
      <c r="I15">
        <v>1</v>
      </c>
      <c r="J15">
        <v>1</v>
      </c>
      <c r="K15">
        <v>1</v>
      </c>
      <c r="L15">
        <v>184</v>
      </c>
    </row>
    <row r="16" spans="2:14" x14ac:dyDescent="0.2">
      <c r="B16" t="s">
        <v>45</v>
      </c>
      <c r="C16">
        <v>4</v>
      </c>
      <c r="D16">
        <v>0</v>
      </c>
      <c r="E16">
        <v>0</v>
      </c>
      <c r="F16">
        <v>0</v>
      </c>
      <c r="G16">
        <v>4</v>
      </c>
      <c r="H16">
        <v>1</v>
      </c>
      <c r="I16">
        <v>1</v>
      </c>
      <c r="J16">
        <v>1</v>
      </c>
      <c r="K16">
        <v>1</v>
      </c>
      <c r="L16">
        <v>124</v>
      </c>
    </row>
    <row r="17" spans="2:12" x14ac:dyDescent="0.2">
      <c r="B17" t="s">
        <v>46</v>
      </c>
      <c r="C17">
        <v>4</v>
      </c>
      <c r="D17">
        <v>1</v>
      </c>
      <c r="E17">
        <v>1</v>
      </c>
      <c r="F17">
        <v>1</v>
      </c>
      <c r="G17">
        <v>1</v>
      </c>
      <c r="H17">
        <v>4</v>
      </c>
      <c r="I17">
        <v>0</v>
      </c>
      <c r="J17">
        <v>0</v>
      </c>
      <c r="K17">
        <v>0</v>
      </c>
      <c r="L17">
        <v>140</v>
      </c>
    </row>
    <row r="18" spans="2:12" x14ac:dyDescent="0.2">
      <c r="B18" t="s">
        <v>47</v>
      </c>
      <c r="C18">
        <v>3</v>
      </c>
      <c r="D18">
        <v>1</v>
      </c>
      <c r="E18">
        <v>0</v>
      </c>
      <c r="F18">
        <v>1</v>
      </c>
      <c r="G18">
        <v>1</v>
      </c>
      <c r="H18">
        <v>0</v>
      </c>
      <c r="I18">
        <v>3</v>
      </c>
      <c r="J18">
        <v>0</v>
      </c>
      <c r="K18">
        <v>0</v>
      </c>
      <c r="L18">
        <v>127</v>
      </c>
    </row>
    <row r="19" spans="2:12" x14ac:dyDescent="0.2">
      <c r="B19" t="s">
        <v>48</v>
      </c>
      <c r="C19">
        <v>4</v>
      </c>
      <c r="D19">
        <v>1</v>
      </c>
      <c r="E19">
        <v>1</v>
      </c>
      <c r="F19">
        <v>1</v>
      </c>
      <c r="G19">
        <v>1</v>
      </c>
      <c r="H19">
        <v>0</v>
      </c>
      <c r="I19">
        <v>0</v>
      </c>
      <c r="J19">
        <v>4</v>
      </c>
      <c r="K19">
        <v>0</v>
      </c>
      <c r="L19">
        <v>132</v>
      </c>
    </row>
    <row r="20" spans="2:12" x14ac:dyDescent="0.2">
      <c r="B20" s="11" t="s">
        <v>49</v>
      </c>
      <c r="C20" s="11">
        <v>4</v>
      </c>
      <c r="D20" s="11">
        <v>1</v>
      </c>
      <c r="E20" s="11">
        <v>1</v>
      </c>
      <c r="F20" s="11">
        <v>1</v>
      </c>
      <c r="G20" s="11">
        <v>1</v>
      </c>
      <c r="H20" s="11">
        <v>0</v>
      </c>
      <c r="I20" s="11">
        <v>0</v>
      </c>
      <c r="J20" s="11">
        <v>0</v>
      </c>
      <c r="K20" s="11">
        <v>4</v>
      </c>
      <c r="L20" s="11">
        <v>196</v>
      </c>
    </row>
    <row r="21" spans="2:12" x14ac:dyDescent="0.2">
      <c r="B21" t="s">
        <v>50</v>
      </c>
      <c r="C21">
        <v>0</v>
      </c>
      <c r="D21">
        <v>1</v>
      </c>
      <c r="E21">
        <v>1</v>
      </c>
      <c r="F21">
        <v>1</v>
      </c>
      <c r="G21">
        <v>1</v>
      </c>
      <c r="H21">
        <v>0</v>
      </c>
      <c r="I21">
        <v>0</v>
      </c>
      <c r="J21">
        <v>0</v>
      </c>
      <c r="K21">
        <v>0</v>
      </c>
      <c r="L21">
        <v>0</v>
      </c>
    </row>
    <row r="22" spans="2:12" x14ac:dyDescent="0.2">
      <c r="B22" t="s">
        <v>50</v>
      </c>
      <c r="C22">
        <v>0</v>
      </c>
      <c r="D22">
        <v>0</v>
      </c>
      <c r="E22">
        <v>0</v>
      </c>
      <c r="F22">
        <v>0</v>
      </c>
      <c r="G22">
        <v>0</v>
      </c>
      <c r="H22">
        <v>1</v>
      </c>
      <c r="I22">
        <v>1</v>
      </c>
      <c r="J22">
        <v>1</v>
      </c>
      <c r="K22">
        <v>1</v>
      </c>
      <c r="L22">
        <v>0</v>
      </c>
    </row>
    <row r="24" spans="2:12" x14ac:dyDescent="0.2">
      <c r="B24" t="s">
        <v>51</v>
      </c>
    </row>
    <row r="26" spans="2:12" x14ac:dyDescent="0.2">
      <c r="B26" t="s">
        <v>42</v>
      </c>
      <c r="C26">
        <v>4</v>
      </c>
      <c r="D26">
        <v>4</v>
      </c>
      <c r="E26">
        <v>0</v>
      </c>
      <c r="F26">
        <v>0</v>
      </c>
      <c r="G26">
        <v>0</v>
      </c>
      <c r="H26">
        <v>1</v>
      </c>
      <c r="I26">
        <v>1</v>
      </c>
      <c r="J26">
        <v>1</v>
      </c>
      <c r="K26">
        <v>1</v>
      </c>
      <c r="L26">
        <v>154</v>
      </c>
    </row>
    <row r="27" spans="2:12" x14ac:dyDescent="0.2">
      <c r="B27" t="s">
        <v>43</v>
      </c>
      <c r="C27">
        <v>3</v>
      </c>
      <c r="D27">
        <v>0</v>
      </c>
      <c r="E27">
        <v>3</v>
      </c>
      <c r="F27">
        <v>0</v>
      </c>
      <c r="G27">
        <v>0</v>
      </c>
      <c r="H27">
        <v>1</v>
      </c>
      <c r="I27">
        <v>0</v>
      </c>
      <c r="J27">
        <v>1</v>
      </c>
      <c r="K27">
        <v>1</v>
      </c>
      <c r="L27">
        <v>133</v>
      </c>
    </row>
    <row r="28" spans="2:12" x14ac:dyDescent="0.2">
      <c r="B28" t="s">
        <v>44</v>
      </c>
      <c r="C28">
        <v>4</v>
      </c>
      <c r="D28">
        <v>0</v>
      </c>
      <c r="E28">
        <v>0</v>
      </c>
      <c r="F28">
        <v>4</v>
      </c>
      <c r="G28">
        <v>0</v>
      </c>
      <c r="H28">
        <v>1</v>
      </c>
      <c r="I28">
        <v>1</v>
      </c>
      <c r="J28">
        <v>1</v>
      </c>
      <c r="K28">
        <v>1</v>
      </c>
      <c r="L28">
        <v>184</v>
      </c>
    </row>
    <row r="29" spans="2:12" x14ac:dyDescent="0.2">
      <c r="B29" t="s">
        <v>45</v>
      </c>
      <c r="C29">
        <v>4</v>
      </c>
      <c r="D29">
        <v>0</v>
      </c>
      <c r="E29">
        <v>0</v>
      </c>
      <c r="F29">
        <v>0</v>
      </c>
      <c r="G29">
        <v>4</v>
      </c>
      <c r="H29">
        <v>1</v>
      </c>
      <c r="I29">
        <v>1</v>
      </c>
      <c r="J29">
        <v>1</v>
      </c>
      <c r="K29">
        <v>1</v>
      </c>
      <c r="L29">
        <v>124</v>
      </c>
    </row>
    <row r="30" spans="2:12" x14ac:dyDescent="0.2">
      <c r="B30" t="s">
        <v>46</v>
      </c>
      <c r="C30">
        <v>4</v>
      </c>
      <c r="D30">
        <v>1</v>
      </c>
      <c r="E30">
        <v>1</v>
      </c>
      <c r="F30">
        <v>1</v>
      </c>
      <c r="G30">
        <v>1</v>
      </c>
      <c r="H30">
        <v>4</v>
      </c>
      <c r="I30">
        <v>0</v>
      </c>
      <c r="J30">
        <v>0</v>
      </c>
      <c r="K30">
        <v>0</v>
      </c>
      <c r="L30">
        <v>140</v>
      </c>
    </row>
    <row r="31" spans="2:12" x14ac:dyDescent="0.2">
      <c r="B31" t="s">
        <v>47</v>
      </c>
      <c r="C31">
        <v>3</v>
      </c>
      <c r="D31">
        <v>1</v>
      </c>
      <c r="E31">
        <v>0</v>
      </c>
      <c r="F31">
        <v>1</v>
      </c>
      <c r="G31">
        <v>1</v>
      </c>
      <c r="H31">
        <v>0</v>
      </c>
      <c r="I31">
        <v>3</v>
      </c>
      <c r="J31">
        <v>0</v>
      </c>
      <c r="K31">
        <v>0</v>
      </c>
      <c r="L31">
        <v>127</v>
      </c>
    </row>
    <row r="32" spans="2:12" x14ac:dyDescent="0.2">
      <c r="B32" t="s">
        <v>48</v>
      </c>
      <c r="C32">
        <v>4</v>
      </c>
      <c r="D32">
        <v>1</v>
      </c>
      <c r="E32">
        <v>1</v>
      </c>
      <c r="F32">
        <v>1</v>
      </c>
      <c r="G32">
        <v>1</v>
      </c>
      <c r="H32">
        <v>0</v>
      </c>
      <c r="I32">
        <v>0</v>
      </c>
      <c r="J32">
        <v>4</v>
      </c>
      <c r="K32">
        <v>0</v>
      </c>
      <c r="L32">
        <v>132</v>
      </c>
    </row>
    <row r="33" spans="2:12" x14ac:dyDescent="0.2">
      <c r="B33" t="s">
        <v>50</v>
      </c>
      <c r="C33">
        <v>0</v>
      </c>
      <c r="D33">
        <v>1</v>
      </c>
      <c r="E33">
        <v>1</v>
      </c>
      <c r="F33">
        <v>1</v>
      </c>
      <c r="G33">
        <v>1</v>
      </c>
      <c r="H33">
        <v>0</v>
      </c>
      <c r="I33">
        <v>0</v>
      </c>
      <c r="J33">
        <v>0</v>
      </c>
      <c r="K33">
        <v>0</v>
      </c>
      <c r="L33">
        <v>0</v>
      </c>
    </row>
    <row r="34" spans="2:12" x14ac:dyDescent="0.2">
      <c r="B34" t="s">
        <v>50</v>
      </c>
      <c r="C34">
        <v>0</v>
      </c>
      <c r="D34">
        <v>0</v>
      </c>
      <c r="E34">
        <v>0</v>
      </c>
      <c r="F34">
        <v>0</v>
      </c>
      <c r="G34">
        <v>0</v>
      </c>
      <c r="H34">
        <v>1</v>
      </c>
      <c r="I34">
        <v>1</v>
      </c>
      <c r="J34">
        <v>1</v>
      </c>
      <c r="K34">
        <v>1</v>
      </c>
      <c r="L34">
        <v>0</v>
      </c>
    </row>
    <row r="36" spans="2:12" x14ac:dyDescent="0.2">
      <c r="B36" t="s">
        <v>52</v>
      </c>
    </row>
    <row r="37" spans="2:12" x14ac:dyDescent="0.2">
      <c r="C37" s="10" cm="1">
        <f t="array" ref="C37:K45">MINVERSE(C26:K34)</f>
        <v>5.5555555555555573E-2</v>
      </c>
      <c r="D37" s="10">
        <v>8.3333333333333343E-2</v>
      </c>
      <c r="E37" s="10">
        <v>5.5555555555555573E-2</v>
      </c>
      <c r="F37" s="10">
        <v>5.5555555555555573E-2</v>
      </c>
      <c r="G37" s="10">
        <v>-1.3877787807814457E-17</v>
      </c>
      <c r="H37" s="10">
        <v>2.7777777777777776E-2</v>
      </c>
      <c r="I37" s="10">
        <v>0</v>
      </c>
      <c r="J37" s="10">
        <v>-0.25</v>
      </c>
      <c r="K37" s="10">
        <v>-0.25</v>
      </c>
    </row>
    <row r="38" spans="2:12" x14ac:dyDescent="0.2">
      <c r="C38" s="10">
        <v>0.19444444444444445</v>
      </c>
      <c r="D38" s="10">
        <v>-8.3333333333333315E-2</v>
      </c>
      <c r="E38" s="10">
        <v>-5.5555555555555552E-2</v>
      </c>
      <c r="F38" s="10">
        <v>-5.5555555555555552E-2</v>
      </c>
      <c r="G38" s="10">
        <v>-8.6736173798840355E-19</v>
      </c>
      <c r="H38" s="10">
        <v>-2.7777777777777776E-2</v>
      </c>
      <c r="I38" s="10">
        <v>0</v>
      </c>
      <c r="J38" s="10">
        <v>0.25</v>
      </c>
      <c r="K38" s="10">
        <v>-1.7347234759768071E-18</v>
      </c>
    </row>
    <row r="39" spans="2:12" x14ac:dyDescent="0.2">
      <c r="C39" s="10">
        <v>-8.3333333333333329E-2</v>
      </c>
      <c r="D39" s="10">
        <v>0.25000000000000006</v>
      </c>
      <c r="E39" s="10">
        <v>-8.3333333333333315E-2</v>
      </c>
      <c r="F39" s="10">
        <v>-8.3333333333333329E-2</v>
      </c>
      <c r="G39" s="10">
        <v>2.3129646346357427E-18</v>
      </c>
      <c r="H39" s="10">
        <v>8.3333333333333329E-2</v>
      </c>
      <c r="I39" s="10">
        <v>0</v>
      </c>
      <c r="J39" s="10">
        <v>0.25</v>
      </c>
      <c r="K39" s="10">
        <v>0</v>
      </c>
    </row>
    <row r="40" spans="2:12" x14ac:dyDescent="0.2">
      <c r="C40" s="10">
        <v>-5.5555555555555559E-2</v>
      </c>
      <c r="D40" s="10">
        <v>-8.3333333333333315E-2</v>
      </c>
      <c r="E40" s="10">
        <v>0.19444444444444445</v>
      </c>
      <c r="F40" s="10">
        <v>-5.5555555555555552E-2</v>
      </c>
      <c r="G40" s="10">
        <v>-8.6736173798840355E-19</v>
      </c>
      <c r="H40" s="10">
        <v>-2.7777777777777776E-2</v>
      </c>
      <c r="I40" s="10">
        <v>0</v>
      </c>
      <c r="J40" s="10">
        <v>0.25</v>
      </c>
      <c r="K40" s="10">
        <v>-1.7347234759768071E-18</v>
      </c>
    </row>
    <row r="41" spans="2:12" x14ac:dyDescent="0.2">
      <c r="C41" s="10">
        <v>-5.5555555555555559E-2</v>
      </c>
      <c r="D41" s="10">
        <v>-8.3333333333333315E-2</v>
      </c>
      <c r="E41" s="10">
        <v>-5.5555555555555559E-2</v>
      </c>
      <c r="F41" s="10">
        <v>0.19444444444444445</v>
      </c>
      <c r="G41" s="10">
        <v>-8.6736173798840355E-19</v>
      </c>
      <c r="H41" s="10">
        <v>-2.7777777777777776E-2</v>
      </c>
      <c r="I41" s="10">
        <v>0</v>
      </c>
      <c r="J41" s="10">
        <v>0.25</v>
      </c>
      <c r="K41" s="10">
        <v>-1.7347234759768071E-18</v>
      </c>
    </row>
    <row r="42" spans="2:12" x14ac:dyDescent="0.2">
      <c r="C42" s="10">
        <v>-5.5555555555555559E-2</v>
      </c>
      <c r="D42" s="10">
        <v>-8.3333333333333343E-2</v>
      </c>
      <c r="E42" s="10">
        <v>-5.5555555555555559E-2</v>
      </c>
      <c r="F42" s="10">
        <v>-5.5555555555555559E-2</v>
      </c>
      <c r="G42" s="10">
        <v>0.25000000000000006</v>
      </c>
      <c r="H42" s="10">
        <v>-2.7777777777777787E-2</v>
      </c>
      <c r="I42" s="10">
        <v>0</v>
      </c>
      <c r="J42" s="10">
        <v>0</v>
      </c>
      <c r="K42" s="10">
        <v>0.25</v>
      </c>
    </row>
    <row r="43" spans="2:12" x14ac:dyDescent="0.2">
      <c r="C43" s="10">
        <v>-8.3333333333333356E-2</v>
      </c>
      <c r="D43" s="10">
        <v>-1.3492293702041834E-17</v>
      </c>
      <c r="E43" s="10">
        <v>-8.3333333333333356E-2</v>
      </c>
      <c r="F43" s="10">
        <v>-8.3333333333333356E-2</v>
      </c>
      <c r="G43" s="10">
        <v>2.6984587404083669E-17</v>
      </c>
      <c r="H43" s="10">
        <v>0.33333333333333337</v>
      </c>
      <c r="I43" s="10">
        <v>0</v>
      </c>
      <c r="J43" s="10">
        <v>0</v>
      </c>
      <c r="K43" s="10">
        <v>0.25</v>
      </c>
    </row>
    <row r="44" spans="2:12" x14ac:dyDescent="0.2">
      <c r="C44" s="10">
        <v>-5.5555555555555552E-2</v>
      </c>
      <c r="D44" s="10">
        <v>-8.3333333333333343E-2</v>
      </c>
      <c r="E44" s="10">
        <v>-5.5555555555555552E-2</v>
      </c>
      <c r="F44" s="10">
        <v>-5.5555555555555552E-2</v>
      </c>
      <c r="G44" s="10">
        <v>0</v>
      </c>
      <c r="H44" s="10">
        <v>-2.777777777777779E-2</v>
      </c>
      <c r="I44" s="10">
        <v>0.25</v>
      </c>
      <c r="J44" s="10">
        <v>0</v>
      </c>
      <c r="K44" s="10">
        <v>0.25</v>
      </c>
    </row>
    <row r="45" spans="2:12" x14ac:dyDescent="0.2">
      <c r="C45" s="10">
        <v>0.19444444444444445</v>
      </c>
      <c r="D45" s="10">
        <v>0.16666666666666666</v>
      </c>
      <c r="E45" s="10">
        <v>0.19444444444444445</v>
      </c>
      <c r="F45" s="10">
        <v>0.19444444444444445</v>
      </c>
      <c r="G45" s="10">
        <v>-0.25</v>
      </c>
      <c r="H45" s="10">
        <v>-0.27777777777777779</v>
      </c>
      <c r="I45" s="10">
        <v>-0.25</v>
      </c>
      <c r="J45" s="10">
        <v>0</v>
      </c>
      <c r="K45" s="10">
        <v>0.25</v>
      </c>
    </row>
    <row r="47" spans="2:12" x14ac:dyDescent="0.2">
      <c r="B47" s="4" t="s">
        <v>53</v>
      </c>
      <c r="C47" s="12" t="s">
        <v>41</v>
      </c>
      <c r="D47" s="12" t="s">
        <v>42</v>
      </c>
      <c r="E47" s="12" t="s">
        <v>43</v>
      </c>
      <c r="F47" s="12" t="s">
        <v>44</v>
      </c>
      <c r="G47" s="12" t="s">
        <v>45</v>
      </c>
      <c r="H47" s="12" t="s">
        <v>46</v>
      </c>
      <c r="I47" s="12" t="s">
        <v>47</v>
      </c>
      <c r="J47" s="12" t="s">
        <v>54</v>
      </c>
      <c r="K47" s="12" t="s">
        <v>49</v>
      </c>
    </row>
    <row r="48" spans="2:12" x14ac:dyDescent="0.2">
      <c r="B48" s="4" t="s">
        <v>55</v>
      </c>
      <c r="C48" s="4" cm="1">
        <f t="array" ref="C48:K48">TRANSPOSE(MMULT(_xlfn.ANCHORARRAY(C37),L26:L34))</f>
        <v>40.277777777777786</v>
      </c>
      <c r="D48" s="4">
        <v>-1.7777777777777735</v>
      </c>
      <c r="E48" s="4">
        <v>5.3333333333333446</v>
      </c>
      <c r="F48" s="4">
        <v>5.7222222222222259</v>
      </c>
      <c r="G48" s="4">
        <v>-9.277777777777775</v>
      </c>
      <c r="H48" s="4">
        <v>-5.2777777777777715</v>
      </c>
      <c r="I48" s="4">
        <v>3.8333333333333286</v>
      </c>
      <c r="J48" s="4">
        <v>-7.2777777777777786</v>
      </c>
      <c r="K48" s="4">
        <v>8.7222222222222214</v>
      </c>
    </row>
    <row r="50" spans="2:11" x14ac:dyDescent="0.2">
      <c r="B50" s="13" t="s">
        <v>56</v>
      </c>
      <c r="C50" s="7" cm="1">
        <f t="array" ref="C50:K50">TRANSPOSE(L12:L20)</f>
        <v>595</v>
      </c>
      <c r="D50" s="7">
        <v>154</v>
      </c>
      <c r="E50" s="7">
        <v>133</v>
      </c>
      <c r="F50" s="7">
        <v>184</v>
      </c>
      <c r="G50" s="7">
        <v>124</v>
      </c>
      <c r="H50" s="7">
        <v>140</v>
      </c>
      <c r="I50" s="7">
        <v>127</v>
      </c>
      <c r="J50" s="7">
        <v>132</v>
      </c>
      <c r="K50" s="7">
        <v>196</v>
      </c>
    </row>
    <row r="51" spans="2:11" x14ac:dyDescent="0.2">
      <c r="B51" s="7"/>
      <c r="C51" s="7" cm="1">
        <f t="array" ref="C51:K51">_xlfn.ANCHORARRAY(C50)*_xlfn.ANCHORARRAY(C48)</f>
        <v>23965.277777777781</v>
      </c>
      <c r="D51" s="7">
        <v>-273.77777777777709</v>
      </c>
      <c r="E51" s="7">
        <v>709.33333333333485</v>
      </c>
      <c r="F51" s="7">
        <v>1052.8888888888896</v>
      </c>
      <c r="G51" s="7">
        <v>-1150.4444444444441</v>
      </c>
      <c r="H51" s="7">
        <v>-738.888888888888</v>
      </c>
      <c r="I51" s="7">
        <v>486.83333333333275</v>
      </c>
      <c r="J51" s="7">
        <v>-960.66666666666674</v>
      </c>
      <c r="K51" s="7">
        <v>1709.5555555555554</v>
      </c>
    </row>
    <row r="55" spans="2:11" x14ac:dyDescent="0.2">
      <c r="B55" s="4" t="s">
        <v>57</v>
      </c>
      <c r="C55" s="4">
        <f>SUM(_xlfn.ANCHORARRAY(C51))</f>
        <v>24800.111111111117</v>
      </c>
    </row>
    <row r="56" spans="2:11" x14ac:dyDescent="0.2">
      <c r="B56" s="4" t="s">
        <v>58</v>
      </c>
      <c r="C56" s="4">
        <v>7</v>
      </c>
    </row>
    <row r="57" spans="2:11" x14ac:dyDescent="0.2">
      <c r="B57" s="14" t="s">
        <v>59</v>
      </c>
      <c r="C57" s="4">
        <f>N7-C55</f>
        <v>174.88888888888323</v>
      </c>
    </row>
    <row r="58" spans="2:11" x14ac:dyDescent="0.2">
      <c r="B58" s="14" t="s">
        <v>60</v>
      </c>
      <c r="C58" s="4">
        <v>8</v>
      </c>
    </row>
    <row r="59" spans="2:11" x14ac:dyDescent="0.2">
      <c r="B59" s="14" t="s">
        <v>61</v>
      </c>
      <c r="C59" s="4">
        <f>C57/C58</f>
        <v>21.861111111110404</v>
      </c>
    </row>
    <row r="61" spans="2:11" x14ac:dyDescent="0.2">
      <c r="B61" t="s">
        <v>62</v>
      </c>
    </row>
    <row r="62" spans="2:11" x14ac:dyDescent="0.2">
      <c r="B62" t="s">
        <v>63</v>
      </c>
    </row>
    <row r="63" spans="2:11" x14ac:dyDescent="0.2">
      <c r="B63" s="1"/>
      <c r="C63" s="1" t="s">
        <v>41</v>
      </c>
      <c r="D63" s="1" t="s">
        <v>46</v>
      </c>
      <c r="E63" s="1" t="s">
        <v>47</v>
      </c>
      <c r="F63" s="1" t="s">
        <v>48</v>
      </c>
      <c r="G63" s="1" t="s">
        <v>49</v>
      </c>
    </row>
    <row r="64" spans="2:11" x14ac:dyDescent="0.2">
      <c r="B64" s="15" t="s">
        <v>41</v>
      </c>
      <c r="C64" s="15">
        <v>15</v>
      </c>
      <c r="D64" s="6">
        <v>4</v>
      </c>
      <c r="E64" s="6">
        <v>3</v>
      </c>
      <c r="F64" s="6">
        <v>4</v>
      </c>
      <c r="G64" s="6">
        <v>4</v>
      </c>
      <c r="H64" s="6">
        <v>595</v>
      </c>
    </row>
    <row r="65" spans="2:8" x14ac:dyDescent="0.2">
      <c r="B65" s="1" t="s">
        <v>46</v>
      </c>
      <c r="C65" s="1">
        <v>4</v>
      </c>
      <c r="D65">
        <v>4</v>
      </c>
      <c r="E65">
        <v>0</v>
      </c>
      <c r="F65">
        <v>0</v>
      </c>
      <c r="G65">
        <v>0</v>
      </c>
      <c r="H65" s="6">
        <v>140</v>
      </c>
    </row>
    <row r="66" spans="2:8" x14ac:dyDescent="0.2">
      <c r="B66" s="1" t="s">
        <v>47</v>
      </c>
      <c r="C66" s="1">
        <v>3</v>
      </c>
      <c r="D66">
        <v>0</v>
      </c>
      <c r="E66">
        <v>3</v>
      </c>
      <c r="F66">
        <v>0</v>
      </c>
      <c r="G66">
        <v>0</v>
      </c>
      <c r="H66" s="6">
        <v>127</v>
      </c>
    </row>
    <row r="67" spans="2:8" x14ac:dyDescent="0.2">
      <c r="B67" s="1" t="s">
        <v>48</v>
      </c>
      <c r="C67" s="1">
        <v>4</v>
      </c>
      <c r="D67">
        <v>0</v>
      </c>
      <c r="E67">
        <v>0</v>
      </c>
      <c r="F67">
        <v>4</v>
      </c>
      <c r="G67">
        <v>0</v>
      </c>
      <c r="H67" s="6">
        <v>132</v>
      </c>
    </row>
    <row r="68" spans="2:8" x14ac:dyDescent="0.2">
      <c r="B68" s="1" t="s">
        <v>49</v>
      </c>
      <c r="C68" s="1">
        <v>4</v>
      </c>
      <c r="D68">
        <v>0</v>
      </c>
      <c r="E68">
        <v>0</v>
      </c>
      <c r="F68">
        <v>0</v>
      </c>
      <c r="G68">
        <v>4</v>
      </c>
      <c r="H68" s="6">
        <v>196</v>
      </c>
    </row>
    <row r="69" spans="2:8" x14ac:dyDescent="0.2">
      <c r="B69" s="1" t="s">
        <v>64</v>
      </c>
      <c r="C69" s="1">
        <v>0</v>
      </c>
      <c r="D69">
        <v>1</v>
      </c>
      <c r="E69">
        <v>1</v>
      </c>
      <c r="F69">
        <v>1</v>
      </c>
      <c r="G69">
        <v>1</v>
      </c>
      <c r="H69" s="6">
        <v>0</v>
      </c>
    </row>
    <row r="72" spans="2:8" x14ac:dyDescent="0.2">
      <c r="B72" t="s">
        <v>52</v>
      </c>
      <c r="C72" s="5" cm="1">
        <f t="array" ref="C72:G76">MINVERSE(C65:G69)</f>
        <v>6.25E-2</v>
      </c>
      <c r="D72" s="5">
        <v>8.3333333333333329E-2</v>
      </c>
      <c r="E72" s="5">
        <v>6.25E-2</v>
      </c>
      <c r="F72" s="5">
        <v>6.25E-2</v>
      </c>
      <c r="G72" s="5">
        <v>-0.25</v>
      </c>
    </row>
    <row r="73" spans="2:8" x14ac:dyDescent="0.2">
      <c r="C73" s="5">
        <v>0.1875</v>
      </c>
      <c r="D73" s="5">
        <v>-8.3333333333333329E-2</v>
      </c>
      <c r="E73" s="5">
        <v>-6.25E-2</v>
      </c>
      <c r="F73" s="5">
        <v>-6.25E-2</v>
      </c>
      <c r="G73" s="5">
        <v>0.25</v>
      </c>
    </row>
    <row r="74" spans="2:8" x14ac:dyDescent="0.2">
      <c r="C74" s="5">
        <v>-6.25E-2</v>
      </c>
      <c r="D74" s="5">
        <v>0.25</v>
      </c>
      <c r="E74" s="5">
        <v>-6.25E-2</v>
      </c>
      <c r="F74" s="5">
        <v>-6.25E-2</v>
      </c>
      <c r="G74" s="5">
        <v>0.25</v>
      </c>
    </row>
    <row r="75" spans="2:8" x14ac:dyDescent="0.2">
      <c r="C75" s="5">
        <v>-6.25E-2</v>
      </c>
      <c r="D75" s="5">
        <v>-8.3333333333333329E-2</v>
      </c>
      <c r="E75" s="5">
        <v>0.1875</v>
      </c>
      <c r="F75" s="5">
        <v>-6.25E-2</v>
      </c>
      <c r="G75" s="5">
        <v>0.25</v>
      </c>
    </row>
    <row r="76" spans="2:8" x14ac:dyDescent="0.2">
      <c r="C76" s="5">
        <v>-6.25E-2</v>
      </c>
      <c r="D76" s="5">
        <v>-8.3333333333333329E-2</v>
      </c>
      <c r="E76" s="5">
        <v>-6.25E-2</v>
      </c>
      <c r="F76" s="5">
        <v>0.1875</v>
      </c>
      <c r="G76" s="5">
        <v>0.25</v>
      </c>
    </row>
    <row r="78" spans="2:8" x14ac:dyDescent="0.2">
      <c r="B78" s="11" t="s">
        <v>53</v>
      </c>
      <c r="C78" s="16" t="s">
        <v>41</v>
      </c>
      <c r="D78" s="16" t="s">
        <v>46</v>
      </c>
      <c r="E78" s="16" t="s">
        <v>47</v>
      </c>
      <c r="F78" s="16" t="s">
        <v>48</v>
      </c>
      <c r="G78" s="16" t="s">
        <v>49</v>
      </c>
    </row>
    <row r="79" spans="2:8" x14ac:dyDescent="0.2">
      <c r="B79" s="11" t="s">
        <v>55</v>
      </c>
      <c r="C79" s="11" cm="1">
        <f t="array" ref="C79:G79">TRANSPOSE(MMULT(_xlfn.ANCHORARRAY(C72),H65:H69))</f>
        <v>39.833333333333329</v>
      </c>
      <c r="D79" s="11">
        <v>-4.8333333333333321</v>
      </c>
      <c r="E79" s="11">
        <v>2.5</v>
      </c>
      <c r="F79" s="11">
        <v>-6.8333333333333321</v>
      </c>
      <c r="G79" s="11">
        <v>9.1666666666666679</v>
      </c>
    </row>
    <row r="82" spans="2:7" x14ac:dyDescent="0.2">
      <c r="B82" s="17" t="s">
        <v>65</v>
      </c>
      <c r="C82" s="18" cm="1">
        <f t="array" ref="C82:G82">TRANSPOSE(H64:H68)</f>
        <v>595</v>
      </c>
      <c r="D82" s="18">
        <v>140</v>
      </c>
      <c r="E82" s="18">
        <v>127</v>
      </c>
      <c r="F82" s="18">
        <v>132</v>
      </c>
      <c r="G82" s="18">
        <v>196</v>
      </c>
    </row>
    <row r="83" spans="2:7" x14ac:dyDescent="0.2">
      <c r="B83" s="18"/>
      <c r="C83" s="18" cm="1">
        <f t="array" ref="C83:G83">_xlfn.ANCHORARRAY(C82)*_xlfn.ANCHORARRAY(C79)</f>
        <v>23700.833333333332</v>
      </c>
      <c r="D83" s="18">
        <v>-676.66666666666652</v>
      </c>
      <c r="E83" s="18">
        <v>317.5</v>
      </c>
      <c r="F83" s="18">
        <v>-901.99999999999989</v>
      </c>
      <c r="G83" s="18">
        <v>1796.666666666667</v>
      </c>
    </row>
    <row r="86" spans="2:7" x14ac:dyDescent="0.2">
      <c r="B86" s="19" t="s">
        <v>66</v>
      </c>
      <c r="C86" s="19">
        <f>SUM(_xlfn.ANCHORARRAY(C83))</f>
        <v>24236.333333333332</v>
      </c>
    </row>
    <row r="87" spans="2:7" x14ac:dyDescent="0.2">
      <c r="B87" s="19" t="s">
        <v>67</v>
      </c>
      <c r="C87" s="19">
        <v>4</v>
      </c>
    </row>
    <row r="88" spans="2:7" x14ac:dyDescent="0.2">
      <c r="B88" s="19" t="s">
        <v>68</v>
      </c>
      <c r="C88" s="19">
        <f>C55-C86</f>
        <v>563.77777777778465</v>
      </c>
    </row>
    <row r="89" spans="2:7" x14ac:dyDescent="0.2">
      <c r="B89" s="19" t="s">
        <v>69</v>
      </c>
      <c r="C89" s="19">
        <v>3</v>
      </c>
    </row>
    <row r="90" spans="2:7" x14ac:dyDescent="0.2">
      <c r="B90" s="19" t="s">
        <v>70</v>
      </c>
      <c r="C90" s="19">
        <f>C88/C89</f>
        <v>187.92592592592823</v>
      </c>
    </row>
    <row r="92" spans="2:7" x14ac:dyDescent="0.2">
      <c r="B92" s="20" t="s">
        <v>20</v>
      </c>
      <c r="C92" s="20">
        <f>C90/C59</f>
        <v>8.5963574756462968</v>
      </c>
    </row>
    <row r="93" spans="2:7" x14ac:dyDescent="0.2">
      <c r="B93" s="20" t="s">
        <v>21</v>
      </c>
      <c r="C93" s="20">
        <f>_xlfn.F.INV.RT(0.05,C89,C58)</f>
        <v>4.0661805513511613</v>
      </c>
    </row>
    <row r="95" spans="2:7" x14ac:dyDescent="0.2">
      <c r="B95"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60E8C-5FF2-4441-B3D8-D6A529A77343}">
  <dimension ref="A2:P88"/>
  <sheetViews>
    <sheetView topLeftCell="A66" workbookViewId="0">
      <selection activeCell="F108" sqref="F108"/>
    </sheetView>
  </sheetViews>
  <sheetFormatPr baseColWidth="10" defaultRowHeight="16" x14ac:dyDescent="0.2"/>
  <cols>
    <col min="1" max="1" width="21.1640625" customWidth="1"/>
    <col min="9" max="9" width="16.1640625" customWidth="1"/>
    <col min="10" max="10" width="17.33203125" customWidth="1"/>
  </cols>
  <sheetData>
    <row r="2" spans="1:11" x14ac:dyDescent="0.2">
      <c r="A2" s="11" t="s">
        <v>72</v>
      </c>
      <c r="B2" s="16" t="s">
        <v>73</v>
      </c>
      <c r="C2" s="16" t="s">
        <v>74</v>
      </c>
      <c r="D2" s="16" t="s">
        <v>75</v>
      </c>
      <c r="E2" s="16" t="s">
        <v>76</v>
      </c>
      <c r="F2" s="16" t="s">
        <v>77</v>
      </c>
      <c r="G2" s="16" t="s">
        <v>78</v>
      </c>
      <c r="H2" s="16" t="s">
        <v>79</v>
      </c>
      <c r="I2" s="16" t="s">
        <v>80</v>
      </c>
      <c r="J2" s="16" t="s">
        <v>81</v>
      </c>
      <c r="K2" s="16" t="s">
        <v>82</v>
      </c>
    </row>
    <row r="3" spans="1:11" x14ac:dyDescent="0.2">
      <c r="A3" s="16" t="s">
        <v>83</v>
      </c>
      <c r="B3">
        <v>-1</v>
      </c>
      <c r="C3">
        <v>-1</v>
      </c>
      <c r="D3">
        <v>-1</v>
      </c>
      <c r="E3" cm="1">
        <f t="array" ref="E3:E10">B3:B10*C3:C10</f>
        <v>1</v>
      </c>
      <c r="F3" cm="1">
        <f t="array" ref="F3:F10">B3:B10*D3:D10</f>
        <v>1</v>
      </c>
      <c r="G3" cm="1">
        <f t="array" ref="G3:G10">C3:C10*D3:D10</f>
        <v>1</v>
      </c>
      <c r="H3" cm="1">
        <f t="array" ref="H3:H10">B3:B10*C3:C10*D3:D10</f>
        <v>-1</v>
      </c>
      <c r="I3">
        <v>196.6</v>
      </c>
      <c r="J3">
        <v>196</v>
      </c>
      <c r="K3">
        <f>SUM(I3:J3)</f>
        <v>392.6</v>
      </c>
    </row>
    <row r="4" spans="1:11" x14ac:dyDescent="0.2">
      <c r="A4" s="16" t="s">
        <v>84</v>
      </c>
      <c r="B4">
        <v>1</v>
      </c>
      <c r="C4">
        <v>-1</v>
      </c>
      <c r="D4">
        <v>-1</v>
      </c>
      <c r="E4">
        <v>-1</v>
      </c>
      <c r="F4">
        <v>-1</v>
      </c>
      <c r="G4">
        <v>1</v>
      </c>
      <c r="H4">
        <v>1</v>
      </c>
      <c r="I4">
        <v>197.5</v>
      </c>
      <c r="J4">
        <v>196.6</v>
      </c>
      <c r="K4">
        <f t="shared" ref="K4:K10" si="0">SUM(I4:J4)</f>
        <v>394.1</v>
      </c>
    </row>
    <row r="5" spans="1:11" x14ac:dyDescent="0.2">
      <c r="A5" s="16" t="s">
        <v>85</v>
      </c>
      <c r="B5">
        <v>-1</v>
      </c>
      <c r="C5">
        <v>1</v>
      </c>
      <c r="D5">
        <v>-1</v>
      </c>
      <c r="E5">
        <v>-1</v>
      </c>
      <c r="F5">
        <v>1</v>
      </c>
      <c r="G5">
        <v>-1</v>
      </c>
      <c r="H5">
        <v>1</v>
      </c>
      <c r="I5">
        <v>197.7</v>
      </c>
      <c r="J5">
        <v>196</v>
      </c>
      <c r="K5">
        <f t="shared" si="0"/>
        <v>393.7</v>
      </c>
    </row>
    <row r="6" spans="1:11" x14ac:dyDescent="0.2">
      <c r="A6" s="16" t="s">
        <v>86</v>
      </c>
      <c r="B6">
        <v>1</v>
      </c>
      <c r="C6">
        <v>1</v>
      </c>
      <c r="D6">
        <v>-1</v>
      </c>
      <c r="E6">
        <v>1</v>
      </c>
      <c r="F6">
        <v>-1</v>
      </c>
      <c r="G6">
        <v>-1</v>
      </c>
      <c r="H6">
        <v>-1</v>
      </c>
      <c r="I6">
        <v>195.6</v>
      </c>
      <c r="J6">
        <v>196.2</v>
      </c>
      <c r="K6">
        <f t="shared" si="0"/>
        <v>391.79999999999995</v>
      </c>
    </row>
    <row r="7" spans="1:11" x14ac:dyDescent="0.2">
      <c r="A7" s="16" t="s">
        <v>87</v>
      </c>
      <c r="B7">
        <v>-1</v>
      </c>
      <c r="C7">
        <v>-1</v>
      </c>
      <c r="D7">
        <v>1</v>
      </c>
      <c r="E7">
        <v>1</v>
      </c>
      <c r="F7">
        <v>-1</v>
      </c>
      <c r="G7">
        <v>-1</v>
      </c>
      <c r="H7">
        <v>1</v>
      </c>
      <c r="I7">
        <v>198.4</v>
      </c>
      <c r="J7">
        <v>198.6</v>
      </c>
      <c r="K7">
        <f t="shared" si="0"/>
        <v>397</v>
      </c>
    </row>
    <row r="8" spans="1:11" x14ac:dyDescent="0.2">
      <c r="A8" s="16" t="s">
        <v>88</v>
      </c>
      <c r="B8">
        <v>1</v>
      </c>
      <c r="C8">
        <v>-1</v>
      </c>
      <c r="D8">
        <v>1</v>
      </c>
      <c r="E8">
        <v>-1</v>
      </c>
      <c r="F8">
        <v>1</v>
      </c>
      <c r="G8">
        <v>-1</v>
      </c>
      <c r="H8">
        <v>-1</v>
      </c>
      <c r="I8">
        <v>197.6</v>
      </c>
      <c r="J8">
        <v>198.4</v>
      </c>
      <c r="K8">
        <f t="shared" si="0"/>
        <v>396</v>
      </c>
    </row>
    <row r="9" spans="1:11" x14ac:dyDescent="0.2">
      <c r="A9" s="16" t="s">
        <v>89</v>
      </c>
      <c r="B9">
        <v>-1</v>
      </c>
      <c r="C9">
        <v>1</v>
      </c>
      <c r="D9">
        <v>1</v>
      </c>
      <c r="E9">
        <v>-1</v>
      </c>
      <c r="F9">
        <v>-1</v>
      </c>
      <c r="G9">
        <v>1</v>
      </c>
      <c r="H9">
        <v>-1</v>
      </c>
      <c r="I9">
        <v>199.6</v>
      </c>
      <c r="J9">
        <v>200.4</v>
      </c>
      <c r="K9">
        <f t="shared" si="0"/>
        <v>400</v>
      </c>
    </row>
    <row r="10" spans="1:11" x14ac:dyDescent="0.2">
      <c r="A10" s="16" t="s">
        <v>90</v>
      </c>
      <c r="B10">
        <v>1</v>
      </c>
      <c r="C10">
        <v>1</v>
      </c>
      <c r="D10">
        <v>1</v>
      </c>
      <c r="E10">
        <v>1</v>
      </c>
      <c r="F10">
        <v>1</v>
      </c>
      <c r="G10">
        <v>1</v>
      </c>
      <c r="H10">
        <v>1</v>
      </c>
      <c r="I10">
        <v>197</v>
      </c>
      <c r="J10">
        <v>197.8</v>
      </c>
      <c r="K10">
        <f t="shared" si="0"/>
        <v>394.8</v>
      </c>
    </row>
    <row r="11" spans="1:11" x14ac:dyDescent="0.2">
      <c r="J11" s="10" t="s">
        <v>11</v>
      </c>
      <c r="K11" s="10">
        <f>SUM(K3:K10)</f>
        <v>3160</v>
      </c>
    </row>
    <row r="12" spans="1:11" x14ac:dyDescent="0.2">
      <c r="J12" s="10" t="s">
        <v>12</v>
      </c>
      <c r="K12" s="10">
        <f>K11^2</f>
        <v>9985600</v>
      </c>
    </row>
    <row r="15" spans="1:11" x14ac:dyDescent="0.2">
      <c r="E15" t="s">
        <v>91</v>
      </c>
    </row>
    <row r="16" spans="1:11" x14ac:dyDescent="0.2">
      <c r="B16" s="21" t="s">
        <v>73</v>
      </c>
      <c r="C16" s="21" t="s">
        <v>74</v>
      </c>
      <c r="D16" s="21" t="s">
        <v>75</v>
      </c>
      <c r="E16" s="21" t="s">
        <v>76</v>
      </c>
      <c r="F16" s="21" t="s">
        <v>77</v>
      </c>
      <c r="G16" s="21" t="s">
        <v>78</v>
      </c>
      <c r="H16" s="21" t="s">
        <v>79</v>
      </c>
    </row>
    <row r="17" spans="1:8" x14ac:dyDescent="0.2">
      <c r="B17" cm="1">
        <f t="array" ref="B17">SUM(B3:B10*K3:K10)</f>
        <v>-6.6000000000000227</v>
      </c>
      <c r="C17" cm="1">
        <f t="array" ref="C17">SUM(C3:C10*K3:K10)</f>
        <v>0.59999999999996589</v>
      </c>
      <c r="D17" cm="1">
        <f t="array" ref="D17">SUM(D3:D10*K3:K10)</f>
        <v>15.599999999999966</v>
      </c>
      <c r="E17" cm="1">
        <f t="array" ref="E17">SUM(_xlfn.ANCHORARRAY(E3)*K3:K10)</f>
        <v>-7.6000000000000227</v>
      </c>
      <c r="F17" cm="1">
        <f t="array" ref="F17">SUM(_xlfn.ANCHORARRAY(F3)*K3:K10)</f>
        <v>-5.7999999999999545</v>
      </c>
      <c r="G17" cm="1">
        <f t="array" ref="G17">SUM(_xlfn.ANCHORARRAY(G3)*K3:K10)</f>
        <v>3.0000000000000568</v>
      </c>
      <c r="H17" cm="1">
        <f t="array" ref="H17">SUM(_xlfn.ANCHORARRAY(H3)*K3:K10)</f>
        <v>-0.79999999999995453</v>
      </c>
    </row>
    <row r="20" spans="1:8" x14ac:dyDescent="0.2">
      <c r="A20" s="1" t="s">
        <v>92</v>
      </c>
      <c r="B20" s="6">
        <f>I3^2</f>
        <v>38651.56</v>
      </c>
      <c r="C20" s="6">
        <f>J3^2</f>
        <v>38416</v>
      </c>
    </row>
    <row r="21" spans="1:8" x14ac:dyDescent="0.2">
      <c r="B21" s="6">
        <f t="shared" ref="B21:C27" si="1">I4^2</f>
        <v>39006.25</v>
      </c>
      <c r="C21" s="6">
        <f t="shared" si="1"/>
        <v>38651.56</v>
      </c>
    </row>
    <row r="22" spans="1:8" x14ac:dyDescent="0.2">
      <c r="B22" s="6">
        <f t="shared" si="1"/>
        <v>39085.289999999994</v>
      </c>
      <c r="C22" s="6">
        <f t="shared" si="1"/>
        <v>38416</v>
      </c>
    </row>
    <row r="23" spans="1:8" x14ac:dyDescent="0.2">
      <c r="B23" s="6">
        <f t="shared" si="1"/>
        <v>38259.360000000001</v>
      </c>
      <c r="C23" s="6">
        <f t="shared" si="1"/>
        <v>38494.439999999995</v>
      </c>
    </row>
    <row r="24" spans="1:8" x14ac:dyDescent="0.2">
      <c r="B24" s="6">
        <f t="shared" si="1"/>
        <v>39362.560000000005</v>
      </c>
      <c r="C24" s="6">
        <f t="shared" si="1"/>
        <v>39441.96</v>
      </c>
    </row>
    <row r="25" spans="1:8" x14ac:dyDescent="0.2">
      <c r="B25" s="6">
        <f t="shared" si="1"/>
        <v>39045.759999999995</v>
      </c>
      <c r="C25" s="6">
        <f t="shared" si="1"/>
        <v>39362.560000000005</v>
      </c>
    </row>
    <row r="26" spans="1:8" x14ac:dyDescent="0.2">
      <c r="B26" s="6">
        <f t="shared" si="1"/>
        <v>39840.159999999996</v>
      </c>
      <c r="C26" s="6">
        <f t="shared" si="1"/>
        <v>40160.160000000003</v>
      </c>
    </row>
    <row r="27" spans="1:8" x14ac:dyDescent="0.2">
      <c r="B27" s="6">
        <f t="shared" si="1"/>
        <v>38809</v>
      </c>
      <c r="C27" s="6">
        <f t="shared" si="1"/>
        <v>39124.840000000004</v>
      </c>
    </row>
    <row r="28" spans="1:8" x14ac:dyDescent="0.2">
      <c r="B28" s="18" t="s">
        <v>6</v>
      </c>
      <c r="C28" s="18">
        <f>SUM(B20:C27)</f>
        <v>624127.46</v>
      </c>
    </row>
    <row r="30" spans="1:8" x14ac:dyDescent="0.2">
      <c r="A30" s="22" t="s">
        <v>93</v>
      </c>
      <c r="B30" s="22" t="s">
        <v>94</v>
      </c>
      <c r="C30" s="22" t="s">
        <v>18</v>
      </c>
      <c r="D30" s="22" t="s">
        <v>95</v>
      </c>
      <c r="E30" s="22" t="s">
        <v>96</v>
      </c>
      <c r="F30" s="22" t="s">
        <v>20</v>
      </c>
      <c r="G30" s="22" t="s">
        <v>21</v>
      </c>
    </row>
    <row r="31" spans="1:8" x14ac:dyDescent="0.2">
      <c r="A31" s="22" t="s">
        <v>73</v>
      </c>
      <c r="B31" cm="1">
        <f t="array" ref="B31:B37">TRANSPOSE(B17:H17^2/16)</f>
        <v>2.7225000000000188</v>
      </c>
      <c r="C31">
        <v>1</v>
      </c>
      <c r="D31" cm="1">
        <f t="array" ref="D31:D37">TRANSPOSE(B17:H17/C38)</f>
        <v>-0.82500000000000284</v>
      </c>
      <c r="E31" cm="1">
        <f t="array" ref="E31:E38">B31:B38/C31:C38</f>
        <v>2.7225000000000188</v>
      </c>
      <c r="F31">
        <f>E31/E38</f>
        <v>6.8275862069762319</v>
      </c>
      <c r="G31">
        <f>_xlfn.F.INV.RT(0.05,C31,C38)</f>
        <v>5.3176550715787174</v>
      </c>
    </row>
    <row r="32" spans="1:8" x14ac:dyDescent="0.2">
      <c r="A32" s="22" t="s">
        <v>74</v>
      </c>
      <c r="B32">
        <v>2.2499999999997442E-2</v>
      </c>
      <c r="C32">
        <v>1</v>
      </c>
      <c r="D32">
        <v>7.4999999999995737E-2</v>
      </c>
      <c r="E32">
        <v>2.2499999999997442E-2</v>
      </c>
      <c r="F32">
        <f>E32/E38</f>
        <v>5.6426332289052965E-2</v>
      </c>
      <c r="G32">
        <f>G31</f>
        <v>5.3176550715787174</v>
      </c>
    </row>
    <row r="33" spans="1:16" x14ac:dyDescent="0.2">
      <c r="A33" s="22" t="s">
        <v>75</v>
      </c>
      <c r="B33">
        <v>15.209999999999933</v>
      </c>
      <c r="C33">
        <v>1</v>
      </c>
      <c r="D33">
        <v>1.9499999999999957</v>
      </c>
      <c r="E33">
        <v>15.209999999999933</v>
      </c>
      <c r="F33">
        <f>E33/E38</f>
        <v>38.144200627403976</v>
      </c>
      <c r="G33">
        <f>G32</f>
        <v>5.3176550715787174</v>
      </c>
    </row>
    <row r="34" spans="1:16" x14ac:dyDescent="0.2">
      <c r="A34" s="22" t="s">
        <v>76</v>
      </c>
      <c r="B34">
        <v>3.6100000000000216</v>
      </c>
      <c r="C34">
        <v>1</v>
      </c>
      <c r="D34">
        <v>-0.95000000000000284</v>
      </c>
      <c r="E34">
        <v>3.6100000000000216</v>
      </c>
      <c r="F34">
        <f>E34/E38</f>
        <v>9.053291536155804</v>
      </c>
      <c r="G34">
        <f>G33</f>
        <v>5.3176550715787174</v>
      </c>
    </row>
    <row r="35" spans="1:16" x14ac:dyDescent="0.2">
      <c r="A35" s="22" t="s">
        <v>77</v>
      </c>
      <c r="B35">
        <v>2.1024999999999672</v>
      </c>
      <c r="C35">
        <v>1</v>
      </c>
      <c r="D35">
        <v>-0.72499999999999432</v>
      </c>
      <c r="E35">
        <v>2.1024999999999672</v>
      </c>
      <c r="F35">
        <f>E35/E38</f>
        <v>5.2727272727886882</v>
      </c>
      <c r="G35">
        <f>G34</f>
        <v>5.3176550715787174</v>
      </c>
    </row>
    <row r="36" spans="1:16" x14ac:dyDescent="0.2">
      <c r="A36" s="22" t="s">
        <v>78</v>
      </c>
      <c r="B36">
        <v>0.56250000000002132</v>
      </c>
      <c r="C36">
        <v>1</v>
      </c>
      <c r="D36">
        <v>0.37500000000000711</v>
      </c>
      <c r="E36">
        <v>0.56250000000002132</v>
      </c>
      <c r="F36">
        <f>E36/E38</f>
        <v>1.410658307226538</v>
      </c>
      <c r="G36">
        <f>G35</f>
        <v>5.3176550715787174</v>
      </c>
    </row>
    <row r="37" spans="1:16" x14ac:dyDescent="0.2">
      <c r="A37" s="22" t="s">
        <v>79</v>
      </c>
      <c r="B37">
        <v>3.9999999999995456E-2</v>
      </c>
      <c r="C37">
        <v>1</v>
      </c>
      <c r="D37">
        <v>-9.9999999999994316E-2</v>
      </c>
      <c r="E37">
        <v>3.9999999999995456E-2</v>
      </c>
      <c r="F37">
        <f>E37/E38</f>
        <v>0.10031347962498305</v>
      </c>
      <c r="G37">
        <f>G36</f>
        <v>5.3176550715787174</v>
      </c>
    </row>
    <row r="38" spans="1:16" x14ac:dyDescent="0.2">
      <c r="A38" s="22" t="s">
        <v>97</v>
      </c>
      <c r="B38">
        <f>B39-SUM(_xlfn.ANCHORARRAY(B31))</f>
        <v>3.1899999999627937</v>
      </c>
      <c r="C38">
        <f>C39-SUM(C31:C37)</f>
        <v>8</v>
      </c>
      <c r="E38">
        <v>0.39874999999534921</v>
      </c>
    </row>
    <row r="39" spans="1:16" x14ac:dyDescent="0.2">
      <c r="A39" s="22" t="s">
        <v>98</v>
      </c>
      <c r="B39">
        <f>C28-K12/16</f>
        <v>27.459999999962747</v>
      </c>
      <c r="C39">
        <v>15</v>
      </c>
    </row>
    <row r="42" spans="1:16" x14ac:dyDescent="0.2">
      <c r="A42" s="22" t="s">
        <v>104</v>
      </c>
    </row>
    <row r="43" spans="1:16" x14ac:dyDescent="0.2">
      <c r="A43" t="s">
        <v>99</v>
      </c>
    </row>
    <row r="44" spans="1:16" x14ac:dyDescent="0.2">
      <c r="A44" t="s">
        <v>73</v>
      </c>
      <c r="B44">
        <f>-1</f>
        <v>-1</v>
      </c>
      <c r="C44">
        <f>1</f>
        <v>1</v>
      </c>
      <c r="G44" t="s">
        <v>74</v>
      </c>
      <c r="H44">
        <f>-1</f>
        <v>-1</v>
      </c>
      <c r="I44">
        <v>1</v>
      </c>
      <c r="N44" t="s">
        <v>75</v>
      </c>
      <c r="O44">
        <f>-1</f>
        <v>-1</v>
      </c>
      <c r="P44">
        <f>1</f>
        <v>1</v>
      </c>
    </row>
    <row r="45" spans="1:16" x14ac:dyDescent="0.2">
      <c r="B45">
        <f>SUM(K3,K5,K7,K9)/8</f>
        <v>197.91249999999999</v>
      </c>
      <c r="C45">
        <f>SUM(K4,K6,K8,K10)/8</f>
        <v>197.08750000000001</v>
      </c>
      <c r="H45">
        <f>SUM(K3,K4,K7,K8)/8</f>
        <v>197.46250000000001</v>
      </c>
      <c r="I45">
        <f>SUM(K5,K6,K9,K10)/8</f>
        <v>197.53749999999999</v>
      </c>
      <c r="O45">
        <f>SUM(K3,K4,K5,K6)/8</f>
        <v>196.52500000000001</v>
      </c>
      <c r="P45">
        <f>SUM(K7,K8,K9,K10)/8</f>
        <v>198.47499999999999</v>
      </c>
    </row>
    <row r="65" spans="1:12" x14ac:dyDescent="0.2">
      <c r="A65" t="s">
        <v>74</v>
      </c>
      <c r="C65">
        <f>-1</f>
        <v>-1</v>
      </c>
      <c r="D65">
        <f>1</f>
        <v>1</v>
      </c>
      <c r="I65" t="s">
        <v>75</v>
      </c>
      <c r="K65">
        <v>-1</v>
      </c>
      <c r="L65">
        <v>1</v>
      </c>
    </row>
    <row r="66" spans="1:12" x14ac:dyDescent="0.2">
      <c r="A66" t="s">
        <v>73</v>
      </c>
      <c r="B66" t="s">
        <v>102</v>
      </c>
      <c r="C66">
        <f>SUM(K3,K7)/4</f>
        <v>197.4</v>
      </c>
      <c r="D66">
        <f>SUM(K5,K9)/4</f>
        <v>198.42500000000001</v>
      </c>
      <c r="I66" t="s">
        <v>73</v>
      </c>
      <c r="J66" t="s">
        <v>102</v>
      </c>
      <c r="K66">
        <f>SUM(K3,K5)/4</f>
        <v>196.57499999999999</v>
      </c>
      <c r="L66">
        <f>SUM(K7,K9)/4</f>
        <v>199.25</v>
      </c>
    </row>
    <row r="67" spans="1:12" x14ac:dyDescent="0.2">
      <c r="B67" t="s">
        <v>103</v>
      </c>
      <c r="C67">
        <f>SUM(K4,K8)/4</f>
        <v>197.52500000000001</v>
      </c>
      <c r="D67">
        <f>SUM(K6,K10)/4</f>
        <v>196.64999999999998</v>
      </c>
      <c r="J67" t="s">
        <v>103</v>
      </c>
      <c r="K67">
        <f>SUM(K4,K6)/4</f>
        <v>196.47499999999999</v>
      </c>
      <c r="L67">
        <f>SUM(K8,K10)/4</f>
        <v>197.7</v>
      </c>
    </row>
    <row r="86" spans="1:4" x14ac:dyDescent="0.2">
      <c r="A86" t="s">
        <v>75</v>
      </c>
      <c r="C86">
        <f>-1</f>
        <v>-1</v>
      </c>
      <c r="D86">
        <f>1</f>
        <v>1</v>
      </c>
    </row>
    <row r="87" spans="1:4" x14ac:dyDescent="0.2">
      <c r="B87" t="s">
        <v>100</v>
      </c>
      <c r="C87">
        <f>SUM(K3,K4)/4</f>
        <v>196.67500000000001</v>
      </c>
      <c r="D87">
        <f>SUM(K7,K8)/4</f>
        <v>198.25</v>
      </c>
    </row>
    <row r="88" spans="1:4" x14ac:dyDescent="0.2">
      <c r="B88" t="s">
        <v>101</v>
      </c>
      <c r="C88">
        <f>SUM(K5,K6)/4</f>
        <v>196.375</v>
      </c>
      <c r="D88">
        <f>SUM(K9,K10)/4</f>
        <v>198.7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7DB7C-8F53-0646-8400-E0F4DAB7F813}">
  <dimension ref="A2:K52"/>
  <sheetViews>
    <sheetView tabSelected="1" topLeftCell="A29" workbookViewId="0">
      <selection activeCell="C44" sqref="C44"/>
    </sheetView>
  </sheetViews>
  <sheetFormatPr baseColWidth="10" defaultRowHeight="16" x14ac:dyDescent="0.2"/>
  <cols>
    <col min="2" max="2" width="19.6640625" customWidth="1"/>
    <col min="3" max="3" width="21.5" customWidth="1"/>
    <col min="9" max="10" width="17.83203125" customWidth="1"/>
    <col min="11" max="11" width="18" customWidth="1"/>
  </cols>
  <sheetData>
    <row r="2" spans="1:11" x14ac:dyDescent="0.2">
      <c r="A2" s="3"/>
      <c r="B2" s="3" t="s">
        <v>73</v>
      </c>
      <c r="C2" s="3" t="s">
        <v>74</v>
      </c>
      <c r="D2" s="3" t="s">
        <v>75</v>
      </c>
      <c r="E2" s="3" t="s">
        <v>76</v>
      </c>
      <c r="F2" s="3" t="s">
        <v>77</v>
      </c>
      <c r="G2" s="3" t="s">
        <v>78</v>
      </c>
      <c r="H2" s="3" t="s">
        <v>79</v>
      </c>
      <c r="I2" s="3" t="s">
        <v>105</v>
      </c>
      <c r="J2" s="3" t="s">
        <v>106</v>
      </c>
      <c r="K2" s="3" t="s">
        <v>98</v>
      </c>
    </row>
    <row r="3" spans="1:11" x14ac:dyDescent="0.2">
      <c r="A3" s="23" t="s">
        <v>83</v>
      </c>
      <c r="B3">
        <v>-1</v>
      </c>
      <c r="C3">
        <v>-1</v>
      </c>
      <c r="D3">
        <v>-1</v>
      </c>
      <c r="E3" cm="1">
        <f t="array" ref="E3:E10">B3:B10*C3:C10</f>
        <v>1</v>
      </c>
      <c r="F3" cm="1">
        <f t="array" ref="F3:F10">B3:B10*D3:D10</f>
        <v>1</v>
      </c>
      <c r="G3" cm="1">
        <f t="array" ref="G3:G10">C3:C10*D3:D10</f>
        <v>1</v>
      </c>
      <c r="H3" cm="1">
        <f t="array" ref="H3:H10">B3:B10*C3:C10*D3:D10</f>
        <v>-1</v>
      </c>
      <c r="I3">
        <v>-8</v>
      </c>
      <c r="J3">
        <v>-14</v>
      </c>
      <c r="K3">
        <f>SUM(I3:J3)</f>
        <v>-22</v>
      </c>
    </row>
    <row r="4" spans="1:11" x14ac:dyDescent="0.2">
      <c r="A4" s="23" t="s">
        <v>84</v>
      </c>
      <c r="B4">
        <v>1</v>
      </c>
      <c r="C4">
        <v>-1</v>
      </c>
      <c r="D4">
        <v>-1</v>
      </c>
      <c r="E4">
        <v>-1</v>
      </c>
      <c r="F4">
        <v>-1</v>
      </c>
      <c r="G4">
        <v>1</v>
      </c>
      <c r="H4">
        <v>1</v>
      </c>
      <c r="I4">
        <v>1</v>
      </c>
      <c r="J4">
        <v>-8</v>
      </c>
      <c r="K4">
        <f t="shared" ref="K4:K10" si="0">SUM(I4:J4)</f>
        <v>-7</v>
      </c>
    </row>
    <row r="5" spans="1:11" x14ac:dyDescent="0.2">
      <c r="A5" s="23" t="s">
        <v>85</v>
      </c>
      <c r="B5">
        <v>-1</v>
      </c>
      <c r="C5">
        <v>1</v>
      </c>
      <c r="D5">
        <v>-1</v>
      </c>
      <c r="E5">
        <v>-1</v>
      </c>
      <c r="F5">
        <v>1</v>
      </c>
      <c r="G5">
        <v>-1</v>
      </c>
      <c r="H5">
        <v>1</v>
      </c>
      <c r="I5">
        <v>3</v>
      </c>
      <c r="J5">
        <v>-14</v>
      </c>
      <c r="K5">
        <f t="shared" si="0"/>
        <v>-11</v>
      </c>
    </row>
    <row r="6" spans="1:11" x14ac:dyDescent="0.2">
      <c r="A6" s="23" t="s">
        <v>86</v>
      </c>
      <c r="B6">
        <v>1</v>
      </c>
      <c r="C6">
        <v>1</v>
      </c>
      <c r="D6">
        <v>-1</v>
      </c>
      <c r="E6">
        <v>1</v>
      </c>
      <c r="F6">
        <v>-1</v>
      </c>
      <c r="G6">
        <v>-1</v>
      </c>
      <c r="H6">
        <v>-1</v>
      </c>
      <c r="I6">
        <v>-18</v>
      </c>
      <c r="J6">
        <v>-12</v>
      </c>
      <c r="K6">
        <f t="shared" si="0"/>
        <v>-30</v>
      </c>
    </row>
    <row r="7" spans="1:11" x14ac:dyDescent="0.2">
      <c r="A7" s="23" t="s">
        <v>87</v>
      </c>
      <c r="B7">
        <v>-1</v>
      </c>
      <c r="C7">
        <v>-1</v>
      </c>
      <c r="D7">
        <v>1</v>
      </c>
      <c r="E7">
        <v>1</v>
      </c>
      <c r="F7">
        <v>-1</v>
      </c>
      <c r="G7">
        <v>-1</v>
      </c>
      <c r="H7">
        <v>1</v>
      </c>
      <c r="I7">
        <v>10</v>
      </c>
      <c r="J7">
        <v>12</v>
      </c>
      <c r="K7">
        <f t="shared" si="0"/>
        <v>22</v>
      </c>
    </row>
    <row r="8" spans="1:11" x14ac:dyDescent="0.2">
      <c r="A8" s="23" t="s">
        <v>88</v>
      </c>
      <c r="B8">
        <v>1</v>
      </c>
      <c r="C8">
        <v>-1</v>
      </c>
      <c r="D8">
        <v>1</v>
      </c>
      <c r="E8">
        <v>-1</v>
      </c>
      <c r="F8">
        <v>1</v>
      </c>
      <c r="G8">
        <v>-1</v>
      </c>
      <c r="H8">
        <v>-1</v>
      </c>
      <c r="I8">
        <v>2</v>
      </c>
      <c r="J8">
        <v>10</v>
      </c>
      <c r="K8">
        <f t="shared" si="0"/>
        <v>12</v>
      </c>
    </row>
    <row r="9" spans="1:11" x14ac:dyDescent="0.2">
      <c r="A9" s="23" t="s">
        <v>89</v>
      </c>
      <c r="B9">
        <v>-1</v>
      </c>
      <c r="C9">
        <v>1</v>
      </c>
      <c r="D9">
        <v>1</v>
      </c>
      <c r="E9">
        <v>-1</v>
      </c>
      <c r="F9">
        <v>-1</v>
      </c>
      <c r="G9">
        <v>1</v>
      </c>
      <c r="H9">
        <v>-1</v>
      </c>
      <c r="I9">
        <v>22</v>
      </c>
      <c r="J9">
        <v>30</v>
      </c>
      <c r="K9">
        <f t="shared" si="0"/>
        <v>52</v>
      </c>
    </row>
    <row r="10" spans="1:11" x14ac:dyDescent="0.2">
      <c r="A10" s="23" t="s">
        <v>90</v>
      </c>
      <c r="B10">
        <v>1</v>
      </c>
      <c r="C10">
        <v>1</v>
      </c>
      <c r="D10">
        <v>1</v>
      </c>
      <c r="E10">
        <v>1</v>
      </c>
      <c r="F10">
        <v>1</v>
      </c>
      <c r="G10">
        <v>1</v>
      </c>
      <c r="H10">
        <v>1</v>
      </c>
      <c r="I10">
        <v>-4</v>
      </c>
      <c r="J10">
        <v>4</v>
      </c>
      <c r="K10">
        <f t="shared" si="0"/>
        <v>0</v>
      </c>
    </row>
    <row r="11" spans="1:11" x14ac:dyDescent="0.2">
      <c r="H11" t="s">
        <v>107</v>
      </c>
      <c r="I11" s="24">
        <f>SUM(I3:I10)</f>
        <v>8</v>
      </c>
      <c r="J11" s="24">
        <f>SUM(J3:J10)</f>
        <v>8</v>
      </c>
      <c r="K11">
        <f>SUM(I11:J11)</f>
        <v>16</v>
      </c>
    </row>
    <row r="12" spans="1:11" x14ac:dyDescent="0.2">
      <c r="J12" t="s">
        <v>11</v>
      </c>
      <c r="K12">
        <f>K11</f>
        <v>16</v>
      </c>
    </row>
    <row r="13" spans="1:11" x14ac:dyDescent="0.2">
      <c r="J13" s="3" t="s">
        <v>12</v>
      </c>
      <c r="K13" s="3">
        <f>K12^2</f>
        <v>256</v>
      </c>
    </row>
    <row r="16" spans="1:11" x14ac:dyDescent="0.2">
      <c r="B16" s="16" t="s">
        <v>73</v>
      </c>
      <c r="C16" s="16" t="s">
        <v>74</v>
      </c>
      <c r="D16" s="16" t="s">
        <v>75</v>
      </c>
      <c r="E16" s="16" t="s">
        <v>76</v>
      </c>
      <c r="F16" s="16" t="s">
        <v>78</v>
      </c>
      <c r="G16" s="16" t="s">
        <v>108</v>
      </c>
      <c r="H16" s="16" t="s">
        <v>109</v>
      </c>
      <c r="I16" s="16" t="s">
        <v>110</v>
      </c>
      <c r="J16" s="16" t="s">
        <v>111</v>
      </c>
    </row>
    <row r="17" spans="1:10" x14ac:dyDescent="0.2">
      <c r="B17" s="11" cm="1">
        <f t="array" ref="B17">SUM(B3:B10*K3:K10)</f>
        <v>-66</v>
      </c>
      <c r="C17" s="11" cm="1">
        <f t="array" ref="C17">SUM(C3:C10*K3:K10)</f>
        <v>6</v>
      </c>
      <c r="D17" s="11" cm="1">
        <f t="array" ref="D17">SUM(D3:D10*K3:K10)</f>
        <v>156</v>
      </c>
      <c r="E17" s="11" cm="1">
        <f t="array" ref="E17">SUM(_xlfn.ANCHORARRAY(E3)*K3:K10)</f>
        <v>-76</v>
      </c>
      <c r="F17" s="11" cm="1">
        <f t="array" ref="F17">SUM(_xlfn.ANCHORARRAY(G3)*K3:K10)</f>
        <v>30</v>
      </c>
      <c r="G17" s="11" cm="1">
        <f t="array" ref="G17">SUM(_xlfn.ANCHORARRAY(H3)*J3:J10)</f>
        <v>-20</v>
      </c>
      <c r="H17" s="11" cm="1">
        <f t="array" ref="H17">SUM(_xlfn.ANCHORARRAY(F3)*I3:I10)</f>
        <v>-22</v>
      </c>
      <c r="I17" s="11" cm="1">
        <f t="array" ref="I17">SUM(_xlfn.ANCHORARRAY(H3)*I3:I10)</f>
        <v>12</v>
      </c>
      <c r="J17" s="11" cm="1">
        <f t="array" ref="J17">SUM(_xlfn.ANCHORARRAY(F3)*J3:J10)</f>
        <v>-36</v>
      </c>
    </row>
    <row r="20" spans="1:10" x14ac:dyDescent="0.2">
      <c r="I20" s="2" t="s">
        <v>112</v>
      </c>
      <c r="J20" s="2">
        <f>G17^2/(1*8)</f>
        <v>50</v>
      </c>
    </row>
    <row r="21" spans="1:10" x14ac:dyDescent="0.2">
      <c r="I21" s="2" t="s">
        <v>113</v>
      </c>
      <c r="J21" s="2">
        <f>H17^2/(1*8)</f>
        <v>60.5</v>
      </c>
    </row>
    <row r="22" spans="1:10" x14ac:dyDescent="0.2">
      <c r="I22" s="2"/>
      <c r="J22" s="2"/>
    </row>
    <row r="23" spans="1:10" x14ac:dyDescent="0.2">
      <c r="I23" s="2" t="s">
        <v>114</v>
      </c>
      <c r="J23" s="2">
        <f>I17^2/(1*8)</f>
        <v>18</v>
      </c>
    </row>
    <row r="24" spans="1:10" x14ac:dyDescent="0.2">
      <c r="I24" s="2" t="s">
        <v>115</v>
      </c>
      <c r="J24" s="2">
        <f>J17^2/(1*8)</f>
        <v>162</v>
      </c>
    </row>
    <row r="25" spans="1:10" x14ac:dyDescent="0.2">
      <c r="I25" s="2" t="s">
        <v>116</v>
      </c>
      <c r="J25" s="2">
        <f>SUM(J23:J24)</f>
        <v>180</v>
      </c>
    </row>
    <row r="27" spans="1:10" x14ac:dyDescent="0.2">
      <c r="A27" s="1" t="s">
        <v>117</v>
      </c>
      <c r="B27">
        <f>I3^2</f>
        <v>64</v>
      </c>
      <c r="C27">
        <f>J3^2</f>
        <v>196</v>
      </c>
    </row>
    <row r="28" spans="1:10" x14ac:dyDescent="0.2">
      <c r="B28">
        <f t="shared" ref="B28:C34" si="1">I4^2</f>
        <v>1</v>
      </c>
      <c r="C28">
        <f t="shared" si="1"/>
        <v>64</v>
      </c>
    </row>
    <row r="29" spans="1:10" x14ac:dyDescent="0.2">
      <c r="B29">
        <f t="shared" si="1"/>
        <v>9</v>
      </c>
      <c r="C29">
        <f t="shared" si="1"/>
        <v>196</v>
      </c>
    </row>
    <row r="30" spans="1:10" x14ac:dyDescent="0.2">
      <c r="B30">
        <f t="shared" si="1"/>
        <v>324</v>
      </c>
      <c r="C30">
        <f t="shared" si="1"/>
        <v>144</v>
      </c>
    </row>
    <row r="31" spans="1:10" x14ac:dyDescent="0.2">
      <c r="B31">
        <f t="shared" si="1"/>
        <v>100</v>
      </c>
      <c r="C31">
        <f t="shared" si="1"/>
        <v>144</v>
      </c>
    </row>
    <row r="32" spans="1:10" x14ac:dyDescent="0.2">
      <c r="B32">
        <f t="shared" si="1"/>
        <v>4</v>
      </c>
      <c r="C32">
        <f t="shared" si="1"/>
        <v>100</v>
      </c>
    </row>
    <row r="33" spans="2:7" x14ac:dyDescent="0.2">
      <c r="B33">
        <f t="shared" si="1"/>
        <v>484</v>
      </c>
      <c r="C33">
        <f t="shared" si="1"/>
        <v>900</v>
      </c>
    </row>
    <row r="34" spans="2:7" x14ac:dyDescent="0.2">
      <c r="B34">
        <f t="shared" si="1"/>
        <v>16</v>
      </c>
      <c r="C34">
        <f t="shared" si="1"/>
        <v>16</v>
      </c>
    </row>
    <row r="35" spans="2:7" x14ac:dyDescent="0.2">
      <c r="B35" t="s">
        <v>6</v>
      </c>
      <c r="C35" s="25">
        <f>SUM(B27:C34)</f>
        <v>2762</v>
      </c>
    </row>
    <row r="37" spans="2:7" x14ac:dyDescent="0.2">
      <c r="B37" s="6" t="s">
        <v>93</v>
      </c>
      <c r="C37" s="6" t="s">
        <v>17</v>
      </c>
      <c r="D37" s="6" t="s">
        <v>18</v>
      </c>
      <c r="E37" s="6" t="s">
        <v>96</v>
      </c>
      <c r="F37" s="6" t="s">
        <v>20</v>
      </c>
      <c r="G37" s="6" t="s">
        <v>21</v>
      </c>
    </row>
    <row r="38" spans="2:7" x14ac:dyDescent="0.2">
      <c r="B38" t="s">
        <v>118</v>
      </c>
      <c r="C38">
        <f>(I11^2+J11^2)/8-K13/16</f>
        <v>0</v>
      </c>
      <c r="D38">
        <v>1</v>
      </c>
      <c r="E38">
        <f>C38/D38</f>
        <v>0</v>
      </c>
    </row>
    <row r="39" spans="2:7" x14ac:dyDescent="0.2">
      <c r="B39" t="s">
        <v>119</v>
      </c>
      <c r="C39">
        <f>J25</f>
        <v>180</v>
      </c>
      <c r="D39">
        <v>2</v>
      </c>
      <c r="E39">
        <f t="shared" ref="E39:E47" si="2">C39/D39</f>
        <v>90</v>
      </c>
    </row>
    <row r="40" spans="2:7" x14ac:dyDescent="0.2">
      <c r="B40" t="s">
        <v>73</v>
      </c>
      <c r="C40">
        <f>B17^2/16</f>
        <v>272.25</v>
      </c>
      <c r="D40">
        <v>1</v>
      </c>
      <c r="E40">
        <f t="shared" si="2"/>
        <v>272.25</v>
      </c>
      <c r="F40">
        <f>E40/E47</f>
        <v>5.6076210092687955</v>
      </c>
      <c r="G40">
        <f>_xlfn.F.INV.RT(0.05,D40,D47)</f>
        <v>6.607890973703368</v>
      </c>
    </row>
    <row r="41" spans="2:7" x14ac:dyDescent="0.2">
      <c r="B41" t="s">
        <v>74</v>
      </c>
      <c r="C41">
        <f>C17^2/16</f>
        <v>2.25</v>
      </c>
      <c r="D41">
        <v>1</v>
      </c>
      <c r="E41">
        <f t="shared" si="2"/>
        <v>2.25</v>
      </c>
      <c r="F41">
        <f>E41/E47</f>
        <v>4.6343975283213185E-2</v>
      </c>
      <c r="G41">
        <f>G40</f>
        <v>6.607890973703368</v>
      </c>
    </row>
    <row r="42" spans="2:7" x14ac:dyDescent="0.2">
      <c r="B42" t="s">
        <v>75</v>
      </c>
      <c r="C42">
        <f>D17^2/16</f>
        <v>1521</v>
      </c>
      <c r="D42">
        <v>1</v>
      </c>
      <c r="E42">
        <f t="shared" si="2"/>
        <v>1521</v>
      </c>
      <c r="F42" s="4">
        <f>E42/E47</f>
        <v>31.328527291452112</v>
      </c>
      <c r="G42">
        <f>G40</f>
        <v>6.607890973703368</v>
      </c>
    </row>
    <row r="43" spans="2:7" x14ac:dyDescent="0.2">
      <c r="B43" t="s">
        <v>76</v>
      </c>
      <c r="C43">
        <f>E17^2/16</f>
        <v>361</v>
      </c>
      <c r="D43">
        <v>1</v>
      </c>
      <c r="E43">
        <f t="shared" si="2"/>
        <v>361</v>
      </c>
      <c r="F43" s="4">
        <f>E43/E47</f>
        <v>7.435633367662204</v>
      </c>
      <c r="G43">
        <f>G42</f>
        <v>6.607890973703368</v>
      </c>
    </row>
    <row r="44" spans="2:7" x14ac:dyDescent="0.2">
      <c r="B44" t="s">
        <v>120</v>
      </c>
      <c r="C44">
        <f>J21</f>
        <v>60.5</v>
      </c>
      <c r="D44">
        <v>1</v>
      </c>
      <c r="E44">
        <f t="shared" si="2"/>
        <v>60.5</v>
      </c>
      <c r="F44">
        <f>E44/E47</f>
        <v>1.2461380020597324</v>
      </c>
      <c r="G44">
        <f>G43</f>
        <v>6.607890973703368</v>
      </c>
    </row>
    <row r="45" spans="2:7" x14ac:dyDescent="0.2">
      <c r="B45" t="s">
        <v>78</v>
      </c>
      <c r="C45">
        <f>F17^2/16</f>
        <v>56.25</v>
      </c>
      <c r="D45">
        <v>1</v>
      </c>
      <c r="E45">
        <f t="shared" si="2"/>
        <v>56.25</v>
      </c>
      <c r="F45">
        <f>E45/E47</f>
        <v>1.1585993820803295</v>
      </c>
      <c r="G45">
        <f>G44</f>
        <v>6.607890973703368</v>
      </c>
    </row>
    <row r="46" spans="2:7" x14ac:dyDescent="0.2">
      <c r="B46" t="s">
        <v>121</v>
      </c>
      <c r="C46">
        <f>J20</f>
        <v>50</v>
      </c>
      <c r="D46">
        <v>1</v>
      </c>
      <c r="E46">
        <f t="shared" si="2"/>
        <v>50</v>
      </c>
      <c r="F46">
        <f>E46/E47</f>
        <v>1.0298661174047374</v>
      </c>
      <c r="G46">
        <f>G45</f>
        <v>6.607890973703368</v>
      </c>
    </row>
    <row r="47" spans="2:7" x14ac:dyDescent="0.2">
      <c r="B47" t="s">
        <v>97</v>
      </c>
      <c r="C47">
        <f>C48-SUM(C38:C46)</f>
        <v>242.75</v>
      </c>
      <c r="D47">
        <f>15-SUM(D38:D46)</f>
        <v>5</v>
      </c>
      <c r="E47">
        <f t="shared" si="2"/>
        <v>48.55</v>
      </c>
    </row>
    <row r="48" spans="2:7" x14ac:dyDescent="0.2">
      <c r="B48" t="s">
        <v>98</v>
      </c>
      <c r="C48">
        <f>C35-K13/16</f>
        <v>2746</v>
      </c>
      <c r="D48">
        <v>15</v>
      </c>
    </row>
    <row r="52" spans="2:2" x14ac:dyDescent="0.2">
      <c r="B52" t="s">
        <v>122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99131-32C8-9144-A40D-A69941229737}">
  <dimension ref="A6:B8"/>
  <sheetViews>
    <sheetView zoomScale="118" workbookViewId="0">
      <selection activeCell="B8" sqref="B8"/>
    </sheetView>
  </sheetViews>
  <sheetFormatPr baseColWidth="10" defaultRowHeight="16" x14ac:dyDescent="0.2"/>
  <sheetData>
    <row r="6" spans="1:2" x14ac:dyDescent="0.2">
      <c r="A6" t="s">
        <v>123</v>
      </c>
      <c r="B6" t="s">
        <v>124</v>
      </c>
    </row>
    <row r="7" spans="1:2" x14ac:dyDescent="0.2">
      <c r="A7" t="s">
        <v>125</v>
      </c>
      <c r="B7" t="s">
        <v>126</v>
      </c>
    </row>
    <row r="8" spans="1:2" x14ac:dyDescent="0.2">
      <c r="A8"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Answer for Q 1</vt:lpstr>
      <vt:lpstr>Answer for Q 2</vt:lpstr>
      <vt:lpstr>Answer for Q 3</vt:lpstr>
      <vt:lpstr>Answer for Q 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2022-11-29T06:02:41Z</dcterms:created>
  <dcterms:modified xsi:type="dcterms:W3CDTF">2022-11-29T07:51:25Z</dcterms:modified>
</cp:coreProperties>
</file>