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 2019 (1)" sheetId="1" r:id="rId4"/>
    <sheet state="visible" name="Q 2018 (1)" sheetId="2" r:id="rId5"/>
    <sheet state="visible" name="Q 2016 (1)" sheetId="3" r:id="rId6"/>
  </sheets>
  <definedNames/>
  <calcPr/>
</workbook>
</file>

<file path=xl/sharedStrings.xml><?xml version="1.0" encoding="utf-8"?>
<sst xmlns="http://schemas.openxmlformats.org/spreadsheetml/2006/main" count="112" uniqueCount="58">
  <si>
    <t>OP-1</t>
  </si>
  <si>
    <t>OP-2</t>
  </si>
  <si>
    <t>Temp</t>
  </si>
  <si>
    <t>Glass Type</t>
  </si>
  <si>
    <t>a=</t>
  </si>
  <si>
    <t>b=</t>
  </si>
  <si>
    <t>n=</t>
  </si>
  <si>
    <t>Temp=100</t>
  </si>
  <si>
    <t>Temp=125</t>
  </si>
  <si>
    <t>Temp=150</t>
  </si>
  <si>
    <t>Total Sum=</t>
  </si>
  <si>
    <t>Temprature</t>
  </si>
  <si>
    <t>Yi..</t>
  </si>
  <si>
    <t>Y.j.</t>
  </si>
  <si>
    <t>Y…</t>
  </si>
  <si>
    <t>Yi..^2</t>
  </si>
  <si>
    <t>Sum=</t>
  </si>
  <si>
    <t>Y.j.^2</t>
  </si>
  <si>
    <t>Y…^2=</t>
  </si>
  <si>
    <t>Temperature</t>
  </si>
  <si>
    <t>Yij.^2</t>
  </si>
  <si>
    <t>Sum of Squares</t>
  </si>
  <si>
    <t>Degree of freedom</t>
  </si>
  <si>
    <t>Mean square</t>
  </si>
  <si>
    <t>F</t>
  </si>
  <si>
    <t>SS_T</t>
  </si>
  <si>
    <t>SS_A</t>
  </si>
  <si>
    <t>SS_B</t>
  </si>
  <si>
    <t>SS-sub</t>
  </si>
  <si>
    <t>SS_AB</t>
  </si>
  <si>
    <t>SS-E</t>
  </si>
  <si>
    <t>Batch-1
Pressure (psig)</t>
  </si>
  <si>
    <t>Batch-2
Pressure (psig)</t>
  </si>
  <si>
    <t>Pressure (psig)</t>
  </si>
  <si>
    <t>Batch-1</t>
  </si>
  <si>
    <t>Batch-2</t>
  </si>
  <si>
    <t>Block Total</t>
  </si>
  <si>
    <t>Block^2</t>
  </si>
  <si>
    <t>Degree of Freedom</t>
  </si>
  <si>
    <t>Mean Square</t>
  </si>
  <si>
    <t>F_critical</t>
  </si>
  <si>
    <t>P-value</t>
  </si>
  <si>
    <t>SS-Block</t>
  </si>
  <si>
    <t>SS_subtotal</t>
  </si>
  <si>
    <t>SS-AB</t>
  </si>
  <si>
    <t>SS_E</t>
  </si>
  <si>
    <t>Device</t>
  </si>
  <si>
    <t>Brand</t>
  </si>
  <si>
    <t>Fo</t>
  </si>
  <si>
    <t>SS-B</t>
  </si>
  <si>
    <t>SS_Sub</t>
  </si>
  <si>
    <t>Source of Variation</t>
  </si>
  <si>
    <t>Device(A)</t>
  </si>
  <si>
    <t>Brand (B)</t>
  </si>
  <si>
    <t>Interaction(AB)</t>
  </si>
  <si>
    <t>Error</t>
  </si>
  <si>
    <t>Total</t>
  </si>
  <si>
    <t>Only the device effect is significant!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</si>
</sst>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/>
    <font>
      <color theme="1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9CC2E5"/>
        <bgColor rgb="FF9CC2E5"/>
      </patternFill>
    </fill>
    <fill>
      <patternFill patternType="solid">
        <fgColor rgb="FFFFD965"/>
        <bgColor rgb="FFFFD965"/>
      </patternFill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rgb="FFF4B083"/>
        <bgColor rgb="FFF4B083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0" fillId="0" fontId="2" numFmtId="0" xfId="0" applyFont="1"/>
    <xf borderId="0" fillId="0" fontId="1" numFmtId="0" xfId="0" applyFont="1"/>
    <xf borderId="3" fillId="0" fontId="2" numFmtId="0" xfId="0" applyAlignment="1" applyBorder="1" applyFont="1">
      <alignment horizontal="center"/>
    </xf>
    <xf borderId="3" fillId="0" fontId="3" numFmtId="0" xfId="0" applyBorder="1" applyFont="1"/>
    <xf borderId="1" fillId="0" fontId="2" numFmtId="0" xfId="0" applyBorder="1" applyFont="1"/>
    <xf borderId="4" fillId="2" fontId="2" numFmtId="0" xfId="0" applyBorder="1" applyFill="1" applyFont="1"/>
    <xf borderId="2" fillId="0" fontId="2" numFmtId="0" xfId="0" applyAlignment="1" applyBorder="1" applyFont="1">
      <alignment horizontal="center"/>
    </xf>
    <xf borderId="5" fillId="0" fontId="3" numFmtId="0" xfId="0" applyBorder="1" applyFont="1"/>
    <xf borderId="6" fillId="0" fontId="3" numFmtId="0" xfId="0" applyBorder="1" applyFont="1"/>
    <xf borderId="0" fillId="0" fontId="4" numFmtId="0" xfId="0" applyFont="1"/>
    <xf borderId="4" fillId="3" fontId="2" numFmtId="0" xfId="0" applyBorder="1" applyFill="1" applyFont="1"/>
    <xf borderId="4" fillId="4" fontId="2" numFmtId="0" xfId="0" applyBorder="1" applyFill="1" applyFont="1"/>
    <xf borderId="7" fillId="0" fontId="2" numFmtId="0" xfId="0" applyAlignment="1" applyBorder="1" applyFont="1">
      <alignment horizontal="center" vertical="center"/>
    </xf>
    <xf borderId="8" fillId="0" fontId="3" numFmtId="0" xfId="0" applyBorder="1" applyFont="1"/>
    <xf borderId="9" fillId="0" fontId="3" numFmtId="0" xfId="0" applyBorder="1" applyFont="1"/>
    <xf borderId="2" fillId="0" fontId="2" numFmtId="0" xfId="0" applyAlignment="1" applyBorder="1" applyFont="1">
      <alignment horizontal="center" shrinkToFit="0" vertical="center" wrapText="1"/>
    </xf>
    <xf borderId="1" fillId="2" fontId="2" numFmtId="0" xfId="0" applyBorder="1" applyFont="1"/>
    <xf borderId="4" fillId="5" fontId="2" numFmtId="0" xfId="0" applyBorder="1" applyFill="1" applyFont="1"/>
    <xf borderId="4" fillId="2" fontId="2" numFmtId="0" xfId="0" applyAlignment="1" applyBorder="1" applyFont="1">
      <alignment horizontal="center" vertical="center"/>
    </xf>
    <xf borderId="7" fillId="6" fontId="2" numFmtId="0" xfId="0" applyAlignment="1" applyBorder="1" applyFill="1" applyFont="1">
      <alignment horizontal="center" vertical="center"/>
    </xf>
    <xf borderId="2" fillId="6" fontId="2" numFmtId="0" xfId="0" applyAlignment="1" applyBorder="1" applyFont="1">
      <alignment horizontal="center"/>
    </xf>
    <xf borderId="1" fillId="6" fontId="2" numFmtId="0" xfId="0" applyBorder="1" applyFont="1"/>
    <xf borderId="4" fillId="7" fontId="2" numFmtId="0" xfId="0" applyBorder="1" applyFill="1" applyFont="1"/>
    <xf borderId="4" fillId="8" fontId="2" numFmtId="0" xfId="0" applyBorder="1" applyFill="1" applyFont="1"/>
    <xf borderId="4" fillId="9" fontId="2" numFmtId="0" xfId="0" applyBorder="1" applyFill="1" applyFont="1"/>
    <xf borderId="4" fillId="10" fontId="2" numFmtId="0" xfId="0" applyBorder="1" applyFill="1" applyFont="1"/>
    <xf borderId="4" fillId="6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3.0"/>
    <col customWidth="1" min="3" max="3" width="16.86"/>
    <col customWidth="1" min="4" max="4" width="14.0"/>
    <col customWidth="1" min="5" max="6" width="8.71"/>
    <col customWidth="1" min="7" max="7" width="9.71"/>
    <col customWidth="1" min="8" max="8" width="12.57"/>
    <col customWidth="1" min="9" max="26" width="8.71"/>
  </cols>
  <sheetData>
    <row r="1" ht="14.25" customHeight="1">
      <c r="A1" s="1"/>
      <c r="B1" s="1"/>
      <c r="C1" s="1" t="s">
        <v>0</v>
      </c>
      <c r="D1" s="1"/>
      <c r="E1" s="1"/>
      <c r="F1" s="1" t="s">
        <v>1</v>
      </c>
      <c r="G1" s="1"/>
    </row>
    <row r="2" ht="14.25" customHeight="1">
      <c r="A2" s="1"/>
      <c r="B2" s="1"/>
      <c r="C2" s="1" t="s">
        <v>2</v>
      </c>
      <c r="D2" s="1"/>
      <c r="E2" s="1"/>
      <c r="F2" s="1" t="s">
        <v>2</v>
      </c>
      <c r="G2" s="1"/>
    </row>
    <row r="3" ht="14.25" customHeight="1">
      <c r="A3" s="1" t="s">
        <v>3</v>
      </c>
      <c r="B3" s="1">
        <v>100.0</v>
      </c>
      <c r="C3" s="1">
        <v>125.0</v>
      </c>
      <c r="D3" s="1">
        <v>150.0</v>
      </c>
      <c r="E3" s="1">
        <v>100.0</v>
      </c>
      <c r="F3" s="1">
        <v>125.0</v>
      </c>
      <c r="G3" s="1">
        <v>150.0</v>
      </c>
    </row>
    <row r="4" ht="14.25" customHeight="1">
      <c r="A4" s="1">
        <v>1.0</v>
      </c>
      <c r="B4" s="1">
        <v>580.0</v>
      </c>
      <c r="C4" s="1">
        <v>1090.0</v>
      </c>
      <c r="D4" s="1">
        <v>1392.0</v>
      </c>
      <c r="E4" s="1">
        <v>568.0</v>
      </c>
      <c r="F4" s="1">
        <v>1087.0</v>
      </c>
      <c r="G4" s="2">
        <v>1380.0</v>
      </c>
      <c r="H4" s="3" t="s">
        <v>4</v>
      </c>
      <c r="I4" s="4">
        <v>3.0</v>
      </c>
    </row>
    <row r="5" ht="14.25" customHeight="1">
      <c r="A5" s="1">
        <v>2.0</v>
      </c>
      <c r="B5" s="1">
        <v>550.0</v>
      </c>
      <c r="C5" s="1">
        <v>1070.0</v>
      </c>
      <c r="D5" s="1">
        <v>1328.0</v>
      </c>
      <c r="E5" s="1">
        <v>530.0</v>
      </c>
      <c r="F5" s="1">
        <v>1035.0</v>
      </c>
      <c r="G5" s="2">
        <v>1312.0</v>
      </c>
      <c r="H5" s="3" t="s">
        <v>5</v>
      </c>
      <c r="I5" s="4">
        <v>3.0</v>
      </c>
    </row>
    <row r="6" ht="14.25" customHeight="1">
      <c r="A6" s="1">
        <v>3.0</v>
      </c>
      <c r="B6" s="1">
        <v>546.0</v>
      </c>
      <c r="C6" s="1">
        <v>1045.0</v>
      </c>
      <c r="D6" s="1">
        <v>867.0</v>
      </c>
      <c r="E6" s="1">
        <v>575.0</v>
      </c>
      <c r="F6" s="1">
        <v>1053.0</v>
      </c>
      <c r="G6" s="2">
        <v>904.0</v>
      </c>
      <c r="H6" s="3" t="s">
        <v>6</v>
      </c>
      <c r="I6" s="4">
        <v>2.0</v>
      </c>
    </row>
    <row r="7" ht="14.25" customHeight="1"/>
    <row r="8" ht="14.25" customHeight="1">
      <c r="B8" s="5" t="s">
        <v>7</v>
      </c>
      <c r="C8" s="6"/>
      <c r="D8" s="5" t="s">
        <v>8</v>
      </c>
      <c r="E8" s="6"/>
      <c r="F8" s="5" t="s">
        <v>9</v>
      </c>
      <c r="G8" s="6"/>
    </row>
    <row r="9" ht="14.25" customHeight="1">
      <c r="B9" s="1">
        <v>580.0</v>
      </c>
      <c r="C9" s="1">
        <v>568.0</v>
      </c>
      <c r="D9" s="1">
        <v>1090.0</v>
      </c>
      <c r="E9" s="1">
        <v>1087.0</v>
      </c>
      <c r="F9" s="1">
        <v>1392.0</v>
      </c>
      <c r="G9" s="1">
        <v>1380.0</v>
      </c>
    </row>
    <row r="10" ht="14.25" customHeight="1">
      <c r="B10" s="1">
        <v>550.0</v>
      </c>
      <c r="C10" s="1">
        <v>530.0</v>
      </c>
      <c r="D10" s="1">
        <v>1070.0</v>
      </c>
      <c r="E10" s="1">
        <v>1035.0</v>
      </c>
      <c r="F10" s="1">
        <v>1328.0</v>
      </c>
      <c r="G10" s="1">
        <v>1312.0</v>
      </c>
    </row>
    <row r="11" ht="14.25" customHeight="1">
      <c r="B11" s="1">
        <v>546.0</v>
      </c>
      <c r="C11" s="1">
        <v>575.0</v>
      </c>
      <c r="D11" s="1">
        <v>1045.0</v>
      </c>
      <c r="E11" s="1">
        <v>1053.0</v>
      </c>
      <c r="F11" s="1">
        <v>867.0</v>
      </c>
      <c r="G11" s="1">
        <v>904.0</v>
      </c>
    </row>
    <row r="12" ht="14.25" customHeight="1"/>
    <row r="13" ht="14.25" customHeight="1">
      <c r="B13" s="7">
        <f t="shared" ref="B13:G13" si="1">B9^2</f>
        <v>336400</v>
      </c>
      <c r="C13" s="7">
        <f t="shared" si="1"/>
        <v>322624</v>
      </c>
      <c r="D13" s="7">
        <f t="shared" si="1"/>
        <v>1188100</v>
      </c>
      <c r="E13" s="7">
        <f t="shared" si="1"/>
        <v>1181569</v>
      </c>
      <c r="F13" s="7">
        <f t="shared" si="1"/>
        <v>1937664</v>
      </c>
      <c r="G13" s="7">
        <f t="shared" si="1"/>
        <v>1904400</v>
      </c>
    </row>
    <row r="14" ht="14.25" customHeight="1">
      <c r="B14" s="7">
        <f t="shared" ref="B14:G14" si="2">B10^2</f>
        <v>302500</v>
      </c>
      <c r="C14" s="7">
        <f t="shared" si="2"/>
        <v>280900</v>
      </c>
      <c r="D14" s="7">
        <f t="shared" si="2"/>
        <v>1144900</v>
      </c>
      <c r="E14" s="7">
        <f t="shared" si="2"/>
        <v>1071225</v>
      </c>
      <c r="F14" s="7">
        <f t="shared" si="2"/>
        <v>1763584</v>
      </c>
      <c r="G14" s="7">
        <f t="shared" si="2"/>
        <v>1721344</v>
      </c>
    </row>
    <row r="15" ht="14.25" customHeight="1">
      <c r="B15" s="7">
        <f t="shared" ref="B15:G15" si="3">B11^2</f>
        <v>298116</v>
      </c>
      <c r="C15" s="7">
        <f t="shared" si="3"/>
        <v>330625</v>
      </c>
      <c r="D15" s="7">
        <f t="shared" si="3"/>
        <v>1092025</v>
      </c>
      <c r="E15" s="7">
        <f t="shared" si="3"/>
        <v>1108809</v>
      </c>
      <c r="F15" s="7">
        <f t="shared" si="3"/>
        <v>751689</v>
      </c>
      <c r="G15" s="7">
        <f t="shared" si="3"/>
        <v>817216</v>
      </c>
      <c r="H15" s="8" t="s">
        <v>10</v>
      </c>
      <c r="I15" s="8">
        <f>SUM(B13:G15)</f>
        <v>17553690</v>
      </c>
    </row>
    <row r="16" ht="14.25" customHeight="1"/>
    <row r="17" ht="14.25" customHeight="1">
      <c r="A17" s="7"/>
      <c r="B17" s="9" t="s">
        <v>11</v>
      </c>
      <c r="C17" s="10"/>
      <c r="D17" s="11"/>
    </row>
    <row r="18" ht="14.25" customHeight="1">
      <c r="A18" s="7" t="s">
        <v>3</v>
      </c>
      <c r="B18" s="7">
        <v>100.0</v>
      </c>
      <c r="C18" s="7">
        <v>125.0</v>
      </c>
      <c r="D18" s="7">
        <v>150.0</v>
      </c>
      <c r="F18" s="12" t="s">
        <v>12</v>
      </c>
    </row>
    <row r="19" ht="14.25" customHeight="1">
      <c r="A19" s="7">
        <v>1.0</v>
      </c>
      <c r="B19" s="7">
        <f t="shared" ref="B19:B21" si="4">SUM(B9:C9)</f>
        <v>1148</v>
      </c>
      <c r="C19" s="7">
        <f t="shared" ref="C19:C21" si="5">SUM(D9:E9)</f>
        <v>2177</v>
      </c>
      <c r="D19" s="7">
        <f t="shared" ref="D19:D21" si="6">SUM(F9:G9)</f>
        <v>2772</v>
      </c>
      <c r="F19" s="13">
        <f t="shared" ref="F19:F21" si="7">SUM(B19:D19)</f>
        <v>6097</v>
      </c>
    </row>
    <row r="20" ht="14.25" customHeight="1">
      <c r="A20" s="7">
        <v>2.0</v>
      </c>
      <c r="B20" s="7">
        <f t="shared" si="4"/>
        <v>1080</v>
      </c>
      <c r="C20" s="7">
        <f t="shared" si="5"/>
        <v>2105</v>
      </c>
      <c r="D20" s="7">
        <f t="shared" si="6"/>
        <v>2640</v>
      </c>
      <c r="F20" s="13">
        <f t="shared" si="7"/>
        <v>5825</v>
      </c>
    </row>
    <row r="21" ht="14.25" customHeight="1">
      <c r="A21" s="7">
        <v>3.0</v>
      </c>
      <c r="B21" s="7">
        <f t="shared" si="4"/>
        <v>1121</v>
      </c>
      <c r="C21" s="7">
        <f t="shared" si="5"/>
        <v>2098</v>
      </c>
      <c r="D21" s="7">
        <f t="shared" si="6"/>
        <v>1771</v>
      </c>
      <c r="F21" s="13">
        <f t="shared" si="7"/>
        <v>4990</v>
      </c>
    </row>
    <row r="22" ht="14.25" customHeight="1">
      <c r="A22" s="12" t="s">
        <v>13</v>
      </c>
      <c r="B22" s="14">
        <f t="shared" ref="B22:D22" si="8">SUM(B19:B21)</f>
        <v>3349</v>
      </c>
      <c r="C22" s="14">
        <f t="shared" si="8"/>
        <v>6380</v>
      </c>
      <c r="D22" s="14">
        <f t="shared" si="8"/>
        <v>7183</v>
      </c>
      <c r="E22" s="3"/>
      <c r="F22" s="8">
        <f>SUM(F19:F21)</f>
        <v>16912</v>
      </c>
      <c r="G22" s="8" t="s">
        <v>14</v>
      </c>
    </row>
    <row r="23" ht="14.25" customHeight="1"/>
    <row r="24" ht="14.25" customHeight="1"/>
    <row r="25" ht="14.25" customHeight="1">
      <c r="A25" s="13" t="s">
        <v>15</v>
      </c>
      <c r="B25" s="13">
        <f>F19^2</f>
        <v>37173409</v>
      </c>
      <c r="C25" s="13">
        <f>F20^2</f>
        <v>33930625</v>
      </c>
      <c r="D25" s="13">
        <f>F21^2</f>
        <v>24900100</v>
      </c>
      <c r="F25" s="13" t="s">
        <v>16</v>
      </c>
      <c r="G25" s="13">
        <f t="shared" ref="G25:G26" si="10">SUM(B25:D25)</f>
        <v>96004134</v>
      </c>
    </row>
    <row r="26" ht="14.25" customHeight="1">
      <c r="A26" s="12" t="s">
        <v>17</v>
      </c>
      <c r="B26" s="14">
        <f t="shared" ref="B26:D26" si="9">B22^2</f>
        <v>11215801</v>
      </c>
      <c r="C26" s="14">
        <f t="shared" si="9"/>
        <v>40704400</v>
      </c>
      <c r="D26" s="14">
        <f t="shared" si="9"/>
        <v>51595489</v>
      </c>
      <c r="F26" s="14" t="s">
        <v>16</v>
      </c>
      <c r="G26" s="14">
        <f t="shared" si="10"/>
        <v>103515690</v>
      </c>
    </row>
    <row r="27" ht="14.25" customHeight="1">
      <c r="F27" s="8" t="s">
        <v>18</v>
      </c>
      <c r="G27" s="8">
        <f>F22^2</f>
        <v>286015744</v>
      </c>
    </row>
    <row r="28" ht="14.25" customHeight="1"/>
    <row r="29" ht="14.25" customHeight="1">
      <c r="A29" s="7" t="s">
        <v>19</v>
      </c>
      <c r="B29" s="7">
        <v>100.0</v>
      </c>
      <c r="C29" s="7">
        <v>125.0</v>
      </c>
      <c r="D29" s="7">
        <v>150.0</v>
      </c>
    </row>
    <row r="30" ht="14.25" customHeight="1">
      <c r="A30" s="15" t="s">
        <v>20</v>
      </c>
      <c r="B30" s="7">
        <f t="shared" ref="B30:D30" si="11">B19^2</f>
        <v>1317904</v>
      </c>
      <c r="C30" s="7">
        <f t="shared" si="11"/>
        <v>4739329</v>
      </c>
      <c r="D30" s="7">
        <f t="shared" si="11"/>
        <v>7683984</v>
      </c>
    </row>
    <row r="31" ht="14.25" customHeight="1">
      <c r="A31" s="16"/>
      <c r="B31" s="7">
        <f t="shared" ref="B31:D31" si="12">B20^2</f>
        <v>1166400</v>
      </c>
      <c r="C31" s="7">
        <f t="shared" si="12"/>
        <v>4431025</v>
      </c>
      <c r="D31" s="7">
        <f t="shared" si="12"/>
        <v>6969600</v>
      </c>
    </row>
    <row r="32" ht="14.25" customHeight="1">
      <c r="A32" s="17"/>
      <c r="B32" s="7">
        <f t="shared" ref="B32:D32" si="13">B21^2</f>
        <v>1256641</v>
      </c>
      <c r="C32" s="7">
        <f t="shared" si="13"/>
        <v>4401604</v>
      </c>
      <c r="D32" s="7">
        <f t="shared" si="13"/>
        <v>3136441</v>
      </c>
      <c r="F32" s="8" t="s">
        <v>16</v>
      </c>
      <c r="G32" s="8">
        <f>SUM(B30:D32)</f>
        <v>35102928</v>
      </c>
    </row>
    <row r="33" ht="14.25" customHeight="1"/>
    <row r="34" ht="14.25" customHeight="1"/>
    <row r="35" ht="14.25" customHeight="1">
      <c r="B35" s="12" t="s">
        <v>21</v>
      </c>
      <c r="C35" s="12" t="s">
        <v>22</v>
      </c>
      <c r="D35" s="12" t="s">
        <v>23</v>
      </c>
      <c r="E35" s="12" t="s">
        <v>24</v>
      </c>
    </row>
    <row r="36" ht="14.25" customHeight="1">
      <c r="A36" s="12" t="s">
        <v>25</v>
      </c>
      <c r="B36" s="12">
        <f>I15-G27/(I4*I5*I6)</f>
        <v>1663926.444</v>
      </c>
      <c r="C36" s="12">
        <v>17.0</v>
      </c>
      <c r="D36" s="12">
        <f t="shared" ref="D36:D38" si="14">B36/C36</f>
        <v>97878.02614</v>
      </c>
      <c r="E36" s="12">
        <f>D36/D41</f>
        <v>351.7628972</v>
      </c>
    </row>
    <row r="37" ht="14.25" customHeight="1">
      <c r="A37" s="12" t="s">
        <v>26</v>
      </c>
      <c r="B37" s="12">
        <f>G25/(I5*I6)-G27/(I4*I5*I6)</f>
        <v>110925.4444</v>
      </c>
      <c r="C37" s="12">
        <v>2.0</v>
      </c>
      <c r="D37" s="12">
        <f t="shared" si="14"/>
        <v>55462.72222</v>
      </c>
      <c r="E37" s="12">
        <f>D37/D41</f>
        <v>199.3269442</v>
      </c>
    </row>
    <row r="38" ht="14.25" customHeight="1">
      <c r="A38" s="12" t="s">
        <v>27</v>
      </c>
      <c r="B38" s="12">
        <f>G26/(I4*I6)-G27/(I4*I5*I6)</f>
        <v>1362851.444</v>
      </c>
      <c r="C38" s="12">
        <v>2.0</v>
      </c>
      <c r="D38" s="12">
        <f t="shared" si="14"/>
        <v>681425.7222</v>
      </c>
      <c r="E38" s="12">
        <f>D38/D41</f>
        <v>2448.969352</v>
      </c>
    </row>
    <row r="39" ht="14.25" customHeight="1">
      <c r="A39" s="12" t="s">
        <v>28</v>
      </c>
      <c r="B39" s="12">
        <f>G32/I6-G27/(I4*I5*I6)</f>
        <v>1661700.444</v>
      </c>
      <c r="C39" s="12">
        <v>1.0</v>
      </c>
    </row>
    <row r="40" ht="14.25" customHeight="1">
      <c r="A40" s="12" t="s">
        <v>29</v>
      </c>
      <c r="B40" s="12">
        <f>B39-(B37+B38)</f>
        <v>187923.5556</v>
      </c>
      <c r="C40" s="12">
        <f>(I4-1)*(I5-1)</f>
        <v>4</v>
      </c>
      <c r="D40" s="12">
        <f t="shared" ref="D40:D41" si="15">B40/C40</f>
        <v>46980.88889</v>
      </c>
      <c r="E40" s="12">
        <f>D40/D41</f>
        <v>168.8441649</v>
      </c>
    </row>
    <row r="41" ht="14.25" customHeight="1">
      <c r="A41" s="12" t="s">
        <v>30</v>
      </c>
      <c r="B41" s="12">
        <f>B36-B39</f>
        <v>2226</v>
      </c>
      <c r="C41" s="12">
        <f>C36-(C37+C38+C39+C40)</f>
        <v>8</v>
      </c>
      <c r="D41" s="12">
        <f t="shared" si="15"/>
        <v>278.25</v>
      </c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B8:C8"/>
    <mergeCell ref="D8:E8"/>
    <mergeCell ref="F8:G8"/>
    <mergeCell ref="B17:D17"/>
    <mergeCell ref="A30:A32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23.86"/>
    <col customWidth="1" min="3" max="3" width="16.29"/>
    <col customWidth="1" min="4" max="4" width="11.71"/>
    <col customWidth="1" min="5" max="5" width="9.43"/>
    <col customWidth="1" min="6" max="8" width="8.71"/>
    <col customWidth="1" min="9" max="9" width="9.86"/>
    <col customWidth="1" min="10" max="26" width="8.71"/>
  </cols>
  <sheetData>
    <row r="1" ht="42.75" customHeight="1">
      <c r="A1" s="15" t="s">
        <v>19</v>
      </c>
      <c r="B1" s="18" t="s">
        <v>31</v>
      </c>
      <c r="C1" s="10"/>
      <c r="D1" s="11"/>
      <c r="E1" s="18" t="s">
        <v>32</v>
      </c>
      <c r="F1" s="10"/>
      <c r="G1" s="11"/>
    </row>
    <row r="2" ht="14.25" customHeight="1">
      <c r="A2" s="17"/>
      <c r="B2" s="7">
        <v>200.0</v>
      </c>
      <c r="C2" s="7">
        <v>215.0</v>
      </c>
      <c r="D2" s="7">
        <v>230.0</v>
      </c>
      <c r="E2" s="7">
        <v>200.0</v>
      </c>
      <c r="F2" s="7">
        <v>215.0</v>
      </c>
      <c r="G2" s="7">
        <v>230.0</v>
      </c>
    </row>
    <row r="3" ht="14.25" customHeight="1">
      <c r="A3" s="7">
        <v>150.0</v>
      </c>
      <c r="B3" s="7">
        <v>90.4</v>
      </c>
      <c r="C3" s="7">
        <v>90.7</v>
      </c>
      <c r="D3" s="7">
        <v>90.2</v>
      </c>
      <c r="E3" s="7">
        <v>90.2</v>
      </c>
      <c r="F3" s="7">
        <v>90.6</v>
      </c>
      <c r="G3" s="7">
        <v>90.4</v>
      </c>
      <c r="H3" s="12" t="s">
        <v>4</v>
      </c>
      <c r="I3" s="12">
        <v>3.0</v>
      </c>
    </row>
    <row r="4" ht="14.25" customHeight="1">
      <c r="A4" s="7">
        <v>160.0</v>
      </c>
      <c r="B4" s="7">
        <v>90.1</v>
      </c>
      <c r="C4" s="7">
        <v>90.5</v>
      </c>
      <c r="D4" s="7">
        <v>89.9</v>
      </c>
      <c r="E4" s="7">
        <v>90.3</v>
      </c>
      <c r="F4" s="7">
        <v>90.6</v>
      </c>
      <c r="G4" s="7">
        <v>90.1</v>
      </c>
      <c r="H4" s="12" t="s">
        <v>5</v>
      </c>
      <c r="I4" s="12">
        <v>3.0</v>
      </c>
    </row>
    <row r="5" ht="14.25" customHeight="1">
      <c r="A5" s="7">
        <v>170.0</v>
      </c>
      <c r="B5" s="7">
        <v>90.5</v>
      </c>
      <c r="C5" s="7">
        <v>90.8</v>
      </c>
      <c r="D5" s="7">
        <v>90.4</v>
      </c>
      <c r="E5" s="7">
        <v>90.7</v>
      </c>
      <c r="F5" s="7">
        <v>90.9</v>
      </c>
      <c r="G5" s="7">
        <v>90.1</v>
      </c>
      <c r="H5" s="12" t="s">
        <v>6</v>
      </c>
      <c r="I5" s="12">
        <v>2.0</v>
      </c>
    </row>
    <row r="6" ht="14.25" customHeight="1"/>
    <row r="7" ht="14.25" customHeight="1"/>
    <row r="8" ht="14.25" customHeight="1">
      <c r="B8" s="7">
        <f t="shared" ref="B8:G8" si="1">B3^2</f>
        <v>8172.16</v>
      </c>
      <c r="C8" s="7">
        <f t="shared" si="1"/>
        <v>8226.49</v>
      </c>
      <c r="D8" s="7">
        <f t="shared" si="1"/>
        <v>8136.04</v>
      </c>
      <c r="E8" s="7">
        <f t="shared" si="1"/>
        <v>8136.04</v>
      </c>
      <c r="F8" s="7">
        <f t="shared" si="1"/>
        <v>8208.36</v>
      </c>
      <c r="G8" s="7">
        <f t="shared" si="1"/>
        <v>8172.16</v>
      </c>
    </row>
    <row r="9" ht="14.25" customHeight="1">
      <c r="B9" s="7">
        <f t="shared" ref="B9:G9" si="2">B4^2</f>
        <v>8118.01</v>
      </c>
      <c r="C9" s="7">
        <f t="shared" si="2"/>
        <v>8190.25</v>
      </c>
      <c r="D9" s="7">
        <f t="shared" si="2"/>
        <v>8082.01</v>
      </c>
      <c r="E9" s="7">
        <f t="shared" si="2"/>
        <v>8154.09</v>
      </c>
      <c r="F9" s="7">
        <f t="shared" si="2"/>
        <v>8208.36</v>
      </c>
      <c r="G9" s="7">
        <f t="shared" si="2"/>
        <v>8118.01</v>
      </c>
    </row>
    <row r="10" ht="14.25" customHeight="1">
      <c r="B10" s="7">
        <f t="shared" ref="B10:G10" si="3">B5^2</f>
        <v>8190.25</v>
      </c>
      <c r="C10" s="7">
        <f t="shared" si="3"/>
        <v>8244.64</v>
      </c>
      <c r="D10" s="7">
        <f t="shared" si="3"/>
        <v>8172.16</v>
      </c>
      <c r="E10" s="7">
        <f t="shared" si="3"/>
        <v>8226.49</v>
      </c>
      <c r="F10" s="7">
        <f t="shared" si="3"/>
        <v>8262.81</v>
      </c>
      <c r="G10" s="7">
        <f t="shared" si="3"/>
        <v>8118.01</v>
      </c>
      <c r="H10" s="8" t="s">
        <v>16</v>
      </c>
      <c r="I10" s="8">
        <f>SUM(B8:G10)</f>
        <v>147136.34</v>
      </c>
    </row>
    <row r="11" ht="14.25" customHeight="1"/>
    <row r="12" ht="14.25" customHeight="1"/>
    <row r="13" ht="14.25" customHeight="1">
      <c r="A13" s="7"/>
      <c r="B13" s="7"/>
      <c r="C13" s="7"/>
      <c r="D13" s="9" t="s">
        <v>33</v>
      </c>
      <c r="E13" s="11"/>
      <c r="F13" s="7"/>
      <c r="G13" s="7"/>
    </row>
    <row r="14" ht="14.25" customHeight="1">
      <c r="A14" s="7"/>
      <c r="B14" s="9">
        <v>200.0</v>
      </c>
      <c r="C14" s="11"/>
      <c r="D14" s="9">
        <v>215.0</v>
      </c>
      <c r="E14" s="11"/>
      <c r="F14" s="9">
        <v>230.0</v>
      </c>
      <c r="G14" s="11"/>
    </row>
    <row r="15" ht="14.25" customHeight="1">
      <c r="A15" s="7">
        <v>150.0</v>
      </c>
      <c r="B15" s="7">
        <v>90.4</v>
      </c>
      <c r="C15" s="7">
        <v>90.2</v>
      </c>
      <c r="D15" s="7">
        <v>90.7</v>
      </c>
      <c r="E15" s="7">
        <v>90.6</v>
      </c>
      <c r="F15" s="7">
        <v>90.2</v>
      </c>
      <c r="G15" s="7">
        <v>90.4</v>
      </c>
    </row>
    <row r="16" ht="14.25" customHeight="1">
      <c r="A16" s="7">
        <v>160.0</v>
      </c>
      <c r="B16" s="7">
        <v>90.1</v>
      </c>
      <c r="C16" s="7">
        <v>90.3</v>
      </c>
      <c r="D16" s="7">
        <v>90.5</v>
      </c>
      <c r="E16" s="7">
        <v>90.6</v>
      </c>
      <c r="F16" s="7">
        <v>89.9</v>
      </c>
      <c r="G16" s="7">
        <v>90.1</v>
      </c>
    </row>
    <row r="17" ht="14.25" customHeight="1">
      <c r="A17" s="7">
        <v>170.0</v>
      </c>
      <c r="B17" s="7">
        <v>90.5</v>
      </c>
      <c r="C17" s="7">
        <v>90.7</v>
      </c>
      <c r="D17" s="7">
        <v>90.8</v>
      </c>
      <c r="E17" s="7">
        <v>90.9</v>
      </c>
      <c r="F17" s="7">
        <v>90.4</v>
      </c>
      <c r="G17" s="7">
        <v>90.1</v>
      </c>
    </row>
    <row r="18" ht="14.25" customHeight="1">
      <c r="I18" s="7"/>
      <c r="J18" s="7" t="s">
        <v>34</v>
      </c>
      <c r="K18" s="7" t="s">
        <v>35</v>
      </c>
    </row>
    <row r="19" ht="14.25" customHeight="1">
      <c r="I19" s="7" t="s">
        <v>36</v>
      </c>
      <c r="J19" s="7">
        <f>SUM(B3:D5)</f>
        <v>813.5</v>
      </c>
      <c r="K19" s="7">
        <f>SUM(E3:G5)</f>
        <v>813.9</v>
      </c>
    </row>
    <row r="20" ht="14.25" customHeight="1">
      <c r="A20" s="7"/>
      <c r="B20" s="7">
        <v>200.0</v>
      </c>
      <c r="C20" s="7">
        <v>215.0</v>
      </c>
      <c r="D20" s="7">
        <v>230.0</v>
      </c>
      <c r="F20" s="12" t="s">
        <v>12</v>
      </c>
      <c r="I20" s="7" t="s">
        <v>37</v>
      </c>
      <c r="J20" s="7">
        <f t="shared" ref="J20:K20" si="4">J19^2</f>
        <v>661782.25</v>
      </c>
      <c r="K20" s="7">
        <f t="shared" si="4"/>
        <v>662433.21</v>
      </c>
    </row>
    <row r="21" ht="14.25" customHeight="1">
      <c r="A21" s="7">
        <v>150.0</v>
      </c>
      <c r="B21" s="7">
        <f t="shared" ref="B21:B23" si="5">SUM(B15:C15)</f>
        <v>180.6</v>
      </c>
      <c r="C21" s="7">
        <f t="shared" ref="C21:C23" si="6">SUM(D15:E15)</f>
        <v>181.3</v>
      </c>
      <c r="D21" s="7">
        <f t="shared" ref="D21:D23" si="7">SUM(F15:G15)</f>
        <v>180.6</v>
      </c>
      <c r="F21" s="13">
        <f t="shared" ref="F21:F23" si="8">SUM(B21:D21)</f>
        <v>542.5</v>
      </c>
      <c r="I21" s="19" t="s">
        <v>16</v>
      </c>
      <c r="J21" s="19">
        <f>SUM(J20:K20)</f>
        <v>1324215.46</v>
      </c>
      <c r="K21" s="7"/>
    </row>
    <row r="22" ht="14.25" customHeight="1">
      <c r="A22" s="7">
        <v>160.0</v>
      </c>
      <c r="B22" s="7">
        <f t="shared" si="5"/>
        <v>180.4</v>
      </c>
      <c r="C22" s="7">
        <f t="shared" si="6"/>
        <v>181.1</v>
      </c>
      <c r="D22" s="7">
        <f t="shared" si="7"/>
        <v>180</v>
      </c>
      <c r="F22" s="13">
        <f t="shared" si="8"/>
        <v>541.5</v>
      </c>
    </row>
    <row r="23" ht="14.25" customHeight="1">
      <c r="A23" s="7">
        <v>170.0</v>
      </c>
      <c r="B23" s="7">
        <f t="shared" si="5"/>
        <v>181.2</v>
      </c>
      <c r="C23" s="7">
        <f t="shared" si="6"/>
        <v>181.7</v>
      </c>
      <c r="D23" s="7">
        <f t="shared" si="7"/>
        <v>180.5</v>
      </c>
      <c r="F23" s="13">
        <f t="shared" si="8"/>
        <v>543.4</v>
      </c>
    </row>
    <row r="24" ht="14.25" customHeight="1">
      <c r="A24" s="12" t="s">
        <v>13</v>
      </c>
      <c r="B24" s="20">
        <f t="shared" ref="B24:D24" si="9">SUM(B21:B23)</f>
        <v>542.2</v>
      </c>
      <c r="C24" s="20">
        <f t="shared" si="9"/>
        <v>544.1</v>
      </c>
      <c r="D24" s="20">
        <f t="shared" si="9"/>
        <v>541.1</v>
      </c>
      <c r="F24" s="8">
        <f>SUM(F21:F23)</f>
        <v>1627.4</v>
      </c>
    </row>
    <row r="25" ht="14.25" customHeight="1">
      <c r="B25" s="3"/>
      <c r="C25" s="3"/>
      <c r="D25" s="3"/>
      <c r="F25" s="21" t="s">
        <v>14</v>
      </c>
    </row>
    <row r="26" ht="14.25" customHeight="1">
      <c r="B26" s="3"/>
      <c r="C26" s="3"/>
      <c r="D26" s="3"/>
    </row>
    <row r="27" ht="14.25" customHeight="1">
      <c r="A27" s="12" t="s">
        <v>15</v>
      </c>
      <c r="B27" s="13">
        <f>F21^2</f>
        <v>294306.25</v>
      </c>
      <c r="C27" s="13">
        <f>F22^2</f>
        <v>293222.25</v>
      </c>
      <c r="D27" s="13">
        <f>F23^2</f>
        <v>295283.56</v>
      </c>
      <c r="E27" s="12" t="s">
        <v>16</v>
      </c>
      <c r="F27" s="13">
        <f t="shared" ref="F27:F28" si="11">SUM(B27:D27)</f>
        <v>882812.06</v>
      </c>
    </row>
    <row r="28" ht="14.25" customHeight="1">
      <c r="A28" s="12" t="s">
        <v>17</v>
      </c>
      <c r="B28" s="20">
        <f t="shared" ref="B28:D28" si="10">B24^2</f>
        <v>293980.84</v>
      </c>
      <c r="C28" s="20">
        <f t="shared" si="10"/>
        <v>296044.81</v>
      </c>
      <c r="D28" s="20">
        <f t="shared" si="10"/>
        <v>292789.21</v>
      </c>
      <c r="E28" s="12" t="s">
        <v>16</v>
      </c>
      <c r="F28" s="20">
        <f t="shared" si="11"/>
        <v>882814.86</v>
      </c>
    </row>
    <row r="29" ht="14.25" customHeight="1">
      <c r="B29" s="3"/>
      <c r="E29" s="8" t="s">
        <v>18</v>
      </c>
      <c r="F29" s="8">
        <f>F24^2</f>
        <v>2648430.76</v>
      </c>
    </row>
    <row r="30" ht="14.25" customHeight="1">
      <c r="B30" s="3"/>
    </row>
    <row r="31" ht="14.25" customHeight="1">
      <c r="A31" s="15" t="s">
        <v>20</v>
      </c>
      <c r="B31" s="7">
        <f t="shared" ref="B31:D31" si="12">B21^2</f>
        <v>32616.36</v>
      </c>
      <c r="C31" s="7">
        <f t="shared" si="12"/>
        <v>32869.69</v>
      </c>
      <c r="D31" s="7">
        <f t="shared" si="12"/>
        <v>32616.36</v>
      </c>
    </row>
    <row r="32" ht="14.25" customHeight="1">
      <c r="A32" s="16"/>
      <c r="B32" s="7">
        <f t="shared" ref="B32:D32" si="13">B22^2</f>
        <v>32544.16</v>
      </c>
      <c r="C32" s="7">
        <f t="shared" si="13"/>
        <v>32797.21</v>
      </c>
      <c r="D32" s="7">
        <f t="shared" si="13"/>
        <v>32400</v>
      </c>
    </row>
    <row r="33" ht="14.25" customHeight="1">
      <c r="A33" s="17"/>
      <c r="B33" s="7">
        <f t="shared" ref="B33:D33" si="14">B23^2</f>
        <v>32833.44</v>
      </c>
      <c r="C33" s="7">
        <f t="shared" si="14"/>
        <v>33014.89</v>
      </c>
      <c r="D33" s="7">
        <f t="shared" si="14"/>
        <v>32580.25</v>
      </c>
      <c r="E33" s="8" t="s">
        <v>16</v>
      </c>
      <c r="F33" s="8">
        <f>SUM(B31:D33)</f>
        <v>294272.36</v>
      </c>
    </row>
    <row r="34" ht="14.25" customHeight="1"/>
    <row r="35" ht="14.25" customHeight="1"/>
    <row r="36" ht="14.25" customHeight="1">
      <c r="B36" s="12" t="s">
        <v>21</v>
      </c>
      <c r="C36" s="12" t="s">
        <v>38</v>
      </c>
      <c r="D36" s="12" t="s">
        <v>39</v>
      </c>
      <c r="E36" s="12" t="s">
        <v>24</v>
      </c>
      <c r="F36" s="12" t="s">
        <v>40</v>
      </c>
      <c r="G36" s="12" t="s">
        <v>41</v>
      </c>
    </row>
    <row r="37" ht="14.25" customHeight="1">
      <c r="A37" s="12" t="s">
        <v>25</v>
      </c>
      <c r="B37" s="12">
        <f>I10-F29/(I3*I4*I5)</f>
        <v>1.297777778</v>
      </c>
      <c r="C37" s="12">
        <v>17.0</v>
      </c>
      <c r="D37" s="12">
        <f t="shared" ref="D37:D40" si="15">B37/C37</f>
        <v>0.07633986928</v>
      </c>
      <c r="E37" s="12">
        <f>D37/D43</f>
        <v>4.04152249</v>
      </c>
    </row>
    <row r="38" ht="14.25" customHeight="1">
      <c r="A38" s="12" t="s">
        <v>26</v>
      </c>
      <c r="B38" s="12">
        <f>F27/(I3*I5)-F29/(I3*I4*I5)</f>
        <v>0.3011111111</v>
      </c>
      <c r="C38" s="12">
        <v>2.0</v>
      </c>
      <c r="D38" s="12">
        <f t="shared" si="15"/>
        <v>0.1505555556</v>
      </c>
      <c r="E38" s="12">
        <f>D38/D43</f>
        <v>7.970588233</v>
      </c>
      <c r="F38" s="12">
        <f>_xlfn.F.INV.RT(0.05,C38,C43)</f>
        <v>4.458970108</v>
      </c>
      <c r="G38" s="12">
        <f>_xlfn.F.DIST.RT(F38,C38,C43)</f>
        <v>0.05</v>
      </c>
    </row>
    <row r="39" ht="14.25" customHeight="1">
      <c r="A39" s="12" t="s">
        <v>27</v>
      </c>
      <c r="B39" s="12">
        <f>F28/(I4*I5)-F29/(I3*I4*I5)</f>
        <v>0.7677777777</v>
      </c>
      <c r="C39" s="12">
        <v>2.0</v>
      </c>
      <c r="D39" s="12">
        <f t="shared" si="15"/>
        <v>0.3838888889</v>
      </c>
      <c r="E39" s="12">
        <f>D39/D43</f>
        <v>20.3235294</v>
      </c>
      <c r="F39" s="12">
        <f>_xlfn.F.INV.RT(0.05,C39,C43)</f>
        <v>4.458970108</v>
      </c>
      <c r="G39" s="12">
        <f>_xlfn.F.DIST.RT(E39,C39,C43)</f>
        <v>0.000731364028</v>
      </c>
    </row>
    <row r="40" ht="14.25" customHeight="1">
      <c r="A40" s="12" t="s">
        <v>42</v>
      </c>
      <c r="B40" s="12">
        <f>((1/(I3*I4))*J21-F29/(I3*I4*I5))</f>
        <v>0.008888888871</v>
      </c>
      <c r="C40" s="12">
        <v>1.0</v>
      </c>
      <c r="D40" s="12">
        <f t="shared" si="15"/>
        <v>0.008888888871</v>
      </c>
      <c r="E40" s="12">
        <f>D40/D43</f>
        <v>0.4705882342</v>
      </c>
      <c r="F40" s="12">
        <f>_xlfn.F.INV.RT(0.05,C40,C43)</f>
        <v>5.317655072</v>
      </c>
      <c r="G40" s="12">
        <f>_xlfn.F.DIST.RT(E40,C40,C43)</f>
        <v>0.5121034952</v>
      </c>
    </row>
    <row r="41" ht="14.25" customHeight="1">
      <c r="A41" s="12" t="s">
        <v>43</v>
      </c>
      <c r="B41" s="12">
        <f>(1/I5)*F33-F29/(I3*I4*I5)</f>
        <v>1.137777778</v>
      </c>
    </row>
    <row r="42" ht="14.25" customHeight="1">
      <c r="A42" s="12" t="s">
        <v>44</v>
      </c>
      <c r="B42" s="12">
        <f>B41-(B38+B39)</f>
        <v>0.0688888889</v>
      </c>
      <c r="C42" s="12">
        <v>4.0</v>
      </c>
      <c r="D42" s="12">
        <f t="shared" ref="D42:D43" si="16">B42/C42</f>
        <v>0.01722222222</v>
      </c>
      <c r="E42" s="12">
        <f>D42/D43</f>
        <v>0.9117647057</v>
      </c>
      <c r="F42" s="12">
        <f>_xlfn.F.INV.RT(0.05,C42,C43)</f>
        <v>3.837853355</v>
      </c>
      <c r="G42" s="12">
        <f>_xlfn.F.DIST.RT(E42,C42,C43)</f>
        <v>0.5013771542</v>
      </c>
    </row>
    <row r="43" ht="14.25" customHeight="1">
      <c r="A43" s="12" t="s">
        <v>45</v>
      </c>
      <c r="B43" s="12">
        <f>B37-B40-B38-B39-B42</f>
        <v>0.1511111112</v>
      </c>
      <c r="C43" s="12">
        <f>C37-(C38+C39+C42+C40)</f>
        <v>8</v>
      </c>
      <c r="D43" s="12">
        <f t="shared" si="16"/>
        <v>0.0188888889</v>
      </c>
    </row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A1:A2"/>
    <mergeCell ref="B1:D1"/>
    <mergeCell ref="E1:G1"/>
    <mergeCell ref="D13:E13"/>
    <mergeCell ref="B14:C14"/>
    <mergeCell ref="D14:E14"/>
    <mergeCell ref="F14:G14"/>
    <mergeCell ref="A31:A3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16.71"/>
    <col customWidth="1" min="3" max="3" width="17.14"/>
    <col customWidth="1" min="4" max="4" width="18.0"/>
    <col customWidth="1" min="5" max="26" width="8.71"/>
  </cols>
  <sheetData>
    <row r="1" ht="14.25" customHeight="1">
      <c r="A1" s="22" t="s">
        <v>46</v>
      </c>
      <c r="B1" s="23" t="s">
        <v>47</v>
      </c>
      <c r="C1" s="10"/>
      <c r="D1" s="10"/>
      <c r="E1" s="10"/>
      <c r="F1" s="10"/>
      <c r="G1" s="10"/>
      <c r="H1" s="11"/>
      <c r="I1" s="24"/>
    </row>
    <row r="2" ht="14.25" customHeight="1">
      <c r="A2" s="17"/>
      <c r="B2" s="23">
        <v>1.0</v>
      </c>
      <c r="C2" s="11"/>
      <c r="D2" s="23">
        <v>2.0</v>
      </c>
      <c r="E2" s="11"/>
      <c r="F2" s="23">
        <v>3.0</v>
      </c>
      <c r="G2" s="11"/>
      <c r="H2" s="23">
        <v>4.0</v>
      </c>
      <c r="I2" s="11"/>
      <c r="J2" s="12" t="s">
        <v>4</v>
      </c>
      <c r="K2" s="12">
        <v>3.0</v>
      </c>
    </row>
    <row r="3" ht="14.25" customHeight="1">
      <c r="A3" s="7">
        <v>1.0</v>
      </c>
      <c r="B3" s="7">
        <v>17.9</v>
      </c>
      <c r="C3" s="7">
        <v>18.1</v>
      </c>
      <c r="D3" s="7">
        <v>17.8</v>
      </c>
      <c r="E3" s="7">
        <v>17.8</v>
      </c>
      <c r="F3" s="7">
        <v>18.1</v>
      </c>
      <c r="G3" s="7">
        <v>18.2</v>
      </c>
      <c r="H3" s="7">
        <v>17.8</v>
      </c>
      <c r="I3" s="7">
        <v>17.9</v>
      </c>
      <c r="J3" s="12" t="s">
        <v>5</v>
      </c>
      <c r="K3" s="12">
        <v>4.0</v>
      </c>
    </row>
    <row r="4" ht="14.25" customHeight="1">
      <c r="A4" s="7">
        <v>2.0</v>
      </c>
      <c r="B4" s="7">
        <v>18.2</v>
      </c>
      <c r="C4" s="7">
        <v>18.0</v>
      </c>
      <c r="D4" s="7">
        <v>18.0</v>
      </c>
      <c r="E4" s="7">
        <v>18.3</v>
      </c>
      <c r="F4" s="7">
        <v>18.4</v>
      </c>
      <c r="G4" s="7">
        <v>18.1</v>
      </c>
      <c r="H4" s="7">
        <v>18.1</v>
      </c>
      <c r="I4" s="7">
        <v>18.5</v>
      </c>
      <c r="J4" s="12" t="s">
        <v>6</v>
      </c>
      <c r="K4" s="12">
        <v>2.0</v>
      </c>
    </row>
    <row r="5" ht="14.25" customHeight="1">
      <c r="A5" s="7">
        <v>3.0</v>
      </c>
      <c r="B5" s="7">
        <v>18.0</v>
      </c>
      <c r="C5" s="7">
        <v>17.8</v>
      </c>
      <c r="D5" s="7">
        <v>17.8</v>
      </c>
      <c r="E5" s="7">
        <v>18.0</v>
      </c>
      <c r="F5" s="7">
        <v>18.1</v>
      </c>
      <c r="G5" s="7">
        <v>18.3</v>
      </c>
      <c r="H5" s="7">
        <v>18.1</v>
      </c>
      <c r="I5" s="7">
        <v>17.9</v>
      </c>
    </row>
    <row r="6" ht="14.25" customHeight="1"/>
    <row r="7" ht="14.25" customHeight="1">
      <c r="B7" s="12">
        <f t="shared" ref="B7:I7" si="1">B3^2</f>
        <v>320.41</v>
      </c>
      <c r="C7" s="12">
        <f t="shared" si="1"/>
        <v>327.61</v>
      </c>
      <c r="D7" s="12">
        <f t="shared" si="1"/>
        <v>316.84</v>
      </c>
      <c r="E7" s="12">
        <f t="shared" si="1"/>
        <v>316.84</v>
      </c>
      <c r="F7" s="12">
        <f t="shared" si="1"/>
        <v>327.61</v>
      </c>
      <c r="G7" s="12">
        <f t="shared" si="1"/>
        <v>331.24</v>
      </c>
      <c r="H7" s="12">
        <f t="shared" si="1"/>
        <v>316.84</v>
      </c>
      <c r="I7" s="12">
        <f t="shared" si="1"/>
        <v>320.41</v>
      </c>
    </row>
    <row r="8" ht="14.25" customHeight="1">
      <c r="B8" s="12">
        <f t="shared" ref="B8:I8" si="2">B4^2</f>
        <v>331.24</v>
      </c>
      <c r="C8" s="12">
        <f t="shared" si="2"/>
        <v>324</v>
      </c>
      <c r="D8" s="12">
        <f t="shared" si="2"/>
        <v>324</v>
      </c>
      <c r="E8" s="12">
        <f t="shared" si="2"/>
        <v>334.89</v>
      </c>
      <c r="F8" s="12">
        <f t="shared" si="2"/>
        <v>338.56</v>
      </c>
      <c r="G8" s="12">
        <f t="shared" si="2"/>
        <v>327.61</v>
      </c>
      <c r="H8" s="12">
        <f t="shared" si="2"/>
        <v>327.61</v>
      </c>
      <c r="I8" s="12">
        <f t="shared" si="2"/>
        <v>342.25</v>
      </c>
    </row>
    <row r="9" ht="14.25" customHeight="1">
      <c r="B9" s="12">
        <f t="shared" ref="B9:I9" si="3">B5^2</f>
        <v>324</v>
      </c>
      <c r="C9" s="12">
        <f t="shared" si="3"/>
        <v>316.84</v>
      </c>
      <c r="D9" s="12">
        <f t="shared" si="3"/>
        <v>316.84</v>
      </c>
      <c r="E9" s="12">
        <f t="shared" si="3"/>
        <v>324</v>
      </c>
      <c r="F9" s="12">
        <f t="shared" si="3"/>
        <v>327.61</v>
      </c>
      <c r="G9" s="12">
        <f t="shared" si="3"/>
        <v>334.89</v>
      </c>
      <c r="H9" s="12">
        <f t="shared" si="3"/>
        <v>327.61</v>
      </c>
      <c r="I9" s="12">
        <f t="shared" si="3"/>
        <v>320.41</v>
      </c>
      <c r="J9" s="8" t="s">
        <v>16</v>
      </c>
      <c r="K9" s="8">
        <f>SUM(B7:I9)</f>
        <v>7820.16</v>
      </c>
    </row>
    <row r="10" ht="14.25" customHeight="1"/>
    <row r="11" ht="14.25" customHeight="1">
      <c r="A11" s="22" t="s">
        <v>46</v>
      </c>
      <c r="B11" s="23" t="s">
        <v>47</v>
      </c>
      <c r="C11" s="10"/>
      <c r="D11" s="10"/>
      <c r="E11" s="11"/>
    </row>
    <row r="12" ht="14.25" customHeight="1">
      <c r="A12" s="17"/>
      <c r="B12" s="24">
        <v>1.0</v>
      </c>
      <c r="C12" s="24">
        <v>2.0</v>
      </c>
      <c r="D12" s="24">
        <v>3.0</v>
      </c>
      <c r="E12" s="24">
        <v>4.0</v>
      </c>
      <c r="G12" s="12" t="s">
        <v>12</v>
      </c>
    </row>
    <row r="13" ht="14.25" customHeight="1">
      <c r="A13" s="7">
        <v>1.0</v>
      </c>
      <c r="B13" s="7">
        <f t="shared" ref="B13:B15" si="4">B3+C3</f>
        <v>36</v>
      </c>
      <c r="C13" s="7">
        <f t="shared" ref="C13:C15" si="5">D3+E3</f>
        <v>35.6</v>
      </c>
      <c r="D13" s="7">
        <f t="shared" ref="D13:D15" si="6">F3+G3</f>
        <v>36.3</v>
      </c>
      <c r="E13" s="7">
        <f t="shared" ref="E13:E15" si="7">H3+I3</f>
        <v>35.7</v>
      </c>
      <c r="G13" s="12">
        <f t="shared" ref="G13:G16" si="8">SUM(B13:E13)</f>
        <v>143.6</v>
      </c>
    </row>
    <row r="14" ht="14.25" customHeight="1">
      <c r="A14" s="7">
        <v>2.0</v>
      </c>
      <c r="B14" s="7">
        <f t="shared" si="4"/>
        <v>36.2</v>
      </c>
      <c r="C14" s="7">
        <f t="shared" si="5"/>
        <v>36.3</v>
      </c>
      <c r="D14" s="7">
        <f t="shared" si="6"/>
        <v>36.5</v>
      </c>
      <c r="E14" s="7">
        <f t="shared" si="7"/>
        <v>36.6</v>
      </c>
      <c r="G14" s="12">
        <f t="shared" si="8"/>
        <v>145.6</v>
      </c>
    </row>
    <row r="15" ht="14.25" customHeight="1">
      <c r="A15" s="7">
        <v>3.0</v>
      </c>
      <c r="B15" s="7">
        <f t="shared" si="4"/>
        <v>35.8</v>
      </c>
      <c r="C15" s="7">
        <f t="shared" si="5"/>
        <v>35.8</v>
      </c>
      <c r="D15" s="7">
        <f t="shared" si="6"/>
        <v>36.4</v>
      </c>
      <c r="E15" s="7">
        <f t="shared" si="7"/>
        <v>36</v>
      </c>
      <c r="G15" s="12">
        <f t="shared" si="8"/>
        <v>144</v>
      </c>
    </row>
    <row r="16" ht="14.25" customHeight="1">
      <c r="A16" s="12" t="s">
        <v>13</v>
      </c>
      <c r="B16" s="12">
        <f t="shared" ref="B16:E16" si="9">SUM(B13:B15)</f>
        <v>108</v>
      </c>
      <c r="C16" s="12">
        <f t="shared" si="9"/>
        <v>107.7</v>
      </c>
      <c r="D16" s="12">
        <f t="shared" si="9"/>
        <v>109.2</v>
      </c>
      <c r="E16" s="12">
        <f t="shared" si="9"/>
        <v>108.3</v>
      </c>
      <c r="G16" s="12">
        <f t="shared" si="8"/>
        <v>433.2</v>
      </c>
      <c r="H16" s="12" t="s">
        <v>14</v>
      </c>
    </row>
    <row r="17" ht="14.25" customHeight="1"/>
    <row r="18" ht="14.25" customHeight="1">
      <c r="A18" s="12" t="s">
        <v>15</v>
      </c>
      <c r="B18" s="25">
        <f>G13^2</f>
        <v>20620.96</v>
      </c>
      <c r="C18" s="25">
        <f>G14^2</f>
        <v>21199.36</v>
      </c>
      <c r="D18" s="25">
        <f>G15^2</f>
        <v>20736</v>
      </c>
      <c r="F18" s="12" t="s">
        <v>16</v>
      </c>
      <c r="G18" s="25">
        <f>SUM(B18:D18)</f>
        <v>62556.32</v>
      </c>
    </row>
    <row r="19" ht="14.25" customHeight="1">
      <c r="A19" s="12" t="s">
        <v>17</v>
      </c>
      <c r="B19" s="26">
        <f t="shared" ref="B19:E19" si="10">B16^2</f>
        <v>11664</v>
      </c>
      <c r="C19" s="26">
        <f t="shared" si="10"/>
        <v>11599.29</v>
      </c>
      <c r="D19" s="26">
        <f t="shared" si="10"/>
        <v>11924.64</v>
      </c>
      <c r="E19" s="26">
        <f t="shared" si="10"/>
        <v>11728.89</v>
      </c>
      <c r="F19" s="12" t="s">
        <v>16</v>
      </c>
      <c r="G19" s="26">
        <f>SUM(B19:E19)</f>
        <v>46916.82</v>
      </c>
    </row>
    <row r="20" ht="14.25" customHeight="1">
      <c r="F20" s="8" t="s">
        <v>18</v>
      </c>
      <c r="G20" s="8">
        <f>G16^2</f>
        <v>187662.24</v>
      </c>
    </row>
    <row r="21" ht="14.25" customHeight="1"/>
    <row r="22" ht="14.25" customHeight="1">
      <c r="A22" s="12" t="s">
        <v>20</v>
      </c>
      <c r="B22" s="7">
        <f t="shared" ref="B22:E22" si="11">B13^2</f>
        <v>1296</v>
      </c>
      <c r="C22" s="7">
        <f t="shared" si="11"/>
        <v>1267.36</v>
      </c>
      <c r="D22" s="7">
        <f t="shared" si="11"/>
        <v>1317.69</v>
      </c>
      <c r="E22" s="7">
        <f t="shared" si="11"/>
        <v>1274.49</v>
      </c>
    </row>
    <row r="23" ht="14.25" customHeight="1">
      <c r="B23" s="7">
        <f t="shared" ref="B23:E23" si="12">B14^2</f>
        <v>1310.44</v>
      </c>
      <c r="C23" s="7">
        <f t="shared" si="12"/>
        <v>1317.69</v>
      </c>
      <c r="D23" s="7">
        <f t="shared" si="12"/>
        <v>1332.25</v>
      </c>
      <c r="E23" s="7">
        <f t="shared" si="12"/>
        <v>1339.56</v>
      </c>
    </row>
    <row r="24" ht="14.25" customHeight="1">
      <c r="B24" s="7">
        <f t="shared" ref="B24:E24" si="13">B15^2</f>
        <v>1281.64</v>
      </c>
      <c r="C24" s="7">
        <f t="shared" si="13"/>
        <v>1281.64</v>
      </c>
      <c r="D24" s="7">
        <f t="shared" si="13"/>
        <v>1324.96</v>
      </c>
      <c r="E24" s="7">
        <f t="shared" si="13"/>
        <v>1296</v>
      </c>
      <c r="F24" s="8" t="s">
        <v>16</v>
      </c>
      <c r="G24" s="8">
        <f>SUM(B22:E24)</f>
        <v>15639.72</v>
      </c>
    </row>
    <row r="25" ht="14.25" customHeight="1"/>
    <row r="26" ht="14.25" customHeight="1"/>
    <row r="27" ht="14.25" customHeight="1">
      <c r="B27" s="12" t="s">
        <v>21</v>
      </c>
      <c r="C27" s="12" t="s">
        <v>38</v>
      </c>
      <c r="D27" s="12" t="s">
        <v>39</v>
      </c>
      <c r="E27" s="12" t="s">
        <v>48</v>
      </c>
    </row>
    <row r="28" ht="14.25" customHeight="1">
      <c r="A28" s="12" t="s">
        <v>26</v>
      </c>
      <c r="B28" s="12">
        <f>G18/(K3*K4)-G20/(K2*K3*K4)</f>
        <v>0.28</v>
      </c>
      <c r="C28" s="12">
        <v>2.0</v>
      </c>
      <c r="D28" s="12">
        <f t="shared" ref="D28:D29" si="14">B28/C28</f>
        <v>0.14</v>
      </c>
      <c r="E28" s="12">
        <f>D28/D32</f>
        <v>5.6</v>
      </c>
    </row>
    <row r="29" ht="14.25" customHeight="1">
      <c r="A29" s="12" t="s">
        <v>49</v>
      </c>
      <c r="B29" s="12">
        <f>G19/(K2*K4)-G20/(K2*K3*K4)</f>
        <v>0.21</v>
      </c>
      <c r="C29" s="12">
        <v>3.0</v>
      </c>
      <c r="D29" s="12">
        <f t="shared" si="14"/>
        <v>0.07</v>
      </c>
      <c r="E29" s="12">
        <f>D29/D32</f>
        <v>2.8</v>
      </c>
    </row>
    <row r="30" ht="14.25" customHeight="1">
      <c r="A30" s="12" t="s">
        <v>50</v>
      </c>
      <c r="B30" s="12">
        <f>G24/K4-G20/(K2*K3*K4)</f>
        <v>0.6</v>
      </c>
    </row>
    <row r="31" ht="14.25" customHeight="1">
      <c r="A31" s="12" t="s">
        <v>29</v>
      </c>
      <c r="B31" s="12">
        <f>B30-B28-B29</f>
        <v>0.11</v>
      </c>
      <c r="C31" s="12">
        <v>6.0</v>
      </c>
      <c r="D31" s="12">
        <f t="shared" ref="D31:D32" si="15">B31/C31</f>
        <v>0.01833333333</v>
      </c>
      <c r="E31" s="12">
        <f>D31/D32</f>
        <v>0.7333333333</v>
      </c>
    </row>
    <row r="32" ht="14.25" customHeight="1">
      <c r="A32" s="12" t="s">
        <v>45</v>
      </c>
      <c r="B32" s="12">
        <f>B33-B30</f>
        <v>0.3</v>
      </c>
      <c r="C32" s="12">
        <f>C33-C28-C29-C31</f>
        <v>12</v>
      </c>
      <c r="D32" s="12">
        <f t="shared" si="15"/>
        <v>0.025</v>
      </c>
    </row>
    <row r="33" ht="14.25" customHeight="1">
      <c r="A33" s="12" t="s">
        <v>25</v>
      </c>
      <c r="B33" s="12">
        <f>K9-G20/(K2*K3*K4)</f>
        <v>0.9</v>
      </c>
      <c r="C33" s="12">
        <v>23.0</v>
      </c>
    </row>
    <row r="34" ht="14.25" customHeight="1"/>
    <row r="35" ht="14.25" customHeight="1">
      <c r="A35" s="12" t="s">
        <v>51</v>
      </c>
      <c r="B35" s="12" t="s">
        <v>21</v>
      </c>
      <c r="C35" s="12" t="s">
        <v>38</v>
      </c>
      <c r="D35" s="12" t="s">
        <v>39</v>
      </c>
      <c r="E35" s="12" t="s">
        <v>48</v>
      </c>
      <c r="F35" s="12" t="s">
        <v>40</v>
      </c>
      <c r="G35" s="12" t="s">
        <v>41</v>
      </c>
    </row>
    <row r="36" ht="14.25" customHeight="1">
      <c r="A36" s="12" t="s">
        <v>52</v>
      </c>
      <c r="B36" s="12">
        <v>0.28</v>
      </c>
      <c r="C36" s="12">
        <v>2.0</v>
      </c>
      <c r="D36" s="12">
        <v>0.14</v>
      </c>
      <c r="E36" s="27">
        <v>5.6</v>
      </c>
      <c r="F36" s="20">
        <f>_xlfn.F.INV.RT(0.05,C36,C39)</f>
        <v>3.885293835</v>
      </c>
      <c r="G36" s="28">
        <f>_xlfn.F.DIST.RT(E36,C36,C39)</f>
        <v>0.01914959383</v>
      </c>
    </row>
    <row r="37" ht="14.25" customHeight="1">
      <c r="A37" s="12" t="s">
        <v>53</v>
      </c>
      <c r="B37" s="12">
        <v>0.21</v>
      </c>
      <c r="C37" s="12">
        <v>3.0</v>
      </c>
      <c r="D37" s="12">
        <v>0.07</v>
      </c>
      <c r="E37" s="12">
        <v>2.8</v>
      </c>
      <c r="F37" s="12">
        <f>_xlfn.F.INV.RT(0.05,C37,C39)</f>
        <v>3.490294819</v>
      </c>
      <c r="G37" s="12">
        <f>_xlfn.F.DIST.RT(E37,C37,C39)</f>
        <v>0.08533456258</v>
      </c>
    </row>
    <row r="38" ht="14.25" customHeight="1">
      <c r="A38" s="12" t="s">
        <v>54</v>
      </c>
      <c r="B38" s="12">
        <v>0.11</v>
      </c>
      <c r="C38" s="12">
        <v>6.0</v>
      </c>
      <c r="D38" s="12">
        <v>0.018333333</v>
      </c>
      <c r="E38" s="12">
        <v>0.733333</v>
      </c>
      <c r="F38" s="12">
        <f>_xlfn.F.INV.RT(0.05,C38,C39)</f>
        <v>2.996120378</v>
      </c>
      <c r="G38" s="12">
        <f>_xlfn.F.DIST.RT(E38,C38,C39)</f>
        <v>0.6325060864</v>
      </c>
    </row>
    <row r="39" ht="14.25" customHeight="1">
      <c r="A39" s="12" t="s">
        <v>55</v>
      </c>
      <c r="B39" s="12">
        <v>0.3</v>
      </c>
      <c r="C39" s="12">
        <v>12.0</v>
      </c>
      <c r="D39" s="12">
        <v>0.025</v>
      </c>
    </row>
    <row r="40" ht="14.25" customHeight="1">
      <c r="A40" s="12" t="s">
        <v>56</v>
      </c>
      <c r="B40" s="12">
        <v>0.9</v>
      </c>
      <c r="C40" s="12">
        <v>23.0</v>
      </c>
    </row>
    <row r="41" ht="14.25" customHeight="1"/>
    <row r="42" ht="14.25" customHeight="1">
      <c r="A42" s="29" t="s">
        <v>57</v>
      </c>
      <c r="B42" s="29"/>
    </row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A1:A2"/>
    <mergeCell ref="B1:H1"/>
    <mergeCell ref="B2:C2"/>
    <mergeCell ref="D2:E2"/>
    <mergeCell ref="F2:G2"/>
    <mergeCell ref="H2:I2"/>
    <mergeCell ref="A11:A12"/>
    <mergeCell ref="B11:E11"/>
  </mergeCells>
  <printOptions/>
  <pageMargins bottom="0.75" footer="0.0" header="0.0" left="0.7" right="0.7" top="0.75"/>
  <pageSetup orientation="landscape"/>
  <drawing r:id="rId1"/>
</worksheet>
</file>