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yu\Desktop\Statistics\Second semester\Excel Templates\"/>
    </mc:Choice>
  </mc:AlternateContent>
  <xr:revisionPtr revIDLastSave="0" documentId="13_ncr:1_{F98ED17E-FE28-4557-AE6B-5C7E509F1109}" xr6:coauthVersionLast="47" xr6:coauthVersionMax="47" xr10:uidLastSave="{00000000-0000-0000-0000-000000000000}"/>
  <bookViews>
    <workbookView xWindow="-108" yWindow="-108" windowWidth="23256" windowHeight="12456" activeTab="2" xr2:uid="{07F0338B-83B2-4067-8FD9-753EBBCCB9CD}"/>
  </bookViews>
  <sheets>
    <sheet name="2016 Q1 " sheetId="4" r:id="rId1"/>
    <sheet name="2015 Q1" sheetId="3" r:id="rId2"/>
    <sheet name="2019 Q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7" i="4" l="1"/>
  <c r="K58" i="4"/>
  <c r="K59" i="4"/>
  <c r="K56" i="4"/>
  <c r="I57" i="4"/>
  <c r="I58" i="4"/>
  <c r="I59" i="4"/>
  <c r="H57" i="4"/>
  <c r="H58" i="4"/>
  <c r="H59" i="4"/>
  <c r="I56" i="4"/>
  <c r="H56" i="4"/>
  <c r="F59" i="4"/>
  <c r="E59" i="4"/>
  <c r="D59" i="4"/>
  <c r="F58" i="4"/>
  <c r="E58" i="4"/>
  <c r="D58" i="4"/>
  <c r="F57" i="4"/>
  <c r="E57" i="4"/>
  <c r="D57" i="4"/>
  <c r="F56" i="4"/>
  <c r="E56" i="4"/>
  <c r="D56" i="4"/>
  <c r="P5" i="4" a="1"/>
  <c r="P5" i="4" s="1"/>
  <c r="D13" i="4" a="1"/>
  <c r="D13" i="4"/>
  <c r="H13" i="4"/>
  <c r="I13" i="4"/>
  <c r="K13" i="4"/>
  <c r="W13" i="4" s="1"/>
  <c r="P13" i="4" a="1"/>
  <c r="P13" i="4" s="1"/>
  <c r="H14" i="4"/>
  <c r="I14" i="4"/>
  <c r="K14" i="4" s="1"/>
  <c r="W14" i="4" s="1"/>
  <c r="H15" i="4"/>
  <c r="I15" i="4"/>
  <c r="K15" i="4" s="1"/>
  <c r="W15" i="4" s="1"/>
  <c r="H18" i="4"/>
  <c r="I18" i="4"/>
  <c r="T18" i="4"/>
  <c r="U18" i="4"/>
  <c r="D22" i="4"/>
  <c r="E22" i="4"/>
  <c r="P22" i="4" s="1" a="1"/>
  <c r="P22" i="4" s="1"/>
  <c r="F22" i="4"/>
  <c r="G22" i="4"/>
  <c r="H22" i="4"/>
  <c r="I22" i="4"/>
  <c r="J22" i="4"/>
  <c r="K22" i="4"/>
  <c r="D23" i="4"/>
  <c r="P23" i="4" s="1"/>
  <c r="H23" i="4"/>
  <c r="T23" i="4"/>
  <c r="D27" i="4"/>
  <c r="P27" i="4" s="1"/>
  <c r="E27" i="4"/>
  <c r="Q27" i="4" s="1"/>
  <c r="F27" i="4"/>
  <c r="R27" i="4" s="1"/>
  <c r="G27" i="4"/>
  <c r="S27" i="4" s="1"/>
  <c r="D28" i="4"/>
  <c r="P28" i="4" s="1"/>
  <c r="E28" i="4"/>
  <c r="Q28" i="4" s="1"/>
  <c r="F28" i="4"/>
  <c r="R28" i="4" s="1"/>
  <c r="G28" i="4"/>
  <c r="S28" i="4" s="1"/>
  <c r="D29" i="4"/>
  <c r="P29" i="4" s="1"/>
  <c r="E29" i="4"/>
  <c r="Q29" i="4" s="1"/>
  <c r="F29" i="4"/>
  <c r="R29" i="4" s="1"/>
  <c r="G29" i="4"/>
  <c r="S29" i="4" s="1"/>
  <c r="E33" i="4"/>
  <c r="E34" i="4"/>
  <c r="E48" i="4" s="1"/>
  <c r="E35" i="4"/>
  <c r="E47" i="4" s="1"/>
  <c r="D40" i="4" l="1"/>
  <c r="D48" i="4"/>
  <c r="F48" i="4" s="1"/>
  <c r="D47" i="4"/>
  <c r="F47" i="4" s="1"/>
  <c r="D42" i="4"/>
  <c r="D50" i="4" s="1"/>
  <c r="E46" i="4"/>
  <c r="D46" i="4"/>
  <c r="F46" i="4" s="1"/>
  <c r="D41" i="4"/>
  <c r="E36" i="4"/>
  <c r="E50" i="4" s="1"/>
  <c r="D49" i="4" l="1"/>
  <c r="F50" i="4"/>
  <c r="E49" i="4"/>
  <c r="H47" i="4" l="1"/>
  <c r="H48" i="4"/>
  <c r="H46" i="4"/>
  <c r="F49" i="4"/>
  <c r="G46" i="4" l="1"/>
  <c r="I46" i="4" s="1"/>
  <c r="G47" i="4"/>
  <c r="I47" i="4" s="1"/>
  <c r="G48" i="4"/>
  <c r="I48" i="4" s="1"/>
  <c r="P5" i="3" a="1"/>
  <c r="P5" i="3" s="1"/>
  <c r="D42" i="3" s="1"/>
  <c r="D50" i="3" s="1"/>
  <c r="D13" i="3" a="1"/>
  <c r="D13" i="3" s="1"/>
  <c r="P13" i="3" s="1" a="1"/>
  <c r="H13" i="3"/>
  <c r="I13" i="3"/>
  <c r="D56" i="3" s="1"/>
  <c r="K13" i="3"/>
  <c r="W13" i="3" s="1"/>
  <c r="H14" i="3"/>
  <c r="I14" i="3"/>
  <c r="K14" i="3" s="1"/>
  <c r="W14" i="3" s="1"/>
  <c r="H15" i="3"/>
  <c r="I15" i="3"/>
  <c r="K15" i="3" s="1"/>
  <c r="W15" i="3" s="1"/>
  <c r="H18" i="3"/>
  <c r="T18" i="3" s="1"/>
  <c r="I18" i="3"/>
  <c r="D29" i="3" s="1"/>
  <c r="P29" i="3" s="1"/>
  <c r="U18" i="3"/>
  <c r="D22" i="3"/>
  <c r="P22" i="3" s="1" a="1"/>
  <c r="P22" i="3" s="1"/>
  <c r="E22" i="3"/>
  <c r="F22" i="3"/>
  <c r="G22" i="3"/>
  <c r="H22" i="3"/>
  <c r="I22" i="3"/>
  <c r="J22" i="3"/>
  <c r="K22" i="3"/>
  <c r="D23" i="3"/>
  <c r="P23" i="3" s="1"/>
  <c r="H23" i="3"/>
  <c r="T23" i="3"/>
  <c r="D27" i="3"/>
  <c r="E27" i="3"/>
  <c r="Q27" i="3" s="1"/>
  <c r="F27" i="3"/>
  <c r="R27" i="3" s="1"/>
  <c r="G27" i="3"/>
  <c r="S27" i="3" s="1"/>
  <c r="P27" i="3"/>
  <c r="D28" i="3"/>
  <c r="E28" i="3"/>
  <c r="Q28" i="3" s="1"/>
  <c r="F28" i="3"/>
  <c r="F57" i="3" s="1"/>
  <c r="G28" i="3"/>
  <c r="G57" i="3" s="1"/>
  <c r="P28" i="3"/>
  <c r="F29" i="3"/>
  <c r="R29" i="3" s="1"/>
  <c r="E33" i="3"/>
  <c r="E34" i="3"/>
  <c r="E48" i="3" s="1"/>
  <c r="E35" i="3"/>
  <c r="E47" i="3" s="1"/>
  <c r="E36" i="3"/>
  <c r="E50" i="3" s="1"/>
  <c r="E56" i="3"/>
  <c r="D57" i="3"/>
  <c r="E57" i="3"/>
  <c r="M6" i="2" a="1"/>
  <c r="M6" i="2" s="1"/>
  <c r="D14" i="2" a="1"/>
  <c r="D14" i="2"/>
  <c r="G14" i="2"/>
  <c r="H14" i="2"/>
  <c r="J14" i="2"/>
  <c r="S14" i="2" s="1" a="1"/>
  <c r="S14" i="2" s="1"/>
  <c r="G15" i="2"/>
  <c r="H15" i="2"/>
  <c r="J15" i="2"/>
  <c r="G16" i="2"/>
  <c r="H16" i="2"/>
  <c r="M14" i="2" s="1" a="1"/>
  <c r="J16" i="2"/>
  <c r="G17" i="2"/>
  <c r="H17" i="2"/>
  <c r="P17" i="2" a="1"/>
  <c r="P17" i="2"/>
  <c r="D23" i="2"/>
  <c r="M23" i="2" s="1" a="1"/>
  <c r="M23" i="2" s="1"/>
  <c r="E23" i="2"/>
  <c r="F23" i="2"/>
  <c r="G23" i="2"/>
  <c r="H23" i="2"/>
  <c r="I23" i="2"/>
  <c r="D24" i="2"/>
  <c r="G24" i="2"/>
  <c r="P24" i="2" s="1"/>
  <c r="J24" i="2"/>
  <c r="M24" i="2"/>
  <c r="D29" i="2"/>
  <c r="E29" i="2"/>
  <c r="F29" i="2"/>
  <c r="D30" i="2"/>
  <c r="D59" i="2" s="1"/>
  <c r="E30" i="2"/>
  <c r="F30" i="2"/>
  <c r="E31" i="2"/>
  <c r="F31" i="2"/>
  <c r="E35" i="2"/>
  <c r="E38" i="2" s="1"/>
  <c r="E53" i="2" s="1"/>
  <c r="E36" i="2"/>
  <c r="E52" i="2" s="1"/>
  <c r="E37" i="2"/>
  <c r="E50" i="2"/>
  <c r="H50" i="2" s="1"/>
  <c r="D58" i="2"/>
  <c r="E58" i="2"/>
  <c r="F58" i="2"/>
  <c r="E59" i="2"/>
  <c r="F59" i="2"/>
  <c r="D47" i="3" l="1"/>
  <c r="F47" i="3" s="1"/>
  <c r="D40" i="3"/>
  <c r="P13" i="3"/>
  <c r="D48" i="3" s="1"/>
  <c r="F48" i="3" s="1"/>
  <c r="D46" i="3"/>
  <c r="F46" i="3" s="1"/>
  <c r="F50" i="3"/>
  <c r="G29" i="3"/>
  <c r="S29" i="3" s="1"/>
  <c r="E46" i="3"/>
  <c r="E29" i="3"/>
  <c r="Q29" i="3" s="1"/>
  <c r="S28" i="3"/>
  <c r="R28" i="3"/>
  <c r="D41" i="3"/>
  <c r="F56" i="3"/>
  <c r="D49" i="2"/>
  <c r="M14" i="2"/>
  <c r="D48" i="2"/>
  <c r="F48" i="2" s="1"/>
  <c r="D42" i="2"/>
  <c r="D44" i="2"/>
  <c r="E51" i="2"/>
  <c r="H51" i="2" s="1"/>
  <c r="E49" i="2"/>
  <c r="H49" i="2" s="1"/>
  <c r="D43" i="2"/>
  <c r="D31" i="2"/>
  <c r="S24" i="2"/>
  <c r="E48" i="2"/>
  <c r="H48" i="2" s="1"/>
  <c r="M29" i="2" a="1"/>
  <c r="M29" i="2" s="1"/>
  <c r="D50" i="2" s="1"/>
  <c r="F50" i="2" s="1"/>
  <c r="D49" i="3" l="1"/>
  <c r="E49" i="3"/>
  <c r="D51" i="2"/>
  <c r="F51" i="2" s="1"/>
  <c r="D53" i="2"/>
  <c r="F49" i="2"/>
  <c r="H47" i="3" l="1"/>
  <c r="H48" i="3"/>
  <c r="H46" i="3"/>
  <c r="F49" i="3"/>
  <c r="G49" i="2"/>
  <c r="D52" i="2"/>
  <c r="F52" i="2" s="1"/>
  <c r="G51" i="2"/>
  <c r="G48" i="3" l="1"/>
  <c r="I48" i="3" s="1"/>
  <c r="G46" i="3"/>
  <c r="I46" i="3" s="1"/>
  <c r="G47" i="3"/>
  <c r="I47" i="3" s="1"/>
  <c r="G50" i="2"/>
  <c r="G4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<sst xmlns="http://schemas.openxmlformats.org/spreadsheetml/2006/main" count="200" uniqueCount="72">
  <si>
    <r>
      <t>So,  glass type 1 should be used and operating temperature should be kept at  150</t>
    </r>
    <r>
      <rPr>
        <vertAlign val="super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C.</t>
    </r>
  </si>
  <si>
    <t>Row Average ( B )</t>
  </si>
  <si>
    <t>Row Average ( A )</t>
  </si>
  <si>
    <t xml:space="preserve">Treatment Average </t>
  </si>
  <si>
    <t>A, B and AB are significant, the block effect seems not exist!</t>
  </si>
  <si>
    <t>Total ( SS_Total )</t>
  </si>
  <si>
    <t>Error ( SS_Error )</t>
  </si>
  <si>
    <t>Iteraction ( AB )</t>
  </si>
  <si>
    <t>Temperature ( B )</t>
  </si>
  <si>
    <t>Glass Type ( A )</t>
  </si>
  <si>
    <t xml:space="preserve">Operator ( Block ) </t>
  </si>
  <si>
    <t>Critical F</t>
  </si>
  <si>
    <t>F0</t>
  </si>
  <si>
    <t xml:space="preserve">Expected Mean Square </t>
  </si>
  <si>
    <t>Degrees of Freedom</t>
  </si>
  <si>
    <t xml:space="preserve">Sum of Squares </t>
  </si>
  <si>
    <t xml:space="preserve">Source of Variation </t>
  </si>
  <si>
    <r>
      <t>SS</t>
    </r>
    <r>
      <rPr>
        <vertAlign val="subscript"/>
        <sz val="11"/>
        <color theme="1"/>
        <rFont val="Calibri"/>
        <family val="2"/>
        <scheme val="minor"/>
      </rPr>
      <t>Total</t>
    </r>
  </si>
  <si>
    <r>
      <t>SS</t>
    </r>
    <r>
      <rPr>
        <vertAlign val="subscript"/>
        <sz val="11"/>
        <color theme="1"/>
        <rFont val="Calibri"/>
        <family val="2"/>
        <scheme val="minor"/>
      </rPr>
      <t>B</t>
    </r>
  </si>
  <si>
    <r>
      <t>SS</t>
    </r>
    <r>
      <rPr>
        <vertAlign val="subscript"/>
        <sz val="11"/>
        <color theme="1"/>
        <rFont val="Calibri"/>
        <family val="2"/>
        <scheme val="minor"/>
      </rPr>
      <t>A</t>
    </r>
  </si>
  <si>
    <t>Alpha</t>
  </si>
  <si>
    <t>abn</t>
  </si>
  <si>
    <t>b</t>
  </si>
  <si>
    <t>Treatment level (j) [Factor B]</t>
  </si>
  <si>
    <t>a</t>
  </si>
  <si>
    <t>Treatment level (i) [Factor A]</t>
  </si>
  <si>
    <t>n</t>
  </si>
  <si>
    <t>Treatment count (k) [Block]</t>
  </si>
  <si>
    <t>Y.j.(bar) - Y … (bar)</t>
  </si>
  <si>
    <t>Y.j.(bar)</t>
  </si>
  <si>
    <t>Y.j.</t>
  </si>
  <si>
    <t>Y..k</t>
  </si>
  <si>
    <t>Y.jk</t>
  </si>
  <si>
    <t xml:space="preserve">Temperature </t>
  </si>
  <si>
    <t>Temperature</t>
  </si>
  <si>
    <t>Operator 2</t>
  </si>
  <si>
    <t xml:space="preserve">Operator 1 </t>
  </si>
  <si>
    <t>Yi … (bar)</t>
  </si>
  <si>
    <t>Y… (bar)</t>
  </si>
  <si>
    <t>Yi..(bar) - Y … (bar)</t>
  </si>
  <si>
    <t>Yi..(bar)</t>
  </si>
  <si>
    <t>Yi..</t>
  </si>
  <si>
    <t>Yij.</t>
  </si>
  <si>
    <t>Glass Type</t>
  </si>
  <si>
    <t>Tempurature</t>
  </si>
  <si>
    <t>Operator2</t>
  </si>
  <si>
    <t>Operator1</t>
  </si>
  <si>
    <t xml:space="preserve">Square </t>
  </si>
  <si>
    <t>Row Average (B)</t>
  </si>
  <si>
    <t>Row Average (A)</t>
  </si>
  <si>
    <t>there is no different between the machines . Their performances are nearly the same</t>
  </si>
  <si>
    <t>only main effect of A is significant</t>
  </si>
  <si>
    <t>Iteration ( AB )</t>
  </si>
  <si>
    <t>Factor ( B )</t>
  </si>
  <si>
    <t>Factor ( A )</t>
  </si>
  <si>
    <t>p value</t>
  </si>
  <si>
    <t>Machine</t>
  </si>
  <si>
    <t xml:space="preserve">Machine </t>
  </si>
  <si>
    <t>Y…(bar)</t>
  </si>
  <si>
    <t>Y…</t>
  </si>
  <si>
    <t xml:space="preserve">Operator </t>
  </si>
  <si>
    <t>Square</t>
  </si>
  <si>
    <t>A</t>
  </si>
  <si>
    <t>Brand 1:</t>
  </si>
  <si>
    <t>Brand 2:</t>
  </si>
  <si>
    <t>Brand 3:</t>
  </si>
  <si>
    <t>Brand 4:</t>
  </si>
  <si>
    <t>B</t>
  </si>
  <si>
    <t>C</t>
  </si>
  <si>
    <t>Max</t>
  </si>
  <si>
    <t>Min</t>
  </si>
  <si>
    <t xml:space="preserve">Range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</si>
</sst>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14"/>
      <color theme="4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0" fillId="2" borderId="0" xfId="0" applyFill="1"/>
    <xf numFmtId="0" fontId="6" fillId="0" borderId="0" xfId="0" applyFont="1"/>
    <xf numFmtId="0" fontId="1" fillId="2" borderId="0" xfId="0" applyFont="1" applyFill="1"/>
    <xf numFmtId="0" fontId="0" fillId="0" borderId="1" xfId="0" applyBorder="1"/>
    <xf numFmtId="0" fontId="0" fillId="3" borderId="1" xfId="0" applyFill="1" applyBorder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6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0" applyFont="1"/>
    <xf numFmtId="0" fontId="0" fillId="4" borderId="0" xfId="0" applyFill="1"/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8" fillId="4" borderId="19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10" fillId="0" borderId="0" xfId="0" applyFont="1"/>
    <xf numFmtId="0" fontId="0" fillId="3" borderId="0" xfId="0" applyFill="1"/>
    <xf numFmtId="0" fontId="0" fillId="8" borderId="0" xfId="0" applyFill="1"/>
    <xf numFmtId="0" fontId="11" fillId="0" borderId="0" xfId="0" applyFont="1"/>
    <xf numFmtId="0" fontId="0" fillId="4" borderId="12" xfId="0" applyFill="1" applyBorder="1"/>
    <xf numFmtId="0" fontId="0" fillId="0" borderId="12" xfId="0" applyBorder="1"/>
    <xf numFmtId="0" fontId="0" fillId="0" borderId="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4" borderId="3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12" xfId="0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1" fillId="7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9" fillId="7" borderId="30" xfId="0" applyFont="1" applyFill="1" applyBorder="1" applyAlignment="1">
      <alignment horizontal="center" vertical="center" wrapText="1"/>
    </xf>
    <xf numFmtId="0" fontId="9" fillId="7" borderId="29" xfId="0" applyFont="1" applyFill="1" applyBorder="1" applyAlignment="1">
      <alignment horizontal="center" vertical="center" wrapText="1"/>
    </xf>
    <xf numFmtId="0" fontId="9" fillId="7" borderId="28" xfId="0" applyFont="1" applyFill="1" applyBorder="1" applyAlignment="1">
      <alignment horizontal="center" vertical="center" wrapText="1"/>
    </xf>
    <xf numFmtId="0" fontId="8" fillId="7" borderId="26" xfId="0" applyFont="1" applyFill="1" applyBorder="1" applyAlignment="1">
      <alignment horizontal="center" vertical="center" wrapText="1"/>
    </xf>
    <xf numFmtId="0" fontId="8" fillId="7" borderId="25" xfId="0" applyFont="1" applyFill="1" applyBorder="1" applyAlignment="1">
      <alignment horizontal="center" vertical="center" wrapText="1"/>
    </xf>
    <xf numFmtId="0" fontId="8" fillId="7" borderId="27" xfId="0" applyFont="1" applyFill="1" applyBorder="1" applyAlignment="1">
      <alignment horizontal="center" vertical="center" wrapText="1"/>
    </xf>
    <xf numFmtId="0" fontId="8" fillId="7" borderId="24" xfId="0" applyFont="1" applyFill="1" applyBorder="1" applyAlignment="1">
      <alignment horizontal="center" vertical="center" wrapText="1"/>
    </xf>
    <xf numFmtId="0" fontId="8" fillId="7" borderId="32" xfId="0" applyFont="1" applyFill="1" applyBorder="1" applyAlignment="1">
      <alignment horizontal="center" vertical="center" wrapText="1"/>
    </xf>
    <xf numFmtId="0" fontId="8" fillId="7" borderId="15" xfId="0" applyFont="1" applyFill="1" applyBorder="1" applyAlignment="1">
      <alignment horizontal="center" vertical="center" wrapText="1"/>
    </xf>
    <xf numFmtId="0" fontId="8" fillId="7" borderId="23" xfId="0" applyFont="1" applyFill="1" applyBorder="1" applyAlignment="1">
      <alignment horizontal="center" vertical="center" wrapText="1"/>
    </xf>
    <xf numFmtId="0" fontId="9" fillId="7" borderId="3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491474</xdr:colOff>
      <xdr:row>53</xdr:row>
      <xdr:rowOff>38100</xdr:rowOff>
    </xdr:from>
    <xdr:ext cx="4560117" cy="1573247"/>
    <xdr:pic>
      <xdr:nvPicPr>
        <xdr:cNvPr id="2" name="Picture 1">
          <a:extLst>
            <a:ext uri="{FF2B5EF4-FFF2-40B4-BE49-F238E27FC236}">
              <a16:creationId xmlns:a16="http://schemas.microsoft.com/office/drawing/2014/main" id="{7C664A64-DBF5-4E1B-88E1-C957BB9BF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98551" y="9742203"/>
          <a:ext cx="4560117" cy="157324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150271</xdr:colOff>
      <xdr:row>39</xdr:row>
      <xdr:rowOff>37540</xdr:rowOff>
    </xdr:from>
    <xdr:ext cx="1162610" cy="286423"/>
    <xdr:pic>
      <xdr:nvPicPr>
        <xdr:cNvPr id="2" name="Picture 1">
          <a:extLst>
            <a:ext uri="{FF2B5EF4-FFF2-40B4-BE49-F238E27FC236}">
              <a16:creationId xmlns:a16="http://schemas.microsoft.com/office/drawing/2014/main" id="{78B2AD9B-3872-41B4-B501-FA57864A162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270" t="49699" r="53313" b="38973"/>
        <a:stretch/>
      </xdr:blipFill>
      <xdr:spPr bwMode="auto">
        <a:xfrm>
          <a:off x="150271" y="7169860"/>
          <a:ext cx="1162610" cy="2864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109033</xdr:colOff>
      <xdr:row>40</xdr:row>
      <xdr:rowOff>128867</xdr:rowOff>
    </xdr:from>
    <xdr:ext cx="1194211" cy="310515"/>
    <xdr:pic>
      <xdr:nvPicPr>
        <xdr:cNvPr id="3" name="Picture 2">
          <a:extLst>
            <a:ext uri="{FF2B5EF4-FFF2-40B4-BE49-F238E27FC236}">
              <a16:creationId xmlns:a16="http://schemas.microsoft.com/office/drawing/2014/main" id="{16A5DFA0-8822-417B-A3F6-851273A6AC9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586" t="50162" r="1880" b="37587"/>
        <a:stretch/>
      </xdr:blipFill>
      <xdr:spPr bwMode="auto">
        <a:xfrm>
          <a:off x="109033" y="7444067"/>
          <a:ext cx="1194211" cy="3105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42</xdr:row>
      <xdr:rowOff>133350</xdr:rowOff>
    </xdr:from>
    <xdr:ext cx="1371600" cy="187625"/>
    <xdr:pic>
      <xdr:nvPicPr>
        <xdr:cNvPr id="4" name="Picture 3">
          <a:extLst>
            <a:ext uri="{FF2B5EF4-FFF2-40B4-BE49-F238E27FC236}">
              <a16:creationId xmlns:a16="http://schemas.microsoft.com/office/drawing/2014/main" id="{3B99D660-E937-465A-8BC9-FD776B66028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6478" r="58607" b="4262"/>
        <a:stretch/>
      </xdr:blipFill>
      <xdr:spPr bwMode="auto">
        <a:xfrm>
          <a:off x="0" y="7814310"/>
          <a:ext cx="1371600" cy="18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790575</xdr:colOff>
      <xdr:row>64</xdr:row>
      <xdr:rowOff>120582</xdr:rowOff>
    </xdr:from>
    <xdr:ext cx="5230829" cy="3498017"/>
    <xdr:pic>
      <xdr:nvPicPr>
        <xdr:cNvPr id="5" name="Picture 4">
          <a:extLst>
            <a:ext uri="{FF2B5EF4-FFF2-40B4-BE49-F238E27FC236}">
              <a16:creationId xmlns:a16="http://schemas.microsoft.com/office/drawing/2014/main" id="{5705EF0C-5801-4118-BC5C-3C48D687C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7295" y="11824902"/>
          <a:ext cx="5230829" cy="34980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1524000</xdr:colOff>
      <xdr:row>63</xdr:row>
      <xdr:rowOff>158278</xdr:rowOff>
    </xdr:from>
    <xdr:ext cx="4207765" cy="3110991"/>
    <xdr:pic>
      <xdr:nvPicPr>
        <xdr:cNvPr id="6" name="Picture 5">
          <a:extLst>
            <a:ext uri="{FF2B5EF4-FFF2-40B4-BE49-F238E27FC236}">
              <a16:creationId xmlns:a16="http://schemas.microsoft.com/office/drawing/2014/main" id="{837537DC-3B99-409B-A20A-425A81116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679718"/>
          <a:ext cx="4207765" cy="31109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64</xdr:row>
      <xdr:rowOff>72957</xdr:rowOff>
    </xdr:from>
    <xdr:ext cx="4010905" cy="3066341"/>
    <xdr:pic>
      <xdr:nvPicPr>
        <xdr:cNvPr id="7" name="Picture 6">
          <a:extLst>
            <a:ext uri="{FF2B5EF4-FFF2-40B4-BE49-F238E27FC236}">
              <a16:creationId xmlns:a16="http://schemas.microsoft.com/office/drawing/2014/main" id="{41AD686C-1C47-4049-9DE2-3E5F33E86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777277"/>
          <a:ext cx="4010905" cy="30663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6329121" cy="3300323"/>
    <xdr:pic>
      <xdr:nvPicPr>
        <xdr:cNvPr id="8" name="Picture 7">
          <a:extLst>
            <a:ext uri="{FF2B5EF4-FFF2-40B4-BE49-F238E27FC236}">
              <a16:creationId xmlns:a16="http://schemas.microsoft.com/office/drawing/2014/main" id="{323981EB-9C8E-4EFE-92A8-0EF0DDF3F2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15727680"/>
          <a:ext cx="6329121" cy="3300323"/>
        </a:xfrm>
        <a:prstGeom prst="rect">
          <a:avLst/>
        </a:prstGeom>
      </xdr:spPr>
    </xdr:pic>
    <xdr:clientData/>
  </xdr:oneCellAnchor>
  <xdr:twoCellAnchor editAs="oneCell">
    <xdr:from>
      <xdr:col>22</xdr:col>
      <xdr:colOff>0</xdr:colOff>
      <xdr:row>3</xdr:row>
      <xdr:rowOff>0</xdr:rowOff>
    </xdr:from>
    <xdr:to>
      <xdr:col>33</xdr:col>
      <xdr:colOff>313028</xdr:colOff>
      <xdr:row>17</xdr:row>
      <xdr:rowOff>76438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1EEAE5D-3053-A6F9-9C54-9526B145C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536150" y="628650"/>
          <a:ext cx="7018628" cy="27434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DE449-E2AE-4EC1-A622-4E35634550E3}">
  <dimension ref="C1:X59"/>
  <sheetViews>
    <sheetView topLeftCell="C1" zoomScale="82" zoomScaleNormal="80" workbookViewId="0">
      <selection activeCell="K51" sqref="K51"/>
    </sheetView>
  </sheetViews>
  <sheetFormatPr defaultRowHeight="14.4" x14ac:dyDescent="0.3"/>
  <cols>
    <col min="3" max="3" width="21.33203125" customWidth="1"/>
    <col min="4" max="4" width="15.77734375" customWidth="1"/>
    <col min="5" max="5" width="20.77734375" customWidth="1"/>
    <col min="6" max="6" width="22" customWidth="1"/>
    <col min="7" max="7" width="11.44140625" customWidth="1"/>
    <col min="8" max="8" width="11.109375" customWidth="1"/>
    <col min="15" max="15" width="16.33203125" customWidth="1"/>
  </cols>
  <sheetData>
    <row r="1" spans="3:24" x14ac:dyDescent="0.3">
      <c r="O1" s="39" t="s">
        <v>61</v>
      </c>
    </row>
    <row r="3" spans="3:24" x14ac:dyDescent="0.3">
      <c r="C3" s="53" t="s">
        <v>60</v>
      </c>
      <c r="D3" s="55" t="s">
        <v>57</v>
      </c>
      <c r="E3" s="55"/>
      <c r="F3" s="55"/>
      <c r="G3" s="55"/>
      <c r="H3" s="55" t="s">
        <v>56</v>
      </c>
      <c r="I3" s="55"/>
      <c r="J3" s="55"/>
      <c r="K3" s="55"/>
      <c r="O3" s="53" t="s">
        <v>60</v>
      </c>
      <c r="P3" s="55" t="s">
        <v>57</v>
      </c>
      <c r="Q3" s="55"/>
      <c r="R3" s="55"/>
      <c r="S3" s="55"/>
      <c r="T3" s="55" t="s">
        <v>56</v>
      </c>
      <c r="U3" s="55"/>
      <c r="V3" s="55"/>
      <c r="W3" s="55"/>
    </row>
    <row r="4" spans="3:24" x14ac:dyDescent="0.3">
      <c r="C4" s="54"/>
      <c r="D4" s="52">
        <v>1</v>
      </c>
      <c r="E4" s="52">
        <v>2</v>
      </c>
      <c r="F4" s="51">
        <v>3</v>
      </c>
      <c r="G4" s="52">
        <v>4</v>
      </c>
      <c r="H4" s="52">
        <v>1</v>
      </c>
      <c r="I4" s="52">
        <v>2</v>
      </c>
      <c r="J4" s="52">
        <v>3</v>
      </c>
      <c r="K4" s="51">
        <v>4</v>
      </c>
      <c r="O4" s="54"/>
      <c r="P4" s="52">
        <v>1</v>
      </c>
      <c r="Q4" s="52">
        <v>2</v>
      </c>
      <c r="R4" s="51">
        <v>3</v>
      </c>
      <c r="S4" s="52">
        <v>4</v>
      </c>
      <c r="T4" s="52">
        <v>1</v>
      </c>
      <c r="U4" s="52">
        <v>2</v>
      </c>
      <c r="V4" s="52">
        <v>3</v>
      </c>
      <c r="W4" s="51">
        <v>4</v>
      </c>
    </row>
    <row r="5" spans="3:24" x14ac:dyDescent="0.3">
      <c r="C5" s="50">
        <v>1</v>
      </c>
      <c r="D5" s="49">
        <v>17.899999999999999</v>
      </c>
      <c r="E5" s="49">
        <v>17.8</v>
      </c>
      <c r="F5" s="48">
        <v>18.100000000000001</v>
      </c>
      <c r="G5" s="49">
        <v>17.8</v>
      </c>
      <c r="H5" s="49">
        <v>18.100000000000001</v>
      </c>
      <c r="I5" s="49">
        <v>17.8</v>
      </c>
      <c r="J5" s="49">
        <v>18.2</v>
      </c>
      <c r="K5" s="48">
        <v>17.899999999999999</v>
      </c>
      <c r="O5" s="50">
        <v>1</v>
      </c>
      <c r="P5" s="49" cm="1">
        <f t="array" ref="P5:W7">(D5:K7)^2</f>
        <v>320.40999999999997</v>
      </c>
      <c r="Q5" s="49">
        <v>316.84000000000003</v>
      </c>
      <c r="R5" s="48">
        <v>327.61000000000007</v>
      </c>
      <c r="S5" s="49">
        <v>316.84000000000003</v>
      </c>
      <c r="T5" s="49">
        <v>327.61000000000007</v>
      </c>
      <c r="U5" s="49">
        <v>316.84000000000003</v>
      </c>
      <c r="V5" s="49">
        <v>331.23999999999995</v>
      </c>
      <c r="W5" s="48">
        <v>320.40999999999997</v>
      </c>
    </row>
    <row r="6" spans="3:24" x14ac:dyDescent="0.3">
      <c r="C6" s="47">
        <v>2</v>
      </c>
      <c r="D6" s="46">
        <v>18.2</v>
      </c>
      <c r="E6" s="46">
        <v>18</v>
      </c>
      <c r="F6" s="45">
        <v>18.399999999999999</v>
      </c>
      <c r="G6" s="46">
        <v>18.100000000000001</v>
      </c>
      <c r="H6" s="46">
        <v>18</v>
      </c>
      <c r="I6" s="46">
        <v>18.3</v>
      </c>
      <c r="J6" s="46">
        <v>18.100000000000001</v>
      </c>
      <c r="K6" s="45">
        <v>18.5</v>
      </c>
      <c r="O6" s="47">
        <v>2</v>
      </c>
      <c r="P6" s="46">
        <v>331.23999999999995</v>
      </c>
      <c r="Q6" s="46">
        <v>324</v>
      </c>
      <c r="R6" s="45">
        <v>338.55999999999995</v>
      </c>
      <c r="S6" s="46">
        <v>327.61000000000007</v>
      </c>
      <c r="T6" s="46">
        <v>324</v>
      </c>
      <c r="U6" s="46">
        <v>334.89000000000004</v>
      </c>
      <c r="V6" s="46">
        <v>327.61000000000007</v>
      </c>
      <c r="W6" s="45">
        <v>342.25</v>
      </c>
    </row>
    <row r="7" spans="3:24" x14ac:dyDescent="0.3">
      <c r="C7" s="44">
        <v>3</v>
      </c>
      <c r="D7" s="43">
        <v>18</v>
      </c>
      <c r="E7" s="43">
        <v>17.8</v>
      </c>
      <c r="F7" s="42">
        <v>18.100000000000001</v>
      </c>
      <c r="G7" s="43">
        <v>18.100000000000001</v>
      </c>
      <c r="H7" s="43">
        <v>17.8</v>
      </c>
      <c r="I7" s="43">
        <v>18</v>
      </c>
      <c r="J7" s="43">
        <v>18.3</v>
      </c>
      <c r="K7" s="42">
        <v>17.899999999999999</v>
      </c>
      <c r="O7" s="44">
        <v>3</v>
      </c>
      <c r="P7" s="43">
        <v>324</v>
      </c>
      <c r="Q7" s="43">
        <v>316.84000000000003</v>
      </c>
      <c r="R7" s="42">
        <v>327.61000000000007</v>
      </c>
      <c r="S7" s="43">
        <v>327.61000000000007</v>
      </c>
      <c r="T7" s="43">
        <v>316.84000000000003</v>
      </c>
      <c r="U7" s="43">
        <v>324</v>
      </c>
      <c r="V7" s="43">
        <v>334.89000000000004</v>
      </c>
      <c r="W7" s="42">
        <v>320.40999999999997</v>
      </c>
    </row>
    <row r="11" spans="3:24" x14ac:dyDescent="0.3">
      <c r="C11" s="56" t="s">
        <v>60</v>
      </c>
      <c r="D11" s="57" t="s">
        <v>42</v>
      </c>
      <c r="E11" s="57"/>
      <c r="F11" s="57"/>
      <c r="G11" s="57"/>
      <c r="H11" s="58" t="s">
        <v>41</v>
      </c>
      <c r="I11" s="58" t="s">
        <v>40</v>
      </c>
      <c r="K11" s="58" t="s">
        <v>39</v>
      </c>
      <c r="L11" s="58"/>
      <c r="O11" s="56" t="s">
        <v>60</v>
      </c>
      <c r="P11" s="57" t="s">
        <v>42</v>
      </c>
      <c r="Q11" s="57"/>
      <c r="R11" s="57"/>
      <c r="S11" s="57"/>
      <c r="T11" s="58" t="s">
        <v>41</v>
      </c>
      <c r="U11" s="58" t="s">
        <v>40</v>
      </c>
      <c r="W11" s="58" t="s">
        <v>39</v>
      </c>
      <c r="X11" s="58"/>
    </row>
    <row r="12" spans="3:24" x14ac:dyDescent="0.3">
      <c r="C12" s="56"/>
      <c r="D12" s="20">
        <v>1</v>
      </c>
      <c r="E12" s="20">
        <v>2</v>
      </c>
      <c r="F12" s="20">
        <v>3</v>
      </c>
      <c r="G12" s="20">
        <v>4</v>
      </c>
      <c r="H12" s="58"/>
      <c r="I12" s="58"/>
      <c r="K12" s="58"/>
      <c r="L12" s="58"/>
      <c r="O12" s="56"/>
      <c r="P12" s="20">
        <v>1</v>
      </c>
      <c r="Q12" s="20">
        <v>2</v>
      </c>
      <c r="R12" s="20">
        <v>3</v>
      </c>
      <c r="S12" s="20">
        <v>4</v>
      </c>
      <c r="T12" s="58"/>
      <c r="U12" s="58"/>
      <c r="W12" s="58"/>
      <c r="X12" s="58"/>
    </row>
    <row r="13" spans="3:24" x14ac:dyDescent="0.3">
      <c r="C13" s="20">
        <v>1</v>
      </c>
      <c r="D13" cm="1">
        <f t="array" ref="D13:G15">D5:G7+H5:K7</f>
        <v>36</v>
      </c>
      <c r="E13">
        <v>35.6</v>
      </c>
      <c r="F13">
        <v>36.299999999999997</v>
      </c>
      <c r="G13">
        <v>35.700000000000003</v>
      </c>
      <c r="H13">
        <f>SUM(D5:K5)</f>
        <v>143.60000000000002</v>
      </c>
      <c r="I13" s="39">
        <f>AVERAGE(D5:K5)</f>
        <v>17.950000000000003</v>
      </c>
      <c r="K13" s="59">
        <f>I13-I18</f>
        <v>-0.10000000000000142</v>
      </c>
      <c r="L13" s="59"/>
      <c r="O13" s="20">
        <v>1</v>
      </c>
      <c r="P13" cm="1">
        <f t="array" ref="P13:U15">(D13:I15)^2</f>
        <v>1296</v>
      </c>
      <c r="Q13">
        <v>1267.3600000000001</v>
      </c>
      <c r="R13">
        <v>1317.6899999999998</v>
      </c>
      <c r="S13">
        <v>1274.4900000000002</v>
      </c>
      <c r="T13">
        <v>20620.960000000006</v>
      </c>
      <c r="U13">
        <v>322.2025000000001</v>
      </c>
      <c r="W13" s="59">
        <f>K13^2</f>
        <v>1.0000000000000285E-2</v>
      </c>
      <c r="X13" s="59"/>
    </row>
    <row r="14" spans="3:24" x14ac:dyDescent="0.3">
      <c r="C14" s="20">
        <v>2</v>
      </c>
      <c r="D14">
        <v>36.200000000000003</v>
      </c>
      <c r="E14">
        <v>36.299999999999997</v>
      </c>
      <c r="F14">
        <v>36.5</v>
      </c>
      <c r="G14">
        <v>36.6</v>
      </c>
      <c r="H14">
        <f>SUM(D6:K6)</f>
        <v>145.6</v>
      </c>
      <c r="I14" s="39">
        <f>AVERAGE(D6:K6)</f>
        <v>18.2</v>
      </c>
      <c r="K14" s="59">
        <f>I14-I18</f>
        <v>0.14999999999999503</v>
      </c>
      <c r="L14" s="59"/>
      <c r="O14" s="20">
        <v>2</v>
      </c>
      <c r="P14">
        <v>1310.4400000000003</v>
      </c>
      <c r="Q14">
        <v>1317.6899999999998</v>
      </c>
      <c r="R14">
        <v>1332.25</v>
      </c>
      <c r="S14">
        <v>1339.5600000000002</v>
      </c>
      <c r="T14">
        <v>21199.359999999997</v>
      </c>
      <c r="U14">
        <v>331.23999999999995</v>
      </c>
      <c r="W14" s="59">
        <f>K14^2</f>
        <v>2.2499999999998507E-2</v>
      </c>
      <c r="X14" s="59"/>
    </row>
    <row r="15" spans="3:24" x14ac:dyDescent="0.3">
      <c r="C15" s="20">
        <v>3</v>
      </c>
      <c r="D15">
        <v>35.799999999999997</v>
      </c>
      <c r="E15">
        <v>35.799999999999997</v>
      </c>
      <c r="F15">
        <v>36.400000000000006</v>
      </c>
      <c r="G15">
        <v>36</v>
      </c>
      <c r="H15">
        <f>SUM(D7:K7)</f>
        <v>144</v>
      </c>
      <c r="I15" s="39">
        <f>AVERAGE(D7:K7)</f>
        <v>18</v>
      </c>
      <c r="K15" s="59">
        <f>I15-I18</f>
        <v>-5.0000000000004263E-2</v>
      </c>
      <c r="L15" s="59"/>
      <c r="O15" s="20">
        <v>3</v>
      </c>
      <c r="P15">
        <v>1281.6399999999999</v>
      </c>
      <c r="Q15">
        <v>1281.6399999999999</v>
      </c>
      <c r="R15">
        <v>1324.9600000000005</v>
      </c>
      <c r="S15">
        <v>1296</v>
      </c>
      <c r="T15">
        <v>20736</v>
      </c>
      <c r="U15">
        <v>324</v>
      </c>
      <c r="W15" s="59">
        <f>K15^2</f>
        <v>2.5000000000004264E-3</v>
      </c>
      <c r="X15" s="59"/>
    </row>
    <row r="17" spans="3:23" x14ac:dyDescent="0.3">
      <c r="H17" s="37" t="s">
        <v>59</v>
      </c>
      <c r="I17" s="37" t="s">
        <v>58</v>
      </c>
      <c r="T17" s="37" t="s">
        <v>59</v>
      </c>
      <c r="U17" s="37" t="s">
        <v>58</v>
      </c>
    </row>
    <row r="18" spans="3:23" x14ac:dyDescent="0.3">
      <c r="H18" s="38">
        <f>SUM(D5:K7)</f>
        <v>433.2000000000001</v>
      </c>
      <c r="I18" s="12">
        <f>AVERAGE(D5:K7)</f>
        <v>18.050000000000004</v>
      </c>
      <c r="T18" s="38">
        <f>H18^2</f>
        <v>187662.24000000008</v>
      </c>
      <c r="U18" s="12">
        <f>I18^2</f>
        <v>325.80250000000018</v>
      </c>
    </row>
    <row r="20" spans="3:23" x14ac:dyDescent="0.3">
      <c r="D20" s="60" t="s">
        <v>57</v>
      </c>
      <c r="E20" s="60"/>
      <c r="F20" s="60"/>
      <c r="G20" s="61"/>
      <c r="H20" s="60" t="s">
        <v>56</v>
      </c>
      <c r="I20" s="60"/>
      <c r="J20" s="60"/>
      <c r="K20" s="60"/>
      <c r="P20" s="60" t="s">
        <v>57</v>
      </c>
      <c r="Q20" s="60"/>
      <c r="R20" s="60"/>
      <c r="S20" s="61"/>
      <c r="T20" s="60" t="s">
        <v>56</v>
      </c>
      <c r="U20" s="60"/>
      <c r="V20" s="60"/>
      <c r="W20" s="60"/>
    </row>
    <row r="21" spans="3:23" x14ac:dyDescent="0.3">
      <c r="D21" s="20">
        <v>1</v>
      </c>
      <c r="E21" s="20">
        <v>2</v>
      </c>
      <c r="F21" s="20">
        <v>3</v>
      </c>
      <c r="G21" s="40">
        <v>4</v>
      </c>
      <c r="H21" s="20">
        <v>1</v>
      </c>
      <c r="I21" s="20">
        <v>2</v>
      </c>
      <c r="J21" s="20">
        <v>3</v>
      </c>
      <c r="K21" s="20">
        <v>4</v>
      </c>
      <c r="P21" s="20">
        <v>1</v>
      </c>
      <c r="Q21" s="20">
        <v>2</v>
      </c>
      <c r="R21" s="20">
        <v>3</v>
      </c>
      <c r="S21" s="40">
        <v>4</v>
      </c>
      <c r="T21" s="20">
        <v>1</v>
      </c>
      <c r="U21" s="20">
        <v>2</v>
      </c>
      <c r="V21" s="20">
        <v>3</v>
      </c>
      <c r="W21" s="20">
        <v>4</v>
      </c>
    </row>
    <row r="22" spans="3:23" x14ac:dyDescent="0.3">
      <c r="C22" s="9" t="s">
        <v>32</v>
      </c>
      <c r="D22">
        <f>SUM(D5:D7)</f>
        <v>54.099999999999994</v>
      </c>
      <c r="E22">
        <f>SUM(E5:E7)</f>
        <v>53.599999999999994</v>
      </c>
      <c r="F22">
        <f>SUM(F5:F7)</f>
        <v>54.6</v>
      </c>
      <c r="G22">
        <f>SUM(G5:G7)</f>
        <v>54.000000000000007</v>
      </c>
      <c r="H22">
        <f>SUM(H5:H7)</f>
        <v>53.900000000000006</v>
      </c>
      <c r="I22">
        <f>SUM(I5:I7)</f>
        <v>54.1</v>
      </c>
      <c r="J22">
        <f>SUM(J5:J7)</f>
        <v>54.599999999999994</v>
      </c>
      <c r="K22">
        <f>SUM(K5:K7)</f>
        <v>54.3</v>
      </c>
      <c r="O22" s="9" t="s">
        <v>32</v>
      </c>
      <c r="P22" cm="1">
        <f t="array" ref="P22:W22">(D22:K22)^2</f>
        <v>2926.8099999999995</v>
      </c>
      <c r="Q22">
        <v>2872.9599999999996</v>
      </c>
      <c r="R22">
        <v>2981.1600000000003</v>
      </c>
      <c r="S22">
        <v>2916.0000000000009</v>
      </c>
      <c r="T22">
        <v>2905.2100000000005</v>
      </c>
      <c r="U22">
        <v>2926.81</v>
      </c>
      <c r="V22">
        <v>2981.1599999999994</v>
      </c>
      <c r="W22">
        <v>2948.49</v>
      </c>
    </row>
    <row r="23" spans="3:23" x14ac:dyDescent="0.3">
      <c r="C23" s="9" t="s">
        <v>31</v>
      </c>
      <c r="D23">
        <f>SUM(D5:G7)</f>
        <v>216.3</v>
      </c>
      <c r="G23" s="41"/>
      <c r="H23">
        <f>SUM(H5:K7)</f>
        <v>216.90000000000003</v>
      </c>
      <c r="O23" s="9" t="s">
        <v>31</v>
      </c>
      <c r="P23">
        <f>D23^2</f>
        <v>46785.69</v>
      </c>
      <c r="S23" s="41"/>
      <c r="T23">
        <f>H23^2</f>
        <v>47045.610000000015</v>
      </c>
    </row>
    <row r="26" spans="3:23" x14ac:dyDescent="0.3">
      <c r="D26" s="20">
        <v>1</v>
      </c>
      <c r="E26" s="20">
        <v>2</v>
      </c>
      <c r="F26" s="20">
        <v>3</v>
      </c>
      <c r="G26" s="40">
        <v>4</v>
      </c>
      <c r="P26" s="20">
        <v>1</v>
      </c>
      <c r="Q26" s="20">
        <v>2</v>
      </c>
      <c r="R26" s="20">
        <v>3</v>
      </c>
      <c r="S26" s="40">
        <v>4</v>
      </c>
    </row>
    <row r="27" spans="3:23" x14ac:dyDescent="0.3">
      <c r="C27" s="9" t="s">
        <v>30</v>
      </c>
      <c r="D27">
        <f>SUM(D5:D7,H5:H7)</f>
        <v>107.99999999999999</v>
      </c>
      <c r="E27">
        <f>SUM(E5:E7,I5:I7)</f>
        <v>107.69999999999999</v>
      </c>
      <c r="F27">
        <f>SUM(F5:F7,J5:J7)</f>
        <v>109.2</v>
      </c>
      <c r="G27">
        <f>SUM(G5:G7,K5:K7)</f>
        <v>108.30000000000001</v>
      </c>
      <c r="O27" s="9" t="s">
        <v>30</v>
      </c>
      <c r="P27">
        <f>D27^2</f>
        <v>11663.999999999996</v>
      </c>
      <c r="Q27">
        <f>E27^2</f>
        <v>11599.289999999997</v>
      </c>
      <c r="R27">
        <f>F27^2</f>
        <v>11924.640000000001</v>
      </c>
      <c r="S27">
        <f>G27^2</f>
        <v>11728.890000000003</v>
      </c>
    </row>
    <row r="28" spans="3:23" x14ac:dyDescent="0.3">
      <c r="C28" s="9" t="s">
        <v>29</v>
      </c>
      <c r="D28" s="39">
        <f>AVERAGE(D5:D7,H5:H7)</f>
        <v>17.999999999999996</v>
      </c>
      <c r="E28" s="39">
        <f>AVERAGE(E5:E7,I5:I7)</f>
        <v>17.95</v>
      </c>
      <c r="F28" s="39">
        <f>AVERAGE(F5:F7,J5:J7)</f>
        <v>18.2</v>
      </c>
      <c r="G28" s="39">
        <f>AVERAGE(G5:G7,K5:K7)</f>
        <v>18.05</v>
      </c>
      <c r="O28" s="9" t="s">
        <v>29</v>
      </c>
      <c r="P28">
        <f>D28^2</f>
        <v>323.99999999999989</v>
      </c>
      <c r="Q28">
        <f>E28^2</f>
        <v>322.20249999999999</v>
      </c>
      <c r="R28">
        <f>F28^2</f>
        <v>331.23999999999995</v>
      </c>
      <c r="S28">
        <f>G28^2</f>
        <v>325.80250000000001</v>
      </c>
    </row>
    <row r="29" spans="3:23" x14ac:dyDescent="0.3">
      <c r="C29" s="9" t="s">
        <v>28</v>
      </c>
      <c r="D29" s="38">
        <f>D28-$I$18</f>
        <v>-5.0000000000007816E-2</v>
      </c>
      <c r="E29" s="38">
        <f>E28-$I$18</f>
        <v>-0.10000000000000497</v>
      </c>
      <c r="F29" s="38">
        <f>F28-$I$18</f>
        <v>0.14999999999999503</v>
      </c>
      <c r="G29" s="38">
        <f>G28-$I$18</f>
        <v>0</v>
      </c>
      <c r="O29" s="9" t="s">
        <v>28</v>
      </c>
      <c r="P29" s="38">
        <f>D29^2</f>
        <v>2.5000000000007815E-3</v>
      </c>
      <c r="Q29" s="38">
        <f>E29^2</f>
        <v>1.0000000000000994E-2</v>
      </c>
      <c r="R29" s="38">
        <f>F29^2</f>
        <v>2.2499999999998507E-2</v>
      </c>
      <c r="S29" s="38">
        <f>G29^2</f>
        <v>0</v>
      </c>
    </row>
    <row r="33" spans="3:9" x14ac:dyDescent="0.3">
      <c r="C33" s="7" t="s">
        <v>27</v>
      </c>
      <c r="D33" s="8" t="s">
        <v>26</v>
      </c>
      <c r="E33" s="7">
        <f>COUNTIF(D3:K3,"*")</f>
        <v>2</v>
      </c>
    </row>
    <row r="34" spans="3:9" x14ac:dyDescent="0.3">
      <c r="C34" s="7" t="s">
        <v>25</v>
      </c>
      <c r="D34" s="8" t="s">
        <v>24</v>
      </c>
      <c r="E34" s="7">
        <f>COUNT(C5:C7)</f>
        <v>3</v>
      </c>
    </row>
    <row r="35" spans="3:9" x14ac:dyDescent="0.3">
      <c r="C35" s="7" t="s">
        <v>23</v>
      </c>
      <c r="D35" s="8" t="s">
        <v>22</v>
      </c>
      <c r="E35" s="7">
        <f>COUNT(D4:G4)</f>
        <v>4</v>
      </c>
    </row>
    <row r="36" spans="3:9" x14ac:dyDescent="0.3">
      <c r="D36" s="8" t="s">
        <v>21</v>
      </c>
      <c r="E36" s="7">
        <f>E33*E34*E35</f>
        <v>24</v>
      </c>
    </row>
    <row r="37" spans="3:9" x14ac:dyDescent="0.3">
      <c r="D37" s="8" t="s">
        <v>20</v>
      </c>
      <c r="E37" s="7">
        <v>0.05</v>
      </c>
    </row>
    <row r="40" spans="3:9" ht="15.6" x14ac:dyDescent="0.35">
      <c r="C40" s="37" t="s">
        <v>19</v>
      </c>
      <c r="D40">
        <f>(E33*E35)*(SUM(W13:X15))</f>
        <v>0.27999999999999375</v>
      </c>
    </row>
    <row r="41" spans="3:9" ht="15.6" x14ac:dyDescent="0.35">
      <c r="C41" s="37" t="s">
        <v>18</v>
      </c>
      <c r="D41">
        <f>(E33*E34)*(SUM(P29:S29))</f>
        <v>0.21000000000000169</v>
      </c>
    </row>
    <row r="42" spans="3:9" ht="15.6" x14ac:dyDescent="0.35">
      <c r="C42" s="37" t="s">
        <v>17</v>
      </c>
      <c r="D42">
        <f>SUM(_xlfn.ANCHORARRAY(P5))-(T18/E36)</f>
        <v>0.89999999999690772</v>
      </c>
    </row>
    <row r="45" spans="3:9" x14ac:dyDescent="0.3">
      <c r="C45" s="6" t="s">
        <v>16</v>
      </c>
      <c r="D45" s="6" t="s">
        <v>15</v>
      </c>
      <c r="E45" s="6" t="s">
        <v>14</v>
      </c>
      <c r="F45" s="6" t="s">
        <v>13</v>
      </c>
      <c r="G45" s="6" t="s">
        <v>12</v>
      </c>
      <c r="H45" s="6" t="s">
        <v>11</v>
      </c>
      <c r="I45" s="6" t="s">
        <v>55</v>
      </c>
    </row>
    <row r="46" spans="3:9" x14ac:dyDescent="0.3">
      <c r="C46" t="s">
        <v>54</v>
      </c>
      <c r="D46">
        <f>(SUM(T13:T15)/(E35*E33))-(T18/E36)</f>
        <v>0.27999999999792635</v>
      </c>
      <c r="E46">
        <f>E34-1</f>
        <v>2</v>
      </c>
      <c r="F46">
        <f>D46/E46</f>
        <v>0.13999999999896318</v>
      </c>
      <c r="G46">
        <f>F46/$F$49</f>
        <v>5.5999999998492784</v>
      </c>
      <c r="H46">
        <f>_xlfn.F.INV.RT($E$37,E46,$E$49)</f>
        <v>3.8852938346523942</v>
      </c>
      <c r="I46">
        <f>_xlfn.F.DIST.RT(G$46,E46,$E$49)</f>
        <v>1.9149593835255847E-2</v>
      </c>
    </row>
    <row r="47" spans="3:9" x14ac:dyDescent="0.3">
      <c r="C47" t="s">
        <v>53</v>
      </c>
      <c r="D47">
        <f>(SUM(P27:S27)/(E34*E33))-(T18/E36)</f>
        <v>0.20999999999548891</v>
      </c>
      <c r="E47">
        <f>E35-1</f>
        <v>3</v>
      </c>
      <c r="F47">
        <f>D47/E47</f>
        <v>6.9999999998496307E-2</v>
      </c>
      <c r="G47">
        <f>F47/$F$49</f>
        <v>2.7999999998852281</v>
      </c>
      <c r="H47">
        <f>_xlfn.F.INV.RT($E$37,E47,$E$49)</f>
        <v>3.4902948194976045</v>
      </c>
      <c r="I47">
        <f>_xlfn.F.DIST.RT(G$47,E47,$E$49)</f>
        <v>8.5334562583044879E-2</v>
      </c>
    </row>
    <row r="48" spans="3:9" x14ac:dyDescent="0.3">
      <c r="C48" t="s">
        <v>52</v>
      </c>
      <c r="D48">
        <f>(SUM(P13:S15)/E33)-(T18/E36)-D40-D41</f>
        <v>0.10999999999763987</v>
      </c>
      <c r="E48">
        <f>(E34-1)*(E35-1)</f>
        <v>6</v>
      </c>
      <c r="F48">
        <f>D48/E48</f>
        <v>1.8333333332939978E-2</v>
      </c>
      <c r="G48">
        <f>F48/$F$49</f>
        <v>0.73333333330329276</v>
      </c>
      <c r="H48">
        <f>_xlfn.F.INV.RT($E$37,E48,$E$49)</f>
        <v>2.996120377517109</v>
      </c>
      <c r="I48">
        <f>_xlfn.F.DIST.RT(G$48,E48,$E$49)</f>
        <v>0.63250586013550447</v>
      </c>
    </row>
    <row r="49" spans="3:11" x14ac:dyDescent="0.3">
      <c r="C49" t="s">
        <v>6</v>
      </c>
      <c r="D49">
        <f>D50-SUM(D46:D48)</f>
        <v>0.30000000000585259</v>
      </c>
      <c r="E49">
        <f>E50-SUM(E46:E48)</f>
        <v>12</v>
      </c>
      <c r="F49">
        <f>D49/E49</f>
        <v>2.5000000000487715E-2</v>
      </c>
    </row>
    <row r="50" spans="3:11" x14ac:dyDescent="0.3">
      <c r="C50" t="s">
        <v>5</v>
      </c>
      <c r="D50">
        <f>D42</f>
        <v>0.89999999999690772</v>
      </c>
      <c r="E50">
        <f>E36-1</f>
        <v>23</v>
      </c>
      <c r="F50">
        <f>D50/E50</f>
        <v>3.9130434782474251E-2</v>
      </c>
    </row>
    <row r="55" spans="3:11" x14ac:dyDescent="0.3">
      <c r="D55" s="19" t="s">
        <v>62</v>
      </c>
      <c r="E55" s="19" t="s">
        <v>67</v>
      </c>
      <c r="F55" s="19" t="s">
        <v>68</v>
      </c>
      <c r="H55" s="19" t="s">
        <v>69</v>
      </c>
      <c r="I55" s="19" t="s">
        <v>70</v>
      </c>
      <c r="K55" s="19" t="s">
        <v>71</v>
      </c>
    </row>
    <row r="56" spans="3:11" x14ac:dyDescent="0.3">
      <c r="C56" s="19" t="s">
        <v>63</v>
      </c>
      <c r="D56">
        <f>(SUM(D5,H5)/2)</f>
        <v>18</v>
      </c>
      <c r="E56">
        <f>(SUM(D6,H6)/2)</f>
        <v>18.100000000000001</v>
      </c>
      <c r="F56">
        <f>(SUM(D7,H7)/2)</f>
        <v>17.899999999999999</v>
      </c>
      <c r="H56" s="78">
        <f>MAX(D56:F56)</f>
        <v>18.100000000000001</v>
      </c>
      <c r="I56" s="78">
        <f>MIN(D56:F56)</f>
        <v>17.899999999999999</v>
      </c>
      <c r="K56">
        <f>H56-I56</f>
        <v>0.20000000000000284</v>
      </c>
    </row>
    <row r="57" spans="3:11" x14ac:dyDescent="0.3">
      <c r="C57" s="19" t="s">
        <v>64</v>
      </c>
      <c r="D57">
        <f>(SUM(E5,I5)/2)</f>
        <v>17.8</v>
      </c>
      <c r="E57">
        <f>(SUM(E6,I6)/2)</f>
        <v>18.149999999999999</v>
      </c>
      <c r="F57">
        <f>(SUM(E7,I7)/2)</f>
        <v>17.899999999999999</v>
      </c>
      <c r="H57" s="78">
        <f t="shared" ref="H57:H59" si="0">MAX(D57:F57)</f>
        <v>18.149999999999999</v>
      </c>
      <c r="I57" s="78">
        <f t="shared" ref="I57:I59" si="1">MIN(D57:F57)</f>
        <v>17.8</v>
      </c>
      <c r="K57">
        <f t="shared" ref="K57:K59" si="2">H57-I57</f>
        <v>0.34999999999999787</v>
      </c>
    </row>
    <row r="58" spans="3:11" x14ac:dyDescent="0.3">
      <c r="C58" s="19" t="s">
        <v>65</v>
      </c>
      <c r="D58">
        <f>(SUM(F5,J5)/2)</f>
        <v>18.149999999999999</v>
      </c>
      <c r="E58">
        <f>(SUM(F6,J6)/2)</f>
        <v>18.25</v>
      </c>
      <c r="F58">
        <f>(SUM(F7,J7)/2)</f>
        <v>18.200000000000003</v>
      </c>
      <c r="H58" s="78">
        <f t="shared" si="0"/>
        <v>18.25</v>
      </c>
      <c r="I58" s="78">
        <f t="shared" si="1"/>
        <v>18.149999999999999</v>
      </c>
      <c r="K58" s="79">
        <f t="shared" si="2"/>
        <v>0.10000000000000142</v>
      </c>
    </row>
    <row r="59" spans="3:11" x14ac:dyDescent="0.3">
      <c r="C59" s="19" t="s">
        <v>66</v>
      </c>
      <c r="D59">
        <f>(SUM(G5,K5)/2)</f>
        <v>17.850000000000001</v>
      </c>
      <c r="E59">
        <f>(SUM(G6,K6)/2)</f>
        <v>18.3</v>
      </c>
      <c r="F59">
        <f>(SUM(G7,K7)/2)</f>
        <v>18</v>
      </c>
      <c r="H59" s="78">
        <f t="shared" si="0"/>
        <v>18.3</v>
      </c>
      <c r="I59" s="78">
        <f t="shared" si="1"/>
        <v>17.850000000000001</v>
      </c>
      <c r="K59">
        <f t="shared" si="2"/>
        <v>0.44999999999999929</v>
      </c>
    </row>
  </sheetData>
  <mergeCells count="26">
    <mergeCell ref="C3:C4"/>
    <mergeCell ref="D3:G3"/>
    <mergeCell ref="H3:K3"/>
    <mergeCell ref="O3:O4"/>
    <mergeCell ref="P3:S3"/>
    <mergeCell ref="T3:W3"/>
    <mergeCell ref="C11:C12"/>
    <mergeCell ref="D11:G11"/>
    <mergeCell ref="H11:H12"/>
    <mergeCell ref="I11:I12"/>
    <mergeCell ref="K11:L12"/>
    <mergeCell ref="O11:O12"/>
    <mergeCell ref="P11:S11"/>
    <mergeCell ref="T11:T12"/>
    <mergeCell ref="U11:U12"/>
    <mergeCell ref="W11:X12"/>
    <mergeCell ref="K13:L13"/>
    <mergeCell ref="W13:X13"/>
    <mergeCell ref="K14:L14"/>
    <mergeCell ref="W14:X14"/>
    <mergeCell ref="K15:L15"/>
    <mergeCell ref="W15:X15"/>
    <mergeCell ref="D20:G20"/>
    <mergeCell ref="H20:K20"/>
    <mergeCell ref="P20:S20"/>
    <mergeCell ref="T20:W2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D420A-586F-4616-836B-A41EA67D2338}">
  <dimension ref="C1:X57"/>
  <sheetViews>
    <sheetView workbookViewId="0">
      <selection activeCell="D69" sqref="D69:D70"/>
    </sheetView>
  </sheetViews>
  <sheetFormatPr defaultRowHeight="14.4" x14ac:dyDescent="0.3"/>
  <cols>
    <col min="3" max="3" width="21.33203125" customWidth="1"/>
    <col min="4" max="4" width="15.77734375" customWidth="1"/>
    <col min="5" max="5" width="20.77734375" customWidth="1"/>
    <col min="6" max="6" width="22" customWidth="1"/>
    <col min="7" max="7" width="11.44140625" customWidth="1"/>
    <col min="8" max="8" width="11.109375" customWidth="1"/>
    <col min="15" max="15" width="16.33203125" customWidth="1"/>
  </cols>
  <sheetData>
    <row r="1" spans="3:24" x14ac:dyDescent="0.3">
      <c r="O1" s="39" t="s">
        <v>61</v>
      </c>
    </row>
    <row r="3" spans="3:24" x14ac:dyDescent="0.3">
      <c r="C3" s="53" t="s">
        <v>60</v>
      </c>
      <c r="D3" s="55" t="s">
        <v>57</v>
      </c>
      <c r="E3" s="55"/>
      <c r="F3" s="55"/>
      <c r="G3" s="55"/>
      <c r="H3" s="55" t="s">
        <v>56</v>
      </c>
      <c r="I3" s="55"/>
      <c r="J3" s="55"/>
      <c r="K3" s="55"/>
      <c r="O3" s="53" t="s">
        <v>60</v>
      </c>
      <c r="P3" s="55" t="s">
        <v>57</v>
      </c>
      <c r="Q3" s="55"/>
      <c r="R3" s="55"/>
      <c r="S3" s="55"/>
      <c r="T3" s="55" t="s">
        <v>56</v>
      </c>
      <c r="U3" s="55"/>
      <c r="V3" s="55"/>
      <c r="W3" s="55"/>
    </row>
    <row r="4" spans="3:24" x14ac:dyDescent="0.3">
      <c r="C4" s="54"/>
      <c r="D4" s="52">
        <v>1</v>
      </c>
      <c r="E4" s="52">
        <v>2</v>
      </c>
      <c r="F4" s="51">
        <v>3</v>
      </c>
      <c r="G4" s="52">
        <v>4</v>
      </c>
      <c r="H4" s="52">
        <v>1</v>
      </c>
      <c r="I4" s="52">
        <v>2</v>
      </c>
      <c r="J4" s="52">
        <v>3</v>
      </c>
      <c r="K4" s="51">
        <v>4</v>
      </c>
      <c r="O4" s="54"/>
      <c r="P4" s="52">
        <v>1</v>
      </c>
      <c r="Q4" s="52">
        <v>2</v>
      </c>
      <c r="R4" s="51">
        <v>3</v>
      </c>
      <c r="S4" s="52">
        <v>4</v>
      </c>
      <c r="T4" s="52">
        <v>1</v>
      </c>
      <c r="U4" s="52">
        <v>2</v>
      </c>
      <c r="V4" s="52">
        <v>3</v>
      </c>
      <c r="W4" s="51">
        <v>4</v>
      </c>
    </row>
    <row r="5" spans="3:24" x14ac:dyDescent="0.3">
      <c r="C5" s="50">
        <v>1</v>
      </c>
      <c r="D5" s="49">
        <v>109</v>
      </c>
      <c r="E5" s="49">
        <v>110</v>
      </c>
      <c r="F5" s="48">
        <v>108</v>
      </c>
      <c r="G5" s="49">
        <v>110</v>
      </c>
      <c r="H5" s="49">
        <v>110</v>
      </c>
      <c r="I5" s="49">
        <v>115</v>
      </c>
      <c r="J5" s="49">
        <v>109</v>
      </c>
      <c r="K5" s="48">
        <v>108</v>
      </c>
      <c r="O5" s="50">
        <v>1</v>
      </c>
      <c r="P5" s="49" cm="1">
        <f t="array" ref="P5:W7">(D5:K7)^2</f>
        <v>11881</v>
      </c>
      <c r="Q5" s="49">
        <v>12100</v>
      </c>
      <c r="R5" s="48">
        <v>11664</v>
      </c>
      <c r="S5" s="49">
        <v>12100</v>
      </c>
      <c r="T5" s="49">
        <v>12100</v>
      </c>
      <c r="U5" s="49">
        <v>13225</v>
      </c>
      <c r="V5" s="49">
        <v>11881</v>
      </c>
      <c r="W5" s="48">
        <v>11664</v>
      </c>
    </row>
    <row r="6" spans="3:24" x14ac:dyDescent="0.3">
      <c r="C6" s="47">
        <v>2</v>
      </c>
      <c r="D6" s="46">
        <v>110</v>
      </c>
      <c r="E6" s="46">
        <v>110</v>
      </c>
      <c r="F6" s="45">
        <v>111</v>
      </c>
      <c r="G6" s="46">
        <v>114</v>
      </c>
      <c r="H6" s="46">
        <v>112</v>
      </c>
      <c r="I6" s="46">
        <v>111</v>
      </c>
      <c r="J6" s="46">
        <v>109</v>
      </c>
      <c r="K6" s="45">
        <v>112</v>
      </c>
      <c r="O6" s="47">
        <v>2</v>
      </c>
      <c r="P6" s="46">
        <v>12100</v>
      </c>
      <c r="Q6" s="46">
        <v>12100</v>
      </c>
      <c r="R6" s="45">
        <v>12321</v>
      </c>
      <c r="S6" s="46">
        <v>12996</v>
      </c>
      <c r="T6" s="46">
        <v>12544</v>
      </c>
      <c r="U6" s="46">
        <v>12321</v>
      </c>
      <c r="V6" s="46">
        <v>11881</v>
      </c>
      <c r="W6" s="45">
        <v>12544</v>
      </c>
    </row>
    <row r="7" spans="3:24" x14ac:dyDescent="0.3">
      <c r="C7" s="44">
        <v>3</v>
      </c>
      <c r="D7" s="43">
        <v>116</v>
      </c>
      <c r="E7" s="43">
        <v>112</v>
      </c>
      <c r="F7" s="42">
        <v>114</v>
      </c>
      <c r="G7" s="43">
        <v>120</v>
      </c>
      <c r="H7" s="43">
        <v>114</v>
      </c>
      <c r="I7" s="43">
        <v>115</v>
      </c>
      <c r="J7" s="43">
        <v>119</v>
      </c>
      <c r="K7" s="42">
        <v>117</v>
      </c>
      <c r="O7" s="44">
        <v>3</v>
      </c>
      <c r="P7" s="43">
        <v>13456</v>
      </c>
      <c r="Q7" s="43">
        <v>12544</v>
      </c>
      <c r="R7" s="42">
        <v>12996</v>
      </c>
      <c r="S7" s="43">
        <v>14400</v>
      </c>
      <c r="T7" s="43">
        <v>12996</v>
      </c>
      <c r="U7" s="43">
        <v>13225</v>
      </c>
      <c r="V7" s="43">
        <v>14161</v>
      </c>
      <c r="W7" s="42">
        <v>13689</v>
      </c>
    </row>
    <row r="11" spans="3:24" x14ac:dyDescent="0.3">
      <c r="C11" s="56" t="s">
        <v>60</v>
      </c>
      <c r="D11" s="57" t="s">
        <v>42</v>
      </c>
      <c r="E11" s="57"/>
      <c r="F11" s="57"/>
      <c r="G11" s="57"/>
      <c r="H11" s="58" t="s">
        <v>41</v>
      </c>
      <c r="I11" s="58" t="s">
        <v>40</v>
      </c>
      <c r="K11" s="58" t="s">
        <v>39</v>
      </c>
      <c r="L11" s="58"/>
      <c r="O11" s="56" t="s">
        <v>60</v>
      </c>
      <c r="P11" s="57" t="s">
        <v>42</v>
      </c>
      <c r="Q11" s="57"/>
      <c r="R11" s="57"/>
      <c r="S11" s="57"/>
      <c r="T11" s="58" t="s">
        <v>41</v>
      </c>
      <c r="U11" s="58" t="s">
        <v>40</v>
      </c>
      <c r="W11" s="58" t="s">
        <v>39</v>
      </c>
      <c r="X11" s="58"/>
    </row>
    <row r="12" spans="3:24" x14ac:dyDescent="0.3">
      <c r="C12" s="56"/>
      <c r="D12" s="20">
        <v>1</v>
      </c>
      <c r="E12" s="20">
        <v>2</v>
      </c>
      <c r="F12" s="20">
        <v>3</v>
      </c>
      <c r="G12" s="20">
        <v>4</v>
      </c>
      <c r="H12" s="58"/>
      <c r="I12" s="58"/>
      <c r="K12" s="58"/>
      <c r="L12" s="58"/>
      <c r="O12" s="56"/>
      <c r="P12" s="20">
        <v>1</v>
      </c>
      <c r="Q12" s="20">
        <v>2</v>
      </c>
      <c r="R12" s="20">
        <v>3</v>
      </c>
      <c r="S12" s="20">
        <v>4</v>
      </c>
      <c r="T12" s="58"/>
      <c r="U12" s="58"/>
      <c r="W12" s="58"/>
      <c r="X12" s="58"/>
    </row>
    <row r="13" spans="3:24" x14ac:dyDescent="0.3">
      <c r="C13" s="20">
        <v>1</v>
      </c>
      <c r="D13" cm="1">
        <f t="array" ref="D13:G15">D5:G7+H5:K7</f>
        <v>219</v>
      </c>
      <c r="E13">
        <v>225</v>
      </c>
      <c r="F13">
        <v>217</v>
      </c>
      <c r="G13">
        <v>218</v>
      </c>
      <c r="H13">
        <f>SUM(D5:K5)</f>
        <v>879</v>
      </c>
      <c r="I13" s="39">
        <f>AVERAGE(D5:K5)</f>
        <v>109.875</v>
      </c>
      <c r="K13" s="59">
        <f>I13-I18</f>
        <v>-2.4166666666666714</v>
      </c>
      <c r="L13" s="59"/>
      <c r="O13" s="20">
        <v>1</v>
      </c>
      <c r="P13" cm="1">
        <f t="array" ref="P13:U15">(D13:I15)^2</f>
        <v>47961</v>
      </c>
      <c r="Q13">
        <v>50625</v>
      </c>
      <c r="R13">
        <v>47089</v>
      </c>
      <c r="S13">
        <v>47524</v>
      </c>
      <c r="T13">
        <v>772641</v>
      </c>
      <c r="U13">
        <v>12072.515625</v>
      </c>
      <c r="W13" s="59">
        <f>K13^2</f>
        <v>5.8402777777778008</v>
      </c>
      <c r="X13" s="59"/>
    </row>
    <row r="14" spans="3:24" x14ac:dyDescent="0.3">
      <c r="C14" s="20">
        <v>2</v>
      </c>
      <c r="D14">
        <v>222</v>
      </c>
      <c r="E14">
        <v>221</v>
      </c>
      <c r="F14">
        <v>220</v>
      </c>
      <c r="G14">
        <v>226</v>
      </c>
      <c r="H14">
        <f>SUM(D6:K6)</f>
        <v>889</v>
      </c>
      <c r="I14" s="39">
        <f>AVERAGE(D6:K6)</f>
        <v>111.125</v>
      </c>
      <c r="K14" s="59">
        <f>I14-I18</f>
        <v>-1.1666666666666714</v>
      </c>
      <c r="L14" s="59"/>
      <c r="O14" s="20">
        <v>2</v>
      </c>
      <c r="P14">
        <v>49284</v>
      </c>
      <c r="Q14">
        <v>48841</v>
      </c>
      <c r="R14">
        <v>48400</v>
      </c>
      <c r="S14">
        <v>51076</v>
      </c>
      <c r="T14">
        <v>790321</v>
      </c>
      <c r="U14">
        <v>12348.765625</v>
      </c>
      <c r="W14" s="59">
        <f>K14^2</f>
        <v>1.3611111111111223</v>
      </c>
      <c r="X14" s="59"/>
    </row>
    <row r="15" spans="3:24" x14ac:dyDescent="0.3">
      <c r="C15" s="20">
        <v>3</v>
      </c>
      <c r="D15">
        <v>230</v>
      </c>
      <c r="E15">
        <v>227</v>
      </c>
      <c r="F15">
        <v>233</v>
      </c>
      <c r="G15">
        <v>237</v>
      </c>
      <c r="H15">
        <f>SUM(D7:K7)</f>
        <v>927</v>
      </c>
      <c r="I15" s="39">
        <f>AVERAGE(D7:K7)</f>
        <v>115.875</v>
      </c>
      <c r="K15" s="59">
        <f>I15-I18</f>
        <v>3.5833333333333286</v>
      </c>
      <c r="L15" s="59"/>
      <c r="O15" s="20">
        <v>3</v>
      </c>
      <c r="P15">
        <v>52900</v>
      </c>
      <c r="Q15">
        <v>51529</v>
      </c>
      <c r="R15">
        <v>54289</v>
      </c>
      <c r="S15">
        <v>56169</v>
      </c>
      <c r="T15">
        <v>859329</v>
      </c>
      <c r="U15">
        <v>13427.015625</v>
      </c>
      <c r="W15" s="59">
        <f>K15^2</f>
        <v>12.840277777777743</v>
      </c>
      <c r="X15" s="59"/>
    </row>
    <row r="17" spans="3:23" x14ac:dyDescent="0.3">
      <c r="H17" s="37" t="s">
        <v>59</v>
      </c>
      <c r="I17" s="37" t="s">
        <v>58</v>
      </c>
      <c r="T17" s="37" t="s">
        <v>59</v>
      </c>
      <c r="U17" s="37" t="s">
        <v>58</v>
      </c>
    </row>
    <row r="18" spans="3:23" x14ac:dyDescent="0.3">
      <c r="H18" s="38">
        <f>SUM(D5:K7)</f>
        <v>2695</v>
      </c>
      <c r="I18" s="12">
        <f>AVERAGE(D5:K7)</f>
        <v>112.29166666666667</v>
      </c>
      <c r="T18" s="38">
        <f>H18^2</f>
        <v>7263025</v>
      </c>
      <c r="U18" s="12">
        <f>I18^2</f>
        <v>12609.418402777779</v>
      </c>
    </row>
    <row r="20" spans="3:23" x14ac:dyDescent="0.3">
      <c r="D20" s="60" t="s">
        <v>57</v>
      </c>
      <c r="E20" s="60"/>
      <c r="F20" s="60"/>
      <c r="G20" s="61"/>
      <c r="H20" s="60" t="s">
        <v>56</v>
      </c>
      <c r="I20" s="60"/>
      <c r="J20" s="60"/>
      <c r="K20" s="60"/>
      <c r="P20" s="60" t="s">
        <v>57</v>
      </c>
      <c r="Q20" s="60"/>
      <c r="R20" s="60"/>
      <c r="S20" s="61"/>
      <c r="T20" s="60" t="s">
        <v>56</v>
      </c>
      <c r="U20" s="60"/>
      <c r="V20" s="60"/>
      <c r="W20" s="60"/>
    </row>
    <row r="21" spans="3:23" x14ac:dyDescent="0.3">
      <c r="D21" s="20">
        <v>1</v>
      </c>
      <c r="E21" s="20">
        <v>2</v>
      </c>
      <c r="F21" s="20">
        <v>3</v>
      </c>
      <c r="G21" s="40">
        <v>4</v>
      </c>
      <c r="H21" s="20">
        <v>1</v>
      </c>
      <c r="I21" s="20">
        <v>2</v>
      </c>
      <c r="J21" s="20">
        <v>3</v>
      </c>
      <c r="K21" s="20">
        <v>4</v>
      </c>
      <c r="P21" s="20">
        <v>1</v>
      </c>
      <c r="Q21" s="20">
        <v>2</v>
      </c>
      <c r="R21" s="20">
        <v>3</v>
      </c>
      <c r="S21" s="40">
        <v>4</v>
      </c>
      <c r="T21" s="20">
        <v>1</v>
      </c>
      <c r="U21" s="20">
        <v>2</v>
      </c>
      <c r="V21" s="20">
        <v>3</v>
      </c>
      <c r="W21" s="20">
        <v>4</v>
      </c>
    </row>
    <row r="22" spans="3:23" x14ac:dyDescent="0.3">
      <c r="C22" s="9" t="s">
        <v>32</v>
      </c>
      <c r="D22">
        <f t="shared" ref="D22:K22" si="0">SUM(D5:D7)</f>
        <v>335</v>
      </c>
      <c r="E22">
        <f t="shared" si="0"/>
        <v>332</v>
      </c>
      <c r="F22">
        <f t="shared" si="0"/>
        <v>333</v>
      </c>
      <c r="G22">
        <f t="shared" si="0"/>
        <v>344</v>
      </c>
      <c r="H22">
        <f t="shared" si="0"/>
        <v>336</v>
      </c>
      <c r="I22">
        <f t="shared" si="0"/>
        <v>341</v>
      </c>
      <c r="J22">
        <f t="shared" si="0"/>
        <v>337</v>
      </c>
      <c r="K22">
        <f t="shared" si="0"/>
        <v>337</v>
      </c>
      <c r="O22" s="9" t="s">
        <v>32</v>
      </c>
      <c r="P22" cm="1">
        <f t="array" ref="P22:W22">(D22:K22)^2</f>
        <v>112225</v>
      </c>
      <c r="Q22">
        <v>110224</v>
      </c>
      <c r="R22">
        <v>110889</v>
      </c>
      <c r="S22">
        <v>118336</v>
      </c>
      <c r="T22">
        <v>112896</v>
      </c>
      <c r="U22">
        <v>116281</v>
      </c>
      <c r="V22">
        <v>113569</v>
      </c>
      <c r="W22">
        <v>113569</v>
      </c>
    </row>
    <row r="23" spans="3:23" x14ac:dyDescent="0.3">
      <c r="C23" s="9" t="s">
        <v>31</v>
      </c>
      <c r="D23">
        <f>SUM(D5:G7)</f>
        <v>1344</v>
      </c>
      <c r="G23" s="41"/>
      <c r="H23">
        <f>SUM(H5:K7)</f>
        <v>1351</v>
      </c>
      <c r="O23" s="9" t="s">
        <v>31</v>
      </c>
      <c r="P23">
        <f>D23^2</f>
        <v>1806336</v>
      </c>
      <c r="S23" s="41"/>
      <c r="T23">
        <f>H23^2</f>
        <v>1825201</v>
      </c>
    </row>
    <row r="26" spans="3:23" x14ac:dyDescent="0.3">
      <c r="D26" s="20">
        <v>1</v>
      </c>
      <c r="E26" s="20">
        <v>2</v>
      </c>
      <c r="F26" s="20">
        <v>3</v>
      </c>
      <c r="G26" s="40">
        <v>4</v>
      </c>
      <c r="P26" s="20">
        <v>1</v>
      </c>
      <c r="Q26" s="20">
        <v>2</v>
      </c>
      <c r="R26" s="20">
        <v>3</v>
      </c>
      <c r="S26" s="40">
        <v>4</v>
      </c>
    </row>
    <row r="27" spans="3:23" x14ac:dyDescent="0.3">
      <c r="C27" s="9" t="s">
        <v>30</v>
      </c>
      <c r="D27">
        <f>SUM(D5:D7,H5:H7)</f>
        <v>671</v>
      </c>
      <c r="E27">
        <f>SUM(E5:E7,I5:I7)</f>
        <v>673</v>
      </c>
      <c r="F27">
        <f>SUM(F5:F7,J5:J7)</f>
        <v>670</v>
      </c>
      <c r="G27">
        <f>SUM(G5:G7,K5:K7)</f>
        <v>681</v>
      </c>
      <c r="O27" s="9" t="s">
        <v>30</v>
      </c>
      <c r="P27">
        <f t="shared" ref="P27:S29" si="1">D27^2</f>
        <v>450241</v>
      </c>
      <c r="Q27">
        <f t="shared" si="1"/>
        <v>452929</v>
      </c>
      <c r="R27">
        <f t="shared" si="1"/>
        <v>448900</v>
      </c>
      <c r="S27">
        <f t="shared" si="1"/>
        <v>463761</v>
      </c>
    </row>
    <row r="28" spans="3:23" x14ac:dyDescent="0.3">
      <c r="C28" s="9" t="s">
        <v>29</v>
      </c>
      <c r="D28" s="39">
        <f>AVERAGE(D5:D7,H5:H7)</f>
        <v>111.83333333333333</v>
      </c>
      <c r="E28" s="39">
        <f>AVERAGE(E5:E7,I5:I7)</f>
        <v>112.16666666666667</v>
      </c>
      <c r="F28" s="39">
        <f>AVERAGE(F5:F7,J5:J7)</f>
        <v>111.66666666666667</v>
      </c>
      <c r="G28" s="39">
        <f>AVERAGE(G5:G7,K5:K7)</f>
        <v>113.5</v>
      </c>
      <c r="O28" s="9" t="s">
        <v>29</v>
      </c>
      <c r="P28">
        <f t="shared" si="1"/>
        <v>12506.694444444443</v>
      </c>
      <c r="Q28">
        <f t="shared" si="1"/>
        <v>12581.361111111111</v>
      </c>
      <c r="R28">
        <f t="shared" si="1"/>
        <v>12469.444444444445</v>
      </c>
      <c r="S28">
        <f t="shared" si="1"/>
        <v>12882.25</v>
      </c>
    </row>
    <row r="29" spans="3:23" x14ac:dyDescent="0.3">
      <c r="C29" s="9" t="s">
        <v>28</v>
      </c>
      <c r="D29" s="38">
        <f>D28-$I$18</f>
        <v>-0.45833333333334281</v>
      </c>
      <c r="E29" s="38">
        <f>E28-$I$18</f>
        <v>-0.125</v>
      </c>
      <c r="F29" s="38">
        <f>F28-$I$18</f>
        <v>-0.625</v>
      </c>
      <c r="G29" s="38">
        <f>G28-$I$18</f>
        <v>1.2083333333333286</v>
      </c>
      <c r="O29" s="9" t="s">
        <v>28</v>
      </c>
      <c r="P29" s="38">
        <f t="shared" si="1"/>
        <v>0.21006944444445314</v>
      </c>
      <c r="Q29" s="38">
        <f t="shared" si="1"/>
        <v>1.5625E-2</v>
      </c>
      <c r="R29" s="38">
        <f t="shared" si="1"/>
        <v>0.390625</v>
      </c>
      <c r="S29" s="38">
        <f t="shared" si="1"/>
        <v>1.4600694444444331</v>
      </c>
    </row>
    <row r="33" spans="3:9" x14ac:dyDescent="0.3">
      <c r="C33" s="7" t="s">
        <v>27</v>
      </c>
      <c r="D33" s="8" t="s">
        <v>26</v>
      </c>
      <c r="E33" s="7">
        <f>COUNTIF(D3:K3,"*")</f>
        <v>2</v>
      </c>
    </row>
    <row r="34" spans="3:9" x14ac:dyDescent="0.3">
      <c r="C34" s="7" t="s">
        <v>25</v>
      </c>
      <c r="D34" s="8" t="s">
        <v>24</v>
      </c>
      <c r="E34" s="7">
        <f>COUNT(C5:C7)</f>
        <v>3</v>
      </c>
    </row>
    <row r="35" spans="3:9" x14ac:dyDescent="0.3">
      <c r="C35" s="7" t="s">
        <v>23</v>
      </c>
      <c r="D35" s="8" t="s">
        <v>22</v>
      </c>
      <c r="E35" s="7">
        <f>COUNT(D4:G4)</f>
        <v>4</v>
      </c>
    </row>
    <row r="36" spans="3:9" x14ac:dyDescent="0.3">
      <c r="D36" s="8" t="s">
        <v>21</v>
      </c>
      <c r="E36" s="7">
        <f>E33*E34*E35</f>
        <v>24</v>
      </c>
    </row>
    <row r="37" spans="3:9" x14ac:dyDescent="0.3">
      <c r="D37" s="8" t="s">
        <v>20</v>
      </c>
      <c r="E37" s="7">
        <v>0.05</v>
      </c>
    </row>
    <row r="40" spans="3:9" ht="15.6" x14ac:dyDescent="0.35">
      <c r="C40" s="37" t="s">
        <v>19</v>
      </c>
      <c r="D40">
        <f>(E33*E35)*(SUM(W13:X15))</f>
        <v>160.33333333333331</v>
      </c>
    </row>
    <row r="41" spans="3:9" ht="15.6" x14ac:dyDescent="0.35">
      <c r="C41" s="37" t="s">
        <v>18</v>
      </c>
      <c r="D41">
        <f>(E33*E34)*(SUM(P29:S29))</f>
        <v>12.458333333333318</v>
      </c>
    </row>
    <row r="42" spans="3:9" ht="15.6" x14ac:dyDescent="0.35">
      <c r="C42" s="37" t="s">
        <v>17</v>
      </c>
      <c r="D42">
        <f>SUM(_xlfn.ANCHORARRAY(P5))-(T18/E36)</f>
        <v>262.95833333331393</v>
      </c>
    </row>
    <row r="45" spans="3:9" x14ac:dyDescent="0.3">
      <c r="C45" s="6" t="s">
        <v>16</v>
      </c>
      <c r="D45" s="6" t="s">
        <v>15</v>
      </c>
      <c r="E45" s="6" t="s">
        <v>14</v>
      </c>
      <c r="F45" s="6" t="s">
        <v>13</v>
      </c>
      <c r="G45" s="6" t="s">
        <v>12</v>
      </c>
      <c r="H45" s="6" t="s">
        <v>11</v>
      </c>
      <c r="I45" s="6" t="s">
        <v>55</v>
      </c>
    </row>
    <row r="46" spans="3:9" x14ac:dyDescent="0.3">
      <c r="C46" t="s">
        <v>54</v>
      </c>
      <c r="D46">
        <f>(SUM(T13:T15)/(E35*E33))-(T18/E36)</f>
        <v>160.33333333331393</v>
      </c>
      <c r="E46">
        <f>E34-1</f>
        <v>2</v>
      </c>
      <c r="F46">
        <f>D46/E46</f>
        <v>80.166666666656965</v>
      </c>
      <c r="G46">
        <f>F46/$F$49</f>
        <v>21.142857142836569</v>
      </c>
      <c r="H46">
        <f>_xlfn.F.INV.RT($E$37,E46,$E$49)</f>
        <v>3.8852938346523942</v>
      </c>
      <c r="I46">
        <f>_xlfn.F.DIST.RT(G$46,E46,$E$49)</f>
        <v>1.1667401326855711E-4</v>
      </c>
    </row>
    <row r="47" spans="3:9" x14ac:dyDescent="0.3">
      <c r="C47" t="s">
        <v>53</v>
      </c>
      <c r="D47">
        <f>(SUM(P27:S27)/(E34*E33))-(T18/E36)</f>
        <v>12.458333333313931</v>
      </c>
      <c r="E47">
        <f>E35-1</f>
        <v>3</v>
      </c>
      <c r="F47">
        <f>D47/E47</f>
        <v>4.15277777777131</v>
      </c>
      <c r="G47">
        <f>F47/$F$49</f>
        <v>1.0952380952354563</v>
      </c>
      <c r="H47">
        <f>_xlfn.F.INV.RT($E$37,E47,$E$49)</f>
        <v>3.4902948194976045</v>
      </c>
      <c r="I47">
        <f>_xlfn.F.DIST.RT(G$47,E47,$E$49)</f>
        <v>0.38875255491551836</v>
      </c>
    </row>
    <row r="48" spans="3:9" x14ac:dyDescent="0.3">
      <c r="C48" t="s">
        <v>52</v>
      </c>
      <c r="D48">
        <f>(SUM(P13:S15)/E33)-(T18/E36)-D40-D41</f>
        <v>44.666666666647302</v>
      </c>
      <c r="E48">
        <f>(E34-1)*(E35-1)</f>
        <v>6</v>
      </c>
      <c r="F48">
        <f>D48/E48</f>
        <v>7.444444444441217</v>
      </c>
      <c r="G48">
        <f>F48/$F$49</f>
        <v>1.9633699633674393</v>
      </c>
      <c r="H48">
        <f>_xlfn.F.INV.RT($E$37,E48,$E$49)</f>
        <v>2.996120377517109</v>
      </c>
      <c r="I48">
        <f>_xlfn.F.DIST.RT(G$48,E48,$E$49)</f>
        <v>0.15068065636204955</v>
      </c>
    </row>
    <row r="49" spans="3:7" x14ac:dyDescent="0.3">
      <c r="C49" t="s">
        <v>6</v>
      </c>
      <c r="D49">
        <f>D50-SUM(D46:D48)</f>
        <v>45.500000000038767</v>
      </c>
      <c r="E49">
        <f>E50-SUM(E46:E48)</f>
        <v>12</v>
      </c>
      <c r="F49">
        <f>D49/E49</f>
        <v>3.7916666666698973</v>
      </c>
    </row>
    <row r="50" spans="3:7" x14ac:dyDescent="0.3">
      <c r="C50" t="s">
        <v>5</v>
      </c>
      <c r="D50">
        <f>D42</f>
        <v>262.95833333331393</v>
      </c>
      <c r="E50">
        <f>E36-1</f>
        <v>23</v>
      </c>
      <c r="F50">
        <f>D50/E50</f>
        <v>11.43297101449191</v>
      </c>
    </row>
    <row r="52" spans="3:7" x14ac:dyDescent="0.3">
      <c r="C52" t="s">
        <v>51</v>
      </c>
    </row>
    <row r="53" spans="3:7" x14ac:dyDescent="0.3">
      <c r="C53" t="s">
        <v>50</v>
      </c>
    </row>
    <row r="55" spans="3:7" x14ac:dyDescent="0.3">
      <c r="C55" t="s">
        <v>3</v>
      </c>
    </row>
    <row r="56" spans="3:7" x14ac:dyDescent="0.3">
      <c r="C56" t="s">
        <v>49</v>
      </c>
      <c r="D56">
        <f>$I$13</f>
        <v>109.875</v>
      </c>
      <c r="E56">
        <f>$I$14</f>
        <v>111.125</v>
      </c>
      <c r="F56">
        <f>$I$15</f>
        <v>115.875</v>
      </c>
    </row>
    <row r="57" spans="3:7" x14ac:dyDescent="0.3">
      <c r="C57" t="s">
        <v>48</v>
      </c>
      <c r="D57">
        <f>$D$28</f>
        <v>111.83333333333333</v>
      </c>
      <c r="E57">
        <f>$E$28</f>
        <v>112.16666666666667</v>
      </c>
      <c r="F57">
        <f>$F$28</f>
        <v>111.66666666666667</v>
      </c>
      <c r="G57">
        <f>$G$28</f>
        <v>113.5</v>
      </c>
    </row>
  </sheetData>
  <mergeCells count="26">
    <mergeCell ref="D20:G20"/>
    <mergeCell ref="H20:K20"/>
    <mergeCell ref="P20:S20"/>
    <mergeCell ref="T20:W20"/>
    <mergeCell ref="K13:L13"/>
    <mergeCell ref="W13:X13"/>
    <mergeCell ref="K14:L14"/>
    <mergeCell ref="W14:X14"/>
    <mergeCell ref="K15:L15"/>
    <mergeCell ref="W15:X15"/>
    <mergeCell ref="T3:W3"/>
    <mergeCell ref="C11:C12"/>
    <mergeCell ref="D11:G11"/>
    <mergeCell ref="H11:H12"/>
    <mergeCell ref="I11:I12"/>
    <mergeCell ref="K11:L12"/>
    <mergeCell ref="O11:O12"/>
    <mergeCell ref="P11:S11"/>
    <mergeCell ref="T11:T12"/>
    <mergeCell ref="U11:U12"/>
    <mergeCell ref="W11:X12"/>
    <mergeCell ref="C3:C4"/>
    <mergeCell ref="D3:G3"/>
    <mergeCell ref="H3:K3"/>
    <mergeCell ref="O3:O4"/>
    <mergeCell ref="P3:S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BC8C5-6A3E-46A9-9BBB-BE89074F53FB}">
  <dimension ref="B1:S61"/>
  <sheetViews>
    <sheetView tabSelected="1" topLeftCell="A34" zoomScale="80" zoomScaleNormal="80" workbookViewId="0">
      <selection activeCell="I42" sqref="I42"/>
    </sheetView>
  </sheetViews>
  <sheetFormatPr defaultRowHeight="14.4" x14ac:dyDescent="0.3"/>
  <cols>
    <col min="2" max="2" width="13.109375" customWidth="1"/>
    <col min="3" max="3" width="26.21875" customWidth="1"/>
    <col min="4" max="4" width="18.88671875" customWidth="1"/>
    <col min="5" max="5" width="18.6640625" customWidth="1"/>
    <col min="6" max="6" width="23.21875" customWidth="1"/>
    <col min="7" max="8" width="13.21875" customWidth="1"/>
    <col min="9" max="9" width="13.44140625" customWidth="1"/>
    <col min="10" max="10" width="17.77734375" customWidth="1"/>
    <col min="11" max="11" width="12.6640625" customWidth="1"/>
    <col min="12" max="12" width="22.77734375" customWidth="1"/>
    <col min="13" max="13" width="13.77734375" customWidth="1"/>
    <col min="14" max="14" width="13.5546875" customWidth="1"/>
    <col min="15" max="15" width="13.77734375" customWidth="1"/>
    <col min="16" max="16" width="14.109375" customWidth="1"/>
    <col min="17" max="17" width="13.44140625" customWidth="1"/>
    <col min="18" max="18" width="13.33203125" customWidth="1"/>
    <col min="19" max="19" width="17.88671875" customWidth="1"/>
  </cols>
  <sheetData>
    <row r="1" spans="3:19" ht="18" x14ac:dyDescent="0.35">
      <c r="L1" s="36" t="s">
        <v>47</v>
      </c>
    </row>
    <row r="2" spans="3:19" ht="15" thickBot="1" x14ac:dyDescent="0.35"/>
    <row r="3" spans="3:19" ht="16.2" thickTop="1" x14ac:dyDescent="0.3">
      <c r="C3" s="74" t="s">
        <v>43</v>
      </c>
      <c r="D3" s="67" t="s">
        <v>46</v>
      </c>
      <c r="E3" s="68"/>
      <c r="F3" s="77"/>
      <c r="G3" s="67" t="s">
        <v>45</v>
      </c>
      <c r="H3" s="68"/>
      <c r="I3" s="69"/>
      <c r="L3" s="74" t="s">
        <v>43</v>
      </c>
      <c r="M3" s="67" t="s">
        <v>46</v>
      </c>
      <c r="N3" s="68"/>
      <c r="O3" s="77"/>
      <c r="P3" s="67" t="s">
        <v>45</v>
      </c>
      <c r="Q3" s="68"/>
      <c r="R3" s="69"/>
    </row>
    <row r="4" spans="3:19" ht="16.8" customHeight="1" thickBot="1" x14ac:dyDescent="0.35">
      <c r="C4" s="75"/>
      <c r="D4" s="70" t="s">
        <v>34</v>
      </c>
      <c r="E4" s="71"/>
      <c r="F4" s="72"/>
      <c r="G4" s="70" t="s">
        <v>44</v>
      </c>
      <c r="H4" s="71"/>
      <c r="I4" s="73"/>
      <c r="L4" s="75"/>
      <c r="M4" s="70" t="s">
        <v>34</v>
      </c>
      <c r="N4" s="71"/>
      <c r="O4" s="72"/>
      <c r="P4" s="70" t="s">
        <v>44</v>
      </c>
      <c r="Q4" s="71"/>
      <c r="R4" s="73"/>
    </row>
    <row r="5" spans="3:19" ht="16.2" customHeight="1" thickBot="1" x14ac:dyDescent="0.35">
      <c r="C5" s="76"/>
      <c r="D5" s="35">
        <v>100</v>
      </c>
      <c r="E5" s="34">
        <v>25</v>
      </c>
      <c r="F5" s="34">
        <v>150</v>
      </c>
      <c r="G5" s="35">
        <v>100</v>
      </c>
      <c r="H5" s="34">
        <v>25</v>
      </c>
      <c r="I5" s="33">
        <v>150</v>
      </c>
      <c r="L5" s="76"/>
      <c r="M5" s="35">
        <v>100</v>
      </c>
      <c r="N5" s="34">
        <v>25</v>
      </c>
      <c r="O5" s="34">
        <v>150</v>
      </c>
      <c r="P5" s="35">
        <v>100</v>
      </c>
      <c r="Q5" s="34">
        <v>25</v>
      </c>
      <c r="R5" s="33">
        <v>150</v>
      </c>
    </row>
    <row r="6" spans="3:19" ht="15.6" x14ac:dyDescent="0.3">
      <c r="C6" s="32">
        <v>1</v>
      </c>
      <c r="D6" s="31">
        <v>580</v>
      </c>
      <c r="E6" s="30">
        <v>1090</v>
      </c>
      <c r="F6" s="30">
        <v>1392</v>
      </c>
      <c r="G6" s="31">
        <v>568</v>
      </c>
      <c r="H6" s="30">
        <v>1087</v>
      </c>
      <c r="I6" s="29">
        <v>1380</v>
      </c>
      <c r="L6" s="32">
        <v>1</v>
      </c>
      <c r="M6" s="31" cm="1">
        <f t="array" ref="M6:R8">D6:I8^2</f>
        <v>336400</v>
      </c>
      <c r="N6" s="30">
        <v>1188100</v>
      </c>
      <c r="O6" s="30">
        <v>1937664</v>
      </c>
      <c r="P6" s="31">
        <v>322624</v>
      </c>
      <c r="Q6" s="30">
        <v>1181569</v>
      </c>
      <c r="R6" s="29">
        <v>1904400</v>
      </c>
    </row>
    <row r="7" spans="3:19" ht="15.6" x14ac:dyDescent="0.3">
      <c r="C7" s="28">
        <v>2</v>
      </c>
      <c r="D7" s="27">
        <v>550</v>
      </c>
      <c r="E7" s="26">
        <v>1070</v>
      </c>
      <c r="F7" s="26">
        <v>1328</v>
      </c>
      <c r="G7" s="27">
        <v>530</v>
      </c>
      <c r="H7" s="26">
        <v>1035</v>
      </c>
      <c r="I7" s="25">
        <v>1312</v>
      </c>
      <c r="L7" s="28">
        <v>2</v>
      </c>
      <c r="M7" s="27">
        <v>302500</v>
      </c>
      <c r="N7" s="26">
        <v>1144900</v>
      </c>
      <c r="O7" s="26">
        <v>1763584</v>
      </c>
      <c r="P7" s="27">
        <v>280900</v>
      </c>
      <c r="Q7" s="26">
        <v>1071225</v>
      </c>
      <c r="R7" s="25">
        <v>1721344</v>
      </c>
    </row>
    <row r="8" spans="3:19" ht="16.2" thickBot="1" x14ac:dyDescent="0.35">
      <c r="C8" s="24">
        <v>3</v>
      </c>
      <c r="D8" s="23">
        <v>546</v>
      </c>
      <c r="E8" s="22">
        <v>1045</v>
      </c>
      <c r="F8" s="22">
        <v>867</v>
      </c>
      <c r="G8" s="23">
        <v>575</v>
      </c>
      <c r="H8" s="22">
        <v>1053</v>
      </c>
      <c r="I8" s="21">
        <v>904</v>
      </c>
      <c r="L8" s="24">
        <v>3</v>
      </c>
      <c r="M8" s="23">
        <v>298116</v>
      </c>
      <c r="N8" s="22">
        <v>1092025</v>
      </c>
      <c r="O8" s="22">
        <v>751689</v>
      </c>
      <c r="P8" s="23">
        <v>330625</v>
      </c>
      <c r="Q8" s="22">
        <v>1108809</v>
      </c>
      <c r="R8" s="21">
        <v>817216</v>
      </c>
    </row>
    <row r="9" spans="3:19" ht="15" thickTop="1" x14ac:dyDescent="0.3"/>
    <row r="12" spans="3:19" x14ac:dyDescent="0.3">
      <c r="C12" s="64" t="s">
        <v>43</v>
      </c>
      <c r="D12" s="65" t="s">
        <v>42</v>
      </c>
      <c r="E12" s="65"/>
      <c r="F12" s="65"/>
      <c r="G12" s="66" t="s">
        <v>41</v>
      </c>
      <c r="H12" s="66" t="s">
        <v>40</v>
      </c>
      <c r="L12" s="64" t="s">
        <v>43</v>
      </c>
      <c r="M12" s="65" t="s">
        <v>42</v>
      </c>
      <c r="N12" s="65"/>
      <c r="O12" s="65"/>
      <c r="P12" s="66" t="s">
        <v>41</v>
      </c>
      <c r="Q12" s="66" t="s">
        <v>40</v>
      </c>
    </row>
    <row r="13" spans="3:19" x14ac:dyDescent="0.3">
      <c r="C13" s="64"/>
      <c r="D13" s="20">
        <v>100</v>
      </c>
      <c r="E13" s="20">
        <v>25</v>
      </c>
      <c r="F13" s="20">
        <v>150</v>
      </c>
      <c r="G13" s="66"/>
      <c r="H13" s="66"/>
      <c r="J13" s="9" t="s">
        <v>39</v>
      </c>
      <c r="L13" s="64"/>
      <c r="M13" s="20">
        <v>100</v>
      </c>
      <c r="N13" s="20">
        <v>25</v>
      </c>
      <c r="O13" s="20">
        <v>150</v>
      </c>
      <c r="P13" s="66"/>
      <c r="Q13" s="66"/>
      <c r="S13" s="9" t="s">
        <v>39</v>
      </c>
    </row>
    <row r="14" spans="3:19" x14ac:dyDescent="0.3">
      <c r="C14" s="10">
        <v>1</v>
      </c>
      <c r="D14" cm="1">
        <f t="array" ref="D14:F16">D6:F8+G6:I8</f>
        <v>1148</v>
      </c>
      <c r="E14">
        <v>2177</v>
      </c>
      <c r="F14">
        <v>2772</v>
      </c>
      <c r="G14">
        <f>SUM(D6:I6)</f>
        <v>6097</v>
      </c>
      <c r="H14">
        <f>AVERAGE(D6:I6)</f>
        <v>1016.1666666666666</v>
      </c>
      <c r="J14">
        <f>H14-H17</f>
        <v>76.611111111111086</v>
      </c>
      <c r="L14" s="10">
        <v>1</v>
      </c>
      <c r="M14" cm="1">
        <f t="array" ref="M14:Q16">D14:H16^2</f>
        <v>1317904</v>
      </c>
      <c r="N14">
        <v>4739329</v>
      </c>
      <c r="O14">
        <v>7683984</v>
      </c>
      <c r="P14">
        <v>37173409</v>
      </c>
      <c r="Q14">
        <v>1032594.6944444444</v>
      </c>
      <c r="S14" cm="1">
        <f t="array" ref="S14:S16">J14:J16^2</f>
        <v>5869.2623456790088</v>
      </c>
    </row>
    <row r="15" spans="3:19" x14ac:dyDescent="0.3">
      <c r="C15" s="10">
        <v>2</v>
      </c>
      <c r="D15">
        <v>1080</v>
      </c>
      <c r="E15">
        <v>2105</v>
      </c>
      <c r="F15">
        <v>2640</v>
      </c>
      <c r="G15">
        <f>SUM(D7:I7)</f>
        <v>5825</v>
      </c>
      <c r="H15">
        <f>AVERAGE(D7:I7)</f>
        <v>970.83333333333337</v>
      </c>
      <c r="J15">
        <f>H15-H17</f>
        <v>31.277777777777828</v>
      </c>
      <c r="L15" s="10">
        <v>2</v>
      </c>
      <c r="M15">
        <v>1166400</v>
      </c>
      <c r="N15">
        <v>4431025</v>
      </c>
      <c r="O15">
        <v>6969600</v>
      </c>
      <c r="P15">
        <v>33930625</v>
      </c>
      <c r="Q15">
        <v>942517.36111111124</v>
      </c>
      <c r="S15">
        <v>978.29938271605249</v>
      </c>
    </row>
    <row r="16" spans="3:19" x14ac:dyDescent="0.3">
      <c r="C16" s="10">
        <v>3</v>
      </c>
      <c r="D16">
        <v>1121</v>
      </c>
      <c r="E16">
        <v>2098</v>
      </c>
      <c r="F16">
        <v>1771</v>
      </c>
      <c r="G16">
        <f>SUM(D8:I8)</f>
        <v>4990</v>
      </c>
      <c r="H16">
        <f>AVERAGE(D8:I8)</f>
        <v>831.66666666666663</v>
      </c>
      <c r="J16">
        <f>H16-H17</f>
        <v>-107.88888888888891</v>
      </c>
      <c r="L16" s="10">
        <v>3</v>
      </c>
      <c r="M16">
        <v>1256641</v>
      </c>
      <c r="N16">
        <v>4401604</v>
      </c>
      <c r="O16">
        <v>3136441</v>
      </c>
      <c r="P16">
        <v>24900100</v>
      </c>
      <c r="Q16">
        <v>691669.44444444438</v>
      </c>
      <c r="S16">
        <v>11640.012345679017</v>
      </c>
    </row>
    <row r="17" spans="2:19" x14ac:dyDescent="0.3">
      <c r="C17" s="19"/>
      <c r="G17" s="12">
        <f>SUM(D6:I8)</f>
        <v>16912</v>
      </c>
      <c r="H17" s="12">
        <f>AVERAGE(D6:I8)</f>
        <v>939.55555555555554</v>
      </c>
      <c r="L17" s="19"/>
      <c r="P17" s="12" cm="1">
        <f t="array" ref="P17:Q17">G17:H17^2</f>
        <v>286015744</v>
      </c>
      <c r="Q17" s="12">
        <v>882764.64197530865</v>
      </c>
    </row>
    <row r="18" spans="2:19" x14ac:dyDescent="0.3">
      <c r="C18" s="19"/>
      <c r="H18" s="9" t="s">
        <v>38</v>
      </c>
      <c r="L18" s="19"/>
      <c r="Q18" s="9" t="s">
        <v>37</v>
      </c>
    </row>
    <row r="20" spans="2:19" x14ac:dyDescent="0.3">
      <c r="C20" s="19"/>
      <c r="D20" s="62" t="s">
        <v>36</v>
      </c>
      <c r="E20" s="62"/>
      <c r="F20" s="62"/>
      <c r="G20" s="62" t="s">
        <v>35</v>
      </c>
      <c r="H20" s="62"/>
      <c r="I20" s="62"/>
      <c r="L20" s="19"/>
      <c r="M20" s="62" t="s">
        <v>36</v>
      </c>
      <c r="N20" s="62"/>
      <c r="O20" s="62"/>
      <c r="P20" s="62" t="s">
        <v>35</v>
      </c>
      <c r="Q20" s="62"/>
      <c r="R20" s="62"/>
    </row>
    <row r="21" spans="2:19" x14ac:dyDescent="0.3">
      <c r="C21" s="19"/>
      <c r="D21" s="62" t="s">
        <v>34</v>
      </c>
      <c r="E21" s="62"/>
      <c r="F21" s="62"/>
      <c r="G21" s="62" t="s">
        <v>33</v>
      </c>
      <c r="H21" s="62"/>
      <c r="I21" s="62"/>
      <c r="L21" s="19"/>
      <c r="M21" s="62" t="s">
        <v>34</v>
      </c>
      <c r="N21" s="62"/>
      <c r="O21" s="62"/>
      <c r="P21" s="62" t="s">
        <v>33</v>
      </c>
      <c r="Q21" s="62"/>
      <c r="R21" s="62"/>
    </row>
    <row r="22" spans="2:19" x14ac:dyDescent="0.3">
      <c r="C22" s="19"/>
      <c r="D22" s="10">
        <v>100</v>
      </c>
      <c r="E22" s="10">
        <v>25</v>
      </c>
      <c r="F22" s="10">
        <v>150</v>
      </c>
      <c r="G22" s="10">
        <v>100</v>
      </c>
      <c r="H22" s="10">
        <v>25</v>
      </c>
      <c r="I22" s="10">
        <v>150</v>
      </c>
      <c r="L22" s="19"/>
      <c r="M22" s="10">
        <v>100</v>
      </c>
      <c r="N22" s="10">
        <v>25</v>
      </c>
      <c r="O22" s="10">
        <v>150</v>
      </c>
      <c r="P22" s="10">
        <v>100</v>
      </c>
      <c r="Q22" s="10">
        <v>25</v>
      </c>
      <c r="R22" s="10">
        <v>150</v>
      </c>
    </row>
    <row r="23" spans="2:19" x14ac:dyDescent="0.3">
      <c r="B23" s="11"/>
      <c r="C23" s="9" t="s">
        <v>32</v>
      </c>
      <c r="D23" s="18">
        <f t="shared" ref="D23:I23" si="0">SUM(D6:D8)</f>
        <v>1676</v>
      </c>
      <c r="E23" s="17">
        <f t="shared" si="0"/>
        <v>3205</v>
      </c>
      <c r="F23" s="16">
        <f t="shared" si="0"/>
        <v>3587</v>
      </c>
      <c r="G23" s="18">
        <f t="shared" si="0"/>
        <v>1673</v>
      </c>
      <c r="H23" s="17">
        <f t="shared" si="0"/>
        <v>3175</v>
      </c>
      <c r="I23" s="16">
        <f t="shared" si="0"/>
        <v>3596</v>
      </c>
      <c r="L23" s="9" t="s">
        <v>32</v>
      </c>
      <c r="M23" s="18" cm="1">
        <f t="array" ref="M23:R23">D23:I23^2</f>
        <v>2808976</v>
      </c>
      <c r="N23" s="17">
        <v>10272025</v>
      </c>
      <c r="O23" s="16">
        <v>12866569</v>
      </c>
      <c r="P23" s="18">
        <v>2798929</v>
      </c>
      <c r="Q23" s="17">
        <v>10080625</v>
      </c>
      <c r="R23" s="16">
        <v>12931216</v>
      </c>
    </row>
    <row r="24" spans="2:19" x14ac:dyDescent="0.3">
      <c r="B24" s="11"/>
      <c r="C24" s="9" t="s">
        <v>31</v>
      </c>
      <c r="D24" s="15">
        <f>SUM(D6:F8)</f>
        <v>8468</v>
      </c>
      <c r="E24" s="14"/>
      <c r="F24" s="13"/>
      <c r="G24" s="15">
        <f>SUM(G6:I8)</f>
        <v>8444</v>
      </c>
      <c r="H24" s="14"/>
      <c r="I24" s="13"/>
      <c r="J24" s="12">
        <f>D24+G24</f>
        <v>16912</v>
      </c>
      <c r="L24" s="9" t="s">
        <v>31</v>
      </c>
      <c r="M24" s="15">
        <f>D24^2</f>
        <v>71707024</v>
      </c>
      <c r="N24" s="14"/>
      <c r="O24" s="13"/>
      <c r="P24" s="15">
        <f>G24^2</f>
        <v>71301136</v>
      </c>
      <c r="Q24" s="14"/>
      <c r="R24" s="13"/>
      <c r="S24" s="12">
        <f>M24+P24</f>
        <v>143008160</v>
      </c>
    </row>
    <row r="25" spans="2:19" x14ac:dyDescent="0.3">
      <c r="B25" s="11"/>
    </row>
    <row r="26" spans="2:19" x14ac:dyDescent="0.3">
      <c r="B26" s="11"/>
    </row>
    <row r="27" spans="2:19" x14ac:dyDescent="0.3">
      <c r="B27" s="11"/>
    </row>
    <row r="28" spans="2:19" x14ac:dyDescent="0.3">
      <c r="D28" s="10">
        <v>100</v>
      </c>
      <c r="E28" s="10">
        <v>25</v>
      </c>
      <c r="F28" s="10">
        <v>150</v>
      </c>
      <c r="M28" s="10">
        <v>100</v>
      </c>
      <c r="N28" s="10">
        <v>25</v>
      </c>
      <c r="O28" s="10">
        <v>150</v>
      </c>
    </row>
    <row r="29" spans="2:19" x14ac:dyDescent="0.3">
      <c r="C29" s="9" t="s">
        <v>30</v>
      </c>
      <c r="D29">
        <f>SUM(D6:D8,G6:G8)</f>
        <v>3349</v>
      </c>
      <c r="E29">
        <f>SUM(E6:E8,H6:H8)</f>
        <v>6380</v>
      </c>
      <c r="F29">
        <f>SUM(F6:F8,I6:I8)</f>
        <v>7183</v>
      </c>
      <c r="L29" s="9" t="s">
        <v>30</v>
      </c>
      <c r="M29" cm="1">
        <f t="array" ref="M29:O31">D29:F31^2</f>
        <v>11215801</v>
      </c>
      <c r="N29">
        <v>40704400</v>
      </c>
      <c r="O29">
        <v>51595489</v>
      </c>
    </row>
    <row r="30" spans="2:19" x14ac:dyDescent="0.3">
      <c r="C30" s="9" t="s">
        <v>29</v>
      </c>
      <c r="D30">
        <f>AVERAGE(D6:D8,G6:G8)</f>
        <v>558.16666666666663</v>
      </c>
      <c r="E30">
        <f>AVERAGE(E6:E8,H6:H8)</f>
        <v>1063.3333333333333</v>
      </c>
      <c r="F30">
        <f>AVERAGE(F6:F8,I6:I8)</f>
        <v>1197.1666666666667</v>
      </c>
      <c r="L30" s="9" t="s">
        <v>29</v>
      </c>
      <c r="M30">
        <v>311550.02777777775</v>
      </c>
      <c r="N30">
        <v>1130677.7777777775</v>
      </c>
      <c r="O30">
        <v>1433208.027777778</v>
      </c>
    </row>
    <row r="31" spans="2:19" x14ac:dyDescent="0.3">
      <c r="C31" s="9" t="s">
        <v>28</v>
      </c>
      <c r="D31">
        <f>D30-H17</f>
        <v>-381.38888888888891</v>
      </c>
      <c r="E31">
        <f>E30-H17</f>
        <v>123.77777777777771</v>
      </c>
      <c r="F31">
        <f>F30-H17</f>
        <v>257.6111111111112</v>
      </c>
      <c r="L31" s="9" t="s">
        <v>28</v>
      </c>
      <c r="M31">
        <v>145457.48456790127</v>
      </c>
      <c r="N31">
        <v>15320.938271604922</v>
      </c>
      <c r="O31">
        <v>66363.48456790128</v>
      </c>
    </row>
    <row r="35" spans="3:8" x14ac:dyDescent="0.3">
      <c r="C35" s="7" t="s">
        <v>27</v>
      </c>
      <c r="D35" s="8" t="s">
        <v>26</v>
      </c>
      <c r="E35" s="7">
        <f>COUNTIF(D3:I3,"*")</f>
        <v>2</v>
      </c>
    </row>
    <row r="36" spans="3:8" x14ac:dyDescent="0.3">
      <c r="C36" s="7" t="s">
        <v>25</v>
      </c>
      <c r="D36" s="8" t="s">
        <v>24</v>
      </c>
      <c r="E36" s="7">
        <f>COUNT(C6:C8)</f>
        <v>3</v>
      </c>
    </row>
    <row r="37" spans="3:8" x14ac:dyDescent="0.3">
      <c r="C37" s="7" t="s">
        <v>23</v>
      </c>
      <c r="D37" s="8" t="s">
        <v>22</v>
      </c>
      <c r="E37" s="7">
        <f>COUNT(D5:I5,"*")/E35</f>
        <v>3</v>
      </c>
    </row>
    <row r="38" spans="3:8" x14ac:dyDescent="0.3">
      <c r="D38" s="8" t="s">
        <v>21</v>
      </c>
      <c r="E38" s="7">
        <f>E35*E36*E37</f>
        <v>18</v>
      </c>
    </row>
    <row r="39" spans="3:8" x14ac:dyDescent="0.3">
      <c r="D39" s="8" t="s">
        <v>20</v>
      </c>
      <c r="E39" s="7">
        <v>0.05</v>
      </c>
    </row>
    <row r="42" spans="3:8" ht="15.6" x14ac:dyDescent="0.35">
      <c r="C42" t="s">
        <v>19</v>
      </c>
      <c r="D42">
        <f>(E37*E35)*(SUM(S14:S16))</f>
        <v>110925.44444444448</v>
      </c>
    </row>
    <row r="43" spans="3:8" ht="15.6" x14ac:dyDescent="0.35">
      <c r="C43" t="s">
        <v>18</v>
      </c>
      <c r="D43">
        <f>(E35*E36)*(SUM(M31:O31))</f>
        <v>1362851.444444445</v>
      </c>
    </row>
    <row r="44" spans="3:8" ht="15.6" x14ac:dyDescent="0.35">
      <c r="C44" t="s">
        <v>17</v>
      </c>
      <c r="D44">
        <f>SUM(_xlfn.ANCHORARRAY(M6))-(P17/E38)</f>
        <v>1663926.444444444</v>
      </c>
    </row>
    <row r="47" spans="3:8" x14ac:dyDescent="0.3">
      <c r="C47" s="6" t="s">
        <v>16</v>
      </c>
      <c r="D47" s="6" t="s">
        <v>15</v>
      </c>
      <c r="E47" s="6" t="s">
        <v>14</v>
      </c>
      <c r="F47" s="6" t="s">
        <v>13</v>
      </c>
      <c r="G47" s="6" t="s">
        <v>12</v>
      </c>
      <c r="H47" s="6" t="s">
        <v>11</v>
      </c>
    </row>
    <row r="48" spans="3:8" x14ac:dyDescent="0.3">
      <c r="C48" t="s">
        <v>10</v>
      </c>
      <c r="D48">
        <f>(SUM(M24,P24)/(E36*E37))-(P17/E38)</f>
        <v>32</v>
      </c>
      <c r="E48">
        <f>E35-1</f>
        <v>1</v>
      </c>
      <c r="F48">
        <f>D48/E48</f>
        <v>32</v>
      </c>
      <c r="G48">
        <f>F48/$F$52</f>
        <v>0.11668185961706336</v>
      </c>
      <c r="H48">
        <f>_xlfn.F.INV.RT($E$39,E48,$E$52)</f>
        <v>5.3176550715787174</v>
      </c>
    </row>
    <row r="49" spans="3:8" x14ac:dyDescent="0.3">
      <c r="C49" t="s">
        <v>9</v>
      </c>
      <c r="D49">
        <f>(SUM(P14:P16)/(E37*E35))-(P17/E38)</f>
        <v>110925.44444444403</v>
      </c>
      <c r="E49">
        <f>E36-1</f>
        <v>2</v>
      </c>
      <c r="F49">
        <f>D49/E49</f>
        <v>55462.722222222015</v>
      </c>
      <c r="G49" s="5">
        <f>F49/$F$52</f>
        <v>202.23417400979653</v>
      </c>
      <c r="H49">
        <f>_xlfn.F.INV.RT($E$39,E49,$E$52)</f>
        <v>4.4589701075245118</v>
      </c>
    </row>
    <row r="50" spans="3:8" x14ac:dyDescent="0.3">
      <c r="C50" t="s">
        <v>8</v>
      </c>
      <c r="D50">
        <f>(SUM(M29:O29)/(E36*E35))-(P17/E38)</f>
        <v>1362851.444444444</v>
      </c>
      <c r="E50">
        <f>E37-1</f>
        <v>2</v>
      </c>
      <c r="F50">
        <f>D50/E50</f>
        <v>681425.72222222202</v>
      </c>
      <c r="G50" s="5">
        <f>F50/$F$52</f>
        <v>2484.6881393684162</v>
      </c>
      <c r="H50">
        <f>_xlfn.F.INV.RT($E$39,E50,$E$52)</f>
        <v>4.4589701075245118</v>
      </c>
    </row>
    <row r="51" spans="3:8" x14ac:dyDescent="0.3">
      <c r="C51" t="s">
        <v>7</v>
      </c>
      <c r="D51">
        <f>(SUM(M14:O16)/E35)-(P17/E38)-D42-D43</f>
        <v>187923.55555555457</v>
      </c>
      <c r="E51">
        <f>(E36-1)*(E37-1)</f>
        <v>4</v>
      </c>
      <c r="F51">
        <f>D51/E51</f>
        <v>46980.888888888643</v>
      </c>
      <c r="G51" s="5">
        <f>F51/$F$52</f>
        <v>171.30679631306737</v>
      </c>
      <c r="H51">
        <f>_xlfn.F.INV.RT($E$39,E51,$E$52)</f>
        <v>3.8378533545558975</v>
      </c>
    </row>
    <row r="52" spans="3:8" x14ac:dyDescent="0.3">
      <c r="C52" t="s">
        <v>6</v>
      </c>
      <c r="D52">
        <f>D44-SUM(D48:D51)</f>
        <v>2194.000000001397</v>
      </c>
      <c r="E52">
        <f>((E36*E37)-1)*(E35-1)</f>
        <v>8</v>
      </c>
      <c r="F52">
        <f>D52/E52</f>
        <v>274.25000000017462</v>
      </c>
    </row>
    <row r="53" spans="3:8" x14ac:dyDescent="0.3">
      <c r="C53" t="s">
        <v>5</v>
      </c>
      <c r="D53">
        <f>D44</f>
        <v>1663926.444444444</v>
      </c>
      <c r="E53">
        <f>E38-1</f>
        <v>17</v>
      </c>
    </row>
    <row r="55" spans="3:8" ht="15.6" x14ac:dyDescent="0.3">
      <c r="C55" s="63" t="s">
        <v>4</v>
      </c>
      <c r="D55" s="63"/>
      <c r="E55" s="63"/>
    </row>
    <row r="57" spans="3:8" x14ac:dyDescent="0.3">
      <c r="C57" s="4" t="s">
        <v>3</v>
      </c>
    </row>
    <row r="58" spans="3:8" x14ac:dyDescent="0.3">
      <c r="C58" t="s">
        <v>2</v>
      </c>
      <c r="D58" s="2">
        <f>$H$14</f>
        <v>1016.1666666666666</v>
      </c>
      <c r="E58">
        <f>H15</f>
        <v>970.83333333333337</v>
      </c>
      <c r="F58">
        <f>H16</f>
        <v>831.66666666666663</v>
      </c>
    </row>
    <row r="59" spans="3:8" x14ac:dyDescent="0.3">
      <c r="C59" t="s">
        <v>1</v>
      </c>
      <c r="D59">
        <f>$D$30</f>
        <v>558.16666666666663</v>
      </c>
      <c r="E59" s="3">
        <f>E30</f>
        <v>1063.3333333333333</v>
      </c>
      <c r="F59" s="2">
        <f>F30</f>
        <v>1197.1666666666667</v>
      </c>
    </row>
    <row r="61" spans="3:8" ht="18" customHeight="1" x14ac:dyDescent="0.3">
      <c r="C61" s="1" t="s">
        <v>0</v>
      </c>
    </row>
  </sheetData>
  <mergeCells count="27">
    <mergeCell ref="C3:C5"/>
    <mergeCell ref="D3:F3"/>
    <mergeCell ref="G3:I3"/>
    <mergeCell ref="L3:L5"/>
    <mergeCell ref="M3:O3"/>
    <mergeCell ref="P3:R3"/>
    <mergeCell ref="D4:F4"/>
    <mergeCell ref="G4:I4"/>
    <mergeCell ref="M4:O4"/>
    <mergeCell ref="P4:R4"/>
    <mergeCell ref="P20:R20"/>
    <mergeCell ref="C12:C13"/>
    <mergeCell ref="D12:F12"/>
    <mergeCell ref="G12:G13"/>
    <mergeCell ref="H12:H13"/>
    <mergeCell ref="L12:L13"/>
    <mergeCell ref="M12:O12"/>
    <mergeCell ref="P12:P13"/>
    <mergeCell ref="Q12:Q13"/>
    <mergeCell ref="D20:F20"/>
    <mergeCell ref="G20:I20"/>
    <mergeCell ref="M20:O20"/>
    <mergeCell ref="D21:F21"/>
    <mergeCell ref="G21:I21"/>
    <mergeCell ref="M21:O21"/>
    <mergeCell ref="P21:R21"/>
    <mergeCell ref="C55:E55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6E408329BDAC4BB5E7DB1C59F70070" ma:contentTypeVersion="5" ma:contentTypeDescription="Create a new document." ma:contentTypeScope="" ma:versionID="ced112ab0e9bb90cd74373aa19cce86c">
  <xsd:schema xmlns:xsd="http://www.w3.org/2001/XMLSchema" xmlns:xs="http://www.w3.org/2001/XMLSchema" xmlns:p="http://schemas.microsoft.com/office/2006/metadata/properties" xmlns:ns3="920c387f-191e-42a1-8dc8-aa8eb31c0d3d" targetNamespace="http://schemas.microsoft.com/office/2006/metadata/properties" ma:root="true" ma:fieldsID="bfb800a4c6af6bc92929aef2cc7baa41" ns3:_="">
    <xsd:import namespace="920c387f-191e-42a1-8dc8-aa8eb31c0d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c387f-191e-42a1-8dc8-aa8eb31c0d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20c387f-191e-42a1-8dc8-aa8eb31c0d3d" xsi:nil="true"/>
  </documentManagement>
</p:properties>
</file>

<file path=customXml/itemProps1.xml><?xml version="1.0" encoding="utf-8"?>
<ds:datastoreItem xmlns:ds="http://schemas.openxmlformats.org/officeDocument/2006/customXml" ds:itemID="{A7910EDB-3266-4CF6-B274-C1B4808C65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0c387f-191e-42a1-8dc8-aa8eb31c0d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EF9982-EEF3-4AB5-B77A-2AEE26115C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3B56EF-6FD1-4AC0-B8FE-E9551CF16519}">
  <ds:schemaRefs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920c387f-191e-42a1-8dc8-aa8eb31c0d3d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 Q1 </vt:lpstr>
      <vt:lpstr>2015 Q1</vt:lpstr>
      <vt:lpstr>2019 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 Yu Hlaing</dc:creator>
  <cp:lastModifiedBy>San Yu Hlaing</cp:lastModifiedBy>
  <dcterms:created xsi:type="dcterms:W3CDTF">2023-12-03T16:51:22Z</dcterms:created>
  <dcterms:modified xsi:type="dcterms:W3CDTF">2023-12-04T07:27:31Z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0x010100946E408329BDAC4BB5E7DB1C59F70070</vt:lpwstr>
  </property>
</Properties>
</file>