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kyithinnu/Downloads/"/>
    </mc:Choice>
  </mc:AlternateContent>
  <xr:revisionPtr revIDLastSave="0" documentId="13_ncr:1_{283A03D9-28D3-874F-8787-2ECA111C3CC1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5" sheetId="6" r:id="rId6"/>
    <sheet name="final-202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7" l="1"/>
  <c r="K17" i="7"/>
  <c r="D36" i="7" s="1"/>
  <c r="J17" i="7"/>
  <c r="C36" i="7" s="1"/>
  <c r="I17" i="7"/>
  <c r="H17" i="7"/>
  <c r="G17" i="7"/>
  <c r="F17" i="7"/>
  <c r="K16" i="7"/>
  <c r="D35" i="7" s="1"/>
  <c r="J16" i="7"/>
  <c r="C35" i="7" s="1"/>
  <c r="I16" i="7"/>
  <c r="H16" i="7"/>
  <c r="G16" i="7"/>
  <c r="F16" i="7"/>
  <c r="K15" i="7"/>
  <c r="D34" i="7" s="1"/>
  <c r="J15" i="7"/>
  <c r="C34" i="7" s="1"/>
  <c r="I15" i="7"/>
  <c r="H15" i="7"/>
  <c r="G15" i="7"/>
  <c r="F15" i="7"/>
  <c r="P14" i="7"/>
  <c r="D50" i="7" s="1"/>
  <c r="D49" i="7" s="1"/>
  <c r="K14" i="7"/>
  <c r="D33" i="7" s="1"/>
  <c r="J14" i="7"/>
  <c r="L14" i="7" s="1"/>
  <c r="I14" i="7"/>
  <c r="H14" i="7"/>
  <c r="G14" i="7"/>
  <c r="F14" i="7"/>
  <c r="K13" i="7"/>
  <c r="D32" i="7" s="1"/>
  <c r="J13" i="7"/>
  <c r="C32" i="7" s="1"/>
  <c r="I13" i="7"/>
  <c r="H13" i="7"/>
  <c r="G13" i="7"/>
  <c r="F13" i="7"/>
  <c r="P12" i="7"/>
  <c r="K12" i="7"/>
  <c r="D31" i="7" s="1"/>
  <c r="J12" i="7"/>
  <c r="C31" i="7" s="1"/>
  <c r="I12" i="7"/>
  <c r="H12" i="7"/>
  <c r="G12" i="7"/>
  <c r="F12" i="7"/>
  <c r="K11" i="7"/>
  <c r="D30" i="7" s="1"/>
  <c r="J11" i="7"/>
  <c r="C30" i="7" s="1"/>
  <c r="I11" i="7"/>
  <c r="H11" i="7"/>
  <c r="G11" i="7"/>
  <c r="F11" i="7"/>
  <c r="K10" i="7"/>
  <c r="J10" i="7"/>
  <c r="C29" i="7" s="1"/>
  <c r="I10" i="7"/>
  <c r="H10" i="7"/>
  <c r="G10" i="7"/>
  <c r="F10" i="7"/>
  <c r="S9" i="7"/>
  <c r="P13" i="7" s="1"/>
  <c r="L17" i="7" l="1"/>
  <c r="L11" i="7"/>
  <c r="L10" i="7"/>
  <c r="H48" i="7"/>
  <c r="H45" i="7"/>
  <c r="H42" i="7"/>
  <c r="H47" i="7"/>
  <c r="H44" i="7"/>
  <c r="H46" i="7"/>
  <c r="H43" i="7"/>
  <c r="E58" i="7"/>
  <c r="C33" i="7"/>
  <c r="C37" i="7" s="1"/>
  <c r="E37" i="7" s="1"/>
  <c r="L16" i="7"/>
  <c r="D29" i="7"/>
  <c r="D37" i="7" s="1"/>
  <c r="L12" i="7"/>
  <c r="L13" i="7"/>
  <c r="L15" i="7"/>
  <c r="D23" i="7" l="1"/>
  <c r="P58" i="7"/>
  <c r="Q58" i="7"/>
  <c r="E23" i="7"/>
  <c r="F23" i="7"/>
  <c r="H23" i="7"/>
  <c r="L19" i="7"/>
  <c r="L20" i="7" s="1"/>
  <c r="C50" i="7" s="1"/>
  <c r="G23" i="7"/>
  <c r="C23" i="7"/>
  <c r="I23" i="7"/>
  <c r="F50" i="7" l="1"/>
  <c r="G24" i="7"/>
  <c r="G25" i="7"/>
  <c r="H24" i="7"/>
  <c r="H25" i="7"/>
  <c r="C24" i="7"/>
  <c r="C25" i="7"/>
  <c r="D24" i="7"/>
  <c r="D25" i="7"/>
  <c r="F24" i="7"/>
  <c r="F25" i="7"/>
  <c r="E24" i="7"/>
  <c r="E25" i="7"/>
  <c r="I25" i="7"/>
  <c r="I24" i="7"/>
  <c r="E42" i="7" l="1" a="1"/>
  <c r="E45" i="7" s="1"/>
  <c r="C42" i="7" a="1"/>
  <c r="E46" i="7" l="1"/>
  <c r="E47" i="7"/>
  <c r="E48" i="7"/>
  <c r="E42" i="7"/>
  <c r="E43" i="7"/>
  <c r="E44" i="7"/>
  <c r="C45" i="7"/>
  <c r="F45" i="7" s="1"/>
  <c r="C44" i="7"/>
  <c r="F44" i="7" s="1"/>
  <c r="C43" i="7"/>
  <c r="F43" i="7" s="1"/>
  <c r="C42" i="7"/>
  <c r="C48" i="7"/>
  <c r="F48" i="7" s="1"/>
  <c r="C47" i="7"/>
  <c r="F47" i="7" s="1"/>
  <c r="C46" i="7"/>
  <c r="F46" i="7" s="1"/>
  <c r="F42" i="7" l="1"/>
  <c r="C49" i="7"/>
  <c r="F49" i="7" s="1"/>
  <c r="G46" i="7" s="1"/>
  <c r="G45" i="7" l="1"/>
  <c r="G48" i="7"/>
  <c r="G43" i="7"/>
  <c r="G44" i="7"/>
  <c r="G47" i="7"/>
  <c r="G42" i="7"/>
  <c r="L17" i="6" l="1"/>
  <c r="K17" i="6"/>
  <c r="D36" i="6" s="1"/>
  <c r="J17" i="6"/>
  <c r="C36" i="6" s="1"/>
  <c r="I17" i="6"/>
  <c r="H17" i="6"/>
  <c r="G17" i="6"/>
  <c r="F17" i="6"/>
  <c r="L16" i="6"/>
  <c r="F93" i="6" s="1"/>
  <c r="K16" i="6"/>
  <c r="D35" i="6" s="1"/>
  <c r="J16" i="6"/>
  <c r="C35" i="6" s="1"/>
  <c r="I16" i="6"/>
  <c r="H16" i="6"/>
  <c r="G16" i="6"/>
  <c r="F16" i="6"/>
  <c r="K15" i="6"/>
  <c r="D34" i="6" s="1"/>
  <c r="J15" i="6"/>
  <c r="L15" i="6" s="1"/>
  <c r="L75" i="6" s="1"/>
  <c r="I15" i="6"/>
  <c r="H15" i="6"/>
  <c r="G15" i="6"/>
  <c r="F15" i="6"/>
  <c r="P14" i="6"/>
  <c r="D50" i="6" s="1"/>
  <c r="D49" i="6" s="1"/>
  <c r="K14" i="6"/>
  <c r="D33" i="6" s="1"/>
  <c r="J14" i="6"/>
  <c r="L14" i="6" s="1"/>
  <c r="I14" i="6"/>
  <c r="H14" i="6"/>
  <c r="G14" i="6"/>
  <c r="F14" i="6"/>
  <c r="P13" i="6"/>
  <c r="K13" i="6"/>
  <c r="D32" i="6" s="1"/>
  <c r="J13" i="6"/>
  <c r="C32" i="6" s="1"/>
  <c r="I13" i="6"/>
  <c r="H13" i="6"/>
  <c r="G13" i="6"/>
  <c r="F13" i="6"/>
  <c r="P12" i="6"/>
  <c r="K12" i="6"/>
  <c r="D31" i="6" s="1"/>
  <c r="J12" i="6"/>
  <c r="C31" i="6" s="1"/>
  <c r="I12" i="6"/>
  <c r="H12" i="6"/>
  <c r="G12" i="6"/>
  <c r="F12" i="6"/>
  <c r="K11" i="6"/>
  <c r="D30" i="6" s="1"/>
  <c r="J11" i="6"/>
  <c r="L11" i="6" s="1"/>
  <c r="I11" i="6"/>
  <c r="H11" i="6"/>
  <c r="G11" i="6"/>
  <c r="F11" i="6"/>
  <c r="K10" i="6"/>
  <c r="D29" i="6" s="1"/>
  <c r="J10" i="6"/>
  <c r="L10" i="6" s="1"/>
  <c r="I10" i="6"/>
  <c r="H10" i="6"/>
  <c r="G10" i="6"/>
  <c r="F10" i="6"/>
  <c r="S9" i="6"/>
  <c r="K17" i="5"/>
  <c r="D36" i="5" s="1"/>
  <c r="J17" i="5"/>
  <c r="C36" i="5" s="1"/>
  <c r="I17" i="5"/>
  <c r="H17" i="5"/>
  <c r="G17" i="5"/>
  <c r="F17" i="5"/>
  <c r="K16" i="5"/>
  <c r="D35" i="5" s="1"/>
  <c r="J16" i="5"/>
  <c r="C35" i="5" s="1"/>
  <c r="I16" i="5"/>
  <c r="H16" i="5"/>
  <c r="G16" i="5"/>
  <c r="F16" i="5"/>
  <c r="K15" i="5"/>
  <c r="D34" i="5" s="1"/>
  <c r="J15" i="5"/>
  <c r="C34" i="5" s="1"/>
  <c r="I15" i="5"/>
  <c r="H15" i="5"/>
  <c r="G15" i="5"/>
  <c r="F15" i="5"/>
  <c r="P14" i="5"/>
  <c r="D50" i="5" s="1"/>
  <c r="D49" i="5" s="1"/>
  <c r="K14" i="5"/>
  <c r="D33" i="5" s="1"/>
  <c r="J14" i="5"/>
  <c r="C33" i="5" s="1"/>
  <c r="I14" i="5"/>
  <c r="H14" i="5"/>
  <c r="G14" i="5"/>
  <c r="F14" i="5"/>
  <c r="K13" i="5"/>
  <c r="D32" i="5" s="1"/>
  <c r="J13" i="5"/>
  <c r="C32" i="5" s="1"/>
  <c r="I13" i="5"/>
  <c r="H13" i="5"/>
  <c r="G13" i="5"/>
  <c r="F13" i="5"/>
  <c r="P12" i="5"/>
  <c r="K12" i="5"/>
  <c r="D31" i="5" s="1"/>
  <c r="J12" i="5"/>
  <c r="L12" i="5" s="1"/>
  <c r="I12" i="5"/>
  <c r="H12" i="5"/>
  <c r="G12" i="5"/>
  <c r="F12" i="5"/>
  <c r="K11" i="5"/>
  <c r="D30" i="5" s="1"/>
  <c r="J11" i="5"/>
  <c r="L11" i="5" s="1"/>
  <c r="I11" i="5"/>
  <c r="H11" i="5"/>
  <c r="G11" i="5"/>
  <c r="F11" i="5"/>
  <c r="K10" i="5"/>
  <c r="D29" i="5" s="1"/>
  <c r="J10" i="5"/>
  <c r="I10" i="5"/>
  <c r="H10" i="5"/>
  <c r="G10" i="5"/>
  <c r="F10" i="5"/>
  <c r="S9" i="5"/>
  <c r="P13" i="5" s="1"/>
  <c r="H48" i="6" l="1"/>
  <c r="H45" i="6"/>
  <c r="H42" i="6"/>
  <c r="H47" i="6"/>
  <c r="H44" i="6"/>
  <c r="H46" i="6"/>
  <c r="H43" i="6"/>
  <c r="E92" i="6"/>
  <c r="E74" i="6"/>
  <c r="E75" i="6"/>
  <c r="D37" i="6"/>
  <c r="L74" i="6"/>
  <c r="F92" i="6"/>
  <c r="C29" i="6"/>
  <c r="C33" i="6"/>
  <c r="J58" i="6"/>
  <c r="L12" i="6"/>
  <c r="C34" i="6"/>
  <c r="L13" i="6"/>
  <c r="F75" i="6" s="1"/>
  <c r="C30" i="6"/>
  <c r="Q58" i="6"/>
  <c r="L10" i="5"/>
  <c r="L17" i="5"/>
  <c r="C29" i="5"/>
  <c r="D37" i="5"/>
  <c r="H48" i="5"/>
  <c r="H44" i="5"/>
  <c r="H45" i="5"/>
  <c r="H46" i="5"/>
  <c r="H42" i="5"/>
  <c r="H47" i="5"/>
  <c r="H43" i="5"/>
  <c r="C31" i="5"/>
  <c r="L16" i="5"/>
  <c r="F93" i="5" s="1"/>
  <c r="L13" i="5"/>
  <c r="F75" i="5" s="1"/>
  <c r="L14" i="5"/>
  <c r="E74" i="5" s="1"/>
  <c r="L15" i="5"/>
  <c r="L75" i="5" s="1"/>
  <c r="C30" i="5"/>
  <c r="C37" i="5" s="1"/>
  <c r="E37" i="5" s="1"/>
  <c r="K74" i="5"/>
  <c r="E92" i="5"/>
  <c r="K17" i="4"/>
  <c r="D36" i="4" s="1"/>
  <c r="J17" i="4"/>
  <c r="C36" i="4" s="1"/>
  <c r="I17" i="4"/>
  <c r="H17" i="4"/>
  <c r="G17" i="4"/>
  <c r="F17" i="4"/>
  <c r="K16" i="4"/>
  <c r="D35" i="4" s="1"/>
  <c r="J16" i="4"/>
  <c r="L16" i="4" s="1"/>
  <c r="I16" i="4"/>
  <c r="H16" i="4"/>
  <c r="G16" i="4"/>
  <c r="F16" i="4"/>
  <c r="K15" i="4"/>
  <c r="D34" i="4" s="1"/>
  <c r="J15" i="4"/>
  <c r="C34" i="4" s="1"/>
  <c r="I15" i="4"/>
  <c r="H15" i="4"/>
  <c r="G15" i="4"/>
  <c r="F15" i="4"/>
  <c r="P14" i="4"/>
  <c r="D50" i="4" s="1"/>
  <c r="D49" i="4" s="1"/>
  <c r="K14" i="4"/>
  <c r="D33" i="4" s="1"/>
  <c r="J14" i="4"/>
  <c r="I14" i="4"/>
  <c r="H14" i="4"/>
  <c r="G14" i="4"/>
  <c r="F14" i="4"/>
  <c r="P13" i="4"/>
  <c r="K13" i="4"/>
  <c r="D32" i="4" s="1"/>
  <c r="J13" i="4"/>
  <c r="C32" i="4" s="1"/>
  <c r="I13" i="4"/>
  <c r="H13" i="4"/>
  <c r="G13" i="4"/>
  <c r="F13" i="4"/>
  <c r="P12" i="4"/>
  <c r="K12" i="4"/>
  <c r="D31" i="4" s="1"/>
  <c r="J12" i="4"/>
  <c r="C31" i="4" s="1"/>
  <c r="I12" i="4"/>
  <c r="H12" i="4"/>
  <c r="G12" i="4"/>
  <c r="F12" i="4"/>
  <c r="K11" i="4"/>
  <c r="D30" i="4" s="1"/>
  <c r="J11" i="4"/>
  <c r="C30" i="4" s="1"/>
  <c r="I11" i="4"/>
  <c r="H11" i="4"/>
  <c r="G11" i="4"/>
  <c r="F11" i="4"/>
  <c r="K10" i="4"/>
  <c r="D29" i="4" s="1"/>
  <c r="J10" i="4"/>
  <c r="C29" i="4" s="1"/>
  <c r="I10" i="4"/>
  <c r="H10" i="4"/>
  <c r="G10" i="4"/>
  <c r="F10" i="4"/>
  <c r="S9" i="4"/>
  <c r="K17" i="3"/>
  <c r="D36" i="3" s="1"/>
  <c r="J17" i="3"/>
  <c r="C36" i="3" s="1"/>
  <c r="I17" i="3"/>
  <c r="H17" i="3"/>
  <c r="G17" i="3"/>
  <c r="F17" i="3"/>
  <c r="K16" i="3"/>
  <c r="D35" i="3" s="1"/>
  <c r="J16" i="3"/>
  <c r="C35" i="3" s="1"/>
  <c r="I16" i="3"/>
  <c r="H16" i="3"/>
  <c r="G16" i="3"/>
  <c r="F16" i="3"/>
  <c r="K15" i="3"/>
  <c r="D34" i="3" s="1"/>
  <c r="J15" i="3"/>
  <c r="C34" i="3" s="1"/>
  <c r="I15" i="3"/>
  <c r="H15" i="3"/>
  <c r="G15" i="3"/>
  <c r="F15" i="3"/>
  <c r="P14" i="3"/>
  <c r="D50" i="3" s="1"/>
  <c r="D49" i="3" s="1"/>
  <c r="K14" i="3"/>
  <c r="D33" i="3" s="1"/>
  <c r="J14" i="3"/>
  <c r="C33" i="3" s="1"/>
  <c r="I14" i="3"/>
  <c r="H14" i="3"/>
  <c r="G14" i="3"/>
  <c r="F14" i="3"/>
  <c r="K13" i="3"/>
  <c r="D32" i="3" s="1"/>
  <c r="J13" i="3"/>
  <c r="C32" i="3" s="1"/>
  <c r="I13" i="3"/>
  <c r="H13" i="3"/>
  <c r="G13" i="3"/>
  <c r="F13" i="3"/>
  <c r="P12" i="3"/>
  <c r="K12" i="3"/>
  <c r="D31" i="3" s="1"/>
  <c r="J12" i="3"/>
  <c r="L12" i="3" s="1"/>
  <c r="I12" i="3"/>
  <c r="H12" i="3"/>
  <c r="G12" i="3"/>
  <c r="F12" i="3"/>
  <c r="K11" i="3"/>
  <c r="D30" i="3" s="1"/>
  <c r="J11" i="3"/>
  <c r="I11" i="3"/>
  <c r="H11" i="3"/>
  <c r="G11" i="3"/>
  <c r="F11" i="3"/>
  <c r="K10" i="3"/>
  <c r="D29" i="3" s="1"/>
  <c r="J10" i="3"/>
  <c r="C29" i="3" s="1"/>
  <c r="I10" i="3"/>
  <c r="H10" i="3"/>
  <c r="G10" i="3"/>
  <c r="F10" i="3"/>
  <c r="S9" i="3"/>
  <c r="P13" i="3" s="1"/>
  <c r="K17" i="2"/>
  <c r="K16" i="2"/>
  <c r="D35" i="2" s="1"/>
  <c r="K15" i="2"/>
  <c r="D34" i="2" s="1"/>
  <c r="K14" i="2"/>
  <c r="D33" i="2" s="1"/>
  <c r="K13" i="2"/>
  <c r="D32" i="2" s="1"/>
  <c r="K12" i="2"/>
  <c r="K11" i="2"/>
  <c r="K10" i="2"/>
  <c r="J17" i="2"/>
  <c r="J16" i="2"/>
  <c r="C35" i="2" s="1"/>
  <c r="J15" i="2"/>
  <c r="C34" i="2" s="1"/>
  <c r="J14" i="2"/>
  <c r="J13" i="2"/>
  <c r="J12" i="2"/>
  <c r="L12" i="2" s="1"/>
  <c r="J11" i="2"/>
  <c r="J10" i="2"/>
  <c r="C29" i="2" s="1"/>
  <c r="D36" i="2"/>
  <c r="C36" i="2"/>
  <c r="C33" i="2"/>
  <c r="C32" i="2"/>
  <c r="D31" i="2"/>
  <c r="C31" i="2"/>
  <c r="D30" i="2"/>
  <c r="C30" i="2"/>
  <c r="D29" i="2"/>
  <c r="I17" i="2"/>
  <c r="H17" i="2"/>
  <c r="G17" i="2"/>
  <c r="F17" i="2"/>
  <c r="I16" i="2"/>
  <c r="H16" i="2"/>
  <c r="G16" i="2"/>
  <c r="F16" i="2"/>
  <c r="L15" i="2"/>
  <c r="I15" i="2"/>
  <c r="H15" i="2"/>
  <c r="G15" i="2"/>
  <c r="F15" i="2"/>
  <c r="P14" i="2"/>
  <c r="D50" i="2" s="1"/>
  <c r="D49" i="2" s="1"/>
  <c r="I14" i="2"/>
  <c r="H14" i="2"/>
  <c r="G14" i="2"/>
  <c r="F14" i="2"/>
  <c r="L13" i="2"/>
  <c r="I13" i="2"/>
  <c r="H13" i="2"/>
  <c r="G13" i="2"/>
  <c r="F13" i="2"/>
  <c r="P12" i="2"/>
  <c r="I12" i="2"/>
  <c r="H12" i="2"/>
  <c r="G12" i="2"/>
  <c r="F12" i="2"/>
  <c r="L11" i="2"/>
  <c r="I11" i="2"/>
  <c r="H11" i="2"/>
  <c r="G11" i="2"/>
  <c r="F11" i="2"/>
  <c r="I10" i="2"/>
  <c r="H10" i="2"/>
  <c r="G10" i="2"/>
  <c r="F10" i="2"/>
  <c r="S9" i="2"/>
  <c r="P13" i="2" s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L11" i="1"/>
  <c r="F87" i="1" s="1"/>
  <c r="I11" i="1"/>
  <c r="H11" i="1"/>
  <c r="G11" i="1"/>
  <c r="F11" i="1"/>
  <c r="L10" i="1"/>
  <c r="I10" i="1"/>
  <c r="H10" i="1"/>
  <c r="G10" i="1"/>
  <c r="F10" i="1"/>
  <c r="L9" i="1"/>
  <c r="L69" i="1" s="1"/>
  <c r="I9" i="1"/>
  <c r="H9" i="1"/>
  <c r="G9" i="1"/>
  <c r="F9" i="1"/>
  <c r="P8" i="1"/>
  <c r="D44" i="1" s="1"/>
  <c r="D43" i="1" s="1"/>
  <c r="L8" i="1"/>
  <c r="I8" i="1"/>
  <c r="H8" i="1"/>
  <c r="G8" i="1"/>
  <c r="F8" i="1"/>
  <c r="L7" i="1"/>
  <c r="I7" i="1"/>
  <c r="H7" i="1"/>
  <c r="G7" i="1"/>
  <c r="F7" i="1"/>
  <c r="P6" i="1"/>
  <c r="L6" i="1"/>
  <c r="F68" i="1" s="1"/>
  <c r="I6" i="1"/>
  <c r="H6" i="1"/>
  <c r="G6" i="1"/>
  <c r="F6" i="1"/>
  <c r="L5" i="1"/>
  <c r="I5" i="1"/>
  <c r="H5" i="1"/>
  <c r="G5" i="1"/>
  <c r="F5" i="1"/>
  <c r="L4" i="1"/>
  <c r="I4" i="1"/>
  <c r="H4" i="1"/>
  <c r="G4" i="1"/>
  <c r="F4" i="1"/>
  <c r="S3" i="1"/>
  <c r="P7" i="1" s="1"/>
  <c r="P52" i="1" s="1"/>
  <c r="D23" i="6" l="1"/>
  <c r="D25" i="6" s="1"/>
  <c r="I23" i="6"/>
  <c r="I25" i="6" s="1"/>
  <c r="K74" i="6"/>
  <c r="L19" i="6"/>
  <c r="L20" i="6" s="1"/>
  <c r="D24" i="6"/>
  <c r="P58" i="6"/>
  <c r="C23" i="6"/>
  <c r="K75" i="6"/>
  <c r="E93" i="6"/>
  <c r="F74" i="6"/>
  <c r="K58" i="6"/>
  <c r="D58" i="6"/>
  <c r="C37" i="6"/>
  <c r="E37" i="6" s="1"/>
  <c r="G23" i="6"/>
  <c r="E58" i="6"/>
  <c r="F23" i="6"/>
  <c r="H23" i="6"/>
  <c r="E23" i="6"/>
  <c r="L17" i="2"/>
  <c r="F17" i="1"/>
  <c r="G17" i="1"/>
  <c r="L11" i="4"/>
  <c r="E58" i="4" s="1"/>
  <c r="L17" i="4"/>
  <c r="F93" i="4" s="1"/>
  <c r="F86" i="1"/>
  <c r="L10" i="2"/>
  <c r="D37" i="4"/>
  <c r="I17" i="1"/>
  <c r="C31" i="1"/>
  <c r="E87" i="1"/>
  <c r="I23" i="5"/>
  <c r="I25" i="5" s="1"/>
  <c r="K68" i="1"/>
  <c r="F69" i="1"/>
  <c r="D31" i="1"/>
  <c r="L68" i="1"/>
  <c r="D58" i="5"/>
  <c r="I24" i="5"/>
  <c r="E23" i="5"/>
  <c r="H23" i="5"/>
  <c r="C23" i="5"/>
  <c r="G23" i="5"/>
  <c r="P58" i="5"/>
  <c r="F23" i="5"/>
  <c r="D23" i="5"/>
  <c r="L74" i="5"/>
  <c r="F92" i="5"/>
  <c r="L19" i="5"/>
  <c r="L20" i="5" s="1"/>
  <c r="C50" i="5" s="1"/>
  <c r="F74" i="5"/>
  <c r="J58" i="5"/>
  <c r="E58" i="5"/>
  <c r="E75" i="5"/>
  <c r="E93" i="5"/>
  <c r="K58" i="5"/>
  <c r="Q58" i="5"/>
  <c r="K75" i="5"/>
  <c r="L10" i="4"/>
  <c r="D58" i="4" s="1"/>
  <c r="C35" i="4"/>
  <c r="L14" i="4"/>
  <c r="L74" i="4"/>
  <c r="H48" i="4"/>
  <c r="H44" i="4"/>
  <c r="H47" i="4"/>
  <c r="H43" i="4"/>
  <c r="H45" i="4"/>
  <c r="H46" i="4"/>
  <c r="H42" i="4"/>
  <c r="C33" i="4"/>
  <c r="C37" i="4" s="1"/>
  <c r="E37" i="4" s="1"/>
  <c r="L12" i="4"/>
  <c r="L13" i="4"/>
  <c r="F75" i="4" s="1"/>
  <c r="L15" i="4"/>
  <c r="J58" i="4" s="1"/>
  <c r="L10" i="3"/>
  <c r="L11" i="3"/>
  <c r="L17" i="3"/>
  <c r="D37" i="3"/>
  <c r="H48" i="3"/>
  <c r="H44" i="3"/>
  <c r="H42" i="3"/>
  <c r="H47" i="3"/>
  <c r="H43" i="3"/>
  <c r="H45" i="3"/>
  <c r="H46" i="3"/>
  <c r="C31" i="3"/>
  <c r="L16" i="3"/>
  <c r="L13" i="3"/>
  <c r="L14" i="3"/>
  <c r="L15" i="3"/>
  <c r="C30" i="3"/>
  <c r="K74" i="3"/>
  <c r="E92" i="3"/>
  <c r="F75" i="2"/>
  <c r="L75" i="2"/>
  <c r="L14" i="2"/>
  <c r="G23" i="2" s="1"/>
  <c r="G24" i="2" s="1"/>
  <c r="D37" i="2"/>
  <c r="L16" i="2"/>
  <c r="F93" i="2" s="1"/>
  <c r="Q58" i="2"/>
  <c r="K74" i="2"/>
  <c r="C37" i="2"/>
  <c r="I23" i="2"/>
  <c r="I24" i="2" s="1"/>
  <c r="C23" i="2"/>
  <c r="C24" i="2" s="1"/>
  <c r="F23" i="2"/>
  <c r="F25" i="2" s="1"/>
  <c r="J58" i="2"/>
  <c r="E75" i="2"/>
  <c r="H23" i="2"/>
  <c r="H25" i="2" s="1"/>
  <c r="L74" i="2"/>
  <c r="E92" i="2"/>
  <c r="H48" i="2"/>
  <c r="H44" i="2"/>
  <c r="H45" i="2"/>
  <c r="H46" i="2"/>
  <c r="H42" i="2"/>
  <c r="H47" i="2"/>
  <c r="H43" i="2"/>
  <c r="E74" i="2"/>
  <c r="L19" i="2"/>
  <c r="L20" i="2" s="1"/>
  <c r="K58" i="2"/>
  <c r="F74" i="2"/>
  <c r="F92" i="2"/>
  <c r="P58" i="2"/>
  <c r="K75" i="2"/>
  <c r="E93" i="2"/>
  <c r="E58" i="2"/>
  <c r="I19" i="1"/>
  <c r="I18" i="1"/>
  <c r="H39" i="1"/>
  <c r="H40" i="1"/>
  <c r="H36" i="1"/>
  <c r="H42" i="1"/>
  <c r="H41" i="1"/>
  <c r="H37" i="1"/>
  <c r="H38" i="1"/>
  <c r="F18" i="1"/>
  <c r="F19" i="1"/>
  <c r="G18" i="1"/>
  <c r="G19" i="1"/>
  <c r="C17" i="1"/>
  <c r="D17" i="1"/>
  <c r="H17" i="1"/>
  <c r="J52" i="1"/>
  <c r="E68" i="1"/>
  <c r="E69" i="1"/>
  <c r="E86" i="1"/>
  <c r="E52" i="1"/>
  <c r="Q52" i="1"/>
  <c r="L13" i="1"/>
  <c r="L14" i="1" s="1"/>
  <c r="E17" i="1"/>
  <c r="K52" i="1"/>
  <c r="D52" i="1"/>
  <c r="K69" i="1"/>
  <c r="C50" i="6" l="1"/>
  <c r="F50" i="6" s="1"/>
  <c r="I24" i="6"/>
  <c r="H24" i="6"/>
  <c r="H25" i="6"/>
  <c r="G25" i="6"/>
  <c r="G24" i="6"/>
  <c r="C24" i="6"/>
  <c r="C25" i="6"/>
  <c r="F25" i="6"/>
  <c r="F24" i="6"/>
  <c r="E24" i="6"/>
  <c r="E25" i="6"/>
  <c r="L19" i="4"/>
  <c r="L20" i="4" s="1"/>
  <c r="F23" i="4"/>
  <c r="L75" i="3"/>
  <c r="E92" i="4"/>
  <c r="E31" i="1"/>
  <c r="C44" i="1" s="1"/>
  <c r="E74" i="4"/>
  <c r="Q58" i="4"/>
  <c r="K74" i="4"/>
  <c r="F50" i="5"/>
  <c r="G24" i="5"/>
  <c r="G25" i="5"/>
  <c r="D24" i="5"/>
  <c r="D25" i="5"/>
  <c r="C24" i="5"/>
  <c r="C25" i="5"/>
  <c r="E25" i="5"/>
  <c r="E24" i="5"/>
  <c r="F24" i="5"/>
  <c r="F25" i="5"/>
  <c r="H24" i="5"/>
  <c r="H25" i="5"/>
  <c r="C50" i="4"/>
  <c r="F50" i="4" s="1"/>
  <c r="P58" i="4"/>
  <c r="F25" i="4"/>
  <c r="F24" i="4"/>
  <c r="L75" i="4"/>
  <c r="E75" i="4"/>
  <c r="D23" i="4"/>
  <c r="I23" i="4"/>
  <c r="K58" i="4"/>
  <c r="F92" i="4"/>
  <c r="K75" i="4"/>
  <c r="H23" i="4"/>
  <c r="E93" i="4"/>
  <c r="F74" i="4"/>
  <c r="E23" i="4"/>
  <c r="G23" i="4"/>
  <c r="C23" i="4"/>
  <c r="H23" i="3"/>
  <c r="H24" i="3" s="1"/>
  <c r="F75" i="3"/>
  <c r="C37" i="3"/>
  <c r="E37" i="3" s="1"/>
  <c r="F93" i="3"/>
  <c r="H25" i="3"/>
  <c r="L74" i="3"/>
  <c r="F92" i="3"/>
  <c r="E74" i="3"/>
  <c r="E23" i="3"/>
  <c r="D58" i="3"/>
  <c r="Q58" i="3"/>
  <c r="L19" i="3"/>
  <c r="L20" i="3" s="1"/>
  <c r="I23" i="3"/>
  <c r="D23" i="3"/>
  <c r="E75" i="3"/>
  <c r="P58" i="3"/>
  <c r="E93" i="3"/>
  <c r="K75" i="3"/>
  <c r="J58" i="3"/>
  <c r="F23" i="3"/>
  <c r="F74" i="3"/>
  <c r="K58" i="3"/>
  <c r="E58" i="3"/>
  <c r="C23" i="3"/>
  <c r="G23" i="3"/>
  <c r="E37" i="2"/>
  <c r="D58" i="2"/>
  <c r="E23" i="2"/>
  <c r="D23" i="2"/>
  <c r="D24" i="2" s="1"/>
  <c r="C50" i="2"/>
  <c r="F50" i="2" s="1"/>
  <c r="H24" i="2"/>
  <c r="C25" i="2"/>
  <c r="I25" i="2"/>
  <c r="F24" i="2"/>
  <c r="G25" i="2"/>
  <c r="E25" i="2"/>
  <c r="E24" i="2"/>
  <c r="F44" i="1"/>
  <c r="C18" i="1"/>
  <c r="C19" i="1"/>
  <c r="E36" i="1" s="1" a="1"/>
  <c r="E18" i="1"/>
  <c r="E19" i="1"/>
  <c r="H19" i="1"/>
  <c r="H18" i="1"/>
  <c r="D19" i="1"/>
  <c r="D18" i="1"/>
  <c r="C42" i="6" l="1" a="1"/>
  <c r="E42" i="6" a="1"/>
  <c r="C50" i="3"/>
  <c r="C42" i="5" a="1"/>
  <c r="C45" i="5" s="1"/>
  <c r="F45" i="5" s="1"/>
  <c r="C42" i="5"/>
  <c r="E42" i="5" a="1"/>
  <c r="G24" i="4"/>
  <c r="G25" i="4"/>
  <c r="I25" i="4"/>
  <c r="I24" i="4"/>
  <c r="D24" i="4"/>
  <c r="D25" i="4"/>
  <c r="C24" i="4"/>
  <c r="C25" i="4"/>
  <c r="E42" i="4" s="1" a="1"/>
  <c r="H24" i="4"/>
  <c r="H25" i="4"/>
  <c r="E25" i="4"/>
  <c r="E24" i="4"/>
  <c r="D24" i="3"/>
  <c r="D25" i="3"/>
  <c r="G25" i="3"/>
  <c r="G24" i="3"/>
  <c r="I25" i="3"/>
  <c r="I24" i="3"/>
  <c r="E25" i="3"/>
  <c r="E24" i="3"/>
  <c r="C25" i="3"/>
  <c r="C24" i="3"/>
  <c r="F24" i="3"/>
  <c r="F25" i="3"/>
  <c r="F50" i="3"/>
  <c r="D25" i="2"/>
  <c r="E42" i="2" s="1" a="1"/>
  <c r="E45" i="2" s="1"/>
  <c r="C42" i="2" a="1"/>
  <c r="C46" i="2" s="1"/>
  <c r="F46" i="2" s="1"/>
  <c r="E42" i="1"/>
  <c r="E38" i="1"/>
  <c r="E41" i="1"/>
  <c r="E37" i="1"/>
  <c r="E39" i="1"/>
  <c r="E40" i="1"/>
  <c r="E36" i="1"/>
  <c r="C36" i="1" a="1"/>
  <c r="E45" i="6" l="1"/>
  <c r="E43" i="6"/>
  <c r="E44" i="6"/>
  <c r="E42" i="6"/>
  <c r="E48" i="6"/>
  <c r="E47" i="6"/>
  <c r="E46" i="6"/>
  <c r="C45" i="6"/>
  <c r="F45" i="6" s="1"/>
  <c r="C44" i="6"/>
  <c r="F44" i="6" s="1"/>
  <c r="C43" i="6"/>
  <c r="F43" i="6" s="1"/>
  <c r="C42" i="6"/>
  <c r="C48" i="6"/>
  <c r="F48" i="6" s="1"/>
  <c r="C47" i="6"/>
  <c r="F47" i="6" s="1"/>
  <c r="C46" i="6"/>
  <c r="F46" i="6" s="1"/>
  <c r="C44" i="5"/>
  <c r="F44" i="5" s="1"/>
  <c r="C48" i="5"/>
  <c r="F48" i="5" s="1"/>
  <c r="C43" i="5"/>
  <c r="F43" i="5" s="1"/>
  <c r="C46" i="5"/>
  <c r="F46" i="5" s="1"/>
  <c r="C47" i="5"/>
  <c r="F47" i="5" s="1"/>
  <c r="E45" i="5"/>
  <c r="E48" i="5"/>
  <c r="E44" i="5"/>
  <c r="E47" i="5"/>
  <c r="E43" i="5"/>
  <c r="E46" i="5"/>
  <c r="E42" i="5"/>
  <c r="F42" i="5"/>
  <c r="E45" i="4"/>
  <c r="E42" i="4"/>
  <c r="E48" i="4"/>
  <c r="E44" i="4"/>
  <c r="E46" i="4"/>
  <c r="E47" i="4"/>
  <c r="E43" i="4"/>
  <c r="C42" i="4" a="1"/>
  <c r="C42" i="3" a="1"/>
  <c r="E42" i="3" a="1"/>
  <c r="C42" i="2"/>
  <c r="C45" i="2"/>
  <c r="F45" i="2" s="1"/>
  <c r="C48" i="2"/>
  <c r="F48" i="2" s="1"/>
  <c r="C47" i="2"/>
  <c r="F47" i="2" s="1"/>
  <c r="E42" i="2"/>
  <c r="C44" i="2"/>
  <c r="F44" i="2" s="1"/>
  <c r="E48" i="2"/>
  <c r="E43" i="2"/>
  <c r="C43" i="2"/>
  <c r="F43" i="2" s="1"/>
  <c r="E44" i="2"/>
  <c r="E46" i="2"/>
  <c r="E47" i="2"/>
  <c r="F42" i="2"/>
  <c r="C42" i="1"/>
  <c r="F42" i="1" s="1"/>
  <c r="C38" i="1"/>
  <c r="F38" i="1" s="1"/>
  <c r="C41" i="1"/>
  <c r="F41" i="1" s="1"/>
  <c r="C37" i="1"/>
  <c r="F37" i="1" s="1"/>
  <c r="C39" i="1"/>
  <c r="F39" i="1" s="1"/>
  <c r="C36" i="1"/>
  <c r="C40" i="1"/>
  <c r="F40" i="1" s="1"/>
  <c r="F42" i="6" l="1"/>
  <c r="C49" i="6"/>
  <c r="F49" i="6" s="1"/>
  <c r="G45" i="6" s="1"/>
  <c r="C49" i="5"/>
  <c r="F49" i="5" s="1"/>
  <c r="C45" i="4"/>
  <c r="F45" i="4" s="1"/>
  <c r="C42" i="4"/>
  <c r="C48" i="4"/>
  <c r="F48" i="4" s="1"/>
  <c r="C44" i="4"/>
  <c r="F44" i="4" s="1"/>
  <c r="C46" i="4"/>
  <c r="F46" i="4" s="1"/>
  <c r="C47" i="4"/>
  <c r="F47" i="4" s="1"/>
  <c r="C43" i="4"/>
  <c r="F43" i="4" s="1"/>
  <c r="C45" i="3"/>
  <c r="F45" i="3" s="1"/>
  <c r="C43" i="3"/>
  <c r="F43" i="3" s="1"/>
  <c r="C46" i="3"/>
  <c r="F46" i="3" s="1"/>
  <c r="C48" i="3"/>
  <c r="F48" i="3" s="1"/>
  <c r="C44" i="3"/>
  <c r="F44" i="3" s="1"/>
  <c r="C47" i="3"/>
  <c r="F47" i="3" s="1"/>
  <c r="C42" i="3"/>
  <c r="E45" i="3"/>
  <c r="E43" i="3"/>
  <c r="E48" i="3"/>
  <c r="E44" i="3"/>
  <c r="E47" i="3"/>
  <c r="E46" i="3"/>
  <c r="E42" i="3"/>
  <c r="C49" i="2"/>
  <c r="F49" i="2" s="1"/>
  <c r="G45" i="2" s="1"/>
  <c r="F36" i="1"/>
  <c r="C43" i="1"/>
  <c r="F43" i="1" s="1"/>
  <c r="G39" i="1" s="1"/>
  <c r="G44" i="6" l="1"/>
  <c r="G43" i="6"/>
  <c r="G42" i="6"/>
  <c r="G48" i="6"/>
  <c r="G47" i="6"/>
  <c r="G46" i="6"/>
  <c r="G43" i="5"/>
  <c r="G44" i="5"/>
  <c r="G45" i="5"/>
  <c r="G46" i="5"/>
  <c r="G47" i="5"/>
  <c r="G42" i="5"/>
  <c r="G48" i="5"/>
  <c r="F42" i="4"/>
  <c r="C49" i="4"/>
  <c r="F49" i="4" s="1"/>
  <c r="G44" i="4" s="1"/>
  <c r="F42" i="3"/>
  <c r="C49" i="3"/>
  <c r="F49" i="3" s="1"/>
  <c r="G44" i="3" s="1"/>
  <c r="G43" i="2"/>
  <c r="G48" i="2"/>
  <c r="G44" i="2"/>
  <c r="G46" i="2"/>
  <c r="G47" i="2"/>
  <c r="G42" i="2"/>
  <c r="G42" i="1"/>
  <c r="G36" i="1"/>
  <c r="G41" i="1"/>
  <c r="G38" i="1"/>
  <c r="G37" i="1"/>
  <c r="G40" i="1"/>
  <c r="G45" i="4" l="1"/>
  <c r="G47" i="4"/>
  <c r="G46" i="4"/>
  <c r="G48" i="4"/>
  <c r="G43" i="4"/>
  <c r="G42" i="4"/>
  <c r="G43" i="3"/>
  <c r="G42" i="3"/>
  <c r="G47" i="3"/>
  <c r="G48" i="3"/>
  <c r="G46" i="3"/>
  <c r="G45" i="3"/>
</calcChain>
</file>

<file path=xl/sharedStrings.xml><?xml version="1.0" encoding="utf-8"?>
<sst xmlns="http://schemas.openxmlformats.org/spreadsheetml/2006/main" count="674" uniqueCount="75">
  <si>
    <t>ANOVA analysis to determine the significant effects of the experiment</t>
  </si>
  <si>
    <t>2k factorial</t>
  </si>
  <si>
    <t>Treatment Combination</t>
  </si>
  <si>
    <t>A</t>
  </si>
  <si>
    <t>B</t>
  </si>
  <si>
    <t>C</t>
  </si>
  <si>
    <t>AB</t>
  </si>
  <si>
    <t>AC</t>
  </si>
  <si>
    <t>BC</t>
  </si>
  <si>
    <t>ABC</t>
  </si>
  <si>
    <t>Replicate 1</t>
  </si>
  <si>
    <t>Replicate 2</t>
  </si>
  <si>
    <t>Total</t>
  </si>
  <si>
    <t>Treatment (k)</t>
  </si>
  <si>
    <t>a,b,c</t>
  </si>
  <si>
    <t>k-1</t>
  </si>
  <si>
    <t xml:space="preserve">(1) = </t>
  </si>
  <si>
    <t>Total Treatment</t>
  </si>
  <si>
    <t>a</t>
  </si>
  <si>
    <t>Replica</t>
  </si>
  <si>
    <t>b</t>
  </si>
  <si>
    <t xml:space="preserve">Total </t>
  </si>
  <si>
    <t>ab</t>
  </si>
  <si>
    <t>Estimation Division</t>
  </si>
  <si>
    <t>2^k-1*replica</t>
  </si>
  <si>
    <t>c</t>
  </si>
  <si>
    <t>SS Division</t>
  </si>
  <si>
    <t>2^k*replica</t>
  </si>
  <si>
    <t>ac</t>
  </si>
  <si>
    <t>bc</t>
  </si>
  <si>
    <t>abc</t>
  </si>
  <si>
    <t>y... =</t>
  </si>
  <si>
    <t>y...^2 =</t>
  </si>
  <si>
    <t>Contract</t>
  </si>
  <si>
    <t>SS</t>
  </si>
  <si>
    <t>Estimate</t>
  </si>
  <si>
    <t>y(ijk^2)</t>
  </si>
  <si>
    <t>total</t>
  </si>
  <si>
    <t>ANOVA TABLE</t>
  </si>
  <si>
    <t>Source of Variation</t>
  </si>
  <si>
    <t>DF</t>
  </si>
  <si>
    <t>MS</t>
  </si>
  <si>
    <t>F0</t>
  </si>
  <si>
    <t>F_critical</t>
  </si>
  <si>
    <t>Error</t>
  </si>
  <si>
    <t>total df</t>
  </si>
  <si>
    <t>ss division-1</t>
  </si>
  <si>
    <t>b.</t>
  </si>
  <si>
    <t>Main effect plot for crack length</t>
  </si>
  <si>
    <t>interaction plot for crack length</t>
  </si>
  <si>
    <t>A=</t>
  </si>
  <si>
    <t>B=</t>
  </si>
  <si>
    <t>Construct the  Effect Plot</t>
  </si>
  <si>
    <t>Only BC is not significant. All other effects are significant.</t>
  </si>
  <si>
    <t>©</t>
  </si>
  <si>
    <t>Best Combination:</t>
  </si>
  <si>
    <t>Replicate I</t>
  </si>
  <si>
    <t>Replicate II</t>
  </si>
  <si>
    <t>Keep A</t>
  </si>
  <si>
    <t>at high level</t>
  </si>
  <si>
    <t>Keep B</t>
  </si>
  <si>
    <t>at low level</t>
  </si>
  <si>
    <t>use method 2 for C</t>
  </si>
  <si>
    <t>Only B is significant.</t>
  </si>
  <si>
    <t>But A also a little significant</t>
  </si>
  <si>
    <t>For A and C</t>
  </si>
  <si>
    <t>better to keep A</t>
  </si>
  <si>
    <t>All main effect and interaction effect AC are significant</t>
  </si>
  <si>
    <t>Keep ABC</t>
  </si>
  <si>
    <t>Treatment combination</t>
  </si>
  <si>
    <t>Replicate</t>
  </si>
  <si>
    <t>I</t>
  </si>
  <si>
    <t>II</t>
  </si>
  <si>
    <t>A,C and ABC are significant.</t>
  </si>
  <si>
    <t>Keep 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</si>
</sst>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9"/>
      <color theme="1"/>
      <name val="Google Sans Mono"/>
    </font>
    <font>
      <sz val="9"/>
      <color rgb="FFFFFFFF"/>
      <name val="Google Sans Mono"/>
    </font>
    <font>
      <b/>
      <sz val="9"/>
      <color rgb="FF7E3794"/>
      <name val="Google Sans Mono"/>
    </font>
    <font>
      <sz val="9"/>
      <color rgb="FF7E3794"/>
      <name val="Google Sans Mono"/>
    </font>
    <font>
      <sz val="10"/>
      <name val="Arial"/>
      <family val="2"/>
    </font>
    <font>
      <b/>
      <sz val="9"/>
      <color rgb="FFFFFFFF"/>
      <name val="Google Sans Mono"/>
    </font>
    <font>
      <sz val="11"/>
      <color rgb="FF006100"/>
      <name val="Arial"/>
      <family val="2"/>
      <scheme val="minor"/>
    </font>
    <font>
      <b/>
      <sz val="9"/>
      <color theme="1"/>
      <name val="Google Sans Mono"/>
    </font>
    <font>
      <sz val="12"/>
      <color rgb="FF000000"/>
      <name val="Tms Rmn"/>
    </font>
    <font>
      <i/>
      <sz val="12"/>
      <color rgb="FF000000"/>
      <name val="Tms Rmn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4" xfId="0" applyFont="1" applyBorder="1"/>
    <xf numFmtId="0" fontId="1" fillId="0" borderId="3" xfId="0" applyFont="1" applyBorder="1"/>
    <xf numFmtId="0" fontId="1" fillId="5" borderId="3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7" borderId="5" xfId="0" applyFont="1" applyFill="1" applyBorder="1"/>
    <xf numFmtId="0" fontId="1" fillId="0" borderId="1" xfId="0" applyFont="1" applyBorder="1" applyAlignment="1">
      <alignment horizontal="right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7" borderId="0" xfId="0" applyFont="1" applyFill="1"/>
    <xf numFmtId="0" fontId="2" fillId="10" borderId="0" xfId="0" applyFont="1" applyFill="1"/>
    <xf numFmtId="0" fontId="2" fillId="10" borderId="0" xfId="0" applyFont="1" applyFill="1" applyAlignment="1">
      <alignment horizontal="right"/>
    </xf>
    <xf numFmtId="0" fontId="1" fillId="1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12" borderId="2" xfId="0" applyFont="1" applyFill="1" applyBorder="1"/>
    <xf numFmtId="0" fontId="1" fillId="12" borderId="3" xfId="0" applyFont="1" applyFill="1" applyBorder="1" applyAlignment="1">
      <alignment horizontal="right"/>
    </xf>
    <xf numFmtId="0" fontId="8" fillId="12" borderId="3" xfId="0" applyFont="1" applyFill="1" applyBorder="1" applyAlignment="1">
      <alignment horizontal="right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7" fillId="11" borderId="2" xfId="1" applyBorder="1" applyAlignment="1"/>
    <xf numFmtId="0" fontId="7" fillId="11" borderId="3" xfId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2" fillId="8" borderId="1" xfId="0" applyFont="1" applyFill="1" applyBorder="1" applyAlignment="1">
      <alignment horizontal="center"/>
    </xf>
    <xf numFmtId="0" fontId="5" fillId="0" borderId="1" xfId="0" applyFont="1" applyBorder="1"/>
    <xf numFmtId="0" fontId="6" fillId="9" borderId="0" xfId="0" applyFont="1" applyFill="1" applyAlignment="1">
      <alignment horizontal="center"/>
    </xf>
    <xf numFmtId="0" fontId="12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11" borderId="18" xfId="1" applyBorder="1" applyAlignment="1"/>
    <xf numFmtId="0" fontId="7" fillId="11" borderId="4" xfId="1" applyBorder="1" applyAlignment="1">
      <alignment horizontal="right"/>
    </xf>
    <xf numFmtId="0" fontId="1" fillId="0" borderId="17" xfId="0" applyFont="1" applyBorder="1"/>
    <xf numFmtId="0" fontId="1" fillId="0" borderId="17" xfId="0" applyFont="1" applyBorder="1" applyAlignment="1">
      <alignment horizontal="right"/>
    </xf>
    <xf numFmtId="0" fontId="0" fillId="0" borderId="17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7-4B1D-95B9-66A236BF7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B-4BEF-B079-47EC70EAB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F-4C60-827C-FDE89145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6-4A7A-8861-C7C0A2CA111B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6-4A7A-8861-C7C0A2CA1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0-4526-8CC3-D77F9218CA4D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0-4526-8CC3-D77F9218C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1-4338-9211-B752D2AAB49A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1-4338-9211-B752D2AAB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0-4E2E-8A8A-954D0DCD3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E-43CB-B672-019F7D128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A-448D-88F0-ADE9AE5B7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9-45F6-BB6F-ABF0DED71FDD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9-45F6-BB6F-ABF0DED7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C-4616-ADD9-C28947BE08C7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C-4616-ADD9-C28947BE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3-4912-A8E0-FF41FDACBFFA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3-4912-A8E0-FF41FDACB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B-4A03-9A0D-DDA08F2B6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9-4128-85A3-F267DC61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6-4195-9A6E-EB33A148D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3-4106-9718-DDCF3E9DEAAC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3-4106-9718-DDCF3E9D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E-43CD-A356-D53FE6728F03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E-43CD-A356-D53FE6728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C-426F-BF32-2CCF536FB667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C-426F-BF32-2CCF536FB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D-4D58-BFC8-B4EA54B99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7-4752-B123-567EEB56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4-47CF-A3DE-5FB6FE7AE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2-447C-9593-481190F06297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2-447C-9593-481190F0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7-4083-9B41-D64DD3D40452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7-4083-9B41-D64DD3D40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F-4190-8409-D3463BB60205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F-4190-8409-D3463BB60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7-41DF-9C79-359B24010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7-46EF-95CB-D05EFC882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9-4250-B329-942B7EB21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0-4DA9-8DF7-3EA789CA33E3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0-4DA9-8DF7-3EA789CA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B-4110-AAE3-0C0332B35CC5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4B-4110-AAE3-0C0332B35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A-4F29-BA2D-C3B818BF66EB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7A-4F29-BA2D-C3B818BF6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7-A84A-A097-7AFFD0DAE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'2021'!$J$51:$K$51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'2021'!$J$52:$K$52</c:f>
              <c:numCache>
                <c:formatCode>General</c:formatCode>
                <c:ptCount val="2"/>
                <c:pt idx="0">
                  <c:v>10.955375</c:v>
                </c:pt>
                <c:pt idx="1">
                  <c:v>14.9785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9-F74D-AE40-67188D3BB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Titanium Content</a:t>
                </a:r>
                <a:r>
                  <a:rPr lang="en-US" baseline="0"/>
                  <a:t> B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7-F742-A1EC-8968240A1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'2021'!$E$68:$F$68</c:f>
              <c:numCache>
                <c:formatCode>General</c:formatCode>
                <c:ptCount val="2"/>
                <c:pt idx="0">
                  <c:v>10.42375</c:v>
                </c:pt>
                <c:pt idx="1">
                  <c:v>12.41475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F-DA4B-948C-0B9353215C1F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'2021'!$E$69:$F$69</c:f>
              <c:numCache>
                <c:formatCode>General</c:formatCode>
                <c:ptCount val="2"/>
                <c:pt idx="0">
                  <c:v>11.486999999999998</c:v>
                </c:pt>
                <c:pt idx="1">
                  <c:v>17.542250000000003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F-DA4B-948C-0B9353215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'2021'!$K$68:$L$68</c:f>
              <c:numCache>
                <c:formatCode>General</c:formatCode>
                <c:ptCount val="2"/>
                <c:pt idx="0">
                  <c:v>11.2615</c:v>
                </c:pt>
                <c:pt idx="1">
                  <c:v>11.577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6-EF4F-95AB-393E61998D23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'2021'!$K$69:$L$69</c:f>
              <c:numCache>
                <c:formatCode>General</c:formatCode>
                <c:ptCount val="2"/>
                <c:pt idx="0">
                  <c:v>18.345500000000001</c:v>
                </c:pt>
                <c:pt idx="1">
                  <c:v>10.68375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46-EF4F-95AB-393E61998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'2021'!$E$86:$F$86</c:f>
              <c:numCache>
                <c:formatCode>General</c:formatCode>
                <c:ptCount val="2"/>
                <c:pt idx="0">
                  <c:v>12.857749999999999</c:v>
                </c:pt>
                <c:pt idx="1">
                  <c:v>9.0530000000000008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7-E149-9E6D-4E4682531A94}"/>
            </c:ext>
          </c:extLst>
        </c:ser>
        <c:ser>
          <c:idx val="1"/>
          <c:order val="1"/>
          <c:marker>
            <c:symbol val="none"/>
          </c:marker>
          <c:cat>
            <c:numRef>
              <c:f>'2021'!$E$67:$F$67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'2021'!$E$87:$F$87</c:f>
              <c:numCache>
                <c:formatCode>General</c:formatCode>
                <c:ptCount val="2"/>
                <c:pt idx="0">
                  <c:v>16.74925</c:v>
                </c:pt>
                <c:pt idx="1">
                  <c:v>13.207750000000001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7-E149-9E6D-4E4682531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5-C84E-A022-1CB994B1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F-0449-AE63-4C21CAE2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Treatment</a:t>
                </a:r>
                <a:r>
                  <a:rPr lang="en-US" baseline="0"/>
                  <a:t> Method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52</xdr:row>
      <xdr:rowOff>200024</xdr:rowOff>
    </xdr:from>
    <xdr:to>
      <xdr:col>7</xdr:col>
      <xdr:colOff>9524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52</xdr:row>
      <xdr:rowOff>190501</xdr:rowOff>
    </xdr:from>
    <xdr:to>
      <xdr:col>12</xdr:col>
      <xdr:colOff>809625</xdr:colOff>
      <xdr:row>63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53</xdr:row>
      <xdr:rowOff>0</xdr:rowOff>
    </xdr:from>
    <xdr:to>
      <xdr:col>18</xdr:col>
      <xdr:colOff>623888</xdr:colOff>
      <xdr:row>63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70</xdr:row>
      <xdr:rowOff>0</xdr:rowOff>
    </xdr:from>
    <xdr:to>
      <xdr:col>6</xdr:col>
      <xdr:colOff>795338</xdr:colOff>
      <xdr:row>80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12</xdr:col>
      <xdr:colOff>795338</xdr:colOff>
      <xdr:row>80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88</xdr:row>
      <xdr:rowOff>0</xdr:rowOff>
    </xdr:from>
    <xdr:to>
      <xdr:col>6</xdr:col>
      <xdr:colOff>795338</xdr:colOff>
      <xdr:row>98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58</xdr:row>
      <xdr:rowOff>190501</xdr:rowOff>
    </xdr:from>
    <xdr:to>
      <xdr:col>12</xdr:col>
      <xdr:colOff>809625</xdr:colOff>
      <xdr:row>69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6</xdr:col>
      <xdr:colOff>795338</xdr:colOff>
      <xdr:row>86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12</xdr:col>
      <xdr:colOff>795338</xdr:colOff>
      <xdr:row>86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6</xdr:col>
      <xdr:colOff>795338</xdr:colOff>
      <xdr:row>104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58</xdr:row>
      <xdr:rowOff>190501</xdr:rowOff>
    </xdr:from>
    <xdr:to>
      <xdr:col>12</xdr:col>
      <xdr:colOff>809625</xdr:colOff>
      <xdr:row>69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6</xdr:col>
      <xdr:colOff>795338</xdr:colOff>
      <xdr:row>86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12</xdr:col>
      <xdr:colOff>795338</xdr:colOff>
      <xdr:row>86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6</xdr:col>
      <xdr:colOff>795338</xdr:colOff>
      <xdr:row>104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58</xdr:row>
      <xdr:rowOff>190501</xdr:rowOff>
    </xdr:from>
    <xdr:to>
      <xdr:col>12</xdr:col>
      <xdr:colOff>809625</xdr:colOff>
      <xdr:row>69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6</xdr:col>
      <xdr:colOff>795338</xdr:colOff>
      <xdr:row>86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12</xdr:col>
      <xdr:colOff>795338</xdr:colOff>
      <xdr:row>86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6</xdr:col>
      <xdr:colOff>795338</xdr:colOff>
      <xdr:row>104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58</xdr:row>
      <xdr:rowOff>190501</xdr:rowOff>
    </xdr:from>
    <xdr:to>
      <xdr:col>12</xdr:col>
      <xdr:colOff>809625</xdr:colOff>
      <xdr:row>69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6</xdr:col>
      <xdr:colOff>795338</xdr:colOff>
      <xdr:row>86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12</xdr:col>
      <xdr:colOff>795338</xdr:colOff>
      <xdr:row>86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6</xdr:col>
      <xdr:colOff>795338</xdr:colOff>
      <xdr:row>104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5D623-1750-B243-AB4C-E48569585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58</xdr:row>
      <xdr:rowOff>190501</xdr:rowOff>
    </xdr:from>
    <xdr:to>
      <xdr:col>12</xdr:col>
      <xdr:colOff>809625</xdr:colOff>
      <xdr:row>69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D245EB-5394-B049-A79D-362CAFE08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96F48A-8AD2-2B4F-A2D7-E55E9A5D6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6</xdr:col>
      <xdr:colOff>795338</xdr:colOff>
      <xdr:row>86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50CE8-29B8-0641-853B-D1B5DE4F9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76</xdr:row>
      <xdr:rowOff>0</xdr:rowOff>
    </xdr:from>
    <xdr:to>
      <xdr:col>12</xdr:col>
      <xdr:colOff>795338</xdr:colOff>
      <xdr:row>86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1A391B-1E54-3D41-8E18-BD8BE214B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94</xdr:row>
      <xdr:rowOff>0</xdr:rowOff>
    </xdr:from>
    <xdr:to>
      <xdr:col>6</xdr:col>
      <xdr:colOff>795338</xdr:colOff>
      <xdr:row>104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A60EEF-436D-D04B-B032-02404E0E5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200024</xdr:rowOff>
    </xdr:from>
    <xdr:to>
      <xdr:col>7</xdr:col>
      <xdr:colOff>9524</xdr:colOff>
      <xdr:row>69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A5F80-35B0-8B44-98C2-975B1DBE8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18</xdr:col>
      <xdr:colOff>623888</xdr:colOff>
      <xdr:row>69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43D6B7-BF09-8749-9A3C-F8FA80BCA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3"/>
  <sheetViews>
    <sheetView workbookViewId="0">
      <selection activeCell="K31" sqref="K31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>
      <c r="A1" s="1"/>
      <c r="B1" s="41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7" t="s">
        <v>13</v>
      </c>
      <c r="P3" s="8">
        <v>3</v>
      </c>
      <c r="Q3" s="2" t="s">
        <v>14</v>
      </c>
      <c r="R3" s="2" t="s">
        <v>15</v>
      </c>
      <c r="S3" s="9">
        <f>P3-1</f>
        <v>2</v>
      </c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2"/>
      <c r="B4" s="10" t="s">
        <v>16</v>
      </c>
      <c r="C4" s="11">
        <v>-1</v>
      </c>
      <c r="D4" s="11">
        <v>-1</v>
      </c>
      <c r="E4" s="11">
        <v>-1</v>
      </c>
      <c r="F4" s="11">
        <f t="shared" ref="F4:F11" si="0">C4*D4</f>
        <v>1</v>
      </c>
      <c r="G4" s="11">
        <f t="shared" ref="G4:G11" si="1">C4*E4</f>
        <v>1</v>
      </c>
      <c r="H4" s="11">
        <f t="shared" ref="H4:H11" si="2">D4*E4</f>
        <v>1</v>
      </c>
      <c r="I4" s="11">
        <f t="shared" ref="I4:I11" si="3">C4*D4*E4</f>
        <v>-1</v>
      </c>
      <c r="J4" s="11">
        <v>8.5609999999999999</v>
      </c>
      <c r="K4" s="11">
        <v>8.9510000000000005</v>
      </c>
      <c r="L4" s="11">
        <f t="shared" ref="L4:L11" si="4">SUM(J4:K4)</f>
        <v>17.512</v>
      </c>
      <c r="M4" s="2"/>
      <c r="N4" s="2"/>
      <c r="O4" s="12" t="s">
        <v>17</v>
      </c>
      <c r="P4" s="8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2"/>
      <c r="B5" s="10" t="s">
        <v>18</v>
      </c>
      <c r="C5" s="11">
        <v>1</v>
      </c>
      <c r="D5" s="11">
        <v>-1</v>
      </c>
      <c r="E5" s="11">
        <v>-1</v>
      </c>
      <c r="F5" s="11">
        <f t="shared" si="0"/>
        <v>-1</v>
      </c>
      <c r="G5" s="11">
        <f t="shared" si="1"/>
        <v>-1</v>
      </c>
      <c r="H5" s="11">
        <f t="shared" si="2"/>
        <v>1</v>
      </c>
      <c r="I5" s="11">
        <f t="shared" si="3"/>
        <v>1</v>
      </c>
      <c r="J5" s="11">
        <v>16.867000000000001</v>
      </c>
      <c r="K5" s="11">
        <v>17.052</v>
      </c>
      <c r="L5" s="11">
        <f t="shared" si="4"/>
        <v>33.918999999999997</v>
      </c>
      <c r="M5" s="2"/>
      <c r="N5" s="2"/>
      <c r="O5" s="12" t="s">
        <v>19</v>
      </c>
      <c r="P5" s="8">
        <v>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2"/>
      <c r="B6" s="10" t="s">
        <v>20</v>
      </c>
      <c r="C6" s="11">
        <v>-1</v>
      </c>
      <c r="D6" s="11">
        <v>1</v>
      </c>
      <c r="E6" s="11">
        <v>-1</v>
      </c>
      <c r="F6" s="11">
        <f t="shared" si="0"/>
        <v>-1</v>
      </c>
      <c r="G6" s="11">
        <f t="shared" si="1"/>
        <v>1</v>
      </c>
      <c r="H6" s="11">
        <f t="shared" si="2"/>
        <v>-1</v>
      </c>
      <c r="I6" s="11">
        <f t="shared" si="3"/>
        <v>1</v>
      </c>
      <c r="J6" s="11">
        <v>13.875999999999999</v>
      </c>
      <c r="K6" s="11">
        <v>13.657999999999999</v>
      </c>
      <c r="L6" s="11">
        <f t="shared" si="4"/>
        <v>27.533999999999999</v>
      </c>
      <c r="M6" s="2"/>
      <c r="N6" s="2"/>
      <c r="O6" s="12" t="s">
        <v>21</v>
      </c>
      <c r="P6" s="13">
        <f>P4*P5</f>
        <v>16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2"/>
      <c r="B7" s="10" t="s">
        <v>22</v>
      </c>
      <c r="C7" s="11">
        <v>1</v>
      </c>
      <c r="D7" s="11">
        <v>1</v>
      </c>
      <c r="E7" s="11">
        <v>-1</v>
      </c>
      <c r="F7" s="11">
        <f t="shared" si="0"/>
        <v>1</v>
      </c>
      <c r="G7" s="11">
        <f t="shared" si="1"/>
        <v>-1</v>
      </c>
      <c r="H7" s="11">
        <f t="shared" si="2"/>
        <v>-1</v>
      </c>
      <c r="I7" s="11">
        <f t="shared" si="3"/>
        <v>-1</v>
      </c>
      <c r="J7" s="11">
        <v>19.824000000000002</v>
      </c>
      <c r="K7" s="11">
        <v>19.638999999999999</v>
      </c>
      <c r="L7" s="11">
        <f t="shared" si="4"/>
        <v>39.463000000000001</v>
      </c>
      <c r="M7" s="2"/>
      <c r="N7" s="2"/>
      <c r="O7" s="12" t="s">
        <v>23</v>
      </c>
      <c r="P7" s="13">
        <f>2^S3*P5</f>
        <v>8</v>
      </c>
      <c r="Q7" s="2" t="s">
        <v>24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2"/>
      <c r="B8" s="10" t="s">
        <v>25</v>
      </c>
      <c r="C8" s="11">
        <v>-1</v>
      </c>
      <c r="D8" s="11">
        <v>-1</v>
      </c>
      <c r="E8" s="11">
        <v>1</v>
      </c>
      <c r="F8" s="11">
        <f t="shared" si="0"/>
        <v>1</v>
      </c>
      <c r="G8" s="11">
        <f t="shared" si="1"/>
        <v>-1</v>
      </c>
      <c r="H8" s="11">
        <f t="shared" si="2"/>
        <v>-1</v>
      </c>
      <c r="I8" s="11">
        <f t="shared" si="3"/>
        <v>1</v>
      </c>
      <c r="J8" s="11">
        <v>11.846</v>
      </c>
      <c r="K8" s="11">
        <v>12.337</v>
      </c>
      <c r="L8" s="11">
        <f t="shared" si="4"/>
        <v>24.183</v>
      </c>
      <c r="M8" s="2"/>
      <c r="N8" s="2"/>
      <c r="O8" s="12" t="s">
        <v>26</v>
      </c>
      <c r="P8" s="13">
        <f>2^P3*P5</f>
        <v>16</v>
      </c>
      <c r="Q8" s="2" t="s">
        <v>27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2"/>
      <c r="B9" s="10" t="s">
        <v>28</v>
      </c>
      <c r="C9" s="11">
        <v>1</v>
      </c>
      <c r="D9" s="11">
        <v>-1</v>
      </c>
      <c r="E9" s="11">
        <v>1</v>
      </c>
      <c r="F9" s="11">
        <f t="shared" si="0"/>
        <v>-1</v>
      </c>
      <c r="G9" s="11">
        <f t="shared" si="1"/>
        <v>1</v>
      </c>
      <c r="H9" s="11">
        <f t="shared" si="2"/>
        <v>-1</v>
      </c>
      <c r="I9" s="11">
        <f t="shared" si="3"/>
        <v>-1</v>
      </c>
      <c r="J9" s="11">
        <v>6.125</v>
      </c>
      <c r="K9" s="11">
        <v>5.9039999999999999</v>
      </c>
      <c r="L9" s="11">
        <f t="shared" si="4"/>
        <v>12.029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"/>
      <c r="B10" s="10" t="s">
        <v>29</v>
      </c>
      <c r="C10" s="11">
        <v>-1</v>
      </c>
      <c r="D10" s="11">
        <v>1</v>
      </c>
      <c r="E10" s="11">
        <v>1</v>
      </c>
      <c r="F10" s="11">
        <f t="shared" si="0"/>
        <v>-1</v>
      </c>
      <c r="G10" s="11">
        <f t="shared" si="1"/>
        <v>-1</v>
      </c>
      <c r="H10" s="11">
        <f t="shared" si="2"/>
        <v>1</v>
      </c>
      <c r="I10" s="11">
        <f t="shared" si="3"/>
        <v>-1</v>
      </c>
      <c r="J10" s="11">
        <v>11.19</v>
      </c>
      <c r="K10" s="11">
        <v>10.935</v>
      </c>
      <c r="L10" s="11">
        <f t="shared" si="4"/>
        <v>22.125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2"/>
      <c r="B11" s="10" t="s">
        <v>30</v>
      </c>
      <c r="C11" s="11">
        <v>1</v>
      </c>
      <c r="D11" s="11">
        <v>1</v>
      </c>
      <c r="E11" s="11">
        <v>1</v>
      </c>
      <c r="F11" s="11">
        <f t="shared" si="0"/>
        <v>1</v>
      </c>
      <c r="G11" s="11">
        <f t="shared" si="1"/>
        <v>1</v>
      </c>
      <c r="H11" s="11">
        <f t="shared" si="2"/>
        <v>1</v>
      </c>
      <c r="I11" s="11">
        <f t="shared" si="3"/>
        <v>1</v>
      </c>
      <c r="J11" s="11">
        <v>15.653</v>
      </c>
      <c r="K11" s="11">
        <v>15.053000000000001</v>
      </c>
      <c r="L11" s="11">
        <f t="shared" si="4"/>
        <v>30.706000000000003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2"/>
      <c r="B13" s="2"/>
      <c r="C13" s="2"/>
      <c r="D13" s="2"/>
      <c r="E13" s="2"/>
      <c r="F13" s="2"/>
      <c r="G13" s="2"/>
      <c r="H13" s="2"/>
      <c r="I13" s="2"/>
      <c r="J13" s="14"/>
      <c r="K13" s="15" t="s">
        <v>31</v>
      </c>
      <c r="L13" s="11">
        <f>SUM(L4:L11)</f>
        <v>207.471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2"/>
      <c r="B14" s="2"/>
      <c r="C14" s="2"/>
      <c r="D14" s="2"/>
      <c r="E14" s="2"/>
      <c r="F14" s="2"/>
      <c r="G14" s="2"/>
      <c r="H14" s="2"/>
      <c r="I14" s="2"/>
      <c r="J14" s="14"/>
      <c r="K14" s="15" t="s">
        <v>32</v>
      </c>
      <c r="L14" s="16">
        <f>L13^2</f>
        <v>43044.215841000005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/>
      <c r="B15" s="2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4"/>
      <c r="B16" s="2"/>
      <c r="C16" s="17" t="s">
        <v>3</v>
      </c>
      <c r="D16" s="18" t="s">
        <v>4</v>
      </c>
      <c r="E16" s="18" t="s">
        <v>5</v>
      </c>
      <c r="F16" s="18" t="s">
        <v>6</v>
      </c>
      <c r="G16" s="18" t="s">
        <v>7</v>
      </c>
      <c r="H16" s="18" t="s">
        <v>8</v>
      </c>
      <c r="I16" s="18" t="s">
        <v>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/>
      <c r="B17" s="19" t="s">
        <v>33</v>
      </c>
      <c r="C17" s="20">
        <f t="shared" ref="C17:I17" si="5">SUMPRODUCT(C4:C11,$L4:$L11)</f>
        <v>24.763000000000002</v>
      </c>
      <c r="D17" s="20">
        <f t="shared" si="5"/>
        <v>32.185000000000002</v>
      </c>
      <c r="E17" s="20">
        <f t="shared" si="5"/>
        <v>-29.385000000000005</v>
      </c>
      <c r="F17" s="20">
        <f t="shared" si="5"/>
        <v>16.257000000000009</v>
      </c>
      <c r="G17" s="20">
        <f t="shared" si="5"/>
        <v>-31.908999999999992</v>
      </c>
      <c r="H17" s="20">
        <f t="shared" si="5"/>
        <v>1.0529999999999973</v>
      </c>
      <c r="I17" s="20">
        <f t="shared" si="5"/>
        <v>25.212999999999997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2"/>
      <c r="B18" s="19" t="s">
        <v>34</v>
      </c>
      <c r="C18" s="21">
        <f t="shared" ref="C18:I18" si="6">C$17^2/$P$6</f>
        <v>38.325385562500003</v>
      </c>
      <c r="D18" s="21">
        <f t="shared" si="6"/>
        <v>64.742139062500016</v>
      </c>
      <c r="E18" s="21">
        <f t="shared" si="6"/>
        <v>53.967389062500018</v>
      </c>
      <c r="F18" s="21">
        <f t="shared" si="6"/>
        <v>16.518128062500018</v>
      </c>
      <c r="G18" s="21">
        <f t="shared" si="6"/>
        <v>63.636517562499968</v>
      </c>
      <c r="H18" s="21">
        <f t="shared" si="6"/>
        <v>6.9300562499999635E-2</v>
      </c>
      <c r="I18" s="21">
        <f t="shared" si="6"/>
        <v>39.730960562499995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"/>
      <c r="B19" s="19" t="s">
        <v>35</v>
      </c>
      <c r="C19" s="21">
        <f t="shared" ref="C19:I19" si="7">C$17/$D$43</f>
        <v>3.0953750000000002</v>
      </c>
      <c r="D19" s="21">
        <f t="shared" si="7"/>
        <v>4.0231250000000003</v>
      </c>
      <c r="E19" s="21">
        <f t="shared" si="7"/>
        <v>-3.6731250000000006</v>
      </c>
      <c r="F19" s="21">
        <f t="shared" si="7"/>
        <v>2.0321250000000011</v>
      </c>
      <c r="G19" s="21">
        <f t="shared" si="7"/>
        <v>-3.988624999999999</v>
      </c>
      <c r="H19" s="21">
        <f t="shared" si="7"/>
        <v>0.13162499999999966</v>
      </c>
      <c r="I19" s="21">
        <f t="shared" si="7"/>
        <v>3.1516249999999997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"/>
      <c r="B20" s="2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"/>
      <c r="B21" s="2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"/>
      <c r="B22" s="3"/>
      <c r="C22" s="22"/>
      <c r="D22" s="2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/>
      <c r="B23" s="10" t="s">
        <v>36</v>
      </c>
      <c r="C23" s="11">
        <f t="shared" ref="C23:D23" si="8">J4^2</f>
        <v>73.290721000000005</v>
      </c>
      <c r="D23" s="11">
        <f t="shared" si="8"/>
        <v>80.120401000000015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"/>
      <c r="B24" s="10"/>
      <c r="C24" s="11">
        <f t="shared" ref="C24:D24" si="9">J5^2</f>
        <v>284.49568900000003</v>
      </c>
      <c r="D24" s="11">
        <f t="shared" si="9"/>
        <v>290.77070399999997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"/>
      <c r="B25" s="10"/>
      <c r="C25" s="11">
        <f t="shared" ref="C25:D25" si="10">J6^2</f>
        <v>192.54337599999999</v>
      </c>
      <c r="D25" s="11">
        <f t="shared" si="10"/>
        <v>186.54096399999997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/>
      <c r="B26" s="10"/>
      <c r="C26" s="11">
        <f t="shared" ref="C26:D26" si="11">J7^2</f>
        <v>392.99097600000005</v>
      </c>
      <c r="D26" s="11">
        <f t="shared" si="11"/>
        <v>385.69032099999998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/>
      <c r="B27" s="10"/>
      <c r="C27" s="11">
        <f t="shared" ref="C27:D27" si="12">J8^2</f>
        <v>140.32771600000001</v>
      </c>
      <c r="D27" s="11">
        <f t="shared" si="12"/>
        <v>152.20156900000001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/>
      <c r="B28" s="10"/>
      <c r="C28" s="11">
        <f t="shared" ref="C28:D28" si="13">J9^2</f>
        <v>37.515625</v>
      </c>
      <c r="D28" s="11">
        <f t="shared" si="13"/>
        <v>34.857216000000001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"/>
      <c r="B29" s="10"/>
      <c r="C29" s="11">
        <f t="shared" ref="C29:D29" si="14">J10^2</f>
        <v>125.21609999999998</v>
      </c>
      <c r="D29" s="11">
        <f t="shared" si="14"/>
        <v>119.57422500000001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10"/>
      <c r="C30" s="11">
        <f t="shared" ref="C30:D30" si="15">J11^2</f>
        <v>245.01640900000001</v>
      </c>
      <c r="D30" s="11">
        <f t="shared" si="15"/>
        <v>226.59280900000002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10" t="s">
        <v>37</v>
      </c>
      <c r="C31" s="11">
        <f t="shared" ref="C31:D31" si="16">SUM(C23:C30)</f>
        <v>1491.3966120000002</v>
      </c>
      <c r="D31" s="11">
        <f t="shared" si="16"/>
        <v>1476.3482090000002</v>
      </c>
      <c r="E31" s="16">
        <f>SUM(C31,D31)</f>
        <v>2967.7448210000002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4"/>
      <c r="B34" s="43" t="s">
        <v>38</v>
      </c>
      <c r="C34" s="44"/>
      <c r="D34" s="44"/>
      <c r="E34" s="44"/>
      <c r="F34" s="44"/>
      <c r="G34" s="44"/>
      <c r="H34" s="4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4"/>
      <c r="B35" s="23" t="s">
        <v>39</v>
      </c>
      <c r="C35" s="24" t="s">
        <v>34</v>
      </c>
      <c r="D35" s="24" t="s">
        <v>40</v>
      </c>
      <c r="E35" s="24" t="s">
        <v>35</v>
      </c>
      <c r="F35" s="24" t="s">
        <v>41</v>
      </c>
      <c r="G35" s="24" t="s">
        <v>42</v>
      </c>
      <c r="H35" s="24" t="s">
        <v>43</v>
      </c>
      <c r="I35" s="2"/>
      <c r="J35" s="4"/>
      <c r="K35" s="4"/>
      <c r="L35" s="4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/>
      <c r="B36" s="10" t="s">
        <v>18</v>
      </c>
      <c r="C36" s="11">
        <f t="array" ref="C36:C42">TRANSPOSE(C18:I18)</f>
        <v>38.325385562500003</v>
      </c>
      <c r="D36" s="11">
        <v>1</v>
      </c>
      <c r="E36" s="11">
        <f t="array" ref="E36:E42">TRANSPOSE(C19:I19)</f>
        <v>3.0953750000000002</v>
      </c>
      <c r="F36" s="11">
        <f t="shared" ref="F36:F44" si="17">C36/D36</f>
        <v>38.325385562500003</v>
      </c>
      <c r="G36" s="11">
        <f t="shared" ref="G36:G42" si="18">F36/$F$43</f>
        <v>623.79762894187002</v>
      </c>
      <c r="H36" s="11">
        <f t="shared" ref="H36:H42" si="19">_xlfn.F.INV.RT(0.05,D36,$D$43)</f>
        <v>5.3176550715787174</v>
      </c>
      <c r="I36" s="2"/>
      <c r="J36" s="9"/>
      <c r="K36" s="9"/>
      <c r="L36" s="9"/>
      <c r="M36" s="9"/>
      <c r="N36" s="9"/>
      <c r="O36" s="9"/>
      <c r="P36" s="9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/>
      <c r="B37" s="10" t="s">
        <v>20</v>
      </c>
      <c r="C37" s="11">
        <v>64.742139062500016</v>
      </c>
      <c r="D37" s="11">
        <v>1</v>
      </c>
      <c r="E37" s="11">
        <v>4.0231250000000003</v>
      </c>
      <c r="F37" s="11">
        <f t="shared" si="17"/>
        <v>64.742139062500016</v>
      </c>
      <c r="G37" s="11">
        <f t="shared" si="18"/>
        <v>1053.7661199507556</v>
      </c>
      <c r="H37" s="11">
        <f t="shared" si="19"/>
        <v>5.3176550715787174</v>
      </c>
      <c r="I37" s="2"/>
      <c r="J37" s="9"/>
      <c r="K37" s="9"/>
      <c r="L37" s="9"/>
      <c r="M37" s="9"/>
      <c r="N37" s="9"/>
      <c r="O37" s="9"/>
      <c r="P37" s="9"/>
      <c r="Q37" s="25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10" t="s">
        <v>22</v>
      </c>
      <c r="C38" s="11">
        <v>53.967389062500018</v>
      </c>
      <c r="D38" s="11">
        <v>1</v>
      </c>
      <c r="E38" s="11">
        <v>-3.6731250000000006</v>
      </c>
      <c r="F38" s="11">
        <f t="shared" si="17"/>
        <v>53.967389062500018</v>
      </c>
      <c r="G38" s="11">
        <f t="shared" si="18"/>
        <v>878.39245041570143</v>
      </c>
      <c r="H38" s="11">
        <f t="shared" si="19"/>
        <v>5.3176550715787174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10" t="s">
        <v>25</v>
      </c>
      <c r="C39" s="11">
        <v>16.518128062500018</v>
      </c>
      <c r="D39" s="11">
        <v>1</v>
      </c>
      <c r="E39" s="11">
        <v>2.0321250000000011</v>
      </c>
      <c r="F39" s="11">
        <f t="shared" si="17"/>
        <v>16.518128062500018</v>
      </c>
      <c r="G39" s="11">
        <f t="shared" si="18"/>
        <v>268.85493697492598</v>
      </c>
      <c r="H39" s="11">
        <f t="shared" si="19"/>
        <v>5.3176550715787174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2"/>
      <c r="B40" s="10" t="s">
        <v>28</v>
      </c>
      <c r="C40" s="11">
        <v>63.636517562499968</v>
      </c>
      <c r="D40" s="11">
        <v>1</v>
      </c>
      <c r="E40" s="11">
        <v>-3.988624999999999</v>
      </c>
      <c r="F40" s="11">
        <f t="shared" si="17"/>
        <v>63.636517562499968</v>
      </c>
      <c r="G40" s="11">
        <f t="shared" si="18"/>
        <v>1035.7706305359795</v>
      </c>
      <c r="H40" s="11">
        <f t="shared" si="19"/>
        <v>5.3176550715787174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2"/>
      <c r="B41" s="31" t="s">
        <v>29</v>
      </c>
      <c r="C41" s="32">
        <v>6.9300562499999635E-2</v>
      </c>
      <c r="D41" s="32">
        <v>1</v>
      </c>
      <c r="E41" s="32">
        <v>0.13162499999999966</v>
      </c>
      <c r="F41" s="32">
        <f t="shared" si="17"/>
        <v>6.9300562499999635E-2</v>
      </c>
      <c r="G41" s="33">
        <f t="shared" si="18"/>
        <v>1.1279606437706962</v>
      </c>
      <c r="H41" s="33">
        <f t="shared" si="19"/>
        <v>5.3176550715787174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>
      <c r="A42" s="2"/>
      <c r="B42" s="10" t="s">
        <v>30</v>
      </c>
      <c r="C42" s="11">
        <v>39.730960562499995</v>
      </c>
      <c r="D42" s="11">
        <v>1</v>
      </c>
      <c r="E42" s="11">
        <v>3.1516249999999997</v>
      </c>
      <c r="F42" s="11">
        <f t="shared" si="17"/>
        <v>39.730960562499995</v>
      </c>
      <c r="G42" s="11">
        <f t="shared" si="18"/>
        <v>646.67526838192498</v>
      </c>
      <c r="H42" s="11">
        <f t="shared" si="19"/>
        <v>5.3176550715787174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">
      <c r="A43" s="2"/>
      <c r="B43" s="10" t="s">
        <v>44</v>
      </c>
      <c r="C43" s="11">
        <f t="shared" ref="C43:D43" si="20">C44-SUM(C36:C42)</f>
        <v>0.49151049999994711</v>
      </c>
      <c r="D43" s="11">
        <f t="shared" si="20"/>
        <v>8</v>
      </c>
      <c r="E43" s="15"/>
      <c r="F43" s="11">
        <f t="shared" si="17"/>
        <v>6.1438812499993389E-2</v>
      </c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>
      <c r="A44" s="2"/>
      <c r="B44" s="10" t="s">
        <v>37</v>
      </c>
      <c r="C44" s="11">
        <f>E31-L14/P6</f>
        <v>277.48133093749993</v>
      </c>
      <c r="D44" s="11">
        <f>P8-1</f>
        <v>15</v>
      </c>
      <c r="E44" s="15"/>
      <c r="F44" s="11">
        <f t="shared" si="17"/>
        <v>18.498755395833328</v>
      </c>
      <c r="G44" s="15"/>
      <c r="H44" s="15"/>
      <c r="I44" s="2"/>
      <c r="J44" s="2" t="s">
        <v>45</v>
      </c>
      <c r="K44" s="2" t="s">
        <v>46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2" t="s">
        <v>53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2" t="s">
        <v>47</v>
      </c>
      <c r="C48" s="45" t="s">
        <v>52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2"/>
      <c r="C50" s="2" t="s">
        <v>48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6" t="s">
        <v>3</v>
      </c>
      <c r="D51" s="27">
        <v>-1</v>
      </c>
      <c r="E51" s="27">
        <v>1</v>
      </c>
      <c r="F51" s="2"/>
      <c r="G51" s="2"/>
      <c r="H51" s="2"/>
      <c r="I51" s="26" t="s">
        <v>4</v>
      </c>
      <c r="J51" s="27">
        <v>-1</v>
      </c>
      <c r="K51" s="27">
        <v>1</v>
      </c>
      <c r="L51" s="2"/>
      <c r="M51" s="2"/>
      <c r="N51" s="2"/>
      <c r="O51" s="26" t="s">
        <v>5</v>
      </c>
      <c r="P51" s="27">
        <v>-1</v>
      </c>
      <c r="Q51" s="27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/>
      <c r="C52" s="28"/>
      <c r="D52" s="27">
        <f>SUMIF(C4:C11,"&lt;0",$L$4:$L$11)/$P$7</f>
        <v>11.41925</v>
      </c>
      <c r="E52" s="27">
        <f>SUMIF(C4:C11,"&gt;0",$L$4:$L$11)/$P$7</f>
        <v>14.514625000000001</v>
      </c>
      <c r="F52" s="2"/>
      <c r="G52" s="2"/>
      <c r="H52" s="2"/>
      <c r="I52" s="28"/>
      <c r="J52" s="27">
        <f>SUMIF(D4:D11,"&lt;0",$L$4:$L$11)/$P$7</f>
        <v>10.955375</v>
      </c>
      <c r="K52" s="27">
        <f>SUMIF(D4:D11,"&gt;0",$L$4:$L$11)/$P$7</f>
        <v>14.9785</v>
      </c>
      <c r="L52" s="2"/>
      <c r="M52" s="2"/>
      <c r="N52" s="2"/>
      <c r="O52" s="28"/>
      <c r="P52" s="27">
        <f>SUMIF(E4:E11,"&lt;0",$L$4:$L$11)/$P$7</f>
        <v>14.8035</v>
      </c>
      <c r="Q52" s="27">
        <f>SUMIF(E4:E11,"&gt;0",$L$4:$L$11)/$P$7</f>
        <v>11.130375000000001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 t="s">
        <v>49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6" t="s">
        <v>4</v>
      </c>
      <c r="D67" s="28"/>
      <c r="E67" s="27">
        <v>-1</v>
      </c>
      <c r="F67" s="27">
        <v>1</v>
      </c>
      <c r="G67" s="2"/>
      <c r="H67" s="2"/>
      <c r="I67" s="26" t="s">
        <v>5</v>
      </c>
      <c r="J67" s="28"/>
      <c r="K67" s="27">
        <v>-1</v>
      </c>
      <c r="L67" s="27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6" t="s">
        <v>50</v>
      </c>
      <c r="D68" s="27">
        <v>-1</v>
      </c>
      <c r="E68" s="27">
        <f>(SUM(L4,L8)/4)</f>
        <v>10.42375</v>
      </c>
      <c r="F68" s="27">
        <f t="shared" ref="F68:F69" si="21">SUM(L6,L10)/4</f>
        <v>12.41475</v>
      </c>
      <c r="G68" s="2"/>
      <c r="H68" s="2"/>
      <c r="I68" s="26" t="s">
        <v>50</v>
      </c>
      <c r="J68" s="27">
        <v>-1</v>
      </c>
      <c r="K68" s="27">
        <f t="shared" ref="K68:K69" si="22">SUM(L4,L6)/4</f>
        <v>11.2615</v>
      </c>
      <c r="L68" s="27">
        <f t="shared" ref="L68:L69" si="23">SUM(L8,L10)/4</f>
        <v>11.577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6" t="s">
        <v>50</v>
      </c>
      <c r="D69" s="27">
        <v>1</v>
      </c>
      <c r="E69" s="27">
        <f>SUM(L5,L9)/4</f>
        <v>11.486999999999998</v>
      </c>
      <c r="F69" s="27">
        <f t="shared" si="21"/>
        <v>17.542250000000003</v>
      </c>
      <c r="G69" s="2"/>
      <c r="H69" s="2"/>
      <c r="I69" s="26" t="s">
        <v>50</v>
      </c>
      <c r="J69" s="27">
        <v>1</v>
      </c>
      <c r="K69" s="27">
        <f t="shared" si="22"/>
        <v>18.345500000000001</v>
      </c>
      <c r="L69" s="27">
        <f t="shared" si="23"/>
        <v>10.68375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9"/>
      <c r="C85" s="26" t="s">
        <v>5</v>
      </c>
      <c r="D85" s="28"/>
      <c r="E85" s="27">
        <v>-1</v>
      </c>
      <c r="F85" s="27"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9"/>
      <c r="C86" s="26" t="s">
        <v>51</v>
      </c>
      <c r="D86" s="27">
        <v>-1</v>
      </c>
      <c r="E86" s="27">
        <f t="shared" ref="E86" si="24">(SUM(L4,L5)/4)</f>
        <v>12.857749999999999</v>
      </c>
      <c r="F86" s="27">
        <f t="shared" ref="F86" si="25">SUM(L8,L9)/4</f>
        <v>9.0530000000000008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9"/>
      <c r="C87" s="26" t="s">
        <v>51</v>
      </c>
      <c r="D87" s="27">
        <v>1</v>
      </c>
      <c r="E87" s="27">
        <f>(SUM(L6,L7)/4)</f>
        <v>16.74925</v>
      </c>
      <c r="F87" s="27">
        <f>SUM(L10,L11)/4</f>
        <v>13.207750000000001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9"/>
      <c r="J88" s="30"/>
      <c r="K88" s="30"/>
      <c r="L88" s="2"/>
      <c r="M88" s="2"/>
      <c r="N88" s="2"/>
      <c r="O88" s="2"/>
      <c r="P88" s="9"/>
      <c r="Q88" s="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30"/>
      <c r="K89" s="30"/>
      <c r="L89" s="2"/>
      <c r="M89" s="2"/>
      <c r="N89" s="2"/>
      <c r="O89" s="2"/>
      <c r="P89" s="9"/>
      <c r="Q89" s="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 t="s">
        <v>54</v>
      </c>
      <c r="C102" s="2" t="s">
        <v>55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</sheetData>
  <mergeCells count="3">
    <mergeCell ref="B1:L1"/>
    <mergeCell ref="B34:H34"/>
    <mergeCell ref="C48:R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9"/>
  <sheetViews>
    <sheetView topLeftCell="A67" workbookViewId="0">
      <selection activeCell="A67" sqref="A1:XFD1048576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7.0369999999999999</v>
      </c>
      <c r="D3" s="38">
        <v>14.707000000000001</v>
      </c>
      <c r="E3" s="38">
        <v>11.635</v>
      </c>
      <c r="F3" s="38">
        <v>17.273</v>
      </c>
      <c r="G3" s="38">
        <v>10.403</v>
      </c>
      <c r="H3" s="38">
        <v>4.3680000000000003</v>
      </c>
      <c r="I3" s="38">
        <v>9.36</v>
      </c>
      <c r="J3" s="38">
        <v>13.44</v>
      </c>
    </row>
    <row r="4" spans="1:28" ht="15.75" customHeight="1" thickBot="1">
      <c r="B4" s="37" t="s">
        <v>57</v>
      </c>
      <c r="C4" s="38">
        <v>6.3760000000000003</v>
      </c>
      <c r="D4" s="38">
        <v>15.218999999999999</v>
      </c>
      <c r="E4" s="38">
        <v>12.089</v>
      </c>
      <c r="F4" s="38">
        <v>17.815000000000001</v>
      </c>
      <c r="G4" s="38">
        <v>10.151</v>
      </c>
      <c r="H4" s="38">
        <v>4.0979999999999999</v>
      </c>
      <c r="I4" s="38">
        <v>9.2530000000000001</v>
      </c>
      <c r="J4" s="38">
        <v>12.923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7.0369999999999999</v>
      </c>
      <c r="K10" s="11">
        <f>C4</f>
        <v>6.3760000000000003</v>
      </c>
      <c r="L10" s="11">
        <f t="shared" ref="L10:L17" si="4">SUM(J10:K10)</f>
        <v>13.413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14.707000000000001</v>
      </c>
      <c r="K11" s="11">
        <f>D4</f>
        <v>15.218999999999999</v>
      </c>
      <c r="L11" s="11">
        <f t="shared" si="4"/>
        <v>29.926000000000002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11.635</v>
      </c>
      <c r="K12" s="11">
        <f>E4</f>
        <v>12.089</v>
      </c>
      <c r="L12" s="11">
        <f t="shared" si="4"/>
        <v>23.724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17.273</v>
      </c>
      <c r="K13" s="11">
        <f>F4</f>
        <v>17.815000000000001</v>
      </c>
      <c r="L13" s="11">
        <f t="shared" si="4"/>
        <v>35.088000000000001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10.403</v>
      </c>
      <c r="K14" s="11">
        <f>G4</f>
        <v>10.151</v>
      </c>
      <c r="L14" s="11">
        <f t="shared" si="4"/>
        <v>20.554000000000002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4.3680000000000003</v>
      </c>
      <c r="K15" s="11">
        <f>H4</f>
        <v>4.0979999999999999</v>
      </c>
      <c r="L15" s="11">
        <f t="shared" si="4"/>
        <v>8.4660000000000011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9.36</v>
      </c>
      <c r="K16" s="11">
        <f>I4</f>
        <v>9.2530000000000001</v>
      </c>
      <c r="L16" s="11">
        <f t="shared" si="4"/>
        <v>18.613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13.44</v>
      </c>
      <c r="K17" s="11">
        <f>J4</f>
        <v>12.923</v>
      </c>
      <c r="L17" s="11">
        <f t="shared" si="4"/>
        <v>26.363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176.14700000000002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31027.765609000005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23.539000000000001</v>
      </c>
      <c r="D23" s="20">
        <f t="shared" si="5"/>
        <v>31.428999999999998</v>
      </c>
      <c r="E23" s="20">
        <f t="shared" si="5"/>
        <v>-28.155000000000001</v>
      </c>
      <c r="F23" s="20">
        <f t="shared" si="5"/>
        <v>14.689</v>
      </c>
      <c r="G23" s="20">
        <f t="shared" si="5"/>
        <v>-32.215000000000003</v>
      </c>
      <c r="H23" s="20">
        <f t="shared" si="5"/>
        <v>0.48299999999999699</v>
      </c>
      <c r="I23" s="20">
        <f t="shared" si="5"/>
        <v>24.987000000000002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34.630282562500007</v>
      </c>
      <c r="D24" s="21">
        <f t="shared" si="6"/>
        <v>61.736377562499996</v>
      </c>
      <c r="E24" s="21">
        <f t="shared" si="6"/>
        <v>49.544001562500007</v>
      </c>
      <c r="F24" s="21">
        <f t="shared" si="6"/>
        <v>13.485420062499999</v>
      </c>
      <c r="G24" s="21">
        <f t="shared" si="6"/>
        <v>64.862889062500017</v>
      </c>
      <c r="H24" s="21">
        <f t="shared" si="6"/>
        <v>1.4580562499999818E-2</v>
      </c>
      <c r="I24" s="21">
        <f t="shared" si="6"/>
        <v>39.021885562500003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2.9423750000000002</v>
      </c>
      <c r="D25" s="21">
        <f t="shared" si="7"/>
        <v>3.9286249999999998</v>
      </c>
      <c r="E25" s="21">
        <f t="shared" si="7"/>
        <v>-3.5193750000000001</v>
      </c>
      <c r="F25" s="21">
        <f t="shared" si="7"/>
        <v>1.836125</v>
      </c>
      <c r="G25" s="21">
        <f t="shared" si="7"/>
        <v>-4.0268750000000004</v>
      </c>
      <c r="H25" s="21">
        <f t="shared" si="7"/>
        <v>6.0374999999999623E-2</v>
      </c>
      <c r="I25" s="21">
        <f t="shared" si="7"/>
        <v>3.1233750000000002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>
      <c r="A27" s="2"/>
      <c r="B27" s="2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>
      <c r="A28" s="2"/>
      <c r="B28" s="3"/>
      <c r="C28" s="22"/>
      <c r="D28" s="2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>
      <c r="A29" s="2"/>
      <c r="B29" s="10" t="s">
        <v>36</v>
      </c>
      <c r="C29" s="11">
        <f t="shared" ref="C29:D36" si="8">J10^2</f>
        <v>49.519368999999998</v>
      </c>
      <c r="D29" s="11">
        <f t="shared" si="8"/>
        <v>40.653376000000002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>
      <c r="A30" s="2"/>
      <c r="B30" s="10"/>
      <c r="C30" s="11">
        <f t="shared" si="8"/>
        <v>216.29584900000003</v>
      </c>
      <c r="D30" s="11">
        <f t="shared" si="8"/>
        <v>231.61796099999998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>
      <c r="A31" s="2"/>
      <c r="B31" s="10"/>
      <c r="C31" s="11">
        <f t="shared" si="8"/>
        <v>135.37322499999999</v>
      </c>
      <c r="D31" s="11">
        <f t="shared" si="8"/>
        <v>146.14392100000001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>
      <c r="A32" s="2"/>
      <c r="B32" s="10"/>
      <c r="C32" s="11">
        <f t="shared" si="8"/>
        <v>298.35652899999997</v>
      </c>
      <c r="D32" s="11">
        <f t="shared" si="8"/>
        <v>317.37422500000002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>
      <c r="A33" s="2"/>
      <c r="B33" s="10"/>
      <c r="C33" s="11">
        <f t="shared" si="8"/>
        <v>108.22240900000001</v>
      </c>
      <c r="D33" s="11">
        <f t="shared" si="8"/>
        <v>103.042801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2"/>
      <c r="B34" s="10"/>
      <c r="C34" s="11">
        <f t="shared" si="8"/>
        <v>19.079424000000003</v>
      </c>
      <c r="D34" s="11">
        <f t="shared" si="8"/>
        <v>16.793603999999998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2"/>
      <c r="B35" s="10"/>
      <c r="C35" s="11">
        <f t="shared" si="8"/>
        <v>87.609599999999986</v>
      </c>
      <c r="D35" s="11">
        <f t="shared" si="8"/>
        <v>85.618009000000001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/>
      <c r="B36" s="10"/>
      <c r="C36" s="11">
        <f t="shared" si="8"/>
        <v>180.63359999999997</v>
      </c>
      <c r="D36" s="11">
        <f t="shared" si="8"/>
        <v>167.003929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/>
      <c r="B37" s="10" t="s">
        <v>37</v>
      </c>
      <c r="C37" s="11">
        <f t="shared" ref="C37:D37" si="9">SUM(C29:C36)</f>
        <v>1095.0900049999998</v>
      </c>
      <c r="D37" s="11">
        <f t="shared" si="9"/>
        <v>1108.247826</v>
      </c>
      <c r="E37" s="16">
        <f>SUM(C37,D37)</f>
        <v>2203.3378309999998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>
      <c r="A42" s="2"/>
      <c r="B42" s="10" t="s">
        <v>18</v>
      </c>
      <c r="C42" s="11">
        <f t="array" ref="C42:C48">TRANSPOSE(C24:I24)</f>
        <v>34.630282562500007</v>
      </c>
      <c r="D42" s="11">
        <v>1</v>
      </c>
      <c r="E42" s="11">
        <f t="array" ref="E42:E48">TRANSPOSE(C25:I25)</f>
        <v>2.9423750000000002</v>
      </c>
      <c r="F42" s="11">
        <f t="shared" ref="F42:F50" si="10">C42/D42</f>
        <v>34.630282562500007</v>
      </c>
      <c r="G42" s="11">
        <f t="shared" ref="G42:G48" si="11">F42/$F$49</f>
        <v>343.28045576253106</v>
      </c>
      <c r="H42" s="11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">
      <c r="A43" s="2"/>
      <c r="B43" s="10" t="s">
        <v>20</v>
      </c>
      <c r="C43" s="11">
        <v>61.736377562499996</v>
      </c>
      <c r="D43" s="11">
        <v>1</v>
      </c>
      <c r="E43" s="11">
        <v>3.9286249999999998</v>
      </c>
      <c r="F43" s="11">
        <f t="shared" si="10"/>
        <v>61.736377562499996</v>
      </c>
      <c r="G43" s="11">
        <f t="shared" si="11"/>
        <v>611.97571196637534</v>
      </c>
      <c r="H43" s="11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>
      <c r="A44" s="2"/>
      <c r="B44" s="10" t="s">
        <v>22</v>
      </c>
      <c r="C44" s="11">
        <v>49.544001562500007</v>
      </c>
      <c r="D44" s="11">
        <v>1</v>
      </c>
      <c r="E44" s="11">
        <v>-3.5193750000000001</v>
      </c>
      <c r="F44" s="11">
        <f t="shared" si="10"/>
        <v>49.544001562500007</v>
      </c>
      <c r="G44" s="11">
        <f t="shared" si="11"/>
        <v>491.11604578968706</v>
      </c>
      <c r="H44" s="11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>
      <c r="A45" s="2"/>
      <c r="B45" s="10" t="s">
        <v>25</v>
      </c>
      <c r="C45" s="11">
        <v>13.485420062499999</v>
      </c>
      <c r="D45" s="11">
        <v>1</v>
      </c>
      <c r="E45" s="11">
        <v>1.836125</v>
      </c>
      <c r="F45" s="11">
        <f t="shared" si="10"/>
        <v>13.485420062499999</v>
      </c>
      <c r="G45" s="11">
        <f t="shared" si="11"/>
        <v>133.67725593487003</v>
      </c>
      <c r="H45" s="11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10" t="s">
        <v>28</v>
      </c>
      <c r="C46" s="11">
        <v>64.862889062500017</v>
      </c>
      <c r="D46" s="11">
        <v>1</v>
      </c>
      <c r="E46" s="11">
        <v>-4.0268750000000004</v>
      </c>
      <c r="F46" s="11">
        <f t="shared" si="10"/>
        <v>64.862889062500017</v>
      </c>
      <c r="G46" s="11">
        <f t="shared" si="11"/>
        <v>642.96795959617123</v>
      </c>
      <c r="H46" s="11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s="31" t="s">
        <v>29</v>
      </c>
      <c r="C47" s="32">
        <v>1.4580562499999818E-2</v>
      </c>
      <c r="D47" s="32">
        <v>1</v>
      </c>
      <c r="E47" s="32">
        <v>6.0374999999999623E-2</v>
      </c>
      <c r="F47" s="32">
        <f t="shared" si="10"/>
        <v>1.4580562499999818E-2</v>
      </c>
      <c r="G47" s="33">
        <f t="shared" si="11"/>
        <v>0.14453310137567277</v>
      </c>
      <c r="H47" s="33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10" t="s">
        <v>30</v>
      </c>
      <c r="C48" s="11">
        <v>39.021885562500003</v>
      </c>
      <c r="D48" s="11">
        <v>1</v>
      </c>
      <c r="E48" s="11">
        <v>3.1233750000000002</v>
      </c>
      <c r="F48" s="11">
        <f t="shared" si="10"/>
        <v>39.021885562500003</v>
      </c>
      <c r="G48" s="11">
        <f t="shared" si="11"/>
        <v>386.81320709504763</v>
      </c>
      <c r="H48" s="11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0.8070434999994518</v>
      </c>
      <c r="D49" s="11">
        <f t="shared" si="13"/>
        <v>8</v>
      </c>
      <c r="E49" s="15"/>
      <c r="F49" s="11">
        <f t="shared" si="10"/>
        <v>0.10088043749993147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264.10248043749948</v>
      </c>
      <c r="D50" s="11">
        <f>P14-1</f>
        <v>15</v>
      </c>
      <c r="E50" s="15"/>
      <c r="F50" s="11">
        <f t="shared" si="10"/>
        <v>17.606832029166632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/>
      <c r="C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 t="s">
        <v>4</v>
      </c>
      <c r="J57" s="27">
        <v>-1</v>
      </c>
      <c r="K57" s="27">
        <v>1</v>
      </c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9.5380000000000003</v>
      </c>
      <c r="E58" s="27">
        <f>SUMIF(C10:C17,"&gt;0",$L$10:$L$17)/$P$13</f>
        <v>12.480375000000002</v>
      </c>
      <c r="F58" s="2"/>
      <c r="G58" s="2"/>
      <c r="H58" s="2"/>
      <c r="I58" s="28"/>
      <c r="J58" s="27">
        <f>SUMIF(D10:D17,"&lt;0",$L$10:$L$17)/$P$13</f>
        <v>9.0448750000000011</v>
      </c>
      <c r="K58" s="27">
        <f>SUMIF(D10:D17,"&gt;0",$L$10:$L$17)/$P$13</f>
        <v>12.9735</v>
      </c>
      <c r="L58" s="2"/>
      <c r="M58" s="2"/>
      <c r="N58" s="2"/>
      <c r="O58" s="28"/>
      <c r="P58" s="27">
        <f>SUMIF(E10:E17,"&lt;0",$L$10:$L$17)/$P$13</f>
        <v>12.768875000000001</v>
      </c>
      <c r="Q58" s="27">
        <f>SUMIF(E10:E17,"&gt;0",$L$10:$L$17)/$P$13</f>
        <v>9.2495000000000012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/>
      <c r="C72" s="2"/>
      <c r="D72" s="2" t="s">
        <v>49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6" t="s">
        <v>4</v>
      </c>
      <c r="D73" s="28"/>
      <c r="E73" s="27">
        <v>-1</v>
      </c>
      <c r="F73" s="27">
        <v>1</v>
      </c>
      <c r="G73" s="2"/>
      <c r="H73" s="2"/>
      <c r="I73" s="26" t="s">
        <v>5</v>
      </c>
      <c r="J73" s="28"/>
      <c r="K73" s="27">
        <v>-1</v>
      </c>
      <c r="L73" s="27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6" t="s">
        <v>50</v>
      </c>
      <c r="D74" s="27">
        <v>-1</v>
      </c>
      <c r="E74" s="27">
        <f>(SUM(L10,L14)/4)</f>
        <v>8.4917499999999997</v>
      </c>
      <c r="F74" s="27">
        <f t="shared" ref="F74:F75" si="14">SUM(L12,L16)/4</f>
        <v>10.584250000000001</v>
      </c>
      <c r="G74" s="2"/>
      <c r="H74" s="2"/>
      <c r="I74" s="26" t="s">
        <v>50</v>
      </c>
      <c r="J74" s="27">
        <v>-1</v>
      </c>
      <c r="K74" s="27">
        <f t="shared" ref="K74:K75" si="15">SUM(L10,L12)/4</f>
        <v>9.2842500000000001</v>
      </c>
      <c r="L74" s="27">
        <f t="shared" ref="L74:L75" si="16">SUM(L14,L16)/4</f>
        <v>9.7917500000000004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6" t="s">
        <v>50</v>
      </c>
      <c r="D75" s="27">
        <v>1</v>
      </c>
      <c r="E75" s="27">
        <f>SUM(L11,L15)/4</f>
        <v>9.5980000000000008</v>
      </c>
      <c r="F75" s="27">
        <f t="shared" si="14"/>
        <v>15.36275</v>
      </c>
      <c r="G75" s="2"/>
      <c r="H75" s="2"/>
      <c r="I75" s="26" t="s">
        <v>50</v>
      </c>
      <c r="J75" s="27">
        <v>1</v>
      </c>
      <c r="K75" s="27">
        <f t="shared" si="15"/>
        <v>16.253500000000003</v>
      </c>
      <c r="L75" s="27">
        <f t="shared" si="16"/>
        <v>8.7072500000000002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 t="s">
        <v>5</v>
      </c>
      <c r="D91" s="28"/>
      <c r="E91" s="27">
        <v>-1</v>
      </c>
      <c r="F91" s="2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 t="s">
        <v>51</v>
      </c>
      <c r="D92" s="27">
        <v>-1</v>
      </c>
      <c r="E92" s="27">
        <f t="shared" ref="E92" si="17">(SUM(L10,L11)/4)</f>
        <v>10.83475</v>
      </c>
      <c r="F92" s="27">
        <f t="shared" ref="F92" si="18">SUM(L14,L15)/4</f>
        <v>7.2550000000000008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 t="s">
        <v>51</v>
      </c>
      <c r="D93" s="27">
        <v>1</v>
      </c>
      <c r="E93" s="27">
        <f>(SUM(L12,L13)/4)</f>
        <v>14.702999999999999</v>
      </c>
      <c r="F93" s="27">
        <f>SUM(L16,L17)/4</f>
        <v>11.244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C108" s="2" t="s">
        <v>55</v>
      </c>
      <c r="D108" s="2" t="s">
        <v>58</v>
      </c>
      <c r="E108" s="2" t="s">
        <v>59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 t="s">
        <v>60</v>
      </c>
      <c r="E109" s="2" t="s">
        <v>61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 t="s">
        <v>62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3">
    <mergeCell ref="B7:L7"/>
    <mergeCell ref="B40:H40"/>
    <mergeCell ref="C54:R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9"/>
  <sheetViews>
    <sheetView topLeftCell="A61" workbookViewId="0">
      <selection activeCell="A61" sqref="A1:XFD1048576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7.78</v>
      </c>
      <c r="D3" s="38">
        <v>8.15</v>
      </c>
      <c r="E3" s="38">
        <v>7.5</v>
      </c>
      <c r="F3" s="38">
        <v>7.59</v>
      </c>
      <c r="G3" s="38">
        <v>7.54</v>
      </c>
      <c r="H3" s="38">
        <v>7.69</v>
      </c>
      <c r="I3" s="38">
        <v>7.56</v>
      </c>
      <c r="J3" s="38">
        <v>7.56</v>
      </c>
    </row>
    <row r="4" spans="1:28" ht="15.75" customHeight="1" thickBot="1">
      <c r="B4" s="37" t="s">
        <v>57</v>
      </c>
      <c r="C4" s="38">
        <v>7.78</v>
      </c>
      <c r="D4" s="38">
        <v>8.18</v>
      </c>
      <c r="E4" s="38">
        <v>7.56</v>
      </c>
      <c r="F4" s="38">
        <v>7.56</v>
      </c>
      <c r="G4" s="38">
        <v>8</v>
      </c>
      <c r="H4" s="38">
        <v>8.09</v>
      </c>
      <c r="I4" s="38">
        <v>7.52</v>
      </c>
      <c r="J4" s="38">
        <v>7.81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7.78</v>
      </c>
      <c r="K10" s="11">
        <f>C4</f>
        <v>7.78</v>
      </c>
      <c r="L10" s="11">
        <f t="shared" ref="L10:L17" si="4">SUM(J10:K10)</f>
        <v>15.56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8.15</v>
      </c>
      <c r="K11" s="11">
        <f>D4</f>
        <v>8.18</v>
      </c>
      <c r="L11" s="11">
        <f t="shared" si="4"/>
        <v>16.329999999999998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7.5</v>
      </c>
      <c r="K12" s="11">
        <f>E4</f>
        <v>7.56</v>
      </c>
      <c r="L12" s="11">
        <f t="shared" si="4"/>
        <v>15.059999999999999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7.59</v>
      </c>
      <c r="K13" s="11">
        <f>F4</f>
        <v>7.56</v>
      </c>
      <c r="L13" s="11">
        <f t="shared" si="4"/>
        <v>15.149999999999999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7.54</v>
      </c>
      <c r="K14" s="11">
        <f>G4</f>
        <v>8</v>
      </c>
      <c r="L14" s="11">
        <f t="shared" si="4"/>
        <v>15.54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7.69</v>
      </c>
      <c r="K15" s="11">
        <f>H4</f>
        <v>8.09</v>
      </c>
      <c r="L15" s="11">
        <f t="shared" si="4"/>
        <v>15.780000000000001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7.56</v>
      </c>
      <c r="K16" s="11">
        <f>I4</f>
        <v>7.52</v>
      </c>
      <c r="L16" s="11">
        <f t="shared" si="4"/>
        <v>15.079999999999998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7.56</v>
      </c>
      <c r="K17" s="11">
        <f>J4</f>
        <v>7.81</v>
      </c>
      <c r="L17" s="11">
        <f t="shared" si="4"/>
        <v>15.37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123.87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15343.776900000001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1.3900000000000006</v>
      </c>
      <c r="D23" s="20">
        <f t="shared" si="5"/>
        <v>-2.5500000000000025</v>
      </c>
      <c r="E23" s="20">
        <f t="shared" si="5"/>
        <v>-0.33000000000000362</v>
      </c>
      <c r="F23" s="20">
        <f t="shared" si="5"/>
        <v>-0.62999999999999901</v>
      </c>
      <c r="G23" s="20">
        <f t="shared" si="5"/>
        <v>-0.32999999999999652</v>
      </c>
      <c r="H23" s="20">
        <f t="shared" si="5"/>
        <v>0.8100000000000005</v>
      </c>
      <c r="I23" s="20">
        <f t="shared" si="5"/>
        <v>0.72999999999999865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0.12075625000000009</v>
      </c>
      <c r="D24" s="21">
        <f t="shared" si="6"/>
        <v>0.4064062500000008</v>
      </c>
      <c r="E24" s="21">
        <f t="shared" si="6"/>
        <v>6.8062500000001499E-3</v>
      </c>
      <c r="F24" s="21">
        <f t="shared" si="6"/>
        <v>2.4806249999999922E-2</v>
      </c>
      <c r="G24" s="21">
        <f t="shared" si="6"/>
        <v>6.8062499999998567E-3</v>
      </c>
      <c r="H24" s="21">
        <f t="shared" si="6"/>
        <v>4.100625000000005E-2</v>
      </c>
      <c r="I24" s="21">
        <f t="shared" si="6"/>
        <v>3.3306249999999878E-2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0.17375000000000007</v>
      </c>
      <c r="D25" s="21">
        <f t="shared" si="7"/>
        <v>-0.31875000000000031</v>
      </c>
      <c r="E25" s="21">
        <f t="shared" si="7"/>
        <v>-4.1250000000000453E-2</v>
      </c>
      <c r="F25" s="21">
        <f t="shared" si="7"/>
        <v>-7.8749999999999876E-2</v>
      </c>
      <c r="G25" s="21">
        <f t="shared" si="7"/>
        <v>-4.1249999999999565E-2</v>
      </c>
      <c r="H25" s="21">
        <f t="shared" si="7"/>
        <v>0.10125000000000006</v>
      </c>
      <c r="I25" s="21">
        <f t="shared" si="7"/>
        <v>9.1249999999999831E-2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>
      <c r="A27" s="2"/>
      <c r="B27" s="2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>
      <c r="A28" s="2"/>
      <c r="B28" s="3"/>
      <c r="C28" s="22"/>
      <c r="D28" s="2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>
      <c r="A29" s="2"/>
      <c r="B29" s="10" t="s">
        <v>36</v>
      </c>
      <c r="C29" s="11">
        <f t="shared" ref="C29:D36" si="8">J10^2</f>
        <v>60.528400000000005</v>
      </c>
      <c r="D29" s="11">
        <f t="shared" si="8"/>
        <v>60.528400000000005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>
      <c r="A30" s="2"/>
      <c r="B30" s="10"/>
      <c r="C30" s="11">
        <f t="shared" si="8"/>
        <v>66.422499999999999</v>
      </c>
      <c r="D30" s="11">
        <f t="shared" si="8"/>
        <v>66.912399999999991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>
      <c r="A31" s="2"/>
      <c r="B31" s="10"/>
      <c r="C31" s="11">
        <f t="shared" si="8"/>
        <v>56.25</v>
      </c>
      <c r="D31" s="11">
        <f t="shared" si="8"/>
        <v>57.153599999999997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>
      <c r="A32" s="2"/>
      <c r="B32" s="10"/>
      <c r="C32" s="11">
        <f t="shared" si="8"/>
        <v>57.6081</v>
      </c>
      <c r="D32" s="11">
        <f t="shared" si="8"/>
        <v>57.153599999999997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>
      <c r="A33" s="2"/>
      <c r="B33" s="10"/>
      <c r="C33" s="11">
        <f t="shared" si="8"/>
        <v>56.851599999999998</v>
      </c>
      <c r="D33" s="11">
        <f t="shared" si="8"/>
        <v>64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2"/>
      <c r="B34" s="10"/>
      <c r="C34" s="11">
        <f t="shared" si="8"/>
        <v>59.136100000000006</v>
      </c>
      <c r="D34" s="11">
        <f t="shared" si="8"/>
        <v>65.448099999999997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2"/>
      <c r="B35" s="10"/>
      <c r="C35" s="11">
        <f t="shared" si="8"/>
        <v>57.153599999999997</v>
      </c>
      <c r="D35" s="11">
        <f t="shared" si="8"/>
        <v>56.550399999999996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/>
      <c r="B36" s="10"/>
      <c r="C36" s="11">
        <f t="shared" si="8"/>
        <v>57.153599999999997</v>
      </c>
      <c r="D36" s="11">
        <f t="shared" si="8"/>
        <v>60.996099999999991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/>
      <c r="B37" s="10" t="s">
        <v>37</v>
      </c>
      <c r="C37" s="11">
        <f t="shared" ref="C37:D37" si="9">SUM(C29:C36)</f>
        <v>471.10389999999995</v>
      </c>
      <c r="D37" s="11">
        <f t="shared" si="9"/>
        <v>488.74259999999998</v>
      </c>
      <c r="E37" s="16">
        <f>SUM(C37,D37)</f>
        <v>959.84649999999988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>
      <c r="A42" s="2"/>
      <c r="B42" s="10" t="s">
        <v>18</v>
      </c>
      <c r="C42" s="11">
        <f t="array" ref="C42:C48">TRANSPOSE(C24:I24)</f>
        <v>0.12075625000000009</v>
      </c>
      <c r="D42" s="11">
        <v>1</v>
      </c>
      <c r="E42" s="11">
        <f t="array" ref="E42:E48">TRANSPOSE(C25:I25)</f>
        <v>0.17375000000000007</v>
      </c>
      <c r="F42" s="11">
        <f t="shared" ref="F42:F50" si="10">C42/D42</f>
        <v>0.12075625000000009</v>
      </c>
      <c r="G42" s="11">
        <f t="shared" ref="G42:G48" si="11">F42/$F$49</f>
        <v>4.3801858988925106</v>
      </c>
      <c r="H42" s="11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>
      <c r="A43" s="2"/>
      <c r="B43" s="39" t="s">
        <v>20</v>
      </c>
      <c r="C43" s="40">
        <v>0.4064062500000008</v>
      </c>
      <c r="D43" s="40">
        <v>1</v>
      </c>
      <c r="E43" s="40">
        <v>-0.31875000000000031</v>
      </c>
      <c r="F43" s="40">
        <f t="shared" si="10"/>
        <v>0.4064062500000008</v>
      </c>
      <c r="G43" s="40">
        <f t="shared" si="11"/>
        <v>14.741555202913196</v>
      </c>
      <c r="H43" s="40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>
      <c r="A44" s="2"/>
      <c r="B44" s="10" t="s">
        <v>22</v>
      </c>
      <c r="C44" s="11">
        <v>6.8062500000001499E-3</v>
      </c>
      <c r="D44" s="11">
        <v>1</v>
      </c>
      <c r="E44" s="11">
        <v>-4.1250000000000453E-2</v>
      </c>
      <c r="F44" s="11">
        <f t="shared" si="10"/>
        <v>6.8062500000001499E-3</v>
      </c>
      <c r="G44" s="11">
        <f t="shared" si="11"/>
        <v>0.24688279301765154</v>
      </c>
      <c r="H44" s="11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>
      <c r="A45" s="2"/>
      <c r="B45" s="10" t="s">
        <v>25</v>
      </c>
      <c r="C45" s="11">
        <v>2.4806249999999922E-2</v>
      </c>
      <c r="D45" s="11">
        <v>1</v>
      </c>
      <c r="E45" s="11">
        <v>-7.8749999999999876E-2</v>
      </c>
      <c r="F45" s="11">
        <f t="shared" si="10"/>
        <v>2.4806249999999922E-2</v>
      </c>
      <c r="G45" s="11">
        <f t="shared" si="11"/>
        <v>0.89979596463455858</v>
      </c>
      <c r="H45" s="11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10" t="s">
        <v>28</v>
      </c>
      <c r="C46" s="11">
        <v>6.8062499999998567E-3</v>
      </c>
      <c r="D46" s="11">
        <v>1</v>
      </c>
      <c r="E46" s="11">
        <v>-4.1249999999999565E-2</v>
      </c>
      <c r="F46" s="11">
        <f t="shared" si="10"/>
        <v>6.8062499999998567E-3</v>
      </c>
      <c r="G46" s="11">
        <f t="shared" si="11"/>
        <v>0.24688279301764091</v>
      </c>
      <c r="H46" s="11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t="s">
        <v>29</v>
      </c>
      <c r="C47">
        <v>4.100625000000005E-2</v>
      </c>
      <c r="D47">
        <v>1</v>
      </c>
      <c r="E47">
        <v>0.10125000000000006</v>
      </c>
      <c r="F47">
        <f t="shared" si="10"/>
        <v>4.100625000000005E-2</v>
      </c>
      <c r="G47">
        <f t="shared" si="11"/>
        <v>1.4874178190897871</v>
      </c>
      <c r="H47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10" t="s">
        <v>30</v>
      </c>
      <c r="C48" s="11">
        <v>3.3306249999999878E-2</v>
      </c>
      <c r="D48" s="11">
        <v>1</v>
      </c>
      <c r="E48" s="11">
        <v>9.1249999999999831E-2</v>
      </c>
      <c r="F48" s="11">
        <f t="shared" si="10"/>
        <v>3.3306249999999878E-2</v>
      </c>
      <c r="G48" s="11">
        <f t="shared" si="11"/>
        <v>1.2081160734536558</v>
      </c>
      <c r="H48" s="11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0.22054999999983049</v>
      </c>
      <c r="D49" s="11">
        <f t="shared" si="13"/>
        <v>8</v>
      </c>
      <c r="E49" s="15"/>
      <c r="F49" s="11">
        <f t="shared" si="10"/>
        <v>2.7568749999978812E-2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0.8604437499998312</v>
      </c>
      <c r="D50" s="11">
        <f>P14-1</f>
        <v>15</v>
      </c>
      <c r="E50" s="15"/>
      <c r="F50" s="11">
        <f t="shared" si="10"/>
        <v>5.7362916666655411E-2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63</v>
      </c>
      <c r="C52" s="2" t="s">
        <v>64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/>
      <c r="C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 t="s">
        <v>4</v>
      </c>
      <c r="J57" s="27">
        <v>-1</v>
      </c>
      <c r="K57" s="27">
        <v>1</v>
      </c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7.6549999999999994</v>
      </c>
      <c r="E58" s="27">
        <f>SUMIF(C10:C17,"&gt;0",$L$10:$L$17)/$P$13</f>
        <v>7.8287499999999994</v>
      </c>
      <c r="F58" s="2"/>
      <c r="G58" s="2"/>
      <c r="H58" s="2"/>
      <c r="I58" s="28"/>
      <c r="J58" s="27">
        <f>SUMIF(D10:D17,"&lt;0",$L$10:$L$17)/$P$13</f>
        <v>7.9012500000000001</v>
      </c>
      <c r="K58" s="27">
        <f>SUMIF(D10:D17,"&gt;0",$L$10:$L$17)/$P$13</f>
        <v>7.5824999999999987</v>
      </c>
      <c r="L58" s="2"/>
      <c r="M58" s="2"/>
      <c r="N58" s="2"/>
      <c r="O58" s="28"/>
      <c r="P58" s="27">
        <f>SUMIF(E10:E17,"&lt;0",$L$10:$L$17)/$P$13</f>
        <v>7.7625000000000002</v>
      </c>
      <c r="Q58" s="27">
        <f>SUMIF(E10:E17,"&gt;0",$L$10:$L$17)/$P$13</f>
        <v>7.7212499999999995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/>
      <c r="C72" s="2"/>
      <c r="D72" s="2" t="s">
        <v>49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6" t="s">
        <v>4</v>
      </c>
      <c r="D73" s="28"/>
      <c r="E73" s="27">
        <v>-1</v>
      </c>
      <c r="F73" s="27">
        <v>1</v>
      </c>
      <c r="G73" s="2"/>
      <c r="H73" s="2"/>
      <c r="I73" s="26" t="s">
        <v>5</v>
      </c>
      <c r="J73" s="28"/>
      <c r="K73" s="27">
        <v>-1</v>
      </c>
      <c r="L73" s="27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6" t="s">
        <v>50</v>
      </c>
      <c r="D74" s="27">
        <v>-1</v>
      </c>
      <c r="E74" s="27">
        <f>(SUM(L10,L14)/4)</f>
        <v>7.7750000000000004</v>
      </c>
      <c r="F74" s="27">
        <f t="shared" ref="F74:F75" si="14">SUM(L12,L16)/4</f>
        <v>7.5349999999999993</v>
      </c>
      <c r="G74" s="2"/>
      <c r="H74" s="2"/>
      <c r="I74" s="26" t="s">
        <v>50</v>
      </c>
      <c r="J74" s="27">
        <v>-1</v>
      </c>
      <c r="K74" s="27">
        <f t="shared" ref="K74:K75" si="15">SUM(L10,L12)/4</f>
        <v>7.6549999999999994</v>
      </c>
      <c r="L74" s="27">
        <f t="shared" ref="L74:L75" si="16">SUM(L14,L16)/4</f>
        <v>7.6549999999999994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6" t="s">
        <v>50</v>
      </c>
      <c r="D75" s="27">
        <v>1</v>
      </c>
      <c r="E75" s="27">
        <f>SUM(L11,L15)/4</f>
        <v>8.0274999999999999</v>
      </c>
      <c r="F75" s="27">
        <f t="shared" si="14"/>
        <v>7.629999999999999</v>
      </c>
      <c r="G75" s="2"/>
      <c r="H75" s="2"/>
      <c r="I75" s="26" t="s">
        <v>50</v>
      </c>
      <c r="J75" s="27">
        <v>1</v>
      </c>
      <c r="K75" s="27">
        <f t="shared" si="15"/>
        <v>7.8699999999999992</v>
      </c>
      <c r="L75" s="27">
        <f t="shared" si="16"/>
        <v>7.7874999999999996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 t="s">
        <v>5</v>
      </c>
      <c r="D91" s="28"/>
      <c r="E91" s="27">
        <v>-1</v>
      </c>
      <c r="F91" s="2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 t="s">
        <v>51</v>
      </c>
      <c r="D92" s="27">
        <v>-1</v>
      </c>
      <c r="E92" s="27">
        <f t="shared" ref="E92" si="17">(SUM(L10,L11)/4)</f>
        <v>7.9725000000000001</v>
      </c>
      <c r="F92" s="27">
        <f t="shared" ref="F92" si="18">SUM(L14,L15)/4</f>
        <v>7.83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 t="s">
        <v>51</v>
      </c>
      <c r="D93" s="27">
        <v>1</v>
      </c>
      <c r="E93" s="27">
        <f>(SUM(L12,L13)/4)</f>
        <v>7.5524999999999993</v>
      </c>
      <c r="F93" s="27">
        <f>SUM(L16,L17)/4</f>
        <v>7.6124999999999989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C108" s="2" t="s">
        <v>55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 t="s">
        <v>60</v>
      </c>
      <c r="E109" s="2" t="s">
        <v>61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 t="s">
        <v>65</v>
      </c>
      <c r="E110" s="2" t="s">
        <v>66</v>
      </c>
      <c r="F110" s="2" t="s">
        <v>59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 t="s">
        <v>5</v>
      </c>
      <c r="F111" s="2" t="s">
        <v>61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3">
    <mergeCell ref="B7:L7"/>
    <mergeCell ref="B40:H40"/>
    <mergeCell ref="C54:R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19"/>
  <sheetViews>
    <sheetView workbookViewId="0">
      <selection sqref="A1:XFD1048576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7</v>
      </c>
      <c r="D3" s="38">
        <v>9</v>
      </c>
      <c r="E3" s="38">
        <v>34</v>
      </c>
      <c r="F3" s="38">
        <v>55</v>
      </c>
      <c r="G3" s="38">
        <v>16</v>
      </c>
      <c r="H3" s="38">
        <v>20</v>
      </c>
      <c r="I3" s="38">
        <v>40</v>
      </c>
      <c r="J3" s="38">
        <v>60</v>
      </c>
    </row>
    <row r="4" spans="1:28" ht="15.75" customHeight="1" thickBot="1">
      <c r="B4" s="37" t="s">
        <v>57</v>
      </c>
      <c r="C4" s="38">
        <v>8</v>
      </c>
      <c r="D4" s="38">
        <v>10</v>
      </c>
      <c r="E4" s="38">
        <v>32</v>
      </c>
      <c r="F4" s="38">
        <v>50</v>
      </c>
      <c r="G4" s="38">
        <v>18</v>
      </c>
      <c r="H4" s="38">
        <v>21</v>
      </c>
      <c r="I4" s="38">
        <v>44</v>
      </c>
      <c r="J4" s="38">
        <v>61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7</v>
      </c>
      <c r="K10" s="11">
        <f>C4</f>
        <v>8</v>
      </c>
      <c r="L10" s="11">
        <f t="shared" ref="L10:L17" si="4">SUM(J10:K10)</f>
        <v>15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9</v>
      </c>
      <c r="K11" s="11">
        <f>D4</f>
        <v>10</v>
      </c>
      <c r="L11" s="11">
        <f t="shared" si="4"/>
        <v>19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34</v>
      </c>
      <c r="K12" s="11">
        <f>E4</f>
        <v>32</v>
      </c>
      <c r="L12" s="11">
        <f t="shared" si="4"/>
        <v>66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55</v>
      </c>
      <c r="K13" s="11">
        <f>F4</f>
        <v>50</v>
      </c>
      <c r="L13" s="11">
        <f t="shared" si="4"/>
        <v>105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16</v>
      </c>
      <c r="K14" s="11">
        <f>G4</f>
        <v>18</v>
      </c>
      <c r="L14" s="11">
        <f t="shared" si="4"/>
        <v>34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20</v>
      </c>
      <c r="K15" s="11">
        <f>H4</f>
        <v>21</v>
      </c>
      <c r="L15" s="11">
        <f t="shared" si="4"/>
        <v>41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40</v>
      </c>
      <c r="K16" s="11">
        <f>I4</f>
        <v>44</v>
      </c>
      <c r="L16" s="11">
        <f t="shared" si="4"/>
        <v>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60</v>
      </c>
      <c r="K17" s="11">
        <f>J4</f>
        <v>61</v>
      </c>
      <c r="L17" s="11">
        <f t="shared" si="4"/>
        <v>121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485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235225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87</v>
      </c>
      <c r="D23" s="20">
        <f t="shared" si="5"/>
        <v>267</v>
      </c>
      <c r="E23" s="20">
        <f t="shared" si="5"/>
        <v>75</v>
      </c>
      <c r="F23" s="20">
        <f t="shared" si="5"/>
        <v>65</v>
      </c>
      <c r="G23" s="20">
        <f t="shared" si="5"/>
        <v>1</v>
      </c>
      <c r="H23" s="20">
        <f t="shared" si="5"/>
        <v>-7</v>
      </c>
      <c r="I23" s="20">
        <f t="shared" si="5"/>
        <v>-5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473.0625</v>
      </c>
      <c r="D24" s="21">
        <f t="shared" si="6"/>
        <v>4455.5625</v>
      </c>
      <c r="E24" s="21">
        <f t="shared" si="6"/>
        <v>351.5625</v>
      </c>
      <c r="F24" s="21">
        <f t="shared" si="6"/>
        <v>264.0625</v>
      </c>
      <c r="G24" s="21">
        <f t="shared" si="6"/>
        <v>6.25E-2</v>
      </c>
      <c r="H24" s="21">
        <f t="shared" si="6"/>
        <v>3.0625</v>
      </c>
      <c r="I24" s="21">
        <f t="shared" si="6"/>
        <v>1.5625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10.875</v>
      </c>
      <c r="D25" s="21">
        <f t="shared" si="7"/>
        <v>33.375</v>
      </c>
      <c r="E25" s="21">
        <f t="shared" si="7"/>
        <v>9.375</v>
      </c>
      <c r="F25" s="21">
        <f t="shared" si="7"/>
        <v>8.125</v>
      </c>
      <c r="G25" s="21">
        <f t="shared" si="7"/>
        <v>0.125</v>
      </c>
      <c r="H25" s="21">
        <f t="shared" si="7"/>
        <v>-0.875</v>
      </c>
      <c r="I25" s="21">
        <f t="shared" si="7"/>
        <v>-0.625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>
      <c r="A27" s="2"/>
      <c r="B27" s="2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>
      <c r="A28" s="2"/>
      <c r="B28" s="3"/>
      <c r="C28" s="22"/>
      <c r="D28" s="2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>
      <c r="A29" s="2"/>
      <c r="B29" s="10" t="s">
        <v>36</v>
      </c>
      <c r="C29" s="11">
        <f t="shared" ref="C29:D36" si="8">J10^2</f>
        <v>49</v>
      </c>
      <c r="D29" s="11">
        <f t="shared" si="8"/>
        <v>64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>
      <c r="A30" s="2"/>
      <c r="B30" s="10"/>
      <c r="C30" s="11">
        <f t="shared" si="8"/>
        <v>81</v>
      </c>
      <c r="D30" s="11">
        <f t="shared" si="8"/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>
      <c r="A31" s="2"/>
      <c r="B31" s="10"/>
      <c r="C31" s="11">
        <f t="shared" si="8"/>
        <v>1156</v>
      </c>
      <c r="D31" s="11">
        <f t="shared" si="8"/>
        <v>1024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>
      <c r="A32" s="2"/>
      <c r="B32" s="10"/>
      <c r="C32" s="11">
        <f t="shared" si="8"/>
        <v>3025</v>
      </c>
      <c r="D32" s="11">
        <f t="shared" si="8"/>
        <v>2500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>
      <c r="A33" s="2"/>
      <c r="B33" s="10"/>
      <c r="C33" s="11">
        <f t="shared" si="8"/>
        <v>256</v>
      </c>
      <c r="D33" s="11">
        <f t="shared" si="8"/>
        <v>324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2"/>
      <c r="B34" s="10"/>
      <c r="C34" s="11">
        <f t="shared" si="8"/>
        <v>400</v>
      </c>
      <c r="D34" s="11">
        <f t="shared" si="8"/>
        <v>441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2"/>
      <c r="B35" s="10"/>
      <c r="C35" s="11">
        <f t="shared" si="8"/>
        <v>1600</v>
      </c>
      <c r="D35" s="11">
        <f t="shared" si="8"/>
        <v>1936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/>
      <c r="B36" s="10"/>
      <c r="C36" s="11">
        <f t="shared" si="8"/>
        <v>3600</v>
      </c>
      <c r="D36" s="11">
        <f t="shared" si="8"/>
        <v>3721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/>
      <c r="B37" s="10" t="s">
        <v>37</v>
      </c>
      <c r="C37" s="11">
        <f t="shared" ref="C37:D37" si="9">SUM(C29:C36)</f>
        <v>10167</v>
      </c>
      <c r="D37" s="11">
        <f t="shared" si="9"/>
        <v>10110</v>
      </c>
      <c r="E37" s="16">
        <f>SUM(C37,D37)</f>
        <v>20277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>
      <c r="A42" s="2"/>
      <c r="B42" s="39" t="s">
        <v>18</v>
      </c>
      <c r="C42" s="40">
        <f t="array" ref="C42:C48">TRANSPOSE(C24:I24)</f>
        <v>473.0625</v>
      </c>
      <c r="D42" s="40">
        <v>1</v>
      </c>
      <c r="E42" s="40">
        <f t="array" ref="E42:E48">TRANSPOSE(C25:I25)</f>
        <v>10.875</v>
      </c>
      <c r="F42" s="40">
        <f t="shared" ref="F42:F50" si="10">C42/D42</f>
        <v>473.0625</v>
      </c>
      <c r="G42" s="40">
        <f t="shared" ref="G42:G48" si="11">F42/$F$49</f>
        <v>142.81132075471697</v>
      </c>
      <c r="H42" s="40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>
      <c r="A43" s="2"/>
      <c r="B43" s="39" t="s">
        <v>20</v>
      </c>
      <c r="C43" s="40">
        <v>4455.5625</v>
      </c>
      <c r="D43" s="40">
        <v>1</v>
      </c>
      <c r="E43" s="40">
        <v>33.375</v>
      </c>
      <c r="F43" s="40">
        <f t="shared" si="10"/>
        <v>4455.5625</v>
      </c>
      <c r="G43" s="40">
        <f t="shared" si="11"/>
        <v>1345.0754716981132</v>
      </c>
      <c r="H43" s="40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>
      <c r="A44" s="2"/>
      <c r="B44" s="39" t="s">
        <v>22</v>
      </c>
      <c r="C44" s="40">
        <v>351.5625</v>
      </c>
      <c r="D44" s="40">
        <v>1</v>
      </c>
      <c r="E44" s="40">
        <v>9.375</v>
      </c>
      <c r="F44" s="40">
        <f t="shared" si="10"/>
        <v>351.5625</v>
      </c>
      <c r="G44" s="40">
        <f t="shared" si="11"/>
        <v>106.13207547169812</v>
      </c>
      <c r="H44" s="40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>
      <c r="A45" s="2"/>
      <c r="B45" s="39" t="s">
        <v>25</v>
      </c>
      <c r="C45" s="40">
        <v>264.0625</v>
      </c>
      <c r="D45" s="40">
        <v>1</v>
      </c>
      <c r="E45" s="40">
        <v>8.125</v>
      </c>
      <c r="F45" s="40">
        <f t="shared" si="10"/>
        <v>264.0625</v>
      </c>
      <c r="G45" s="40">
        <f t="shared" si="11"/>
        <v>79.716981132075475</v>
      </c>
      <c r="H45" s="40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10" t="s">
        <v>28</v>
      </c>
      <c r="C46" s="11">
        <v>6.25E-2</v>
      </c>
      <c r="D46" s="11">
        <v>1</v>
      </c>
      <c r="E46" s="11">
        <v>0.125</v>
      </c>
      <c r="F46" s="11">
        <f t="shared" si="10"/>
        <v>6.25E-2</v>
      </c>
      <c r="G46" s="11">
        <f t="shared" si="11"/>
        <v>1.8867924528301886E-2</v>
      </c>
      <c r="H46" s="11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t="s">
        <v>29</v>
      </c>
      <c r="C47">
        <v>3.0625</v>
      </c>
      <c r="D47">
        <v>1</v>
      </c>
      <c r="E47">
        <v>-0.875</v>
      </c>
      <c r="F47">
        <f t="shared" si="10"/>
        <v>3.0625</v>
      </c>
      <c r="G47">
        <f t="shared" si="11"/>
        <v>0.92452830188679247</v>
      </c>
      <c r="H47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10" t="s">
        <v>30</v>
      </c>
      <c r="C48" s="11">
        <v>1.5625</v>
      </c>
      <c r="D48" s="11">
        <v>1</v>
      </c>
      <c r="E48" s="11">
        <v>-0.625</v>
      </c>
      <c r="F48" s="11">
        <f t="shared" si="10"/>
        <v>1.5625</v>
      </c>
      <c r="G48" s="11">
        <f t="shared" si="11"/>
        <v>0.47169811320754718</v>
      </c>
      <c r="H48" s="11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26.5</v>
      </c>
      <c r="D49" s="11">
        <f t="shared" si="13"/>
        <v>8</v>
      </c>
      <c r="E49" s="15"/>
      <c r="F49" s="11">
        <f t="shared" si="10"/>
        <v>3.3125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5575.4375</v>
      </c>
      <c r="D50" s="11">
        <f>P14-1</f>
        <v>15</v>
      </c>
      <c r="E50" s="15"/>
      <c r="F50" s="11">
        <f t="shared" si="10"/>
        <v>371.69583333333333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/>
      <c r="C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 t="s">
        <v>4</v>
      </c>
      <c r="J57" s="27">
        <v>-1</v>
      </c>
      <c r="K57" s="27">
        <v>1</v>
      </c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24.875</v>
      </c>
      <c r="E58" s="27">
        <f>SUMIF(C10:C17,"&gt;0",$L$10:$L$17)/$P$13</f>
        <v>35.75</v>
      </c>
      <c r="F58" s="2"/>
      <c r="G58" s="2"/>
      <c r="H58" s="2"/>
      <c r="I58" s="28"/>
      <c r="J58" s="27">
        <f>SUMIF(D10:D17,"&lt;0",$L$10:$L$17)/$P$13</f>
        <v>13.625</v>
      </c>
      <c r="K58" s="27">
        <f>SUMIF(D10:D17,"&gt;0",$L$10:$L$17)/$P$13</f>
        <v>47</v>
      </c>
      <c r="L58" s="2"/>
      <c r="M58" s="2"/>
      <c r="N58" s="2"/>
      <c r="O58" s="28"/>
      <c r="P58" s="27">
        <f>SUMIF(E10:E17,"&lt;0",$L$10:$L$17)/$P$13</f>
        <v>25.625</v>
      </c>
      <c r="Q58" s="27">
        <f>SUMIF(E10:E17,"&gt;0",$L$10:$L$17)/$P$13</f>
        <v>35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/>
      <c r="C72" s="2"/>
      <c r="D72" s="2" t="s">
        <v>49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6" t="s">
        <v>4</v>
      </c>
      <c r="D73" s="28"/>
      <c r="E73" s="27">
        <v>-1</v>
      </c>
      <c r="F73" s="27">
        <v>1</v>
      </c>
      <c r="G73" s="2"/>
      <c r="H73" s="2"/>
      <c r="I73" s="26" t="s">
        <v>5</v>
      </c>
      <c r="J73" s="28"/>
      <c r="K73" s="27">
        <v>-1</v>
      </c>
      <c r="L73" s="27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6" t="s">
        <v>50</v>
      </c>
      <c r="D74" s="27">
        <v>-1</v>
      </c>
      <c r="E74" s="27">
        <f>(SUM(L10,L14)/4)</f>
        <v>12.25</v>
      </c>
      <c r="F74" s="27">
        <f t="shared" ref="F74:F75" si="14">SUM(L12,L16)/4</f>
        <v>37.5</v>
      </c>
      <c r="G74" s="2"/>
      <c r="H74" s="2"/>
      <c r="I74" s="26" t="s">
        <v>50</v>
      </c>
      <c r="J74" s="27">
        <v>-1</v>
      </c>
      <c r="K74" s="27">
        <f t="shared" ref="K74:K75" si="15">SUM(L10,L12)/4</f>
        <v>20.25</v>
      </c>
      <c r="L74" s="27">
        <f t="shared" ref="L74:L75" si="16">SUM(L14,L16)/4</f>
        <v>29.5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6" t="s">
        <v>50</v>
      </c>
      <c r="D75" s="27">
        <v>1</v>
      </c>
      <c r="E75" s="27">
        <f>SUM(L11,L15)/4</f>
        <v>15</v>
      </c>
      <c r="F75" s="27">
        <f t="shared" si="14"/>
        <v>56.5</v>
      </c>
      <c r="G75" s="2"/>
      <c r="H75" s="2"/>
      <c r="I75" s="26" t="s">
        <v>50</v>
      </c>
      <c r="J75" s="27">
        <v>1</v>
      </c>
      <c r="K75" s="27">
        <f t="shared" si="15"/>
        <v>31</v>
      </c>
      <c r="L75" s="27">
        <f t="shared" si="16"/>
        <v>40.5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 t="s">
        <v>5</v>
      </c>
      <c r="D91" s="28"/>
      <c r="E91" s="27">
        <v>-1</v>
      </c>
      <c r="F91" s="2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 t="s">
        <v>51</v>
      </c>
      <c r="D92" s="27">
        <v>-1</v>
      </c>
      <c r="E92" s="27">
        <f t="shared" ref="E92" si="17">(SUM(L10,L11)/4)</f>
        <v>8.5</v>
      </c>
      <c r="F92" s="27">
        <f t="shared" ref="F92" si="18">SUM(L14,L15)/4</f>
        <v>18.75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 t="s">
        <v>51</v>
      </c>
      <c r="D93" s="27">
        <v>1</v>
      </c>
      <c r="E93" s="27">
        <f>(SUM(L12,L13)/4)</f>
        <v>42.75</v>
      </c>
      <c r="F93" s="27">
        <f>SUM(L16,L17)/4</f>
        <v>51.25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C108" s="2" t="s">
        <v>55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 t="s">
        <v>68</v>
      </c>
      <c r="E109" s="2" t="s">
        <v>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3">
    <mergeCell ref="B7:L7"/>
    <mergeCell ref="B40:H40"/>
    <mergeCell ref="C54:R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19"/>
  <sheetViews>
    <sheetView workbookViewId="0">
      <selection sqref="A1:XFD1048576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340</v>
      </c>
      <c r="D3" s="38">
        <v>362</v>
      </c>
      <c r="E3" s="38">
        <v>301</v>
      </c>
      <c r="F3" s="38">
        <v>182</v>
      </c>
      <c r="G3" s="38">
        <v>280</v>
      </c>
      <c r="H3" s="38">
        <v>290</v>
      </c>
      <c r="I3" s="38">
        <v>252</v>
      </c>
      <c r="J3" s="38">
        <v>160</v>
      </c>
    </row>
    <row r="4" spans="1:28" ht="15.75" customHeight="1" thickBot="1">
      <c r="B4" s="37" t="s">
        <v>57</v>
      </c>
      <c r="C4" s="38">
        <v>336</v>
      </c>
      <c r="D4" s="38">
        <v>344</v>
      </c>
      <c r="E4" s="38">
        <v>308</v>
      </c>
      <c r="F4" s="38">
        <v>184</v>
      </c>
      <c r="G4" s="38">
        <v>269</v>
      </c>
      <c r="H4" s="38">
        <v>284</v>
      </c>
      <c r="I4" s="38">
        <v>253</v>
      </c>
      <c r="J4" s="38">
        <v>163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340</v>
      </c>
      <c r="K10" s="11">
        <f>C4</f>
        <v>336</v>
      </c>
      <c r="L10" s="11">
        <f t="shared" ref="L10:L17" si="4">SUM(J10:K10)</f>
        <v>676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362</v>
      </c>
      <c r="K11" s="11">
        <f>D4</f>
        <v>344</v>
      </c>
      <c r="L11" s="11">
        <f t="shared" si="4"/>
        <v>706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301</v>
      </c>
      <c r="K12" s="11">
        <f>E4</f>
        <v>308</v>
      </c>
      <c r="L12" s="11">
        <f t="shared" si="4"/>
        <v>609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182</v>
      </c>
      <c r="K13" s="11">
        <f>F4</f>
        <v>184</v>
      </c>
      <c r="L13" s="11">
        <f t="shared" si="4"/>
        <v>366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280</v>
      </c>
      <c r="K14" s="11">
        <f>G4</f>
        <v>269</v>
      </c>
      <c r="L14" s="11">
        <f t="shared" si="4"/>
        <v>549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290</v>
      </c>
      <c r="K15" s="11">
        <f>H4</f>
        <v>284</v>
      </c>
      <c r="L15" s="11">
        <f t="shared" si="4"/>
        <v>574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252</v>
      </c>
      <c r="K16" s="11">
        <f>I4</f>
        <v>253</v>
      </c>
      <c r="L16" s="11">
        <f t="shared" si="4"/>
        <v>505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160</v>
      </c>
      <c r="K17" s="11">
        <f>J4</f>
        <v>163</v>
      </c>
      <c r="L17" s="11">
        <f t="shared" si="4"/>
        <v>323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4308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18558864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-370</v>
      </c>
      <c r="D23" s="20">
        <f t="shared" si="5"/>
        <v>-702</v>
      </c>
      <c r="E23" s="20">
        <f t="shared" si="5"/>
        <v>-406</v>
      </c>
      <c r="F23" s="20">
        <f t="shared" si="5"/>
        <v>-480</v>
      </c>
      <c r="G23" s="20">
        <f t="shared" si="5"/>
        <v>56</v>
      </c>
      <c r="H23" s="20">
        <f t="shared" si="5"/>
        <v>112</v>
      </c>
      <c r="I23" s="20">
        <f t="shared" si="5"/>
        <v>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8556.25</v>
      </c>
      <c r="D24" s="21">
        <f t="shared" si="6"/>
        <v>30800.25</v>
      </c>
      <c r="E24" s="21">
        <f t="shared" si="6"/>
        <v>10302.25</v>
      </c>
      <c r="F24" s="21">
        <f t="shared" si="6"/>
        <v>14400</v>
      </c>
      <c r="G24" s="21">
        <f t="shared" si="6"/>
        <v>196</v>
      </c>
      <c r="H24" s="21">
        <f t="shared" si="6"/>
        <v>784</v>
      </c>
      <c r="I24" s="21">
        <f t="shared" si="6"/>
        <v>272.25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-46.25</v>
      </c>
      <c r="D25" s="21">
        <f t="shared" si="7"/>
        <v>-87.75</v>
      </c>
      <c r="E25" s="21">
        <f t="shared" si="7"/>
        <v>-50.75</v>
      </c>
      <c r="F25" s="21">
        <f t="shared" si="7"/>
        <v>-60</v>
      </c>
      <c r="G25" s="21">
        <f t="shared" si="7"/>
        <v>7</v>
      </c>
      <c r="H25" s="21">
        <f t="shared" si="7"/>
        <v>14</v>
      </c>
      <c r="I25" s="21">
        <f t="shared" si="7"/>
        <v>8.25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>
      <c r="A27" s="2"/>
      <c r="B27" s="2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>
      <c r="A28" s="2"/>
      <c r="B28" s="3"/>
      <c r="C28" s="22"/>
      <c r="D28" s="2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>
      <c r="A29" s="2"/>
      <c r="B29" s="10" t="s">
        <v>36</v>
      </c>
      <c r="C29" s="11">
        <f t="shared" ref="C29:D36" si="8">J10^2</f>
        <v>115600</v>
      </c>
      <c r="D29" s="11">
        <f t="shared" si="8"/>
        <v>112896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>
      <c r="A30" s="2"/>
      <c r="B30" s="10"/>
      <c r="C30" s="11">
        <f t="shared" si="8"/>
        <v>131044</v>
      </c>
      <c r="D30" s="11">
        <f t="shared" si="8"/>
        <v>118336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>
      <c r="A31" s="2"/>
      <c r="B31" s="10"/>
      <c r="C31" s="11">
        <f t="shared" si="8"/>
        <v>90601</v>
      </c>
      <c r="D31" s="11">
        <f t="shared" si="8"/>
        <v>94864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>
      <c r="A32" s="2"/>
      <c r="B32" s="10"/>
      <c r="C32" s="11">
        <f t="shared" si="8"/>
        <v>33124</v>
      </c>
      <c r="D32" s="11">
        <f t="shared" si="8"/>
        <v>33856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>
      <c r="A33" s="2"/>
      <c r="B33" s="10"/>
      <c r="C33" s="11">
        <f t="shared" si="8"/>
        <v>78400</v>
      </c>
      <c r="D33" s="11">
        <f t="shared" si="8"/>
        <v>72361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2"/>
      <c r="B34" s="10"/>
      <c r="C34" s="11">
        <f t="shared" si="8"/>
        <v>84100</v>
      </c>
      <c r="D34" s="11">
        <f t="shared" si="8"/>
        <v>80656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2"/>
      <c r="B35" s="10"/>
      <c r="C35" s="11">
        <f t="shared" si="8"/>
        <v>63504</v>
      </c>
      <c r="D35" s="11">
        <f t="shared" si="8"/>
        <v>64009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/>
      <c r="B36" s="10"/>
      <c r="C36" s="11">
        <f t="shared" si="8"/>
        <v>25600</v>
      </c>
      <c r="D36" s="11">
        <f t="shared" si="8"/>
        <v>26569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/>
      <c r="B37" s="10" t="s">
        <v>37</v>
      </c>
      <c r="C37" s="11">
        <f t="shared" ref="C37:D37" si="9">SUM(C29:C36)</f>
        <v>621973</v>
      </c>
      <c r="D37" s="11">
        <f t="shared" si="9"/>
        <v>603547</v>
      </c>
      <c r="E37" s="16">
        <f>SUM(C37,D37)</f>
        <v>1225520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>
      <c r="A42" s="2"/>
      <c r="B42" s="39" t="s">
        <v>18</v>
      </c>
      <c r="C42" s="40">
        <f t="array" ref="C42:C48">TRANSPOSE(C24:I24)</f>
        <v>8556.25</v>
      </c>
      <c r="D42" s="40">
        <v>1</v>
      </c>
      <c r="E42" s="40">
        <f t="array" ref="E42:E48">TRANSPOSE(C25:I25)</f>
        <v>-46.25</v>
      </c>
      <c r="F42" s="40">
        <f t="shared" ref="F42:F50" si="10">C42/D42</f>
        <v>8556.25</v>
      </c>
      <c r="G42" s="40">
        <f t="shared" ref="G42:G48" si="11">F42/$F$49</f>
        <v>244.46428571428572</v>
      </c>
      <c r="H42" s="40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>
      <c r="A43" s="2"/>
      <c r="B43" s="39" t="s">
        <v>20</v>
      </c>
      <c r="C43" s="40">
        <v>30800.25</v>
      </c>
      <c r="D43" s="40">
        <v>1</v>
      </c>
      <c r="E43" s="40">
        <v>-87.75</v>
      </c>
      <c r="F43" s="40">
        <f t="shared" si="10"/>
        <v>30800.25</v>
      </c>
      <c r="G43" s="40">
        <f t="shared" si="11"/>
        <v>880.00714285714287</v>
      </c>
      <c r="H43" s="40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>
      <c r="A44" s="2"/>
      <c r="B44" s="39" t="s">
        <v>22</v>
      </c>
      <c r="C44" s="40">
        <v>10302.25</v>
      </c>
      <c r="D44" s="40">
        <v>1</v>
      </c>
      <c r="E44" s="40">
        <v>-50.75</v>
      </c>
      <c r="F44" s="40">
        <f t="shared" si="10"/>
        <v>10302.25</v>
      </c>
      <c r="G44" s="40">
        <f t="shared" si="11"/>
        <v>294.35000000000002</v>
      </c>
      <c r="H44" s="40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>
      <c r="A45" s="2"/>
      <c r="B45" s="39" t="s">
        <v>25</v>
      </c>
      <c r="C45" s="40">
        <v>14400</v>
      </c>
      <c r="D45" s="40">
        <v>1</v>
      </c>
      <c r="E45" s="40">
        <v>-60</v>
      </c>
      <c r="F45" s="40">
        <f t="shared" si="10"/>
        <v>14400</v>
      </c>
      <c r="G45" s="40">
        <f t="shared" si="11"/>
        <v>411.42857142857144</v>
      </c>
      <c r="H45" s="40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10" t="s">
        <v>28</v>
      </c>
      <c r="C46" s="11">
        <v>196</v>
      </c>
      <c r="D46" s="11">
        <v>1</v>
      </c>
      <c r="E46" s="11">
        <v>7</v>
      </c>
      <c r="F46" s="11">
        <f t="shared" si="10"/>
        <v>196</v>
      </c>
      <c r="G46" s="11">
        <f t="shared" si="11"/>
        <v>5.6</v>
      </c>
      <c r="H46" s="11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t="s">
        <v>29</v>
      </c>
      <c r="C47">
        <v>784</v>
      </c>
      <c r="D47">
        <v>1</v>
      </c>
      <c r="E47">
        <v>14</v>
      </c>
      <c r="F47">
        <f t="shared" si="10"/>
        <v>784</v>
      </c>
      <c r="G47">
        <f t="shared" si="11"/>
        <v>22.4</v>
      </c>
      <c r="H47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10" t="s">
        <v>30</v>
      </c>
      <c r="C48" s="11">
        <v>272.25</v>
      </c>
      <c r="D48" s="11">
        <v>1</v>
      </c>
      <c r="E48" s="11">
        <v>8.25</v>
      </c>
      <c r="F48" s="11">
        <f t="shared" si="10"/>
        <v>272.25</v>
      </c>
      <c r="G48" s="11">
        <f t="shared" si="11"/>
        <v>7.7785714285714285</v>
      </c>
      <c r="H48" s="11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280</v>
      </c>
      <c r="D49" s="11">
        <f t="shared" si="13"/>
        <v>8</v>
      </c>
      <c r="E49" s="15"/>
      <c r="F49" s="11">
        <f t="shared" si="10"/>
        <v>35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65591</v>
      </c>
      <c r="D50" s="11">
        <f>P14-1</f>
        <v>15</v>
      </c>
      <c r="E50" s="15"/>
      <c r="F50" s="11">
        <f t="shared" si="10"/>
        <v>4372.7333333333336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 t="s">
        <v>4</v>
      </c>
      <c r="J57" s="27">
        <v>-1</v>
      </c>
      <c r="K57" s="27">
        <v>1</v>
      </c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292.375</v>
      </c>
      <c r="E58" s="27">
        <f>SUMIF(C10:C17,"&gt;0",$L$10:$L$17)/$P$13</f>
        <v>246.125</v>
      </c>
      <c r="F58" s="2"/>
      <c r="G58" s="2"/>
      <c r="H58" s="2"/>
      <c r="I58" s="28"/>
      <c r="J58" s="27">
        <f>SUMIF(D10:D17,"&lt;0",$L$10:$L$17)/$P$13</f>
        <v>313.125</v>
      </c>
      <c r="K58" s="27">
        <f>SUMIF(D10:D17,"&gt;0",$L$10:$L$17)/$P$13</f>
        <v>225.375</v>
      </c>
      <c r="L58" s="2"/>
      <c r="M58" s="2"/>
      <c r="N58" s="2"/>
      <c r="O58" s="28"/>
      <c r="P58" s="27">
        <f>SUMIF(E10:E17,"&lt;0",$L$10:$L$17)/$P$13</f>
        <v>294.625</v>
      </c>
      <c r="Q58" s="27">
        <f>SUMIF(E10:E17,"&gt;0",$L$10:$L$17)/$P$13</f>
        <v>243.875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 t="s">
        <v>49</v>
      </c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6" t="s">
        <v>4</v>
      </c>
      <c r="D73" s="28"/>
      <c r="E73" s="27">
        <v>-1</v>
      </c>
      <c r="F73" s="27">
        <v>1</v>
      </c>
      <c r="G73" s="2"/>
      <c r="H73" s="2"/>
      <c r="I73" s="26" t="s">
        <v>5</v>
      </c>
      <c r="J73" s="28"/>
      <c r="K73" s="27">
        <v>-1</v>
      </c>
      <c r="L73" s="27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6" t="s">
        <v>50</v>
      </c>
      <c r="D74" s="27">
        <v>-1</v>
      </c>
      <c r="E74" s="27">
        <f>(SUM(L10,L14)/4)</f>
        <v>306.25</v>
      </c>
      <c r="F74" s="27">
        <f t="shared" ref="F74:F75" si="14">SUM(L12,L16)/4</f>
        <v>278.5</v>
      </c>
      <c r="G74" s="2"/>
      <c r="H74" s="2"/>
      <c r="I74" s="26" t="s">
        <v>50</v>
      </c>
      <c r="J74" s="27">
        <v>-1</v>
      </c>
      <c r="K74" s="27">
        <f t="shared" ref="K74:K75" si="15">SUM(L10,L12)/4</f>
        <v>321.25</v>
      </c>
      <c r="L74" s="27">
        <f t="shared" ref="L74:L75" si="16">SUM(L14,L16)/4</f>
        <v>263.5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6" t="s">
        <v>50</v>
      </c>
      <c r="D75" s="27">
        <v>1</v>
      </c>
      <c r="E75" s="27">
        <f>SUM(L11,L15)/4</f>
        <v>320</v>
      </c>
      <c r="F75" s="27">
        <f t="shared" si="14"/>
        <v>172.25</v>
      </c>
      <c r="G75" s="2"/>
      <c r="H75" s="2"/>
      <c r="I75" s="26" t="s">
        <v>50</v>
      </c>
      <c r="J75" s="27">
        <v>1</v>
      </c>
      <c r="K75" s="27">
        <f t="shared" si="15"/>
        <v>268</v>
      </c>
      <c r="L75" s="27">
        <f t="shared" si="16"/>
        <v>224.25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 t="s">
        <v>5</v>
      </c>
      <c r="D91" s="28"/>
      <c r="E91" s="27">
        <v>-1</v>
      </c>
      <c r="F91" s="2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 t="s">
        <v>51</v>
      </c>
      <c r="D92" s="27">
        <v>-1</v>
      </c>
      <c r="E92" s="27">
        <f t="shared" ref="E92" si="17">(SUM(L10,L11)/4)</f>
        <v>345.5</v>
      </c>
      <c r="F92" s="27">
        <f t="shared" ref="F92" si="18">SUM(L14,L15)/4</f>
        <v>280.75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 t="s">
        <v>51</v>
      </c>
      <c r="D93" s="27">
        <v>1</v>
      </c>
      <c r="E93" s="27">
        <f>(SUM(L12,L13)/4)</f>
        <v>243.75</v>
      </c>
      <c r="F93" s="27">
        <f>SUM(L16,L17)/4</f>
        <v>207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C108" s="2" t="s">
        <v>55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 t="s">
        <v>68</v>
      </c>
      <c r="E109" s="2" t="s">
        <v>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3">
    <mergeCell ref="B7:L7"/>
    <mergeCell ref="B40:H40"/>
    <mergeCell ref="C54:R5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3BC-C6AE-6A44-B86B-53131C11738B}">
  <dimension ref="A1:AB1019"/>
  <sheetViews>
    <sheetView zoomScale="59" workbookViewId="0">
      <selection sqref="A1:XFD1048576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12</v>
      </c>
      <c r="D3" s="38">
        <v>18</v>
      </c>
      <c r="E3" s="38">
        <v>13</v>
      </c>
      <c r="F3" s="38">
        <v>16</v>
      </c>
      <c r="G3" s="38">
        <v>17</v>
      </c>
      <c r="H3" s="38">
        <v>15</v>
      </c>
      <c r="I3" s="38">
        <v>20</v>
      </c>
      <c r="J3" s="38">
        <v>15</v>
      </c>
    </row>
    <row r="4" spans="1:28" ht="15.75" customHeight="1" thickBot="1">
      <c r="B4" s="37" t="s">
        <v>57</v>
      </c>
      <c r="C4" s="38">
        <v>10</v>
      </c>
      <c r="D4" s="38">
        <v>25</v>
      </c>
      <c r="E4" s="38">
        <v>13</v>
      </c>
      <c r="F4" s="38">
        <v>24</v>
      </c>
      <c r="G4" s="38">
        <v>19</v>
      </c>
      <c r="H4" s="38">
        <v>21</v>
      </c>
      <c r="I4" s="38">
        <v>17</v>
      </c>
      <c r="J4" s="38">
        <v>23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12</v>
      </c>
      <c r="K10" s="11">
        <f>C4</f>
        <v>10</v>
      </c>
      <c r="L10" s="11">
        <f t="shared" ref="L10:L17" si="4">SUM(J10:K10)</f>
        <v>22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18</v>
      </c>
      <c r="K11" s="11">
        <f>D4</f>
        <v>25</v>
      </c>
      <c r="L11" s="11">
        <f t="shared" si="4"/>
        <v>43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13</v>
      </c>
      <c r="K12" s="11">
        <f>E4</f>
        <v>13</v>
      </c>
      <c r="L12" s="11">
        <f t="shared" si="4"/>
        <v>26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16</v>
      </c>
      <c r="K13" s="11">
        <f>F4</f>
        <v>24</v>
      </c>
      <c r="L13" s="11">
        <f t="shared" si="4"/>
        <v>40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17</v>
      </c>
      <c r="K14" s="11">
        <f>G4</f>
        <v>19</v>
      </c>
      <c r="L14" s="11">
        <f t="shared" si="4"/>
        <v>36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15</v>
      </c>
      <c r="K15" s="11">
        <f>H4</f>
        <v>21</v>
      </c>
      <c r="L15" s="11">
        <f t="shared" si="4"/>
        <v>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20</v>
      </c>
      <c r="K16" s="11">
        <f>I4</f>
        <v>17</v>
      </c>
      <c r="L16" s="11">
        <f t="shared" si="4"/>
        <v>37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15</v>
      </c>
      <c r="K17" s="11">
        <f>J4</f>
        <v>23</v>
      </c>
      <c r="L17" s="11">
        <f t="shared" si="4"/>
        <v>38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278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77284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36</v>
      </c>
      <c r="D23" s="20">
        <f t="shared" si="5"/>
        <v>4</v>
      </c>
      <c r="E23" s="20">
        <f t="shared" si="5"/>
        <v>16</v>
      </c>
      <c r="F23" s="20">
        <f t="shared" si="5"/>
        <v>-6</v>
      </c>
      <c r="G23" s="20">
        <f t="shared" si="5"/>
        <v>-34</v>
      </c>
      <c r="H23" s="20">
        <f t="shared" si="5"/>
        <v>2</v>
      </c>
      <c r="I23" s="20">
        <f t="shared" si="5"/>
        <v>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81</v>
      </c>
      <c r="D24" s="21">
        <f t="shared" si="6"/>
        <v>1</v>
      </c>
      <c r="E24" s="21">
        <f t="shared" si="6"/>
        <v>16</v>
      </c>
      <c r="F24" s="21">
        <f t="shared" si="6"/>
        <v>2.25</v>
      </c>
      <c r="G24" s="21">
        <f t="shared" si="6"/>
        <v>72.25</v>
      </c>
      <c r="H24" s="21">
        <f t="shared" si="6"/>
        <v>0.25</v>
      </c>
      <c r="I24" s="21">
        <f t="shared" si="6"/>
        <v>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4.5</v>
      </c>
      <c r="D25" s="21">
        <f t="shared" si="7"/>
        <v>0.5</v>
      </c>
      <c r="E25" s="21">
        <f t="shared" si="7"/>
        <v>2</v>
      </c>
      <c r="F25" s="21">
        <f t="shared" si="7"/>
        <v>-0.75</v>
      </c>
      <c r="G25" s="21">
        <f t="shared" si="7"/>
        <v>-4.25</v>
      </c>
      <c r="H25" s="21">
        <f t="shared" si="7"/>
        <v>0.25</v>
      </c>
      <c r="I25" s="21">
        <f t="shared" si="7"/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4" thickBot="1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thickTop="1" thickBot="1">
      <c r="A27" s="2"/>
      <c r="B27" s="2"/>
      <c r="C27" s="9"/>
      <c r="D27" s="9"/>
      <c r="E27" s="2"/>
      <c r="F27" s="2"/>
      <c r="G27" s="2"/>
      <c r="H27" s="2"/>
      <c r="I27" s="2"/>
      <c r="J27" s="2"/>
      <c r="K27" s="52" t="s">
        <v>69</v>
      </c>
      <c r="L27" s="54" t="s">
        <v>70</v>
      </c>
      <c r="M27" s="5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thickBot="1">
      <c r="A28" s="2"/>
      <c r="B28" s="3"/>
      <c r="C28" s="22"/>
      <c r="D28" s="22"/>
      <c r="E28" s="2"/>
      <c r="F28" s="2"/>
      <c r="G28" s="2"/>
      <c r="H28" s="2"/>
      <c r="I28" s="2"/>
      <c r="J28" s="2"/>
      <c r="K28" s="53"/>
      <c r="L28" s="46" t="s">
        <v>71</v>
      </c>
      <c r="M28" s="46" t="s">
        <v>72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" thickTop="1">
      <c r="A29" s="2"/>
      <c r="B29" s="10" t="s">
        <v>36</v>
      </c>
      <c r="C29" s="11">
        <f t="shared" ref="C29:D36" si="8">J10^2</f>
        <v>144</v>
      </c>
      <c r="D29" s="11">
        <f t="shared" si="8"/>
        <v>100</v>
      </c>
      <c r="E29" s="2"/>
      <c r="F29" s="2"/>
      <c r="G29" s="2"/>
      <c r="H29" s="2"/>
      <c r="I29" s="2"/>
      <c r="J29" s="2"/>
      <c r="K29" s="47">
        <v>-1</v>
      </c>
      <c r="L29" s="50">
        <v>12</v>
      </c>
      <c r="M29" s="50">
        <v>10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">
      <c r="A30" s="2"/>
      <c r="B30" s="10"/>
      <c r="C30" s="11">
        <f t="shared" si="8"/>
        <v>324</v>
      </c>
      <c r="D30" s="11">
        <f t="shared" si="8"/>
        <v>625</v>
      </c>
      <c r="E30" s="2"/>
      <c r="F30" s="2"/>
      <c r="G30" s="2"/>
      <c r="H30" s="2"/>
      <c r="I30" s="2"/>
      <c r="J30" s="2"/>
      <c r="K30" s="48" t="s">
        <v>18</v>
      </c>
      <c r="L30" s="50">
        <v>18</v>
      </c>
      <c r="M30" s="50">
        <v>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">
      <c r="A31" s="2"/>
      <c r="B31" s="10"/>
      <c r="C31" s="11">
        <f t="shared" si="8"/>
        <v>169</v>
      </c>
      <c r="D31" s="11">
        <f t="shared" si="8"/>
        <v>169</v>
      </c>
      <c r="E31" s="2"/>
      <c r="F31" s="2"/>
      <c r="G31" s="2"/>
      <c r="H31" s="2"/>
      <c r="I31" s="2"/>
      <c r="J31" s="2"/>
      <c r="K31" s="48" t="s">
        <v>20</v>
      </c>
      <c r="L31" s="50">
        <v>13</v>
      </c>
      <c r="M31" s="50">
        <v>13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">
      <c r="A32" s="2"/>
      <c r="B32" s="10"/>
      <c r="C32" s="11">
        <f t="shared" si="8"/>
        <v>256</v>
      </c>
      <c r="D32" s="11">
        <f t="shared" si="8"/>
        <v>576</v>
      </c>
      <c r="E32" s="2"/>
      <c r="F32" s="2"/>
      <c r="G32" s="2"/>
      <c r="H32" s="2"/>
      <c r="I32" s="2"/>
      <c r="J32" s="2"/>
      <c r="K32" s="48" t="s">
        <v>22</v>
      </c>
      <c r="L32" s="50">
        <v>16</v>
      </c>
      <c r="M32" s="50">
        <v>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">
      <c r="A33" s="2"/>
      <c r="B33" s="10"/>
      <c r="C33" s="11">
        <f t="shared" si="8"/>
        <v>289</v>
      </c>
      <c r="D33" s="11">
        <f t="shared" si="8"/>
        <v>361</v>
      </c>
      <c r="E33" s="2"/>
      <c r="F33" s="2"/>
      <c r="G33" s="2"/>
      <c r="H33" s="2"/>
      <c r="I33" s="2"/>
      <c r="J33" s="2"/>
      <c r="K33" s="48" t="s">
        <v>25</v>
      </c>
      <c r="L33" s="50">
        <v>17</v>
      </c>
      <c r="M33" s="50">
        <v>19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">
      <c r="A34" s="2"/>
      <c r="B34" s="10"/>
      <c r="C34" s="11">
        <f t="shared" si="8"/>
        <v>225</v>
      </c>
      <c r="D34" s="11">
        <f t="shared" si="8"/>
        <v>441</v>
      </c>
      <c r="E34" s="2"/>
      <c r="F34" s="2"/>
      <c r="G34" s="2"/>
      <c r="H34" s="2"/>
      <c r="I34" s="2"/>
      <c r="J34" s="2"/>
      <c r="K34" s="48" t="s">
        <v>28</v>
      </c>
      <c r="L34" s="50">
        <v>15</v>
      </c>
      <c r="M34" s="50">
        <v>21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">
      <c r="A35" s="2"/>
      <c r="B35" s="10"/>
      <c r="C35" s="11">
        <f t="shared" si="8"/>
        <v>400</v>
      </c>
      <c r="D35" s="11">
        <f t="shared" si="8"/>
        <v>289</v>
      </c>
      <c r="E35" s="2"/>
      <c r="F35" s="2"/>
      <c r="G35" s="2"/>
      <c r="H35" s="2"/>
      <c r="I35" s="2"/>
      <c r="J35" s="2"/>
      <c r="K35" s="48" t="s">
        <v>29</v>
      </c>
      <c r="L35" s="50">
        <v>20</v>
      </c>
      <c r="M35" s="50">
        <v>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thickBot="1">
      <c r="A36" s="2"/>
      <c r="B36" s="10"/>
      <c r="C36" s="11">
        <f t="shared" si="8"/>
        <v>225</v>
      </c>
      <c r="D36" s="11">
        <f t="shared" si="8"/>
        <v>529</v>
      </c>
      <c r="E36" s="3"/>
      <c r="F36" s="2"/>
      <c r="G36" s="2"/>
      <c r="H36" s="2"/>
      <c r="I36" s="2"/>
      <c r="J36" s="2"/>
      <c r="K36" s="49" t="s">
        <v>30</v>
      </c>
      <c r="L36" s="51">
        <v>15</v>
      </c>
      <c r="M36" s="51">
        <v>23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4" thickTop="1">
      <c r="A37" s="2"/>
      <c r="B37" s="10" t="s">
        <v>37</v>
      </c>
      <c r="C37" s="11">
        <f t="shared" ref="C37:D37" si="9">SUM(C29:C36)</f>
        <v>2032</v>
      </c>
      <c r="D37" s="11">
        <f t="shared" si="9"/>
        <v>3090</v>
      </c>
      <c r="E37" s="16">
        <f>SUM(C37,D37)</f>
        <v>5122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>
      <c r="A42" s="2"/>
      <c r="B42" s="39" t="s">
        <v>18</v>
      </c>
      <c r="C42" s="40">
        <f t="array" ref="C42:C48">TRANSPOSE(C24:I24)</f>
        <v>81</v>
      </c>
      <c r="D42" s="40">
        <v>1</v>
      </c>
      <c r="E42" s="40">
        <f t="array" ref="E42:E48">TRANSPOSE(C25:I25)</f>
        <v>4.5</v>
      </c>
      <c r="F42" s="40">
        <f t="shared" ref="F42:F50" si="10">C42/D42</f>
        <v>81</v>
      </c>
      <c r="G42" s="40">
        <f t="shared" ref="G42:G48" si="11">F42/$F$49</f>
        <v>5.6347826086956525</v>
      </c>
      <c r="H42" s="40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>
      <c r="A43" s="2"/>
      <c r="B43" s="39" t="s">
        <v>20</v>
      </c>
      <c r="C43" s="40">
        <v>1</v>
      </c>
      <c r="D43" s="40">
        <v>1</v>
      </c>
      <c r="E43" s="40">
        <v>0.5</v>
      </c>
      <c r="F43" s="40">
        <f t="shared" si="10"/>
        <v>1</v>
      </c>
      <c r="G43" s="40">
        <f t="shared" si="11"/>
        <v>6.9565217391304349E-2</v>
      </c>
      <c r="H43" s="40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>
      <c r="A44" s="2"/>
      <c r="B44" s="39" t="s">
        <v>22</v>
      </c>
      <c r="C44" s="40">
        <v>16</v>
      </c>
      <c r="D44" s="40">
        <v>1</v>
      </c>
      <c r="E44" s="40">
        <v>2</v>
      </c>
      <c r="F44" s="40">
        <f t="shared" si="10"/>
        <v>16</v>
      </c>
      <c r="G44" s="40">
        <f t="shared" si="11"/>
        <v>1.1130434782608696</v>
      </c>
      <c r="H44" s="40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>
      <c r="A45" s="2"/>
      <c r="B45" s="39" t="s">
        <v>25</v>
      </c>
      <c r="C45" s="40">
        <v>2.25</v>
      </c>
      <c r="D45" s="40">
        <v>1</v>
      </c>
      <c r="E45" s="40">
        <v>-0.75</v>
      </c>
      <c r="F45" s="40">
        <f t="shared" si="10"/>
        <v>2.25</v>
      </c>
      <c r="G45" s="40">
        <f t="shared" si="11"/>
        <v>0.15652173913043479</v>
      </c>
      <c r="H45" s="40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10" t="s">
        <v>28</v>
      </c>
      <c r="C46" s="11">
        <v>72.25</v>
      </c>
      <c r="D46" s="11">
        <v>1</v>
      </c>
      <c r="E46" s="11">
        <v>-4.25</v>
      </c>
      <c r="F46" s="11">
        <f t="shared" si="10"/>
        <v>72.25</v>
      </c>
      <c r="G46" s="11">
        <f t="shared" si="11"/>
        <v>5.0260869565217394</v>
      </c>
      <c r="H46" s="11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t="s">
        <v>29</v>
      </c>
      <c r="C47">
        <v>0.25</v>
      </c>
      <c r="D47">
        <v>1</v>
      </c>
      <c r="E47">
        <v>0.25</v>
      </c>
      <c r="F47">
        <f t="shared" si="10"/>
        <v>0.25</v>
      </c>
      <c r="G47">
        <f t="shared" si="11"/>
        <v>1.7391304347826087E-2</v>
      </c>
      <c r="H47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10" t="s">
        <v>30</v>
      </c>
      <c r="C48" s="11">
        <v>4</v>
      </c>
      <c r="D48" s="11">
        <v>1</v>
      </c>
      <c r="E48" s="11">
        <v>1</v>
      </c>
      <c r="F48" s="11">
        <f t="shared" si="10"/>
        <v>4</v>
      </c>
      <c r="G48" s="11">
        <f t="shared" si="11"/>
        <v>0.27826086956521739</v>
      </c>
      <c r="H48" s="11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115</v>
      </c>
      <c r="D49" s="11">
        <f t="shared" si="13"/>
        <v>8</v>
      </c>
      <c r="E49" s="15"/>
      <c r="F49" s="11">
        <f t="shared" si="10"/>
        <v>14.375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291.75</v>
      </c>
      <c r="D50" s="11">
        <f>P14-1</f>
        <v>15</v>
      </c>
      <c r="E50" s="15"/>
      <c r="F50" s="11">
        <f t="shared" si="10"/>
        <v>19.45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 t="s">
        <v>4</v>
      </c>
      <c r="J57" s="27">
        <v>-1</v>
      </c>
      <c r="K57" s="27">
        <v>1</v>
      </c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15.125</v>
      </c>
      <c r="E58" s="27">
        <f>SUMIF(C10:C17,"&gt;0",$L$10:$L$17)/$P$13</f>
        <v>19.625</v>
      </c>
      <c r="F58" s="2"/>
      <c r="G58" s="2"/>
      <c r="H58" s="2"/>
      <c r="I58" s="28"/>
      <c r="J58" s="27">
        <f>SUMIF(D10:D17,"&lt;0",$L$10:$L$17)/$P$13</f>
        <v>17.125</v>
      </c>
      <c r="K58" s="27">
        <f>SUMIF(D10:D17,"&gt;0",$L$10:$L$17)/$P$13</f>
        <v>17.625</v>
      </c>
      <c r="L58" s="2"/>
      <c r="M58" s="2"/>
      <c r="N58" s="2"/>
      <c r="O58" s="28"/>
      <c r="P58" s="27">
        <f>SUMIF(E10:E17,"&lt;0",$L$10:$L$17)/$P$13</f>
        <v>16.375</v>
      </c>
      <c r="Q58" s="27">
        <f>SUMIF(E10:E17,"&gt;0",$L$10:$L$17)/$P$13</f>
        <v>18.375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 t="s">
        <v>49</v>
      </c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6" t="s">
        <v>4</v>
      </c>
      <c r="D73" s="28"/>
      <c r="E73" s="27">
        <v>-1</v>
      </c>
      <c r="F73" s="27">
        <v>1</v>
      </c>
      <c r="G73" s="2"/>
      <c r="H73" s="2"/>
      <c r="I73" s="26" t="s">
        <v>5</v>
      </c>
      <c r="J73" s="28"/>
      <c r="K73" s="27">
        <v>-1</v>
      </c>
      <c r="L73" s="27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6" t="s">
        <v>50</v>
      </c>
      <c r="D74" s="27">
        <v>-1</v>
      </c>
      <c r="E74" s="27">
        <f>(SUM(L10,L14)/4)</f>
        <v>14.5</v>
      </c>
      <c r="F74" s="27">
        <f t="shared" ref="F74:F75" si="14">SUM(L12,L16)/4</f>
        <v>15.75</v>
      </c>
      <c r="G74" s="2"/>
      <c r="H74" s="2"/>
      <c r="I74" s="26" t="s">
        <v>50</v>
      </c>
      <c r="J74" s="27">
        <v>-1</v>
      </c>
      <c r="K74" s="27">
        <f t="shared" ref="K74:K75" si="15">SUM(L10,L12)/4</f>
        <v>12</v>
      </c>
      <c r="L74" s="27">
        <f t="shared" ref="L74:L75" si="16">SUM(L14,L16)/4</f>
        <v>18.25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C75" s="26" t="s">
        <v>50</v>
      </c>
      <c r="D75" s="27">
        <v>1</v>
      </c>
      <c r="E75" s="27">
        <f>SUM(L11,L15)/4</f>
        <v>19.75</v>
      </c>
      <c r="F75" s="27">
        <f t="shared" si="14"/>
        <v>19.5</v>
      </c>
      <c r="G75" s="2"/>
      <c r="H75" s="2"/>
      <c r="I75" s="26" t="s">
        <v>50</v>
      </c>
      <c r="J75" s="27">
        <v>1</v>
      </c>
      <c r="K75" s="27">
        <f t="shared" si="15"/>
        <v>20.75</v>
      </c>
      <c r="L75" s="27">
        <f t="shared" si="16"/>
        <v>18.5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 t="s">
        <v>5</v>
      </c>
      <c r="D91" s="28"/>
      <c r="E91" s="27">
        <v>-1</v>
      </c>
      <c r="F91" s="27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 t="s">
        <v>51</v>
      </c>
      <c r="D92" s="27">
        <v>-1</v>
      </c>
      <c r="E92" s="27">
        <f t="shared" ref="E92" si="17">(SUM(L10,L11)/4)</f>
        <v>16.25</v>
      </c>
      <c r="F92" s="27">
        <f t="shared" ref="F92" si="18">SUM(L14,L15)/4</f>
        <v>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 t="s">
        <v>51</v>
      </c>
      <c r="D93" s="27">
        <v>1</v>
      </c>
      <c r="E93" s="27">
        <f>(SUM(L12,L13)/4)</f>
        <v>16.5</v>
      </c>
      <c r="F93" s="27">
        <f>SUM(L16,L17)/4</f>
        <v>18.75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C108" s="2" t="s">
        <v>55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 t="s">
        <v>68</v>
      </c>
      <c r="E109" s="2" t="s">
        <v>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5">
    <mergeCell ref="B7:L7"/>
    <mergeCell ref="B40:H40"/>
    <mergeCell ref="C54:R54"/>
    <mergeCell ref="K27:K28"/>
    <mergeCell ref="L27:M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A355-82FB-D646-8316-C2238E4ED0F4}">
  <dimension ref="A1:AB1019"/>
  <sheetViews>
    <sheetView tabSelected="1" topLeftCell="A3" zoomScale="131" workbookViewId="0">
      <selection activeCell="B28" sqref="B28"/>
    </sheetView>
  </sheetViews>
  <sheetFormatPr baseColWidth="10" defaultColWidth="12.5" defaultRowHeight="15.75" customHeight="1"/>
  <cols>
    <col min="2" max="2" width="52.33203125" customWidth="1"/>
    <col min="15" max="15" width="15.1640625" customWidth="1"/>
  </cols>
  <sheetData>
    <row r="1" spans="1:28" ht="15.75" customHeight="1" thickBot="1"/>
    <row r="2" spans="1:28" ht="15.75" customHeight="1" thickBot="1">
      <c r="B2" s="34" t="s">
        <v>2</v>
      </c>
      <c r="C2" s="35">
        <v>-1</v>
      </c>
      <c r="D2" s="36" t="s">
        <v>18</v>
      </c>
      <c r="E2" s="36" t="s">
        <v>20</v>
      </c>
      <c r="F2" s="36" t="s">
        <v>22</v>
      </c>
      <c r="G2" s="36" t="s">
        <v>25</v>
      </c>
      <c r="H2" s="36" t="s">
        <v>28</v>
      </c>
      <c r="I2" s="36" t="s">
        <v>29</v>
      </c>
      <c r="J2" s="36" t="s">
        <v>30</v>
      </c>
    </row>
    <row r="3" spans="1:28" ht="15.75" customHeight="1" thickBot="1">
      <c r="B3" s="37" t="s">
        <v>56</v>
      </c>
      <c r="C3" s="38">
        <v>190</v>
      </c>
      <c r="D3" s="38">
        <v>174</v>
      </c>
      <c r="E3" s="38">
        <v>181</v>
      </c>
      <c r="F3" s="38">
        <v>183</v>
      </c>
      <c r="G3" s="38">
        <v>177</v>
      </c>
      <c r="H3" s="38">
        <v>181</v>
      </c>
      <c r="I3" s="38">
        <v>188</v>
      </c>
      <c r="J3" s="38">
        <v>173</v>
      </c>
    </row>
    <row r="4" spans="1:28" ht="15.75" customHeight="1" thickBot="1">
      <c r="B4" s="37" t="s">
        <v>57</v>
      </c>
      <c r="C4" s="38">
        <v>193</v>
      </c>
      <c r="D4" s="38">
        <v>178</v>
      </c>
      <c r="E4" s="38">
        <v>185</v>
      </c>
      <c r="F4" s="38">
        <v>180</v>
      </c>
      <c r="G4" s="38">
        <v>178</v>
      </c>
      <c r="H4" s="38">
        <v>180</v>
      </c>
      <c r="I4" s="38">
        <v>182</v>
      </c>
      <c r="J4" s="38">
        <v>170</v>
      </c>
    </row>
    <row r="7" spans="1:28" ht="13">
      <c r="A7" s="1"/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2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4"/>
      <c r="B9" s="5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2"/>
      <c r="N9" s="2"/>
      <c r="O9" s="7" t="s">
        <v>13</v>
      </c>
      <c r="P9" s="8">
        <v>3</v>
      </c>
      <c r="Q9" s="2" t="s">
        <v>14</v>
      </c>
      <c r="R9" s="2" t="s">
        <v>15</v>
      </c>
      <c r="S9" s="9">
        <f>P9-1</f>
        <v>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/>
      <c r="B10" s="10" t="s">
        <v>16</v>
      </c>
      <c r="C10" s="11">
        <v>-1</v>
      </c>
      <c r="D10" s="11">
        <v>-1</v>
      </c>
      <c r="E10" s="11">
        <v>-1</v>
      </c>
      <c r="F10" s="11">
        <f t="shared" ref="F10:F17" si="0">C10*D10</f>
        <v>1</v>
      </c>
      <c r="G10" s="11">
        <f t="shared" ref="G10:G17" si="1">C10*E10</f>
        <v>1</v>
      </c>
      <c r="H10" s="11">
        <f t="shared" ref="H10:H17" si="2">D10*E10</f>
        <v>1</v>
      </c>
      <c r="I10" s="11">
        <f t="shared" ref="I10:I17" si="3">C10*D10*E10</f>
        <v>-1</v>
      </c>
      <c r="J10" s="11">
        <f>C3</f>
        <v>190</v>
      </c>
      <c r="K10" s="11">
        <f>C4</f>
        <v>193</v>
      </c>
      <c r="L10" s="11">
        <f t="shared" ref="L10:L17" si="4">SUM(J10:K10)</f>
        <v>383</v>
      </c>
      <c r="M10" s="2"/>
      <c r="N10" s="2"/>
      <c r="O10" s="12" t="s">
        <v>17</v>
      </c>
      <c r="P10" s="8">
        <v>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/>
      <c r="B11" s="10" t="s">
        <v>18</v>
      </c>
      <c r="C11" s="11">
        <v>1</v>
      </c>
      <c r="D11" s="11">
        <v>-1</v>
      </c>
      <c r="E11" s="11">
        <v>-1</v>
      </c>
      <c r="F11" s="11">
        <f t="shared" si="0"/>
        <v>-1</v>
      </c>
      <c r="G11" s="11">
        <f t="shared" si="1"/>
        <v>-1</v>
      </c>
      <c r="H11" s="11">
        <f t="shared" si="2"/>
        <v>1</v>
      </c>
      <c r="I11" s="11">
        <f t="shared" si="3"/>
        <v>1</v>
      </c>
      <c r="J11" s="11">
        <f>D3</f>
        <v>174</v>
      </c>
      <c r="K11" s="11">
        <f>D4</f>
        <v>178</v>
      </c>
      <c r="L11" s="11">
        <f t="shared" si="4"/>
        <v>352</v>
      </c>
      <c r="M11" s="2"/>
      <c r="N11" s="2"/>
      <c r="O11" s="12" t="s">
        <v>19</v>
      </c>
      <c r="P11" s="8">
        <v>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/>
      <c r="B12" s="10" t="s">
        <v>20</v>
      </c>
      <c r="C12" s="11">
        <v>-1</v>
      </c>
      <c r="D12" s="11">
        <v>1</v>
      </c>
      <c r="E12" s="11">
        <v>-1</v>
      </c>
      <c r="F12" s="11">
        <f t="shared" si="0"/>
        <v>-1</v>
      </c>
      <c r="G12" s="11">
        <f t="shared" si="1"/>
        <v>1</v>
      </c>
      <c r="H12" s="11">
        <f t="shared" si="2"/>
        <v>-1</v>
      </c>
      <c r="I12" s="11">
        <f t="shared" si="3"/>
        <v>1</v>
      </c>
      <c r="J12" s="11">
        <f>E3</f>
        <v>181</v>
      </c>
      <c r="K12" s="11">
        <f>E4</f>
        <v>185</v>
      </c>
      <c r="L12" s="11">
        <f t="shared" si="4"/>
        <v>366</v>
      </c>
      <c r="M12" s="2"/>
      <c r="N12" s="2"/>
      <c r="O12" s="12" t="s">
        <v>21</v>
      </c>
      <c r="P12" s="13">
        <f>P10*P11</f>
        <v>16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/>
      <c r="B13" s="10" t="s">
        <v>22</v>
      </c>
      <c r="C13" s="11">
        <v>1</v>
      </c>
      <c r="D13" s="11">
        <v>1</v>
      </c>
      <c r="E13" s="11">
        <v>-1</v>
      </c>
      <c r="F13" s="11">
        <f t="shared" si="0"/>
        <v>1</v>
      </c>
      <c r="G13" s="11">
        <f t="shared" si="1"/>
        <v>-1</v>
      </c>
      <c r="H13" s="11">
        <f t="shared" si="2"/>
        <v>-1</v>
      </c>
      <c r="I13" s="11">
        <f t="shared" si="3"/>
        <v>-1</v>
      </c>
      <c r="J13" s="11">
        <f>F3</f>
        <v>183</v>
      </c>
      <c r="K13" s="11">
        <f>F4</f>
        <v>180</v>
      </c>
      <c r="L13" s="11">
        <f t="shared" si="4"/>
        <v>363</v>
      </c>
      <c r="M13" s="2"/>
      <c r="N13" s="2"/>
      <c r="O13" s="12" t="s">
        <v>23</v>
      </c>
      <c r="P13" s="13">
        <f>2^S9*P11</f>
        <v>8</v>
      </c>
      <c r="Q13" s="2" t="s">
        <v>24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/>
      <c r="B14" s="10" t="s">
        <v>25</v>
      </c>
      <c r="C14" s="11">
        <v>-1</v>
      </c>
      <c r="D14" s="11">
        <v>-1</v>
      </c>
      <c r="E14" s="11">
        <v>1</v>
      </c>
      <c r="F14" s="11">
        <f t="shared" si="0"/>
        <v>1</v>
      </c>
      <c r="G14" s="11">
        <f t="shared" si="1"/>
        <v>-1</v>
      </c>
      <c r="H14" s="11">
        <f t="shared" si="2"/>
        <v>-1</v>
      </c>
      <c r="I14" s="11">
        <f t="shared" si="3"/>
        <v>1</v>
      </c>
      <c r="J14" s="11">
        <f>G3</f>
        <v>177</v>
      </c>
      <c r="K14" s="11">
        <f>G4</f>
        <v>178</v>
      </c>
      <c r="L14" s="11">
        <f t="shared" si="4"/>
        <v>355</v>
      </c>
      <c r="M14" s="2"/>
      <c r="N14" s="2"/>
      <c r="O14" s="12" t="s">
        <v>26</v>
      </c>
      <c r="P14" s="13">
        <f>2^P9*P11</f>
        <v>16</v>
      </c>
      <c r="Q14" s="2" t="s">
        <v>27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/>
      <c r="B15" s="10" t="s">
        <v>28</v>
      </c>
      <c r="C15" s="11">
        <v>1</v>
      </c>
      <c r="D15" s="11">
        <v>-1</v>
      </c>
      <c r="E15" s="11">
        <v>1</v>
      </c>
      <c r="F15" s="11">
        <f t="shared" si="0"/>
        <v>-1</v>
      </c>
      <c r="G15" s="11">
        <f t="shared" si="1"/>
        <v>1</v>
      </c>
      <c r="H15" s="11">
        <f t="shared" si="2"/>
        <v>-1</v>
      </c>
      <c r="I15" s="11">
        <f t="shared" si="3"/>
        <v>-1</v>
      </c>
      <c r="J15" s="11">
        <f>H3</f>
        <v>181</v>
      </c>
      <c r="K15" s="11">
        <f>H4</f>
        <v>180</v>
      </c>
      <c r="L15" s="11">
        <f t="shared" si="4"/>
        <v>361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/>
      <c r="B16" s="10" t="s">
        <v>29</v>
      </c>
      <c r="C16" s="11">
        <v>-1</v>
      </c>
      <c r="D16" s="11">
        <v>1</v>
      </c>
      <c r="E16" s="11">
        <v>1</v>
      </c>
      <c r="F16" s="11">
        <f t="shared" si="0"/>
        <v>-1</v>
      </c>
      <c r="G16" s="11">
        <f t="shared" si="1"/>
        <v>-1</v>
      </c>
      <c r="H16" s="11">
        <f t="shared" si="2"/>
        <v>1</v>
      </c>
      <c r="I16" s="11">
        <f t="shared" si="3"/>
        <v>-1</v>
      </c>
      <c r="J16" s="11">
        <f>I3</f>
        <v>188</v>
      </c>
      <c r="K16" s="11">
        <f>I4</f>
        <v>182</v>
      </c>
      <c r="L16" s="11">
        <f t="shared" si="4"/>
        <v>370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/>
      <c r="B17" s="10" t="s">
        <v>30</v>
      </c>
      <c r="C17" s="11">
        <v>1</v>
      </c>
      <c r="D17" s="11">
        <v>1</v>
      </c>
      <c r="E17" s="11">
        <v>1</v>
      </c>
      <c r="F17" s="11">
        <f t="shared" si="0"/>
        <v>1</v>
      </c>
      <c r="G17" s="11">
        <f t="shared" si="1"/>
        <v>1</v>
      </c>
      <c r="H17" s="11">
        <f t="shared" si="2"/>
        <v>1</v>
      </c>
      <c r="I17" s="11">
        <f t="shared" si="3"/>
        <v>1</v>
      </c>
      <c r="J17" s="11">
        <f>J3</f>
        <v>173</v>
      </c>
      <c r="K17" s="11">
        <f>J4</f>
        <v>170</v>
      </c>
      <c r="L17" s="11">
        <f t="shared" si="4"/>
        <v>343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/>
      <c r="B19" s="2"/>
      <c r="C19" s="2"/>
      <c r="D19" s="2"/>
      <c r="E19" s="2"/>
      <c r="F19" s="2"/>
      <c r="G19" s="2"/>
      <c r="H19" s="2"/>
      <c r="I19" s="2"/>
      <c r="J19" s="14"/>
      <c r="K19" s="15" t="s">
        <v>31</v>
      </c>
      <c r="L19" s="11">
        <f>SUM(L10:L17)</f>
        <v>2893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/>
      <c r="B20" s="2"/>
      <c r="C20" s="2"/>
      <c r="D20" s="2"/>
      <c r="E20" s="2"/>
      <c r="F20" s="2"/>
      <c r="G20" s="2"/>
      <c r="H20" s="2"/>
      <c r="I20" s="2"/>
      <c r="J20" s="14"/>
      <c r="K20" s="15" t="s">
        <v>32</v>
      </c>
      <c r="L20" s="16">
        <f>L19^2</f>
        <v>8369449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/>
      <c r="B21" s="2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4"/>
      <c r="B22" s="2"/>
      <c r="C22" s="17" t="s">
        <v>3</v>
      </c>
      <c r="D22" s="18" t="s">
        <v>4</v>
      </c>
      <c r="E22" s="18" t="s">
        <v>5</v>
      </c>
      <c r="F22" s="18" t="s">
        <v>6</v>
      </c>
      <c r="G22" s="18" t="s">
        <v>7</v>
      </c>
      <c r="H22" s="18" t="s">
        <v>8</v>
      </c>
      <c r="I22" s="18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/>
      <c r="B23" s="19" t="s">
        <v>33</v>
      </c>
      <c r="C23" s="20">
        <f t="shared" ref="C23:I23" si="5">SUMPRODUCT(C10:C17,$L10:$L17)</f>
        <v>-55</v>
      </c>
      <c r="D23" s="20">
        <f t="shared" si="5"/>
        <v>-9</v>
      </c>
      <c r="E23" s="20">
        <f t="shared" si="5"/>
        <v>-35</v>
      </c>
      <c r="F23" s="20">
        <f t="shared" si="5"/>
        <v>-5</v>
      </c>
      <c r="G23" s="20">
        <f t="shared" si="5"/>
        <v>13</v>
      </c>
      <c r="H23" s="20">
        <f t="shared" si="5"/>
        <v>3</v>
      </c>
      <c r="I23" s="20">
        <f t="shared" si="5"/>
        <v>-61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/>
      <c r="B24" s="19" t="s">
        <v>34</v>
      </c>
      <c r="C24" s="21">
        <f t="shared" ref="C24:I24" si="6">C$23^2/$P$12</f>
        <v>189.0625</v>
      </c>
      <c r="D24" s="21">
        <f t="shared" si="6"/>
        <v>5.0625</v>
      </c>
      <c r="E24" s="21">
        <f t="shared" si="6"/>
        <v>76.5625</v>
      </c>
      <c r="F24" s="21">
        <f t="shared" si="6"/>
        <v>1.5625</v>
      </c>
      <c r="G24" s="21">
        <f t="shared" si="6"/>
        <v>10.5625</v>
      </c>
      <c r="H24" s="21">
        <f t="shared" si="6"/>
        <v>0.5625</v>
      </c>
      <c r="I24" s="21">
        <f t="shared" si="6"/>
        <v>232.5625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/>
      <c r="B25" s="19" t="s">
        <v>35</v>
      </c>
      <c r="C25" s="21">
        <f t="shared" ref="C25:I25" si="7">C$23/$D$49</f>
        <v>-6.875</v>
      </c>
      <c r="D25" s="21">
        <f t="shared" si="7"/>
        <v>-1.125</v>
      </c>
      <c r="E25" s="21">
        <f t="shared" si="7"/>
        <v>-4.375</v>
      </c>
      <c r="F25" s="21">
        <f t="shared" si="7"/>
        <v>-0.625</v>
      </c>
      <c r="G25" s="21">
        <f t="shared" si="7"/>
        <v>1.625</v>
      </c>
      <c r="H25" s="21">
        <f t="shared" si="7"/>
        <v>0.375</v>
      </c>
      <c r="I25" s="21">
        <f t="shared" si="7"/>
        <v>-7.625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4" thickBot="1">
      <c r="A26" s="2"/>
      <c r="B26" s="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thickTop="1" thickBot="1">
      <c r="A27" s="2"/>
      <c r="B27" s="2"/>
      <c r="C27" s="9"/>
      <c r="D27" s="9"/>
      <c r="E27" s="2"/>
      <c r="F27" s="2"/>
      <c r="G27" s="2"/>
      <c r="H27" s="2"/>
      <c r="I27" s="2"/>
      <c r="J27" s="2"/>
      <c r="K27" s="52" t="s">
        <v>69</v>
      </c>
      <c r="L27" s="54" t="s">
        <v>70</v>
      </c>
      <c r="M27" s="5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thickBot="1">
      <c r="A28" s="2"/>
      <c r="B28" s="3"/>
      <c r="C28" s="22"/>
      <c r="D28" s="22"/>
      <c r="E28" s="2"/>
      <c r="F28" s="2"/>
      <c r="G28" s="2"/>
      <c r="H28" s="2"/>
      <c r="I28" s="2"/>
      <c r="J28" s="2"/>
      <c r="K28" s="53"/>
      <c r="L28" s="46" t="s">
        <v>71</v>
      </c>
      <c r="M28" s="46" t="s">
        <v>72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" thickTop="1">
      <c r="A29" s="2"/>
      <c r="B29" s="10" t="s">
        <v>36</v>
      </c>
      <c r="C29" s="11">
        <f t="shared" ref="C29:D36" si="8">J10^2</f>
        <v>36100</v>
      </c>
      <c r="D29" s="11">
        <f t="shared" si="8"/>
        <v>37249</v>
      </c>
      <c r="E29" s="2"/>
      <c r="F29" s="2"/>
      <c r="G29" s="2"/>
      <c r="H29" s="2"/>
      <c r="I29" s="2"/>
      <c r="J29" s="2"/>
      <c r="K29" s="47">
        <v>-1</v>
      </c>
      <c r="L29" s="50">
        <v>12</v>
      </c>
      <c r="M29" s="50">
        <v>10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7">
      <c r="A30" s="2"/>
      <c r="B30" s="10"/>
      <c r="C30" s="11">
        <f t="shared" si="8"/>
        <v>30276</v>
      </c>
      <c r="D30" s="11">
        <f t="shared" si="8"/>
        <v>31684</v>
      </c>
      <c r="E30" s="2"/>
      <c r="F30" s="2"/>
      <c r="G30" s="2"/>
      <c r="H30" s="2"/>
      <c r="I30" s="2"/>
      <c r="J30" s="2"/>
      <c r="K30" s="48" t="s">
        <v>18</v>
      </c>
      <c r="L30" s="50">
        <v>18</v>
      </c>
      <c r="M30" s="50">
        <v>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7">
      <c r="A31" s="2"/>
      <c r="B31" s="10"/>
      <c r="C31" s="11">
        <f t="shared" si="8"/>
        <v>32761</v>
      </c>
      <c r="D31" s="11">
        <f t="shared" si="8"/>
        <v>34225</v>
      </c>
      <c r="E31" s="2"/>
      <c r="F31" s="2"/>
      <c r="G31" s="2"/>
      <c r="H31" s="2"/>
      <c r="I31" s="2"/>
      <c r="J31" s="2"/>
      <c r="K31" s="48" t="s">
        <v>20</v>
      </c>
      <c r="L31" s="50">
        <v>13</v>
      </c>
      <c r="M31" s="50">
        <v>13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7">
      <c r="A32" s="2"/>
      <c r="B32" s="10"/>
      <c r="C32" s="11">
        <f t="shared" si="8"/>
        <v>33489</v>
      </c>
      <c r="D32" s="11">
        <f t="shared" si="8"/>
        <v>32400</v>
      </c>
      <c r="E32" s="2"/>
      <c r="F32" s="2"/>
      <c r="G32" s="2"/>
      <c r="H32" s="2"/>
      <c r="I32" s="2"/>
      <c r="J32" s="2"/>
      <c r="K32" s="48" t="s">
        <v>22</v>
      </c>
      <c r="L32" s="50">
        <v>16</v>
      </c>
      <c r="M32" s="50">
        <v>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7">
      <c r="A33" s="2"/>
      <c r="B33" s="10"/>
      <c r="C33" s="11">
        <f t="shared" si="8"/>
        <v>31329</v>
      </c>
      <c r="D33" s="11">
        <f t="shared" si="8"/>
        <v>31684</v>
      </c>
      <c r="E33" s="2"/>
      <c r="F33" s="2"/>
      <c r="G33" s="2"/>
      <c r="H33" s="2"/>
      <c r="I33" s="2"/>
      <c r="J33" s="2"/>
      <c r="K33" s="48" t="s">
        <v>25</v>
      </c>
      <c r="L33" s="50">
        <v>17</v>
      </c>
      <c r="M33" s="50">
        <v>19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7">
      <c r="A34" s="2"/>
      <c r="B34" s="10"/>
      <c r="C34" s="11">
        <f t="shared" si="8"/>
        <v>32761</v>
      </c>
      <c r="D34" s="11">
        <f t="shared" si="8"/>
        <v>32400</v>
      </c>
      <c r="E34" s="2"/>
      <c r="F34" s="2"/>
      <c r="G34" s="2"/>
      <c r="H34" s="2"/>
      <c r="I34" s="2"/>
      <c r="J34" s="2"/>
      <c r="K34" s="48" t="s">
        <v>28</v>
      </c>
      <c r="L34" s="50">
        <v>15</v>
      </c>
      <c r="M34" s="50">
        <v>21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7">
      <c r="A35" s="2"/>
      <c r="B35" s="10"/>
      <c r="C35" s="11">
        <f t="shared" si="8"/>
        <v>35344</v>
      </c>
      <c r="D35" s="11">
        <f t="shared" si="8"/>
        <v>33124</v>
      </c>
      <c r="E35" s="2"/>
      <c r="F35" s="2"/>
      <c r="G35" s="2"/>
      <c r="H35" s="2"/>
      <c r="I35" s="2"/>
      <c r="J35" s="2"/>
      <c r="K35" s="48" t="s">
        <v>29</v>
      </c>
      <c r="L35" s="50">
        <v>20</v>
      </c>
      <c r="M35" s="50">
        <v>17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thickBot="1">
      <c r="A36" s="2"/>
      <c r="B36" s="10"/>
      <c r="C36" s="11">
        <f t="shared" si="8"/>
        <v>29929</v>
      </c>
      <c r="D36" s="11">
        <f t="shared" si="8"/>
        <v>28900</v>
      </c>
      <c r="E36" s="3"/>
      <c r="F36" s="2"/>
      <c r="G36" s="2"/>
      <c r="H36" s="2"/>
      <c r="I36" s="2"/>
      <c r="J36" s="2"/>
      <c r="K36" s="49" t="s">
        <v>30</v>
      </c>
      <c r="L36" s="51">
        <v>15</v>
      </c>
      <c r="M36" s="51">
        <v>23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4" thickTop="1">
      <c r="A37" s="2"/>
      <c r="B37" s="10" t="s">
        <v>37</v>
      </c>
      <c r="C37" s="11">
        <f t="shared" ref="C37:D37" si="9">SUM(C29:C36)</f>
        <v>261989</v>
      </c>
      <c r="D37" s="11">
        <f t="shared" si="9"/>
        <v>261666</v>
      </c>
      <c r="E37" s="16">
        <f>SUM(C37,D37)</f>
        <v>523655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4"/>
      <c r="B40" s="43" t="s">
        <v>38</v>
      </c>
      <c r="C40" s="44"/>
      <c r="D40" s="44"/>
      <c r="E40" s="44"/>
      <c r="F40" s="44"/>
      <c r="G40" s="44"/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4"/>
      <c r="B41" s="23" t="s">
        <v>39</v>
      </c>
      <c r="C41" s="24" t="s">
        <v>34</v>
      </c>
      <c r="D41" s="24" t="s">
        <v>40</v>
      </c>
      <c r="E41" s="24" t="s">
        <v>35</v>
      </c>
      <c r="F41" s="24" t="s">
        <v>41</v>
      </c>
      <c r="G41" s="24" t="s">
        <v>42</v>
      </c>
      <c r="H41" s="24" t="s">
        <v>43</v>
      </c>
      <c r="I41" s="2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>
      <c r="A42" s="2"/>
      <c r="B42" s="39" t="s">
        <v>18</v>
      </c>
      <c r="C42" s="40">
        <f t="array" ref="C42:C48">TRANSPOSE(C24:I24)</f>
        <v>189.0625</v>
      </c>
      <c r="D42" s="40">
        <v>1</v>
      </c>
      <c r="E42" s="40">
        <f t="array" ref="E42:E48">TRANSPOSE(C25:I25)</f>
        <v>-6.875</v>
      </c>
      <c r="F42" s="40">
        <f t="shared" ref="F42:F50" si="10">C42/D42</f>
        <v>189.0625</v>
      </c>
      <c r="G42" s="40">
        <f t="shared" ref="G42:G48" si="11">F42/$F$49</f>
        <v>31.185567010309278</v>
      </c>
      <c r="H42" s="40">
        <f t="shared" ref="H42:H48" si="12">_xlfn.F.INV.RT(0.05,D42,$D$49)</f>
        <v>5.3176550715787174</v>
      </c>
      <c r="I42" s="2"/>
      <c r="J42" s="9"/>
      <c r="K42" s="9"/>
      <c r="L42" s="9"/>
      <c r="M42" s="9"/>
      <c r="N42" s="9"/>
      <c r="O42" s="9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>
      <c r="A43" s="2"/>
      <c r="B43" s="39" t="s">
        <v>20</v>
      </c>
      <c r="C43" s="40">
        <v>5.0625</v>
      </c>
      <c r="D43" s="40">
        <v>1</v>
      </c>
      <c r="E43" s="40">
        <v>-1.125</v>
      </c>
      <c r="F43" s="40">
        <f t="shared" si="10"/>
        <v>5.0625</v>
      </c>
      <c r="G43" s="40">
        <f t="shared" si="11"/>
        <v>0.83505154639175261</v>
      </c>
      <c r="H43" s="40">
        <f t="shared" si="12"/>
        <v>5.3176550715787174</v>
      </c>
      <c r="I43" s="2"/>
      <c r="J43" s="9"/>
      <c r="K43" s="9"/>
      <c r="L43" s="9"/>
      <c r="M43" s="9"/>
      <c r="N43" s="9"/>
      <c r="O43" s="9"/>
      <c r="P43" s="9"/>
      <c r="Q43" s="2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>
      <c r="A44" s="2"/>
      <c r="B44" s="39" t="s">
        <v>22</v>
      </c>
      <c r="C44" s="40">
        <v>76.5625</v>
      </c>
      <c r="D44" s="40">
        <v>1</v>
      </c>
      <c r="E44" s="40">
        <v>-4.375</v>
      </c>
      <c r="F44" s="40">
        <f t="shared" si="10"/>
        <v>76.5625</v>
      </c>
      <c r="G44" s="40">
        <f t="shared" si="11"/>
        <v>12.628865979381443</v>
      </c>
      <c r="H44" s="40">
        <f t="shared" si="12"/>
        <v>5.3176550715787174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>
      <c r="A45" s="2"/>
      <c r="B45" s="56" t="s">
        <v>25</v>
      </c>
      <c r="C45" s="57">
        <v>1.5625</v>
      </c>
      <c r="D45" s="57">
        <v>1</v>
      </c>
      <c r="E45" s="57">
        <v>-0.625</v>
      </c>
      <c r="F45" s="57">
        <f t="shared" si="10"/>
        <v>1.5625</v>
      </c>
      <c r="G45" s="57">
        <f t="shared" si="11"/>
        <v>0.25773195876288657</v>
      </c>
      <c r="H45" s="57">
        <f t="shared" si="12"/>
        <v>5.3176550715787174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/>
      <c r="B46" s="58" t="s">
        <v>28</v>
      </c>
      <c r="C46" s="59">
        <v>10.5625</v>
      </c>
      <c r="D46" s="59">
        <v>1</v>
      </c>
      <c r="E46" s="59">
        <v>1.625</v>
      </c>
      <c r="F46" s="59">
        <f t="shared" si="10"/>
        <v>10.5625</v>
      </c>
      <c r="G46" s="59">
        <f t="shared" si="11"/>
        <v>1.7422680412371134</v>
      </c>
      <c r="H46" s="59">
        <f t="shared" si="12"/>
        <v>5.3176550715787174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/>
      <c r="B47" s="60" t="s">
        <v>29</v>
      </c>
      <c r="C47" s="60">
        <v>0.5625</v>
      </c>
      <c r="D47" s="60">
        <v>1</v>
      </c>
      <c r="E47" s="60">
        <v>0.375</v>
      </c>
      <c r="F47" s="60">
        <f t="shared" si="10"/>
        <v>0.5625</v>
      </c>
      <c r="G47" s="60">
        <f t="shared" si="11"/>
        <v>9.2783505154639179E-2</v>
      </c>
      <c r="H47" s="60">
        <f t="shared" si="12"/>
        <v>5.3176550715787174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/>
      <c r="B48" s="58" t="s">
        <v>30</v>
      </c>
      <c r="C48" s="59">
        <v>232.5625</v>
      </c>
      <c r="D48" s="59">
        <v>1</v>
      </c>
      <c r="E48" s="59">
        <v>-7.625</v>
      </c>
      <c r="F48" s="59">
        <f t="shared" si="10"/>
        <v>232.5625</v>
      </c>
      <c r="G48" s="59">
        <f t="shared" si="11"/>
        <v>38.360824742268044</v>
      </c>
      <c r="H48" s="59">
        <f t="shared" si="12"/>
        <v>5.3176550715787174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/>
      <c r="B49" s="10" t="s">
        <v>44</v>
      </c>
      <c r="C49" s="11">
        <f t="shared" ref="C49:D49" si="13">C50-SUM(C42:C48)</f>
        <v>48.5</v>
      </c>
      <c r="D49" s="11">
        <f t="shared" si="13"/>
        <v>8</v>
      </c>
      <c r="E49" s="15"/>
      <c r="F49" s="11">
        <f t="shared" si="10"/>
        <v>6.0625</v>
      </c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/>
      <c r="B50" s="10" t="s">
        <v>37</v>
      </c>
      <c r="C50" s="11">
        <f>E37-L20/P12</f>
        <v>564.4375</v>
      </c>
      <c r="D50" s="11">
        <f>P14-1</f>
        <v>15</v>
      </c>
      <c r="E50" s="15"/>
      <c r="F50" s="11">
        <f t="shared" si="10"/>
        <v>37.62916666666667</v>
      </c>
      <c r="G50" s="15"/>
      <c r="H50" s="15"/>
      <c r="I50" s="2"/>
      <c r="J50" s="2" t="s">
        <v>45</v>
      </c>
      <c r="K50" s="2" t="s">
        <v>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 t="s">
        <v>73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/>
      <c r="B54" s="2" t="s">
        <v>47</v>
      </c>
      <c r="C54" s="45" t="s">
        <v>52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/>
      <c r="B56" s="2" t="s">
        <v>48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/>
      <c r="B57" s="2"/>
      <c r="C57" s="26" t="s">
        <v>3</v>
      </c>
      <c r="D57" s="27">
        <v>-1</v>
      </c>
      <c r="E57" s="27">
        <v>1</v>
      </c>
      <c r="F57" s="2"/>
      <c r="G57" s="2"/>
      <c r="H57" s="2"/>
      <c r="I57" s="26"/>
      <c r="J57" s="27"/>
      <c r="K57" s="27"/>
      <c r="L57" s="2"/>
      <c r="M57" s="2"/>
      <c r="N57" s="2"/>
      <c r="O57" s="26" t="s">
        <v>5</v>
      </c>
      <c r="P57" s="27">
        <v>-1</v>
      </c>
      <c r="Q57" s="27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/>
      <c r="B58" s="2"/>
      <c r="C58" s="28"/>
      <c r="D58" s="27">
        <f>SUMIF(C10:C17,"&lt;0",$L$10:$L$17)/$P$13</f>
        <v>184.25</v>
      </c>
      <c r="E58" s="27">
        <f>SUMIF(C10:C17,"&gt;0",$L$10:$L$17)/$P$13</f>
        <v>177.375</v>
      </c>
      <c r="F58" s="2"/>
      <c r="G58" s="2"/>
      <c r="H58" s="2"/>
      <c r="I58" s="28"/>
      <c r="J58" s="27"/>
      <c r="K58" s="27"/>
      <c r="L58" s="2"/>
      <c r="M58" s="2"/>
      <c r="N58" s="2"/>
      <c r="O58" s="28"/>
      <c r="P58" s="27">
        <f>SUMIF(E10:E17,"&lt;0",$L$10:$L$17)/$P$13</f>
        <v>183</v>
      </c>
      <c r="Q58" s="27">
        <f>SUMIF(E10:E17,"&gt;0",$L$10:$L$17)/$P$13</f>
        <v>178.625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/>
      <c r="B72" s="2" t="s">
        <v>49</v>
      </c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/>
      <c r="B73" s="2"/>
      <c r="C73" s="2" t="s">
        <v>55</v>
      </c>
      <c r="D73" s="2"/>
      <c r="E73" s="2"/>
      <c r="G73" s="2"/>
      <c r="H73" s="2"/>
      <c r="I73" s="26"/>
      <c r="J73" s="28"/>
      <c r="K73" s="27"/>
      <c r="L73" s="2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/>
      <c r="B74" s="2"/>
      <c r="C74" s="2"/>
      <c r="D74" s="2" t="s">
        <v>74</v>
      </c>
      <c r="E74" s="2" t="s">
        <v>61</v>
      </c>
      <c r="G74" s="2"/>
      <c r="H74" s="2"/>
      <c r="I74" s="26"/>
      <c r="J74" s="27"/>
      <c r="K74" s="27"/>
      <c r="L74" s="2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/>
      <c r="B75" s="2"/>
      <c r="G75" s="2"/>
      <c r="H75" s="2"/>
      <c r="I75" s="26"/>
      <c r="J75" s="27"/>
      <c r="K75" s="27"/>
      <c r="L75" s="2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9"/>
      <c r="C91" s="26"/>
      <c r="D91" s="28"/>
      <c r="E91" s="27"/>
      <c r="F91" s="2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9"/>
      <c r="C92" s="26"/>
      <c r="D92" s="27"/>
      <c r="E92" s="27"/>
      <c r="F92" s="2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9"/>
      <c r="C93" s="26"/>
      <c r="D93" s="27"/>
      <c r="E93" s="27"/>
      <c r="F93" s="2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2"/>
      <c r="C94" s="2"/>
      <c r="D94" s="2"/>
      <c r="E94" s="2"/>
      <c r="F94" s="2"/>
      <c r="G94" s="2"/>
      <c r="H94" s="2"/>
      <c r="I94" s="29"/>
      <c r="J94" s="30"/>
      <c r="K94" s="30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2"/>
      <c r="C95" s="2"/>
      <c r="D95" s="2"/>
      <c r="E95" s="2"/>
      <c r="F95" s="2"/>
      <c r="G95" s="2"/>
      <c r="H95" s="2"/>
      <c r="I95" s="2"/>
      <c r="J95" s="30"/>
      <c r="K95" s="30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/>
      <c r="B108" s="2" t="s">
        <v>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</sheetData>
  <mergeCells count="5">
    <mergeCell ref="B7:L7"/>
    <mergeCell ref="K27:K28"/>
    <mergeCell ref="L27:M27"/>
    <mergeCell ref="B40:H40"/>
    <mergeCell ref="C54:R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2015</vt:lpstr>
      <vt:lpstr>final-2023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Kyi Thin Nu</cp:lastModifiedBy>
  <dcterms:modified xsi:type="dcterms:W3CDTF">2023-12-04T10:25:30Z</dcterms:modified>
</cp:coreProperties>
</file>