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yithinnu/Downloads/"/>
    </mc:Choice>
  </mc:AlternateContent>
  <xr:revisionPtr revIDLastSave="0" documentId="13_ncr:1_{0FD7367B-CA97-B943-BC9D-1989AB574C6C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Q1 - same 2016" sheetId="1" r:id="rId1"/>
    <sheet name="Q2" sheetId="2" r:id="rId2"/>
    <sheet name="Sheet1" sheetId="5" r:id="rId3"/>
    <sheet name="Sheet2" sheetId="6" r:id="rId4"/>
    <sheet name="Sheet3" sheetId="7" r:id="rId5"/>
    <sheet name="Sheet4" sheetId="8" r:id="rId6"/>
    <sheet name="Sheet5" sheetId="9" r:id="rId7"/>
    <sheet name="Sheet6" sheetId="10" r:id="rId8"/>
    <sheet name="Q3" sheetId="3" r:id="rId9"/>
    <sheet name="Q4" sheetId="4" r:id="rId10"/>
  </sheets>
  <externalReferences>
    <externalReference r:id="rId11"/>
  </externalReferences>
  <calcPr calcId="191029"/>
  <pivotCaches>
    <pivotCache cacheId="0" r:id="rId12"/>
    <pivotCache cacheId="6" r:id="rId13"/>
    <pivotCache cacheId="1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F13" i="1"/>
  <c r="E13" i="1"/>
  <c r="G13" i="1"/>
  <c r="D13" i="1"/>
  <c r="H5" i="2"/>
  <c r="H4" i="2"/>
  <c r="G8" i="2"/>
  <c r="D44" i="2"/>
  <c r="D45" i="2"/>
  <c r="D46" i="2"/>
  <c r="D47" i="2"/>
  <c r="D48" i="2"/>
  <c r="D49" i="2"/>
  <c r="D50" i="2"/>
  <c r="D51" i="2"/>
  <c r="D43" i="2"/>
  <c r="D33" i="2"/>
  <c r="E33" i="2"/>
  <c r="F33" i="2"/>
  <c r="G33" i="2"/>
  <c r="H33" i="2"/>
  <c r="I33" i="2"/>
  <c r="J33" i="2"/>
  <c r="K33" i="2"/>
  <c r="L33" i="2"/>
  <c r="D34" i="2"/>
  <c r="E34" i="2"/>
  <c r="F34" i="2"/>
  <c r="G34" i="2"/>
  <c r="H34" i="2"/>
  <c r="I34" i="2"/>
  <c r="J34" i="2"/>
  <c r="K34" i="2"/>
  <c r="L34" i="2"/>
  <c r="D35" i="2"/>
  <c r="E35" i="2"/>
  <c r="F35" i="2"/>
  <c r="G35" i="2"/>
  <c r="H35" i="2"/>
  <c r="I35" i="2"/>
  <c r="J35" i="2"/>
  <c r="K35" i="2"/>
  <c r="L35" i="2"/>
  <c r="D36" i="2"/>
  <c r="E36" i="2"/>
  <c r="F36" i="2"/>
  <c r="G36" i="2"/>
  <c r="H36" i="2"/>
  <c r="I36" i="2"/>
  <c r="J36" i="2"/>
  <c r="K36" i="2"/>
  <c r="L36" i="2"/>
  <c r="D37" i="2"/>
  <c r="E37" i="2"/>
  <c r="F37" i="2"/>
  <c r="G37" i="2"/>
  <c r="H37" i="2"/>
  <c r="I37" i="2"/>
  <c r="J37" i="2"/>
  <c r="K37" i="2"/>
  <c r="L37" i="2"/>
  <c r="D38" i="2"/>
  <c r="E38" i="2"/>
  <c r="F38" i="2"/>
  <c r="G38" i="2"/>
  <c r="H38" i="2"/>
  <c r="I38" i="2"/>
  <c r="J38" i="2"/>
  <c r="K38" i="2"/>
  <c r="L38" i="2"/>
  <c r="D39" i="2"/>
  <c r="E39" i="2"/>
  <c r="F39" i="2"/>
  <c r="G39" i="2"/>
  <c r="H39" i="2"/>
  <c r="I39" i="2"/>
  <c r="J39" i="2"/>
  <c r="K39" i="2"/>
  <c r="L39" i="2"/>
  <c r="D40" i="2"/>
  <c r="E40" i="2"/>
  <c r="F40" i="2"/>
  <c r="G40" i="2"/>
  <c r="H40" i="2"/>
  <c r="I40" i="2"/>
  <c r="J40" i="2"/>
  <c r="K40" i="2"/>
  <c r="L40" i="2"/>
  <c r="L32" i="2"/>
  <c r="E32" i="2"/>
  <c r="F32" i="2"/>
  <c r="G32" i="2"/>
  <c r="H32" i="2"/>
  <c r="I32" i="2"/>
  <c r="J32" i="2"/>
  <c r="K32" i="2"/>
  <c r="D32" i="2"/>
  <c r="D89" i="3"/>
  <c r="D83" i="3"/>
  <c r="D84" i="3"/>
  <c r="D85" i="3"/>
  <c r="D86" i="3"/>
  <c r="D87" i="3"/>
  <c r="D88" i="3"/>
  <c r="D82" i="3"/>
  <c r="H89" i="3"/>
  <c r="H83" i="3"/>
  <c r="H84" i="3"/>
  <c r="H85" i="3"/>
  <c r="H86" i="3"/>
  <c r="H87" i="3"/>
  <c r="H88" i="3"/>
  <c r="H82" i="3"/>
  <c r="D50" i="3" l="1"/>
  <c r="D49" i="3" s="1"/>
  <c r="D35" i="3"/>
  <c r="C35" i="3"/>
  <c r="D34" i="3"/>
  <c r="C34" i="3"/>
  <c r="D32" i="3"/>
  <c r="C32" i="3"/>
  <c r="D31" i="3"/>
  <c r="C31" i="3"/>
  <c r="C30" i="3"/>
  <c r="K17" i="3"/>
  <c r="D36" i="3" s="1"/>
  <c r="J17" i="3"/>
  <c r="C36" i="3" s="1"/>
  <c r="I17" i="3"/>
  <c r="H17" i="3"/>
  <c r="G17" i="3"/>
  <c r="F17" i="3"/>
  <c r="K16" i="3"/>
  <c r="J16" i="3"/>
  <c r="L16" i="3" s="1"/>
  <c r="I16" i="3"/>
  <c r="H16" i="3"/>
  <c r="G16" i="3"/>
  <c r="F16" i="3"/>
  <c r="L15" i="3"/>
  <c r="K15" i="3"/>
  <c r="J15" i="3"/>
  <c r="I15" i="3"/>
  <c r="H15" i="3"/>
  <c r="G15" i="3"/>
  <c r="F15" i="3"/>
  <c r="P14" i="3"/>
  <c r="L14" i="3"/>
  <c r="K14" i="3"/>
  <c r="D33" i="3" s="1"/>
  <c r="J14" i="3"/>
  <c r="C33" i="3" s="1"/>
  <c r="I14" i="3"/>
  <c r="H14" i="3"/>
  <c r="G14" i="3"/>
  <c r="F14" i="3"/>
  <c r="L13" i="3"/>
  <c r="K13" i="3"/>
  <c r="J13" i="3"/>
  <c r="I13" i="3"/>
  <c r="H13" i="3"/>
  <c r="G13" i="3"/>
  <c r="F13" i="3"/>
  <c r="P12" i="3"/>
  <c r="L12" i="3"/>
  <c r="K12" i="3"/>
  <c r="J12" i="3"/>
  <c r="I12" i="3"/>
  <c r="H12" i="3"/>
  <c r="G12" i="3"/>
  <c r="F12" i="3"/>
  <c r="K11" i="3"/>
  <c r="D30" i="3" s="1"/>
  <c r="J11" i="3"/>
  <c r="I11" i="3"/>
  <c r="H11" i="3"/>
  <c r="G11" i="3"/>
  <c r="F11" i="3"/>
  <c r="L10" i="3"/>
  <c r="K10" i="3"/>
  <c r="D29" i="3" s="1"/>
  <c r="J10" i="3"/>
  <c r="C29" i="3" s="1"/>
  <c r="C37" i="3" s="1"/>
  <c r="I10" i="3"/>
  <c r="H10" i="3"/>
  <c r="G10" i="3"/>
  <c r="F10" i="3"/>
  <c r="S9" i="3"/>
  <c r="P13" i="3" s="1"/>
  <c r="D46" i="4"/>
  <c r="D45" i="4"/>
  <c r="C33" i="4"/>
  <c r="E30" i="4"/>
  <c r="C27" i="4"/>
  <c r="L22" i="4"/>
  <c r="E34" i="4" s="1"/>
  <c r="K22" i="4"/>
  <c r="D34" i="4" s="1"/>
  <c r="J22" i="4"/>
  <c r="C34" i="4" s="1"/>
  <c r="I22" i="4"/>
  <c r="H22" i="4"/>
  <c r="G22" i="4"/>
  <c r="F22" i="4"/>
  <c r="L21" i="4"/>
  <c r="E33" i="4" s="1"/>
  <c r="K21" i="4"/>
  <c r="D33" i="4" s="1"/>
  <c r="J21" i="4"/>
  <c r="I21" i="4"/>
  <c r="H21" i="4"/>
  <c r="G21" i="4"/>
  <c r="F21" i="4"/>
  <c r="L20" i="4"/>
  <c r="E32" i="4" s="1"/>
  <c r="K20" i="4"/>
  <c r="M20" i="4" s="1"/>
  <c r="J20" i="4"/>
  <c r="C32" i="4" s="1"/>
  <c r="I20" i="4"/>
  <c r="H20" i="4"/>
  <c r="G20" i="4"/>
  <c r="F20" i="4"/>
  <c r="P19" i="4"/>
  <c r="L19" i="4"/>
  <c r="E31" i="4" s="1"/>
  <c r="K19" i="4"/>
  <c r="D31" i="4" s="1"/>
  <c r="J19" i="4"/>
  <c r="C31" i="4" s="1"/>
  <c r="I19" i="4"/>
  <c r="H19" i="4"/>
  <c r="G19" i="4"/>
  <c r="F19" i="4"/>
  <c r="M18" i="4"/>
  <c r="L18" i="4"/>
  <c r="K18" i="4"/>
  <c r="D30" i="4" s="1"/>
  <c r="J18" i="4"/>
  <c r="C30" i="4" s="1"/>
  <c r="I18" i="4"/>
  <c r="H18" i="4"/>
  <c r="G18" i="4"/>
  <c r="F18" i="4"/>
  <c r="L17" i="4"/>
  <c r="E29" i="4" s="1"/>
  <c r="K17" i="4"/>
  <c r="D29" i="4" s="1"/>
  <c r="J17" i="4"/>
  <c r="C29" i="4" s="1"/>
  <c r="I17" i="4"/>
  <c r="H17" i="4"/>
  <c r="G17" i="4"/>
  <c r="F17" i="4"/>
  <c r="L16" i="4"/>
  <c r="E28" i="4" s="1"/>
  <c r="K16" i="4"/>
  <c r="D28" i="4" s="1"/>
  <c r="J16" i="4"/>
  <c r="C28" i="4" s="1"/>
  <c r="I16" i="4"/>
  <c r="H16" i="4"/>
  <c r="G16" i="4"/>
  <c r="F16" i="4"/>
  <c r="P15" i="4"/>
  <c r="P17" i="4" s="1"/>
  <c r="D55" i="4" s="1"/>
  <c r="D54" i="4" s="1"/>
  <c r="M15" i="4"/>
  <c r="L15" i="4"/>
  <c r="L23" i="4" s="1"/>
  <c r="K15" i="4"/>
  <c r="D27" i="4" s="1"/>
  <c r="J15" i="4"/>
  <c r="J23" i="4" s="1"/>
  <c r="I15" i="4"/>
  <c r="M38" i="4" s="1"/>
  <c r="H15" i="4"/>
  <c r="G15" i="4"/>
  <c r="L38" i="4" s="1"/>
  <c r="L39" i="4" s="1"/>
  <c r="F15" i="4"/>
  <c r="J38" i="4" s="1"/>
  <c r="J39" i="4" s="1"/>
  <c r="R14" i="4"/>
  <c r="P18" i="4" s="1"/>
  <c r="D112" i="2"/>
  <c r="H91" i="2"/>
  <c r="G91" i="2"/>
  <c r="F91" i="2"/>
  <c r="E91" i="2"/>
  <c r="I86" i="2"/>
  <c r="D86" i="2"/>
  <c r="D84" i="2"/>
  <c r="D114" i="2" s="1"/>
  <c r="D119" i="2" s="1"/>
  <c r="L64" i="2"/>
  <c r="K64" i="2"/>
  <c r="J64" i="2"/>
  <c r="I64" i="2"/>
  <c r="H64" i="2"/>
  <c r="G64" i="2"/>
  <c r="F64" i="2"/>
  <c r="E64" i="2"/>
  <c r="D64" i="2"/>
  <c r="L63" i="2"/>
  <c r="K63" i="2"/>
  <c r="J63" i="2"/>
  <c r="I63" i="2"/>
  <c r="H63" i="2"/>
  <c r="G63" i="2"/>
  <c r="F63" i="2"/>
  <c r="E63" i="2"/>
  <c r="D63" i="2"/>
  <c r="L59" i="2"/>
  <c r="K59" i="2"/>
  <c r="J59" i="2"/>
  <c r="I59" i="2"/>
  <c r="L58" i="2"/>
  <c r="K58" i="2"/>
  <c r="J58" i="2"/>
  <c r="I58" i="2"/>
  <c r="L57" i="2"/>
  <c r="K57" i="2"/>
  <c r="J57" i="2"/>
  <c r="I57" i="2"/>
  <c r="L56" i="2"/>
  <c r="K56" i="2"/>
  <c r="J56" i="2"/>
  <c r="M47" i="2"/>
  <c r="L27" i="2"/>
  <c r="M26" i="2"/>
  <c r="I94" i="2" s="1"/>
  <c r="L26" i="2"/>
  <c r="H94" i="2" s="1"/>
  <c r="K26" i="2"/>
  <c r="G94" i="2" s="1"/>
  <c r="L25" i="2"/>
  <c r="L61" i="2" s="1"/>
  <c r="K25" i="2"/>
  <c r="G93" i="2" s="1"/>
  <c r="J25" i="2"/>
  <c r="F93" i="2" s="1"/>
  <c r="L24" i="2"/>
  <c r="H92" i="2" s="1"/>
  <c r="K24" i="2"/>
  <c r="I25" i="2" s="1" a="1"/>
  <c r="J24" i="2"/>
  <c r="J60" i="2" s="1"/>
  <c r="I24" i="2"/>
  <c r="E92" i="2" s="1"/>
  <c r="H24" i="2" a="1"/>
  <c r="H27" i="2" s="1"/>
  <c r="H24" i="2"/>
  <c r="M23" i="2"/>
  <c r="J47" i="2" s="1"/>
  <c r="M59" i="2" s="1"/>
  <c r="H23" i="2"/>
  <c r="G23" i="2" a="1"/>
  <c r="G26" i="2" s="1"/>
  <c r="H22" i="2"/>
  <c r="G22" i="2"/>
  <c r="F23" i="2"/>
  <c r="F22" i="2" a="1"/>
  <c r="F22" i="2" s="1"/>
  <c r="H21" i="2"/>
  <c r="H57" i="2" s="1"/>
  <c r="G21" i="2"/>
  <c r="G57" i="2" s="1"/>
  <c r="F21" i="2"/>
  <c r="F57" i="2" s="1"/>
  <c r="M20" i="2"/>
  <c r="J44" i="2" s="1"/>
  <c r="M56" i="2" s="1"/>
  <c r="I20" i="2"/>
  <c r="I56" i="2" s="1"/>
  <c r="H20" i="2"/>
  <c r="H56" i="2" s="1"/>
  <c r="G20" i="2"/>
  <c r="G56" i="2" s="1"/>
  <c r="F20" i="2"/>
  <c r="F56" i="2" s="1"/>
  <c r="E20" i="2"/>
  <c r="D24" i="2"/>
  <c r="D92" i="2" s="1"/>
  <c r="D23" i="2"/>
  <c r="D59" i="2" s="1"/>
  <c r="D20" i="2" a="1"/>
  <c r="D22" i="2" s="1"/>
  <c r="G15" i="2"/>
  <c r="F15" i="2"/>
  <c r="E15" i="2"/>
  <c r="D15" i="2"/>
  <c r="L14" i="2"/>
  <c r="K14" i="2"/>
  <c r="I14" i="2"/>
  <c r="G14" i="2"/>
  <c r="F14" i="2"/>
  <c r="E14" i="2"/>
  <c r="D14" i="2"/>
  <c r="G13" i="2"/>
  <c r="F13" i="2"/>
  <c r="E13" i="2"/>
  <c r="D13" i="2"/>
  <c r="O12" i="2"/>
  <c r="G12" i="2"/>
  <c r="F12" i="2"/>
  <c r="E12" i="2"/>
  <c r="D12" i="2"/>
  <c r="I11" i="2" a="1"/>
  <c r="M11" i="2" s="1"/>
  <c r="I11" i="2"/>
  <c r="M27" i="2"/>
  <c r="F8" i="2"/>
  <c r="E8" i="2"/>
  <c r="J14" i="2" s="1"/>
  <c r="D8" i="2"/>
  <c r="M24" i="2" s="1"/>
  <c r="H7" i="2"/>
  <c r="L6" i="2"/>
  <c r="D19" i="2" s="1"/>
  <c r="H6" i="2"/>
  <c r="M22" i="2" s="1"/>
  <c r="J46" i="2" s="1"/>
  <c r="M58" i="2" s="1"/>
  <c r="M21" i="2"/>
  <c r="J45" i="2" s="1"/>
  <c r="D37" i="3" l="1"/>
  <c r="E37" i="3" s="1"/>
  <c r="Q58" i="3"/>
  <c r="P58" i="3"/>
  <c r="D58" i="3"/>
  <c r="E58" i="3"/>
  <c r="H46" i="3"/>
  <c r="H45" i="3"/>
  <c r="H42" i="3"/>
  <c r="H43" i="3"/>
  <c r="H48" i="3"/>
  <c r="H44" i="3"/>
  <c r="H47" i="3"/>
  <c r="L11" i="3"/>
  <c r="H23" i="3" s="1"/>
  <c r="L17" i="3"/>
  <c r="C23" i="3" s="1"/>
  <c r="J48" i="2"/>
  <c r="M60" i="2" s="1"/>
  <c r="I92" i="2"/>
  <c r="M48" i="2"/>
  <c r="I26" i="2"/>
  <c r="I27" i="2"/>
  <c r="I25" i="2"/>
  <c r="M40" i="4"/>
  <c r="M39" i="4"/>
  <c r="M45" i="2"/>
  <c r="M57" i="2"/>
  <c r="M44" i="2"/>
  <c r="D58" i="2"/>
  <c r="G62" i="2"/>
  <c r="M50" i="2"/>
  <c r="C35" i="4"/>
  <c r="J51" i="2"/>
  <c r="M51" i="2" s="1"/>
  <c r="I95" i="2"/>
  <c r="F58" i="2"/>
  <c r="M46" i="2"/>
  <c r="G52" i="4"/>
  <c r="G50" i="4"/>
  <c r="G48" i="4"/>
  <c r="G53" i="4"/>
  <c r="G51" i="4"/>
  <c r="G49" i="4"/>
  <c r="G47" i="4"/>
  <c r="H8" i="2"/>
  <c r="M19" i="2" s="1"/>
  <c r="G58" i="2"/>
  <c r="K60" i="2"/>
  <c r="D91" i="2"/>
  <c r="F92" i="2"/>
  <c r="H93" i="2"/>
  <c r="R15" i="4"/>
  <c r="M16" i="4"/>
  <c r="M24" i="4" s="1"/>
  <c r="M25" i="4" s="1"/>
  <c r="M17" i="4"/>
  <c r="N38" i="4"/>
  <c r="H58" i="2"/>
  <c r="F59" i="2"/>
  <c r="D60" i="2"/>
  <c r="L60" i="2"/>
  <c r="J61" i="2"/>
  <c r="G92" i="2"/>
  <c r="D32" i="4"/>
  <c r="D35" i="4" s="1"/>
  <c r="G38" i="4"/>
  <c r="G39" i="4" s="1"/>
  <c r="O38" i="4"/>
  <c r="M25" i="2"/>
  <c r="K27" i="2" a="1"/>
  <c r="K27" i="2" s="1"/>
  <c r="E56" i="2"/>
  <c r="K61" i="2"/>
  <c r="M19" i="4"/>
  <c r="H38" i="4"/>
  <c r="H39" i="4" s="1"/>
  <c r="J11" i="2"/>
  <c r="D26" i="2"/>
  <c r="F25" i="2"/>
  <c r="G24" i="2"/>
  <c r="H25" i="2"/>
  <c r="H59" i="2"/>
  <c r="M21" i="4"/>
  <c r="M22" i="4"/>
  <c r="E27" i="4"/>
  <c r="E35" i="4" s="1"/>
  <c r="I38" i="4"/>
  <c r="I39" i="4" s="1"/>
  <c r="G23" i="2"/>
  <c r="D25" i="2"/>
  <c r="F24" i="2"/>
  <c r="K11" i="2"/>
  <c r="D20" i="2"/>
  <c r="D27" i="2"/>
  <c r="J26" i="2" a="1"/>
  <c r="J50" i="2"/>
  <c r="M62" i="2" s="1"/>
  <c r="K62" i="2"/>
  <c r="H95" i="2"/>
  <c r="E21" i="2" a="1"/>
  <c r="F26" i="2"/>
  <c r="G25" i="2"/>
  <c r="H26" i="2"/>
  <c r="L11" i="2"/>
  <c r="H60" i="2"/>
  <c r="L62" i="2"/>
  <c r="K23" i="4"/>
  <c r="C45" i="4" s="1"/>
  <c r="E45" i="4" s="1"/>
  <c r="K38" i="4"/>
  <c r="K39" i="4" s="1"/>
  <c r="D21" i="2"/>
  <c r="G27" i="2"/>
  <c r="I60" i="2"/>
  <c r="F27" i="2"/>
  <c r="H25" i="3" l="1"/>
  <c r="H24" i="3"/>
  <c r="C25" i="3"/>
  <c r="C24" i="3"/>
  <c r="L19" i="3"/>
  <c r="L20" i="3" s="1"/>
  <c r="C50" i="3" s="1"/>
  <c r="I23" i="3"/>
  <c r="E23" i="3"/>
  <c r="D23" i="3"/>
  <c r="F23" i="3"/>
  <c r="G23" i="3"/>
  <c r="G59" i="2"/>
  <c r="G95" i="2"/>
  <c r="E93" i="2"/>
  <c r="I61" i="2"/>
  <c r="E95" i="2"/>
  <c r="H62" i="2"/>
  <c r="J27" i="2"/>
  <c r="J26" i="2"/>
  <c r="I93" i="2"/>
  <c r="J49" i="2"/>
  <c r="J43" i="2"/>
  <c r="M43" i="2" s="1"/>
  <c r="I91" i="2"/>
  <c r="D80" i="2" a="1"/>
  <c r="D57" i="2"/>
  <c r="G61" i="2"/>
  <c r="D95" i="2"/>
  <c r="H61" i="2"/>
  <c r="O39" i="4"/>
  <c r="O40" i="4"/>
  <c r="K40" i="4"/>
  <c r="C53" i="4" s="1"/>
  <c r="E53" i="4" s="1"/>
  <c r="I40" i="4"/>
  <c r="C52" i="4" s="1"/>
  <c r="E52" i="4" s="1"/>
  <c r="G40" i="4"/>
  <c r="C51" i="4" s="1"/>
  <c r="E51" i="4" s="1"/>
  <c r="E94" i="2"/>
  <c r="I62" i="2"/>
  <c r="D62" i="2"/>
  <c r="D94" i="2"/>
  <c r="F35" i="4"/>
  <c r="C55" i="4" s="1"/>
  <c r="E38" i="4"/>
  <c r="F62" i="2"/>
  <c r="D56" i="2"/>
  <c r="G60" i="2"/>
  <c r="C38" i="4"/>
  <c r="E24" i="2"/>
  <c r="E22" i="2"/>
  <c r="E23" i="2"/>
  <c r="E27" i="2"/>
  <c r="E26" i="2"/>
  <c r="E21" i="2"/>
  <c r="E25" i="2"/>
  <c r="I12" i="2" a="1"/>
  <c r="F61" i="2"/>
  <c r="F60" i="2"/>
  <c r="D38" i="4"/>
  <c r="D93" i="2"/>
  <c r="D61" i="2"/>
  <c r="N40" i="4"/>
  <c r="C46" i="4" s="1"/>
  <c r="E46" i="4" s="1"/>
  <c r="N39" i="4"/>
  <c r="F38" i="4"/>
  <c r="F50" i="3" l="1"/>
  <c r="I24" i="3"/>
  <c r="I25" i="3"/>
  <c r="F24" i="3"/>
  <c r="C42" i="3" s="1" a="1"/>
  <c r="F25" i="3"/>
  <c r="E25" i="3"/>
  <c r="E24" i="3"/>
  <c r="G24" i="3"/>
  <c r="G25" i="3"/>
  <c r="D24" i="3"/>
  <c r="D25" i="3"/>
  <c r="E42" i="3" s="1" a="1"/>
  <c r="E60" i="2"/>
  <c r="E39" i="4"/>
  <c r="E40" i="4"/>
  <c r="C49" i="4" s="1"/>
  <c r="E49" i="4" s="1"/>
  <c r="M61" i="2"/>
  <c r="M49" i="2"/>
  <c r="C40" i="4"/>
  <c r="C47" i="4" s="1"/>
  <c r="E47" i="4" s="1"/>
  <c r="C39" i="4"/>
  <c r="D39" i="4"/>
  <c r="D40" i="4"/>
  <c r="C48" i="4" s="1"/>
  <c r="E48" i="4" s="1"/>
  <c r="K80" i="2"/>
  <c r="D80" i="2"/>
  <c r="J80" i="2"/>
  <c r="I80" i="2"/>
  <c r="H80" i="2"/>
  <c r="G80" i="2"/>
  <c r="F80" i="2"/>
  <c r="E80" i="2"/>
  <c r="L80" i="2"/>
  <c r="L12" i="2"/>
  <c r="K12" i="2"/>
  <c r="J12" i="2"/>
  <c r="I12" i="2"/>
  <c r="M12" i="2"/>
  <c r="F94" i="2"/>
  <c r="J62" i="2"/>
  <c r="F95" i="2"/>
  <c r="D98" i="2" s="1" a="1"/>
  <c r="E62" i="2"/>
  <c r="E59" i="2"/>
  <c r="D107" i="2" a="1"/>
  <c r="C54" i="4"/>
  <c r="E54" i="4" s="1"/>
  <c r="F52" i="4" s="1"/>
  <c r="E61" i="2"/>
  <c r="E57" i="2"/>
  <c r="F39" i="4"/>
  <c r="F40" i="4"/>
  <c r="C50" i="4" s="1"/>
  <c r="E50" i="4" s="1"/>
  <c r="E58" i="2"/>
  <c r="D67" i="2" s="1" a="1"/>
  <c r="C47" i="3" l="1"/>
  <c r="F47" i="3" s="1"/>
  <c r="C44" i="3"/>
  <c r="F44" i="3" s="1"/>
  <c r="C43" i="3"/>
  <c r="F43" i="3" s="1"/>
  <c r="C42" i="3"/>
  <c r="C46" i="3"/>
  <c r="F46" i="3" s="1"/>
  <c r="C45" i="3"/>
  <c r="F45" i="3" s="1"/>
  <c r="C48" i="3"/>
  <c r="F48" i="3" s="1"/>
  <c r="E47" i="3"/>
  <c r="E44" i="3"/>
  <c r="E43" i="3"/>
  <c r="E46" i="3"/>
  <c r="E45" i="3"/>
  <c r="E42" i="3"/>
  <c r="E48" i="3"/>
  <c r="H102" i="2"/>
  <c r="E101" i="2"/>
  <c r="G99" i="2"/>
  <c r="G102" i="2"/>
  <c r="D101" i="2"/>
  <c r="F99" i="2"/>
  <c r="D98" i="2"/>
  <c r="F102" i="2"/>
  <c r="H100" i="2"/>
  <c r="E99" i="2"/>
  <c r="E102" i="2"/>
  <c r="G100" i="2"/>
  <c r="D99" i="2"/>
  <c r="D102" i="2"/>
  <c r="F100" i="2"/>
  <c r="H98" i="2"/>
  <c r="H101" i="2"/>
  <c r="E100" i="2"/>
  <c r="G98" i="2"/>
  <c r="G101" i="2"/>
  <c r="D100" i="2"/>
  <c r="F98" i="2"/>
  <c r="F101" i="2"/>
  <c r="H99" i="2"/>
  <c r="E98" i="2"/>
  <c r="I75" i="2"/>
  <c r="J74" i="2"/>
  <c r="K73" i="2"/>
  <c r="L72" i="2"/>
  <c r="D72" i="2"/>
  <c r="E71" i="2"/>
  <c r="F70" i="2"/>
  <c r="G69" i="2"/>
  <c r="H68" i="2"/>
  <c r="I67" i="2"/>
  <c r="H75" i="2"/>
  <c r="I74" i="2"/>
  <c r="J73" i="2"/>
  <c r="K72" i="2"/>
  <c r="L71" i="2"/>
  <c r="D71" i="2"/>
  <c r="E70" i="2"/>
  <c r="F69" i="2"/>
  <c r="G68" i="2"/>
  <c r="H67" i="2"/>
  <c r="G75" i="2"/>
  <c r="H74" i="2"/>
  <c r="I73" i="2"/>
  <c r="J72" i="2"/>
  <c r="K71" i="2"/>
  <c r="L70" i="2"/>
  <c r="D70" i="2"/>
  <c r="E69" i="2"/>
  <c r="F68" i="2"/>
  <c r="G67" i="2"/>
  <c r="F75" i="2"/>
  <c r="G74" i="2"/>
  <c r="H73" i="2"/>
  <c r="I72" i="2"/>
  <c r="J71" i="2"/>
  <c r="K70" i="2"/>
  <c r="L69" i="2"/>
  <c r="D69" i="2"/>
  <c r="E68" i="2"/>
  <c r="F67" i="2"/>
  <c r="E75" i="2"/>
  <c r="F74" i="2"/>
  <c r="G73" i="2"/>
  <c r="H72" i="2"/>
  <c r="I71" i="2"/>
  <c r="J70" i="2"/>
  <c r="K69" i="2"/>
  <c r="L68" i="2"/>
  <c r="D68" i="2"/>
  <c r="E67" i="2"/>
  <c r="L75" i="2"/>
  <c r="D75" i="2"/>
  <c r="E74" i="2"/>
  <c r="F73" i="2"/>
  <c r="G72" i="2"/>
  <c r="H71" i="2"/>
  <c r="I70" i="2"/>
  <c r="J69" i="2"/>
  <c r="K68" i="2"/>
  <c r="L67" i="2"/>
  <c r="K75" i="2"/>
  <c r="L74" i="2"/>
  <c r="D74" i="2"/>
  <c r="E73" i="2"/>
  <c r="F72" i="2"/>
  <c r="G71" i="2"/>
  <c r="H70" i="2"/>
  <c r="I69" i="2"/>
  <c r="J68" i="2"/>
  <c r="K67" i="2"/>
  <c r="D67" i="2"/>
  <c r="J75" i="2"/>
  <c r="K74" i="2"/>
  <c r="L73" i="2"/>
  <c r="D73" i="2"/>
  <c r="E72" i="2"/>
  <c r="F71" i="2"/>
  <c r="G70" i="2"/>
  <c r="H69" i="2"/>
  <c r="I68" i="2"/>
  <c r="J67" i="2"/>
  <c r="F51" i="4"/>
  <c r="F107" i="2"/>
  <c r="E107" i="2"/>
  <c r="D107" i="2"/>
  <c r="H107" i="2"/>
  <c r="G107" i="2"/>
  <c r="F48" i="4"/>
  <c r="F53" i="4"/>
  <c r="F50" i="4"/>
  <c r="F49" i="4"/>
  <c r="F47" i="4"/>
  <c r="F42" i="3" l="1"/>
  <c r="C49" i="3"/>
  <c r="F49" i="3" s="1"/>
  <c r="G48" i="3" s="1"/>
  <c r="G45" i="3"/>
  <c r="G44" i="3"/>
  <c r="G47" i="3"/>
  <c r="O67" i="2" a="1"/>
  <c r="K98" i="2" a="1"/>
  <c r="G43" i="3" l="1"/>
  <c r="G42" i="3"/>
  <c r="G46" i="3"/>
  <c r="K102" i="2"/>
  <c r="K101" i="2"/>
  <c r="K100" i="2"/>
  <c r="K99" i="2"/>
  <c r="K98" i="2"/>
  <c r="D105" i="2" s="1" a="1"/>
  <c r="O70" i="2"/>
  <c r="O69" i="2"/>
  <c r="O68" i="2"/>
  <c r="O75" i="2"/>
  <c r="O74" i="2"/>
  <c r="O67" i="2"/>
  <c r="O73" i="2"/>
  <c r="O72" i="2"/>
  <c r="O71" i="2"/>
  <c r="D105" i="2" l="1"/>
  <c r="D108" i="2" s="1"/>
  <c r="H105" i="2"/>
  <c r="H108" i="2" s="1"/>
  <c r="G105" i="2"/>
  <c r="G108" i="2" s="1"/>
  <c r="F105" i="2"/>
  <c r="F108" i="2" s="1"/>
  <c r="E105" i="2"/>
  <c r="E108" i="2" s="1"/>
  <c r="D78" i="2" a="1"/>
  <c r="E78" i="2" l="1"/>
  <c r="E81" i="2" s="1"/>
  <c r="L78" i="2"/>
  <c r="L81" i="2" s="1"/>
  <c r="K78" i="2"/>
  <c r="K81" i="2" s="1"/>
  <c r="D78" i="2"/>
  <c r="D81" i="2" s="1"/>
  <c r="J78" i="2"/>
  <c r="J81" i="2" s="1"/>
  <c r="I78" i="2"/>
  <c r="I81" i="2" s="1"/>
  <c r="H78" i="2"/>
  <c r="H81" i="2" s="1"/>
  <c r="G78" i="2"/>
  <c r="G81" i="2" s="1"/>
  <c r="F78" i="2"/>
  <c r="F81" i="2" s="1"/>
  <c r="D111" i="2"/>
  <c r="D83" i="2" l="1"/>
  <c r="D113" i="2" l="1"/>
  <c r="D115" i="2" s="1"/>
  <c r="D85" i="2"/>
  <c r="D87" i="2" s="1"/>
  <c r="D120" i="2" l="1"/>
</calcChain>
</file>

<file path=xl/sharedStrings.xml><?xml version="1.0" encoding="utf-8"?>
<sst xmlns="http://schemas.openxmlformats.org/spreadsheetml/2006/main" count="493" uniqueCount="224">
  <si>
    <t>Square</t>
  </si>
  <si>
    <t>Device</t>
  </si>
  <si>
    <t>Brand</t>
  </si>
  <si>
    <t>Machine</t>
  </si>
  <si>
    <t>Operator</t>
  </si>
  <si>
    <t>Yij.</t>
  </si>
  <si>
    <t>Yi..</t>
  </si>
  <si>
    <t>Yi..(bar)</t>
  </si>
  <si>
    <t>Yi..(bar) - Y … (bar)</t>
  </si>
  <si>
    <t>Y…</t>
  </si>
  <si>
    <t>Y…(bar)</t>
  </si>
  <si>
    <t>Y.jk</t>
  </si>
  <si>
    <t>Y..k</t>
  </si>
  <si>
    <t>Y.j.</t>
  </si>
  <si>
    <t>Y.j.(bar)</t>
  </si>
  <si>
    <t>Y.j.(bar) - Y … (bar)</t>
  </si>
  <si>
    <t>Treatment count (k) [Block]</t>
  </si>
  <si>
    <t>n</t>
  </si>
  <si>
    <t>Treatment level (i) [Factor A]</t>
  </si>
  <si>
    <t>a</t>
  </si>
  <si>
    <t>Treatment level (j) [Factor B]</t>
  </si>
  <si>
    <t>b</t>
  </si>
  <si>
    <t>abn</t>
  </si>
  <si>
    <t>Alpha</t>
  </si>
  <si>
    <t>SSA</t>
  </si>
  <si>
    <t>SSB</t>
  </si>
  <si>
    <t>SSTotal</t>
  </si>
  <si>
    <t>Source of Variation</t>
  </si>
  <si>
    <t>Sum of Squares</t>
  </si>
  <si>
    <t>Degrees of Freedom</t>
  </si>
  <si>
    <t>Expected Mean Square</t>
  </si>
  <si>
    <t>F0</t>
  </si>
  <si>
    <t>Critical F</t>
  </si>
  <si>
    <t>p value</t>
  </si>
  <si>
    <t>Factor ( A )</t>
  </si>
  <si>
    <t>Factor ( B )</t>
  </si>
  <si>
    <t>Iteration ( AB )</t>
  </si>
  <si>
    <t>Error ( SS_Error )</t>
  </si>
  <si>
    <t>Total ( SS_Total )</t>
  </si>
  <si>
    <t>A</t>
  </si>
  <si>
    <t>B</t>
  </si>
  <si>
    <t>C</t>
  </si>
  <si>
    <t>Max</t>
  </si>
  <si>
    <t>Min</t>
  </si>
  <si>
    <t>Range</t>
  </si>
  <si>
    <t>Brand 1:</t>
  </si>
  <si>
    <t>Brand 2:</t>
  </si>
  <si>
    <t>Brand 3:</t>
  </si>
  <si>
    <t>Brand 4:</t>
  </si>
  <si>
    <t>2 Way Anova without replication:Randomized Complete Block (with one missing value) using Regression</t>
  </si>
  <si>
    <t>Treatment</t>
  </si>
  <si>
    <t>Block</t>
  </si>
  <si>
    <t>yi.</t>
  </si>
  <si>
    <t>row</t>
  </si>
  <si>
    <t>y1.</t>
  </si>
  <si>
    <t>col</t>
  </si>
  <si>
    <t>y2.</t>
  </si>
  <si>
    <t>missing</t>
  </si>
  <si>
    <t>y3.</t>
  </si>
  <si>
    <t>mu</t>
  </si>
  <si>
    <t>y4.</t>
  </si>
  <si>
    <t>zero</t>
  </si>
  <si>
    <t>y'..</t>
  </si>
  <si>
    <t>y.1</t>
  </si>
  <si>
    <t>y.2</t>
  </si>
  <si>
    <t>y.3</t>
  </si>
  <si>
    <t>y.4</t>
  </si>
  <si>
    <t>we have</t>
  </si>
  <si>
    <t>square value</t>
  </si>
  <si>
    <t>SS</t>
  </si>
  <si>
    <t>µ</t>
  </si>
  <si>
    <t>T1</t>
  </si>
  <si>
    <t>T2</t>
  </si>
  <si>
    <t>T3</t>
  </si>
  <si>
    <t>T4</t>
  </si>
  <si>
    <t>B1</t>
  </si>
  <si>
    <t>B2</t>
  </si>
  <si>
    <t>B3</t>
  </si>
  <si>
    <t>B4</t>
  </si>
  <si>
    <t>Additional Equation</t>
  </si>
  <si>
    <t>Least Normal Equation</t>
  </si>
  <si>
    <t>Reduce 2 redundant equations</t>
  </si>
  <si>
    <t>by</t>
  </si>
  <si>
    <t>Additional</t>
  </si>
  <si>
    <t>A^-1</t>
  </si>
  <si>
    <t>(b)</t>
  </si>
  <si>
    <t>Parameter Estimates:</t>
  </si>
  <si>
    <t>Solution</t>
  </si>
  <si>
    <t>μ</t>
  </si>
  <si>
    <t>X = Inverse of A*B</t>
  </si>
  <si>
    <t>µ,T,B</t>
  </si>
  <si>
    <t>R(μ,T,B)</t>
  </si>
  <si>
    <t>df_R(μ,T,B)</t>
  </si>
  <si>
    <t>(a+b-1(for total))-2(1 for each factor. We have two factors, so it is 2)</t>
  </si>
  <si>
    <t>SS_E</t>
  </si>
  <si>
    <t>tss - R</t>
  </si>
  <si>
    <t>df_E</t>
  </si>
  <si>
    <t>Total observation - df_R</t>
  </si>
  <si>
    <t>total observation</t>
  </si>
  <si>
    <t>M.S_E</t>
  </si>
  <si>
    <t>With Reduce Model</t>
  </si>
  <si>
    <t>µ,B</t>
  </si>
  <si>
    <t>Analysis of Treatment</t>
  </si>
  <si>
    <t>R(μ,B)</t>
  </si>
  <si>
    <t>df_R(μ,B)</t>
  </si>
  <si>
    <t>SS_Treatment</t>
  </si>
  <si>
    <t>R - R reduce</t>
  </si>
  <si>
    <t>df_treatment</t>
  </si>
  <si>
    <t>df_R-1</t>
  </si>
  <si>
    <t>M.S_Treatment</t>
  </si>
  <si>
    <t>Test statitics</t>
  </si>
  <si>
    <t>F critical</t>
  </si>
  <si>
    <t>Fo</t>
  </si>
  <si>
    <t>F0 &gt; F critical , the treatment means differ</t>
  </si>
  <si>
    <t>ANOVA analysis : Partial Compounding Design (3 Replicate Design)</t>
  </si>
  <si>
    <t>Replicate I
 ABC confounded</t>
  </si>
  <si>
    <t>Replicate II
 AB confounded</t>
  </si>
  <si>
    <t>Replicate III
 AC confounded</t>
  </si>
  <si>
    <t>(1) = 31
 ab = 47 
 ac = 37
 bc = 50</t>
  </si>
  <si>
    <t>a = 43  
 b = 34 
 c = 45
 abc = 41</t>
  </si>
  <si>
    <t>(1) = 31
 c = 45 
 ab = 47
 abc = 41</t>
  </si>
  <si>
    <t>a = 43 
 b = 34 
 ac = 37 
 bc = 50</t>
  </si>
  <si>
    <t>(1) = 22
 b = 35 
 ac = 40
 abc = 39</t>
  </si>
  <si>
    <t>a = 32 
 c = 44 
 ab = 55 
 bc = 60</t>
  </si>
  <si>
    <t xml:space="preserve">Replicate 1 </t>
  </si>
  <si>
    <t>Replicate 2</t>
  </si>
  <si>
    <t>Replicate 3</t>
  </si>
  <si>
    <t xml:space="preserve">ABC confounded </t>
  </si>
  <si>
    <t xml:space="preserve">AB confounded </t>
  </si>
  <si>
    <t xml:space="preserve">AC confounded </t>
  </si>
  <si>
    <t>(1) =</t>
  </si>
  <si>
    <t xml:space="preserve">a = </t>
  </si>
  <si>
    <t>ab =</t>
  </si>
  <si>
    <t xml:space="preserve">b = </t>
  </si>
  <si>
    <t xml:space="preserve">c = </t>
  </si>
  <si>
    <t xml:space="preserve">ac = </t>
  </si>
  <si>
    <t>ac =</t>
  </si>
  <si>
    <t xml:space="preserve">ab = </t>
  </si>
  <si>
    <t xml:space="preserve">bc = </t>
  </si>
  <si>
    <t xml:space="preserve">abc = </t>
  </si>
  <si>
    <t>Treatment Combination</t>
  </si>
  <si>
    <t>AB</t>
  </si>
  <si>
    <t>AC</t>
  </si>
  <si>
    <t>BC</t>
  </si>
  <si>
    <t>ABC</t>
  </si>
  <si>
    <t>Replicate 1</t>
  </si>
  <si>
    <t>Total</t>
  </si>
  <si>
    <t>Treatment (k =a,b,c)</t>
  </si>
  <si>
    <t>k-1</t>
  </si>
  <si>
    <t xml:space="preserve">(1) = </t>
  </si>
  <si>
    <t>Total treatment (2^k)</t>
  </si>
  <si>
    <t>for replicate block</t>
  </si>
  <si>
    <t>Replica</t>
  </si>
  <si>
    <t>Total (N)</t>
  </si>
  <si>
    <t>ab</t>
  </si>
  <si>
    <t>Estimation Division</t>
  </si>
  <si>
    <t>2^k-1*replica</t>
  </si>
  <si>
    <t>c</t>
  </si>
  <si>
    <t>SS Division</t>
  </si>
  <si>
    <t>2^k*replica</t>
  </si>
  <si>
    <t>ac</t>
  </si>
  <si>
    <t>bc</t>
  </si>
  <si>
    <t>abc</t>
  </si>
  <si>
    <t xml:space="preserve">Rh = </t>
  </si>
  <si>
    <t>y...=</t>
  </si>
  <si>
    <t xml:space="preserve">y...^2 = </t>
  </si>
  <si>
    <t>yijk^2</t>
  </si>
  <si>
    <t>ABC REP 2</t>
  </si>
  <si>
    <t>ABC REP 3</t>
  </si>
  <si>
    <t>AB REP 1</t>
  </si>
  <si>
    <t>AB REP 3</t>
  </si>
  <si>
    <t>AC REP 1</t>
  </si>
  <si>
    <t>AC REP 2</t>
  </si>
  <si>
    <t>ABC IN BLOCK - 1</t>
  </si>
  <si>
    <t>AB IN BLOCK - 2</t>
  </si>
  <si>
    <t>AC IN BLOCK 3</t>
  </si>
  <si>
    <t>Contrast</t>
  </si>
  <si>
    <t>Estimate</t>
  </si>
  <si>
    <t>ANOVA TABLE</t>
  </si>
  <si>
    <t>Sum of Square</t>
  </si>
  <si>
    <t>DF</t>
  </si>
  <si>
    <t>MS</t>
  </si>
  <si>
    <t>F_critical</t>
  </si>
  <si>
    <t>Replicate</t>
  </si>
  <si>
    <t>Block with replicates, Sum(ABC+AB+AC)</t>
  </si>
  <si>
    <t>ABC REP 2,3</t>
  </si>
  <si>
    <t>AB REP 1,3</t>
  </si>
  <si>
    <t>AC REP 1,2</t>
  </si>
  <si>
    <t>Error</t>
  </si>
  <si>
    <t>B, C and AC are significant</t>
  </si>
  <si>
    <t>Replicate I</t>
  </si>
  <si>
    <t>Replicate II</t>
  </si>
  <si>
    <t>ANOVA analysis to determine the significant effects of the experiment</t>
  </si>
  <si>
    <t>2k factorial</t>
  </si>
  <si>
    <t>Treatment (k)</t>
  </si>
  <si>
    <t>a,b,c</t>
  </si>
  <si>
    <t>Total Treatment</t>
  </si>
  <si>
    <t xml:space="preserve">Total </t>
  </si>
  <si>
    <t>y... =</t>
  </si>
  <si>
    <t>y...^2 =</t>
  </si>
  <si>
    <t>Contract</t>
  </si>
  <si>
    <t>Treatment combination</t>
  </si>
  <si>
    <t>I</t>
  </si>
  <si>
    <t>II</t>
  </si>
  <si>
    <t>y(ijk^2)</t>
  </si>
  <si>
    <t>total</t>
  </si>
  <si>
    <t>total df</t>
  </si>
  <si>
    <t>ss division-1</t>
  </si>
  <si>
    <t>A,C and ABC are significant.</t>
  </si>
  <si>
    <t>b.</t>
  </si>
  <si>
    <t>Construct the  Effect Plot</t>
  </si>
  <si>
    <t>Best Combination:</t>
  </si>
  <si>
    <t>Keep A,B,C</t>
  </si>
  <si>
    <t>at low level</t>
  </si>
  <si>
    <t>©</t>
  </si>
  <si>
    <t>Main effect plot</t>
  </si>
  <si>
    <t>interaction plot</t>
  </si>
  <si>
    <t>Sum of Total</t>
  </si>
  <si>
    <t>Column Labels</t>
  </si>
  <si>
    <t>Row Labels</t>
  </si>
  <si>
    <t>Grand Total</t>
  </si>
  <si>
    <t>Sum of A</t>
  </si>
  <si>
    <t>Sum of C</t>
  </si>
  <si>
    <t>Sum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</si>
</sst>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6"/>
      <color rgb="FF0000FF"/>
      <name val="&quot;Comic Sans MS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rgb="FFFFFFFF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&quot;Google Sans Mono&quot;"/>
    </font>
    <font>
      <b/>
      <sz val="10"/>
      <color theme="1"/>
      <name val="Arial"/>
      <family val="2"/>
    </font>
    <font>
      <sz val="8"/>
      <color theme="1"/>
      <name val="Docs-Calibri"/>
    </font>
    <font>
      <sz val="8"/>
      <color theme="1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b/>
      <sz val="9"/>
      <color theme="1"/>
      <name val="&quot;Google Sans Mono&quot;"/>
    </font>
    <font>
      <i/>
      <sz val="9"/>
      <color theme="1"/>
      <name val="&quot;Google Sans Mono&quot;"/>
    </font>
    <font>
      <sz val="10"/>
      <color theme="1"/>
      <name val="Arial"/>
      <family val="2"/>
      <scheme val="minor"/>
    </font>
    <font>
      <sz val="9"/>
      <color rgb="FFFFFFFF"/>
      <name val="&quot;Google Sans Mono&quot;"/>
    </font>
    <font>
      <b/>
      <sz val="9"/>
      <color rgb="FFFFFFFF"/>
      <name val="&quot;Google Sans Mono&quot;"/>
    </font>
    <font>
      <sz val="10"/>
      <color rgb="FF000000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000000"/>
      <name val="Tms Rmn"/>
    </font>
    <font>
      <i/>
      <sz val="12"/>
      <color rgb="FF000000"/>
      <name val="Tms Rmn"/>
    </font>
    <font>
      <sz val="9"/>
      <color theme="1"/>
      <name val="Google Sans Mono"/>
    </font>
    <font>
      <sz val="9"/>
      <color rgb="FFFFFFFF"/>
      <name val="Google Sans Mono"/>
    </font>
    <font>
      <b/>
      <sz val="9"/>
      <color rgb="FF7E3794"/>
      <name val="Google Sans Mono"/>
    </font>
    <font>
      <sz val="9"/>
      <color rgb="FF7E3794"/>
      <name val="Google Sans Mono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9"/>
      <color rgb="FFFFFFFF"/>
      <name val="Google Sans Mono"/>
    </font>
    <font>
      <sz val="12"/>
      <color rgb="FF000000"/>
      <name val="Apple Symbols"/>
    </font>
    <font>
      <b/>
      <sz val="12"/>
      <color rgb="FF00B0F0"/>
      <name val="Apple Symbols"/>
    </font>
    <font>
      <sz val="12"/>
      <name val="Apple Symbols"/>
    </font>
    <font>
      <b/>
      <sz val="12"/>
      <color rgb="FF000000"/>
      <name val="Apple Symbols"/>
    </font>
    <font>
      <b/>
      <sz val="12"/>
      <color rgb="FFC00000"/>
      <name val="Apple Symbols"/>
    </font>
  </fonts>
  <fills count="3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8CBAD"/>
        <bgColor rgb="FFF8CBAD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46BDC6"/>
        <bgColor rgb="FF46BDC6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4C6E7"/>
        <bgColor rgb="FFB4C6E7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  <fill>
      <patternFill patternType="solid">
        <fgColor rgb="FFE06666"/>
        <bgColor rgb="FFE0666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B6D7A8"/>
        <bgColor rgb="FFB6D7A8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</cellStyleXfs>
  <cellXfs count="220">
    <xf numFmtId="0" fontId="0" fillId="0" borderId="0" xfId="0"/>
    <xf numFmtId="0" fontId="3" fillId="8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6" fillId="0" borderId="15" xfId="0" applyFont="1" applyBorder="1" applyAlignment="1">
      <alignment horizontal="center"/>
    </xf>
    <xf numFmtId="0" fontId="7" fillId="10" borderId="0" xfId="0" applyFont="1" applyFill="1" applyAlignment="1">
      <alignment horizontal="right"/>
    </xf>
    <xf numFmtId="0" fontId="3" fillId="0" borderId="14" xfId="0" applyFont="1" applyBorder="1"/>
    <xf numFmtId="0" fontId="3" fillId="0" borderId="7" xfId="0" applyFont="1" applyBorder="1"/>
    <xf numFmtId="0" fontId="3" fillId="11" borderId="12" xfId="0" applyFont="1" applyFill="1" applyBorder="1" applyAlignment="1">
      <alignment horizontal="center"/>
    </xf>
    <xf numFmtId="0" fontId="3" fillId="0" borderId="12" xfId="0" applyFont="1" applyBorder="1"/>
    <xf numFmtId="0" fontId="3" fillId="0" borderId="7" xfId="0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right"/>
    </xf>
    <xf numFmtId="0" fontId="3" fillId="11" borderId="12" xfId="0" applyFont="1" applyFill="1" applyBorder="1"/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right"/>
    </xf>
    <xf numFmtId="0" fontId="3" fillId="12" borderId="12" xfId="0" applyFont="1" applyFill="1" applyBorder="1" applyAlignment="1">
      <alignment horizontal="right"/>
    </xf>
    <xf numFmtId="0" fontId="3" fillId="13" borderId="12" xfId="0" applyFont="1" applyFill="1" applyBorder="1" applyAlignment="1">
      <alignment horizontal="right"/>
    </xf>
    <xf numFmtId="0" fontId="3" fillId="14" borderId="12" xfId="0" applyFont="1" applyFill="1" applyBorder="1" applyAlignment="1">
      <alignment horizontal="right"/>
    </xf>
    <xf numFmtId="0" fontId="3" fillId="15" borderId="12" xfId="0" applyFont="1" applyFill="1" applyBorder="1" applyAlignment="1">
      <alignment horizontal="right"/>
    </xf>
    <xf numFmtId="0" fontId="9" fillId="0" borderId="12" xfId="0" applyFont="1" applyBorder="1" applyAlignment="1">
      <alignment horizontal="center"/>
    </xf>
    <xf numFmtId="0" fontId="8" fillId="17" borderId="12" xfId="0" applyFont="1" applyFill="1" applyBorder="1" applyAlignment="1">
      <alignment horizontal="right"/>
    </xf>
    <xf numFmtId="0" fontId="9" fillId="17" borderId="12" xfId="0" applyFont="1" applyFill="1" applyBorder="1" applyAlignment="1">
      <alignment horizontal="center"/>
    </xf>
    <xf numFmtId="0" fontId="3" fillId="8" borderId="0" xfId="0" applyFont="1" applyFill="1"/>
    <xf numFmtId="0" fontId="8" fillId="17" borderId="12" xfId="0" applyFont="1" applyFill="1" applyBorder="1" applyAlignment="1">
      <alignment horizontal="center"/>
    </xf>
    <xf numFmtId="0" fontId="3" fillId="17" borderId="12" xfId="0" applyFont="1" applyFill="1" applyBorder="1" applyAlignment="1">
      <alignment horizontal="center"/>
    </xf>
    <xf numFmtId="0" fontId="3" fillId="17" borderId="0" xfId="0" applyFont="1" applyFill="1"/>
    <xf numFmtId="0" fontId="8" fillId="17" borderId="0" xfId="0" applyFont="1" applyFill="1" applyAlignment="1">
      <alignment horizontal="right"/>
    </xf>
    <xf numFmtId="0" fontId="3" fillId="17" borderId="0" xfId="0" applyFont="1" applyFill="1" applyAlignment="1">
      <alignment horizontal="center"/>
    </xf>
    <xf numFmtId="0" fontId="3" fillId="17" borderId="12" xfId="0" applyFont="1" applyFill="1" applyBorder="1" applyAlignment="1">
      <alignment horizontal="right"/>
    </xf>
    <xf numFmtId="0" fontId="3" fillId="17" borderId="0" xfId="0" applyFont="1" applyFill="1" applyAlignment="1">
      <alignment horizontal="right"/>
    </xf>
    <xf numFmtId="0" fontId="9" fillId="18" borderId="12" xfId="0" applyFont="1" applyFill="1" applyBorder="1" applyAlignment="1">
      <alignment horizontal="center"/>
    </xf>
    <xf numFmtId="0" fontId="3" fillId="18" borderId="12" xfId="0" applyFont="1" applyFill="1" applyBorder="1" applyAlignment="1">
      <alignment horizontal="center"/>
    </xf>
    <xf numFmtId="0" fontId="8" fillId="19" borderId="12" xfId="0" applyFont="1" applyFill="1" applyBorder="1"/>
    <xf numFmtId="0" fontId="8" fillId="19" borderId="12" xfId="0" applyFont="1" applyFill="1" applyBorder="1" applyAlignment="1">
      <alignment horizontal="right"/>
    </xf>
    <xf numFmtId="0" fontId="12" fillId="16" borderId="0" xfId="0" applyFont="1" applyFill="1"/>
    <xf numFmtId="0" fontId="13" fillId="0" borderId="0" xfId="0" applyFont="1"/>
    <xf numFmtId="0" fontId="9" fillId="8" borderId="7" xfId="0" applyFont="1" applyFill="1" applyBorder="1" applyAlignment="1">
      <alignment horizontal="center"/>
    </xf>
    <xf numFmtId="0" fontId="9" fillId="0" borderId="12" xfId="0" applyFont="1" applyBorder="1" applyAlignment="1">
      <alignment horizontal="right"/>
    </xf>
    <xf numFmtId="0" fontId="9" fillId="17" borderId="0" xfId="0" applyFont="1" applyFill="1" applyAlignment="1">
      <alignment horizontal="right"/>
    </xf>
    <xf numFmtId="0" fontId="8" fillId="21" borderId="12" xfId="0" applyFont="1" applyFill="1" applyBorder="1"/>
    <xf numFmtId="0" fontId="8" fillId="21" borderId="12" xfId="0" applyFont="1" applyFill="1" applyBorder="1" applyAlignment="1">
      <alignment horizontal="right"/>
    </xf>
    <xf numFmtId="0" fontId="13" fillId="16" borderId="0" xfId="0" applyFont="1" applyFill="1"/>
    <xf numFmtId="0" fontId="9" fillId="22" borderId="12" xfId="0" applyFont="1" applyFill="1" applyBorder="1" applyAlignment="1">
      <alignment horizontal="center"/>
    </xf>
    <xf numFmtId="0" fontId="3" fillId="22" borderId="12" xfId="0" applyFont="1" applyFill="1" applyBorder="1"/>
    <xf numFmtId="0" fontId="10" fillId="0" borderId="12" xfId="0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17" fillId="0" borderId="12" xfId="0" applyFont="1" applyBorder="1" applyAlignment="1">
      <alignment horizontal="center" vertical="top"/>
    </xf>
    <xf numFmtId="0" fontId="3" fillId="0" borderId="14" xfId="0" applyFont="1" applyBorder="1" applyAlignment="1">
      <alignment vertical="top"/>
    </xf>
    <xf numFmtId="0" fontId="10" fillId="23" borderId="12" xfId="0" applyFont="1" applyFill="1" applyBorder="1" applyAlignment="1">
      <alignment horizontal="center"/>
    </xf>
    <xf numFmtId="0" fontId="10" fillId="24" borderId="12" xfId="0" applyFont="1" applyFill="1" applyBorder="1" applyAlignment="1">
      <alignment horizontal="center"/>
    </xf>
    <xf numFmtId="0" fontId="10" fillId="23" borderId="12" xfId="0" applyFont="1" applyFill="1" applyBorder="1" applyAlignment="1">
      <alignment horizontal="center" wrapText="1"/>
    </xf>
    <xf numFmtId="0" fontId="10" fillId="24" borderId="12" xfId="0" applyFont="1" applyFill="1" applyBorder="1" applyAlignment="1">
      <alignment horizontal="center" wrapText="1"/>
    </xf>
    <xf numFmtId="0" fontId="19" fillId="25" borderId="12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12" xfId="0" applyFont="1" applyBorder="1"/>
    <xf numFmtId="0" fontId="10" fillId="0" borderId="12" xfId="0" applyFont="1" applyBorder="1" applyAlignment="1">
      <alignment horizontal="right"/>
    </xf>
    <xf numFmtId="0" fontId="10" fillId="21" borderId="0" xfId="0" applyFont="1" applyFill="1"/>
    <xf numFmtId="0" fontId="10" fillId="21" borderId="0" xfId="0" applyFont="1" applyFill="1" applyAlignment="1">
      <alignment horizontal="right"/>
    </xf>
    <xf numFmtId="0" fontId="19" fillId="25" borderId="12" xfId="0" applyFont="1" applyFill="1" applyBorder="1" applyAlignment="1">
      <alignment horizontal="right"/>
    </xf>
    <xf numFmtId="0" fontId="10" fillId="8" borderId="0" xfId="0" applyFont="1" applyFill="1" applyAlignment="1">
      <alignment horizontal="right"/>
    </xf>
    <xf numFmtId="0" fontId="10" fillId="26" borderId="12" xfId="0" applyFont="1" applyFill="1" applyBorder="1" applyAlignment="1">
      <alignment horizontal="center"/>
    </xf>
    <xf numFmtId="0" fontId="16" fillId="26" borderId="12" xfId="0" applyFont="1" applyFill="1" applyBorder="1" applyAlignment="1">
      <alignment horizontal="center"/>
    </xf>
    <xf numFmtId="0" fontId="10" fillId="21" borderId="12" xfId="0" applyFont="1" applyFill="1" applyBorder="1" applyAlignment="1">
      <alignment horizontal="right"/>
    </xf>
    <xf numFmtId="0" fontId="10" fillId="27" borderId="12" xfId="0" applyFont="1" applyFill="1" applyBorder="1" applyAlignment="1">
      <alignment horizontal="right"/>
    </xf>
    <xf numFmtId="0" fontId="10" fillId="27" borderId="12" xfId="0" applyFont="1" applyFill="1" applyBorder="1" applyAlignment="1">
      <alignment horizontal="center"/>
    </xf>
    <xf numFmtId="0" fontId="10" fillId="26" borderId="13" xfId="0" applyFont="1" applyFill="1" applyBorder="1" applyAlignment="1">
      <alignment horizontal="left"/>
    </xf>
    <xf numFmtId="0" fontId="0" fillId="0" borderId="0" xfId="0"/>
    <xf numFmtId="0" fontId="2" fillId="0" borderId="16" xfId="0" applyFont="1" applyBorder="1"/>
    <xf numFmtId="0" fontId="4" fillId="8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15" xfId="0" applyFont="1" applyBorder="1"/>
    <xf numFmtId="0" fontId="5" fillId="0" borderId="14" xfId="0" applyFont="1" applyBorder="1" applyAlignment="1">
      <alignment horizontal="center" vertical="top"/>
    </xf>
    <xf numFmtId="0" fontId="2" fillId="0" borderId="14" xfId="0" applyFont="1" applyBorder="1"/>
    <xf numFmtId="0" fontId="3" fillId="0" borderId="14" xfId="0" applyFont="1" applyBorder="1" applyAlignment="1">
      <alignment horizontal="center"/>
    </xf>
    <xf numFmtId="0" fontId="2" fillId="0" borderId="12" xfId="0" applyFont="1" applyBorder="1"/>
    <xf numFmtId="0" fontId="11" fillId="9" borderId="14" xfId="0" applyFont="1" applyFill="1" applyBorder="1" applyAlignment="1">
      <alignment horizontal="center"/>
    </xf>
    <xf numFmtId="0" fontId="3" fillId="0" borderId="14" xfId="0" applyFont="1" applyBorder="1"/>
    <xf numFmtId="0" fontId="14" fillId="20" borderId="14" xfId="0" applyFont="1" applyFill="1" applyBorder="1" applyAlignment="1">
      <alignment horizontal="center"/>
    </xf>
    <xf numFmtId="0" fontId="15" fillId="22" borderId="14" xfId="0" applyFont="1" applyFill="1" applyBorder="1" applyAlignment="1">
      <alignment horizontal="center"/>
    </xf>
    <xf numFmtId="0" fontId="9" fillId="22" borderId="14" xfId="0" applyFont="1" applyFill="1" applyBorder="1" applyAlignment="1">
      <alignment horizontal="center"/>
    </xf>
    <xf numFmtId="0" fontId="16" fillId="12" borderId="0" xfId="0" applyFont="1" applyFill="1" applyAlignment="1">
      <alignment horizontal="center"/>
    </xf>
    <xf numFmtId="0" fontId="16" fillId="0" borderId="0" xfId="0" applyFont="1" applyAlignment="1">
      <alignment horizontal="center" vertical="top"/>
    </xf>
    <xf numFmtId="0" fontId="18" fillId="0" borderId="14" xfId="0" applyFont="1" applyBorder="1"/>
    <xf numFmtId="0" fontId="10" fillId="0" borderId="14" xfId="0" applyFont="1" applyBorder="1" applyAlignment="1">
      <alignment horizontal="right"/>
    </xf>
    <xf numFmtId="0" fontId="20" fillId="28" borderId="14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23" fillId="0" borderId="17" xfId="0" applyFont="1" applyBorder="1" applyAlignment="1">
      <alignment horizontal="center" vertical="top" wrapText="1"/>
    </xf>
    <xf numFmtId="0" fontId="23" fillId="0" borderId="18" xfId="0" applyFont="1" applyBorder="1" applyAlignment="1">
      <alignment horizontal="center" vertical="top" wrapText="1"/>
    </xf>
    <xf numFmtId="0" fontId="24" fillId="0" borderId="18" xfId="0" applyFont="1" applyBorder="1" applyAlignment="1">
      <alignment horizontal="center" vertical="top" wrapText="1"/>
    </xf>
    <xf numFmtId="0" fontId="23" fillId="0" borderId="19" xfId="0" applyFont="1" applyBorder="1" applyAlignment="1">
      <alignment horizontal="center" vertical="top" wrapText="1"/>
    </xf>
    <xf numFmtId="0" fontId="23" fillId="0" borderId="20" xfId="0" applyFont="1" applyBorder="1" applyAlignment="1">
      <alignment horizontal="center" vertical="top" wrapText="1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14" xfId="0" applyFont="1" applyBorder="1"/>
    <xf numFmtId="0" fontId="26" fillId="0" borderId="0" xfId="0" applyFont="1" applyAlignment="1">
      <alignment horizontal="center"/>
    </xf>
    <xf numFmtId="0" fontId="26" fillId="25" borderId="5" xfId="0" applyFont="1" applyFill="1" applyBorder="1" applyAlignment="1">
      <alignment horizontal="center"/>
    </xf>
    <xf numFmtId="0" fontId="26" fillId="25" borderId="12" xfId="0" applyFont="1" applyFill="1" applyBorder="1" applyAlignment="1">
      <alignment horizontal="center"/>
    </xf>
    <xf numFmtId="0" fontId="25" fillId="21" borderId="0" xfId="0" applyFont="1" applyFill="1" applyAlignment="1">
      <alignment horizontal="center"/>
    </xf>
    <xf numFmtId="0" fontId="25" fillId="17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25" fillId="0" borderId="5" xfId="0" applyFont="1" applyBorder="1"/>
    <xf numFmtId="0" fontId="25" fillId="0" borderId="12" xfId="0" applyFont="1" applyBorder="1" applyAlignment="1">
      <alignment horizontal="right"/>
    </xf>
    <xf numFmtId="0" fontId="25" fillId="21" borderId="0" xfId="0" applyFont="1" applyFill="1"/>
    <xf numFmtId="0" fontId="25" fillId="21" borderId="0" xfId="0" applyFont="1" applyFill="1" applyAlignment="1">
      <alignment horizontal="right"/>
    </xf>
    <xf numFmtId="0" fontId="25" fillId="0" borderId="7" xfId="0" applyFont="1" applyBorder="1"/>
    <xf numFmtId="0" fontId="25" fillId="0" borderId="12" xfId="0" applyFont="1" applyBorder="1"/>
    <xf numFmtId="0" fontId="25" fillId="19" borderId="12" xfId="0" applyFont="1" applyFill="1" applyBorder="1" applyAlignment="1">
      <alignment horizontal="right"/>
    </xf>
    <xf numFmtId="0" fontId="26" fillId="31" borderId="13" xfId="0" applyFont="1" applyFill="1" applyBorder="1" applyAlignment="1">
      <alignment horizontal="center"/>
    </xf>
    <xf numFmtId="0" fontId="26" fillId="31" borderId="12" xfId="0" applyFont="1" applyFill="1" applyBorder="1" applyAlignment="1">
      <alignment horizontal="center"/>
    </xf>
    <xf numFmtId="0" fontId="27" fillId="0" borderId="13" xfId="0" applyFont="1" applyBorder="1" applyAlignment="1">
      <alignment horizontal="right"/>
    </xf>
    <xf numFmtId="0" fontId="28" fillId="0" borderId="13" xfId="0" applyFont="1" applyBorder="1" applyAlignment="1">
      <alignment horizontal="right"/>
    </xf>
    <xf numFmtId="0" fontId="28" fillId="16" borderId="13" xfId="0" applyFont="1" applyFill="1" applyBorder="1"/>
    <xf numFmtId="0" fontId="29" fillId="0" borderId="21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right"/>
    </xf>
    <xf numFmtId="0" fontId="29" fillId="0" borderId="2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1" fillId="0" borderId="26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26" fillId="32" borderId="14" xfId="0" applyFont="1" applyFill="1" applyBorder="1" applyAlignment="1">
      <alignment horizontal="center"/>
    </xf>
    <xf numFmtId="0" fontId="26" fillId="32" borderId="5" xfId="0" applyFont="1" applyFill="1" applyBorder="1" applyAlignment="1">
      <alignment horizontal="center"/>
    </xf>
    <xf numFmtId="0" fontId="26" fillId="32" borderId="12" xfId="0" applyFont="1" applyFill="1" applyBorder="1" applyAlignment="1">
      <alignment horizontal="center"/>
    </xf>
    <xf numFmtId="0" fontId="22" fillId="29" borderId="5" xfId="1" applyBorder="1" applyAlignment="1"/>
    <xf numFmtId="0" fontId="22" fillId="29" borderId="12" xfId="1" applyBorder="1" applyAlignment="1">
      <alignment horizontal="right"/>
    </xf>
    <xf numFmtId="0" fontId="22" fillId="29" borderId="7" xfId="1" applyBorder="1" applyAlignment="1">
      <alignment horizontal="right"/>
    </xf>
    <xf numFmtId="0" fontId="25" fillId="0" borderId="28" xfId="0" applyFont="1" applyBorder="1" applyAlignment="1">
      <alignment horizontal="right"/>
    </xf>
    <xf numFmtId="0" fontId="0" fillId="0" borderId="28" xfId="0" applyBorder="1"/>
    <xf numFmtId="0" fontId="25" fillId="16" borderId="0" xfId="0" applyFont="1" applyFill="1"/>
    <xf numFmtId="0" fontId="22" fillId="29" borderId="6" xfId="1" applyBorder="1" applyAlignment="1"/>
    <xf numFmtId="0" fontId="25" fillId="0" borderId="28" xfId="0" applyFont="1" applyBorder="1"/>
    <xf numFmtId="0" fontId="32" fillId="33" borderId="0" xfId="0" applyFont="1" applyFill="1" applyAlignment="1">
      <alignment horizontal="center"/>
    </xf>
    <xf numFmtId="0" fontId="26" fillId="28" borderId="0" xfId="0" applyFont="1" applyFill="1"/>
    <xf numFmtId="0" fontId="26" fillId="28" borderId="0" xfId="0" applyFont="1" applyFill="1" applyAlignment="1">
      <alignment horizontal="right"/>
    </xf>
    <xf numFmtId="0" fontId="25" fillId="28" borderId="0" xfId="0" applyFont="1" applyFill="1"/>
    <xf numFmtId="0" fontId="26" fillId="0" borderId="0" xfId="0" applyFont="1"/>
    <xf numFmtId="0" fontId="2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0" fontId="21" fillId="0" borderId="0" xfId="0" applyFont="1"/>
    <xf numFmtId="0" fontId="0" fillId="0" borderId="0" xfId="0" applyNumberFormat="1"/>
    <xf numFmtId="0" fontId="33" fillId="0" borderId="0" xfId="0" applyFont="1"/>
    <xf numFmtId="0" fontId="34" fillId="0" borderId="0" xfId="0" applyFont="1"/>
    <xf numFmtId="0" fontId="33" fillId="2" borderId="1" xfId="0" applyFont="1" applyFill="1" applyBorder="1" applyAlignment="1">
      <alignment horizontal="center"/>
    </xf>
    <xf numFmtId="0" fontId="33" fillId="2" borderId="2" xfId="0" applyFont="1" applyFill="1" applyBorder="1" applyAlignment="1">
      <alignment horizontal="center"/>
    </xf>
    <xf numFmtId="0" fontId="35" fillId="0" borderId="3" xfId="0" applyFont="1" applyBorder="1"/>
    <xf numFmtId="0" fontId="35" fillId="0" borderId="4" xfId="0" applyFont="1" applyBorder="1"/>
    <xf numFmtId="0" fontId="33" fillId="2" borderId="3" xfId="0" applyFont="1" applyFill="1" applyBorder="1" applyAlignment="1">
      <alignment horizontal="center"/>
    </xf>
    <xf numFmtId="0" fontId="35" fillId="0" borderId="5" xfId="0" applyFont="1" applyBorder="1"/>
    <xf numFmtId="0" fontId="33" fillId="3" borderId="6" xfId="0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8" xfId="0" applyFont="1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0" fontId="33" fillId="3" borderId="10" xfId="0" applyFont="1" applyFill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3" borderId="11" xfId="0" applyFont="1" applyFill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33" fillId="0" borderId="0" xfId="0" applyFont="1"/>
    <xf numFmtId="0" fontId="33" fillId="3" borderId="0" xfId="0" applyFont="1" applyFill="1" applyAlignment="1">
      <alignment horizontal="right"/>
    </xf>
    <xf numFmtId="0" fontId="33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33" fillId="5" borderId="0" xfId="0" applyFont="1" applyFill="1" applyAlignment="1">
      <alignment horizontal="center"/>
    </xf>
    <xf numFmtId="0" fontId="33" fillId="4" borderId="0" xfId="0" applyFont="1" applyFill="1"/>
    <xf numFmtId="0" fontId="33" fillId="5" borderId="0" xfId="0" applyFont="1" applyFill="1" applyAlignment="1">
      <alignment horizontal="right"/>
    </xf>
    <xf numFmtId="0" fontId="33" fillId="6" borderId="0" xfId="0" applyFont="1" applyFill="1" applyAlignment="1">
      <alignment horizontal="right"/>
    </xf>
    <xf numFmtId="0" fontId="35" fillId="0" borderId="7" xfId="0" applyFont="1" applyBorder="1"/>
    <xf numFmtId="0" fontId="33" fillId="3" borderId="7" xfId="0" applyFont="1" applyFill="1" applyBorder="1" applyAlignment="1">
      <alignment horizontal="right"/>
    </xf>
    <xf numFmtId="0" fontId="36" fillId="4" borderId="0" xfId="0" applyFont="1" applyFill="1"/>
    <xf numFmtId="0" fontId="33" fillId="0" borderId="7" xfId="0" applyFont="1" applyBorder="1"/>
    <xf numFmtId="0" fontId="33" fillId="0" borderId="13" xfId="0" applyFont="1" applyBorder="1"/>
    <xf numFmtId="0" fontId="33" fillId="4" borderId="4" xfId="0" applyFont="1" applyFill="1" applyBorder="1"/>
    <xf numFmtId="0" fontId="33" fillId="0" borderId="4" xfId="0" applyFont="1" applyBorder="1" applyAlignment="1">
      <alignment horizontal="right"/>
    </xf>
    <xf numFmtId="0" fontId="33" fillId="0" borderId="5" xfId="0" applyFont="1" applyBorder="1"/>
    <xf numFmtId="0" fontId="33" fillId="4" borderId="12" xfId="0" applyFont="1" applyFill="1" applyBorder="1"/>
    <xf numFmtId="0" fontId="33" fillId="0" borderId="12" xfId="0" applyFont="1" applyBorder="1" applyAlignment="1">
      <alignment horizontal="right"/>
    </xf>
    <xf numFmtId="0" fontId="33" fillId="4" borderId="5" xfId="0" applyFont="1" applyFill="1" applyBorder="1"/>
    <xf numFmtId="0" fontId="36" fillId="7" borderId="0" xfId="0" applyFont="1" applyFill="1"/>
    <xf numFmtId="0" fontId="36" fillId="0" borderId="0" xfId="0" applyFont="1"/>
    <xf numFmtId="0" fontId="37" fillId="0" borderId="0" xfId="0" applyFont="1" applyAlignment="1">
      <alignment horizontal="right"/>
    </xf>
    <xf numFmtId="0" fontId="33" fillId="2" borderId="28" xfId="0" applyFont="1" applyFill="1" applyBorder="1" applyAlignment="1">
      <alignment horizontal="center"/>
    </xf>
    <xf numFmtId="0" fontId="33" fillId="4" borderId="28" xfId="0" applyFont="1" applyFill="1" applyBorder="1" applyAlignment="1">
      <alignment horizontal="center"/>
    </xf>
    <xf numFmtId="0" fontId="33" fillId="0" borderId="28" xfId="0" applyFont="1" applyBorder="1"/>
    <xf numFmtId="0" fontId="33" fillId="0" borderId="28" xfId="0" applyFont="1" applyBorder="1" applyAlignment="1">
      <alignment horizontal="right"/>
    </xf>
    <xf numFmtId="0" fontId="34" fillId="0" borderId="28" xfId="0" applyFont="1" applyBorder="1" applyAlignment="1">
      <alignment horizontal="right"/>
    </xf>
    <xf numFmtId="0" fontId="35" fillId="0" borderId="6" xfId="0" applyFont="1" applyBorder="1"/>
    <xf numFmtId="0" fontId="1" fillId="30" borderId="6" xfId="2" applyBorder="1" applyAlignment="1">
      <alignment horizontal="center"/>
    </xf>
    <xf numFmtId="0" fontId="1" fillId="30" borderId="7" xfId="2" applyBorder="1" applyAlignment="1">
      <alignment horizontal="center"/>
    </xf>
    <xf numFmtId="0" fontId="1" fillId="30" borderId="28" xfId="2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8" fillId="17" borderId="14" xfId="0" applyFont="1" applyFill="1" applyBorder="1" applyAlignment="1">
      <alignment horizontal="right"/>
    </xf>
    <xf numFmtId="0" fontId="10" fillId="16" borderId="28" xfId="0" applyFont="1" applyFill="1" applyBorder="1"/>
    <xf numFmtId="0" fontId="3" fillId="0" borderId="0" xfId="0" applyFont="1" applyBorder="1"/>
    <xf numFmtId="0" fontId="11" fillId="9" borderId="29" xfId="0" applyFont="1" applyFill="1" applyBorder="1" applyAlignment="1">
      <alignment horizontal="center"/>
    </xf>
    <xf numFmtId="0" fontId="2" fillId="0" borderId="30" xfId="0" applyFont="1" applyBorder="1"/>
    <xf numFmtId="0" fontId="2" fillId="0" borderId="31" xfId="0" applyFont="1" applyBorder="1"/>
    <xf numFmtId="0" fontId="10" fillId="16" borderId="32" xfId="0" applyFont="1" applyFill="1" applyBorder="1"/>
    <xf numFmtId="0" fontId="2" fillId="0" borderId="33" xfId="0" applyFont="1" applyBorder="1"/>
    <xf numFmtId="0" fontId="10" fillId="16" borderId="34" xfId="0" applyFont="1" applyFill="1" applyBorder="1"/>
    <xf numFmtId="0" fontId="2" fillId="0" borderId="35" xfId="0" applyFont="1" applyBorder="1"/>
    <xf numFmtId="0" fontId="2" fillId="0" borderId="36" xfId="0" applyFont="1" applyBorder="1"/>
    <xf numFmtId="0" fontId="1" fillId="30" borderId="28" xfId="2" applyBorder="1" applyAlignment="1">
      <alignment horizontal="right"/>
    </xf>
  </cellXfs>
  <cellStyles count="3">
    <cellStyle name="20% - Accent3" xfId="2" builtinId="3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</a:t>
            </a:r>
            <a:r>
              <a:rPr lang="en-US" baseline="0"/>
              <a:t> Effect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MM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'[1]2021'!$D$51:$E$51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'[1]2021'!$D$52:$E$52</c:f>
              <c:numCache>
                <c:formatCode>General</c:formatCode>
                <c:ptCount val="2"/>
                <c:pt idx="0">
                  <c:v>11.41925</c:v>
                </c:pt>
                <c:pt idx="1">
                  <c:v>14.514625000000001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B0-9545-8AE8-2B91C48E1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01016"/>
        <c:axId val="398306264"/>
      </c:lineChart>
      <c:catAx>
        <c:axId val="39830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Sweetener A</a:t>
                </a:r>
              </a:p>
            </c:rich>
          </c:tx>
          <c:layout>
            <c:manualLayout>
              <c:xMode val="edge"/>
              <c:yMode val="edge"/>
              <c:x val="0.45301454630244115"/>
              <c:y val="0.7249304005795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6264"/>
        <c:crosses val="autoZero"/>
        <c:auto val="1"/>
        <c:lblAlgn val="ctr"/>
        <c:lblOffset val="100"/>
        <c:noMultiLvlLbl val="0"/>
      </c:catAx>
      <c:valAx>
        <c:axId val="398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830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Effect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'[1]2021'!$P$51:$Q$51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'[1]2021'!$P$52:$Q$52</c:f>
              <c:numCache>
                <c:formatCode>General</c:formatCode>
                <c:ptCount val="2"/>
                <c:pt idx="0">
                  <c:v>14.8035</c:v>
                </c:pt>
                <c:pt idx="1">
                  <c:v>11.130375000000001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F-5F4C-9AC3-DCE3E84B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74144"/>
        <c:axId val="394874472"/>
      </c:lineChart>
      <c:catAx>
        <c:axId val="39487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Carbonation</a:t>
                </a:r>
                <a:r>
                  <a:rPr lang="en-US" baseline="0"/>
                  <a:t>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472"/>
        <c:crosses val="autoZero"/>
        <c:auto val="1"/>
        <c:lblAlgn val="ctr"/>
        <c:lblOffset val="100"/>
        <c:noMultiLvlLbl val="0"/>
      </c:catAx>
      <c:valAx>
        <c:axId val="3948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M"/>
          </a:p>
        </c:txPr>
        <c:crossAx val="39487414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M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MM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58</xdr:row>
      <xdr:rowOff>161924</xdr:rowOff>
    </xdr:from>
    <xdr:to>
      <xdr:col>8</xdr:col>
      <xdr:colOff>901700</xdr:colOff>
      <xdr:row>76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6FA85-FA24-C049-B8FC-CC6C3CA47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19</xdr:col>
      <xdr:colOff>609600</xdr:colOff>
      <xdr:row>75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FC8548-BB0E-6947-A2CF-1E7FF44EA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yithinnu/Downloads/Q3%20-%20Effect%20of%20the%20Expirements%20(excel%20cal).xlsx" TargetMode="External"/><Relationship Id="rId1" Type="http://schemas.openxmlformats.org/officeDocument/2006/relationships/externalLinkPath" Target="Q3%20-%20Effect%20of%20the%20Expirements%20(excel%20c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1"/>
      <sheetName val="2020"/>
      <sheetName val="2019"/>
      <sheetName val="2018"/>
      <sheetName val="2017"/>
      <sheetName val="2015"/>
      <sheetName val="final-2023"/>
    </sheetNames>
    <sheetDataSet>
      <sheetData sheetId="0">
        <row r="51">
          <cell r="D51">
            <v>-1</v>
          </cell>
          <cell r="E51">
            <v>1</v>
          </cell>
          <cell r="P51">
            <v>-1</v>
          </cell>
          <cell r="Q51">
            <v>1</v>
          </cell>
        </row>
        <row r="52">
          <cell r="D52">
            <v>11.41925</v>
          </cell>
          <cell r="E52">
            <v>14.514625000000001</v>
          </cell>
          <cell r="P52">
            <v>14.8035</v>
          </cell>
          <cell r="Q52">
            <v>11.130375000000001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202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ut Yee Aung" refreshedDate="45264.725021527775" createdVersion="8" refreshedVersion="8" minRefreshableVersion="3" recordCount="8" xr:uid="{4B454ED7-188C-DB40-9AB6-8E461C5477F7}">
  <cacheSource type="worksheet">
    <worksheetSource ref="B72:E80" sheet="Q3" r:id="rId2"/>
  </cacheSource>
  <cacheFields count="4">
    <cacheField name="Total" numFmtId="0">
      <sharedItems containsSemiMixedTypes="0" containsString="0" containsNumber="1" minValue="171.5" maxValue="191.5"/>
    </cacheField>
    <cacheField name="A" numFmtId="0">
      <sharedItems containsSemiMixedTypes="0" containsString="0" containsNumber="1" containsInteger="1" minValue="-1" maxValue="1" count="2">
        <n v="-1"/>
        <n v="1"/>
      </sharedItems>
    </cacheField>
    <cacheField name="B" numFmtId="0">
      <sharedItems containsSemiMixedTypes="0" containsString="0" containsNumber="1" containsInteger="1" minValue="-1" maxValue="1" count="2">
        <n v="-1"/>
        <n v="1"/>
      </sharedItems>
    </cacheField>
    <cacheField name="C" numFmtId="0">
      <sharedItems containsSemiMixedTypes="0" containsString="0" containsNumber="1" containsInteger="1" minValue="-1" maxValue="1" count="2">
        <n v="-1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4.763245254631" createdVersion="8" refreshedVersion="8" minRefreshableVersion="3" recordCount="8" xr:uid="{3808A910-1810-9445-B39A-BAF85BDBCE91}">
  <cacheSource type="worksheet">
    <worksheetSource ref="E81:H89" sheet="Q3"/>
  </cacheSource>
  <cacheFields count="4">
    <cacheField name="A" numFmtId="0">
      <sharedItems containsSemiMixedTypes="0" containsString="0" containsNumber="1" containsInteger="1" minValue="-1" maxValue="1"/>
    </cacheField>
    <cacheField name="B" numFmtId="0">
      <sharedItems containsSemiMixedTypes="0" containsString="0" containsNumber="1" containsInteger="1" minValue="-1" maxValue="1" count="2">
        <n v="-1"/>
        <n v="1"/>
      </sharedItems>
    </cacheField>
    <cacheField name="C" numFmtId="0">
      <sharedItems containsSemiMixedTypes="0" containsString="0" containsNumber="1" containsInteger="1" minValue="-1" maxValue="1"/>
    </cacheField>
    <cacheField name="Total" numFmtId="0">
      <sharedItems containsSemiMixedTypes="0" containsString="0" containsNumber="1" minValue="171.5" maxValue="19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4.766387962962" createdVersion="8" refreshedVersion="8" minRefreshableVersion="3" recordCount="8" xr:uid="{32002921-A0EE-C742-89FA-AE2E4462C79B}">
  <cacheSource type="worksheet">
    <worksheetSource ref="D81:G89" sheet="Q3"/>
  </cacheSource>
  <cacheFields count="4">
    <cacheField name="Total" numFmtId="0">
      <sharedItems containsSemiMixedTypes="0" containsString="0" containsNumber="1" minValue="171.5" maxValue="191.5" count="8">
        <n v="191.5"/>
        <n v="176"/>
        <n v="183"/>
        <n v="181.5"/>
        <n v="177.5"/>
        <n v="180.5"/>
        <n v="185"/>
        <n v="171.5"/>
      </sharedItems>
    </cacheField>
    <cacheField name="A" numFmtId="0">
      <sharedItems containsSemiMixedTypes="0" containsString="0" containsNumber="1" containsInteger="1" minValue="-1" maxValue="1" count="2">
        <n v="-1"/>
        <n v="1"/>
      </sharedItems>
    </cacheField>
    <cacheField name="B" numFmtId="0">
      <sharedItems containsSemiMixedTypes="0" containsString="0" containsNumber="1" containsInteger="1" minValue="-1" maxValue="1"/>
    </cacheField>
    <cacheField name="C" numFmtId="0">
      <sharedItems containsSemiMixedTypes="0" containsString="0" containsNumber="1" containsInteger="1" minValue="-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91.5"/>
    <x v="0"/>
    <x v="0"/>
    <x v="0"/>
  </r>
  <r>
    <n v="176"/>
    <x v="1"/>
    <x v="0"/>
    <x v="0"/>
  </r>
  <r>
    <n v="183"/>
    <x v="0"/>
    <x v="1"/>
    <x v="0"/>
  </r>
  <r>
    <n v="181.5"/>
    <x v="1"/>
    <x v="1"/>
    <x v="0"/>
  </r>
  <r>
    <n v="177.5"/>
    <x v="0"/>
    <x v="0"/>
    <x v="1"/>
  </r>
  <r>
    <n v="180.5"/>
    <x v="1"/>
    <x v="0"/>
    <x v="1"/>
  </r>
  <r>
    <n v="185"/>
    <x v="0"/>
    <x v="1"/>
    <x v="1"/>
  </r>
  <r>
    <n v="171.5"/>
    <x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-1"/>
    <x v="0"/>
    <n v="-1"/>
    <n v="191.5"/>
  </r>
  <r>
    <n v="1"/>
    <x v="0"/>
    <n v="-1"/>
    <n v="176"/>
  </r>
  <r>
    <n v="-1"/>
    <x v="1"/>
    <n v="-1"/>
    <n v="183"/>
  </r>
  <r>
    <n v="1"/>
    <x v="1"/>
    <n v="-1"/>
    <n v="181.5"/>
  </r>
  <r>
    <n v="-1"/>
    <x v="0"/>
    <n v="1"/>
    <n v="177.5"/>
  </r>
  <r>
    <n v="1"/>
    <x v="0"/>
    <n v="1"/>
    <n v="180.5"/>
  </r>
  <r>
    <n v="-1"/>
    <x v="1"/>
    <n v="1"/>
    <n v="185"/>
  </r>
  <r>
    <n v="1"/>
    <x v="1"/>
    <n v="1"/>
    <n v="171.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-1"/>
    <n v="-1"/>
  </r>
  <r>
    <x v="1"/>
    <x v="1"/>
    <n v="-1"/>
    <n v="-1"/>
  </r>
  <r>
    <x v="2"/>
    <x v="0"/>
    <n v="1"/>
    <n v="-1"/>
  </r>
  <r>
    <x v="3"/>
    <x v="1"/>
    <n v="1"/>
    <n v="-1"/>
  </r>
  <r>
    <x v="4"/>
    <x v="0"/>
    <n v="-1"/>
    <n v="1"/>
  </r>
  <r>
    <x v="5"/>
    <x v="1"/>
    <n v="-1"/>
    <n v="1"/>
  </r>
  <r>
    <x v="6"/>
    <x v="0"/>
    <n v="1"/>
    <n v="1"/>
  </r>
  <r>
    <x v="7"/>
    <x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D991C-85AD-474F-A130-9DD9CAD647E1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4">
    <pivotField showAll="0">
      <items count="9">
        <item x="7"/>
        <item x="1"/>
        <item x="4"/>
        <item x="5"/>
        <item x="3"/>
        <item x="2"/>
        <item x="6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" fld="2" baseField="0" baseItem="0"/>
    <dataField name="Sum of C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AED4F-325C-5F4F-90C3-392478D8CC57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91:G94" firstHeaderRow="0" firstDataRow="1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3" baseField="0" baseItem="0"/>
    <dataField name="Sum of A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B858A-0954-C04D-95BA-DC0C6AA6D52D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M81:O89" firstHeaderRow="1" firstDataRow="2" firstDataCol="1"/>
  <pivotFields count="4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2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"/>
  </colFields>
  <colItems count="2">
    <i>
      <x/>
    </i>
    <i>
      <x v="1"/>
    </i>
  </colItems>
  <dataFields count="1">
    <dataField name="Sum of Total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A0-59B4-7F4D-BA10-BE3FE6244BBA}" name="Table1" displayName="Table1" ref="A1:D2" totalsRowShown="0">
  <autoFilter ref="A1:D2" xr:uid="{AA61FDA0-59B4-7F4D-BA10-BE3FE6244BBA}"/>
  <tableColumns count="4">
    <tableColumn id="1" xr3:uid="{DF224481-C417-EA4F-9BAB-07E570ED24FD}" name="Total"/>
    <tableColumn id="2" xr3:uid="{1CC22124-AE47-4E43-91CB-F79874E65216}" name="A"/>
    <tableColumn id="3" xr3:uid="{2807248D-0BE5-454D-B489-E7C99BFC007B}" name="B"/>
    <tableColumn id="4" xr3:uid="{5ADAC3DB-4B1A-9341-B70B-F4957D992345}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0D3EDB-2EDF-914C-A0C1-5BA40DB066B4}" name="Table2" displayName="Table2" ref="A1:D2" totalsRowShown="0">
  <autoFilter ref="A1:D2" xr:uid="{280D3EDB-2EDF-914C-A0C1-5BA40DB066B4}"/>
  <tableColumns count="4">
    <tableColumn id="1" xr3:uid="{969EFEF6-00BC-7D4A-92C0-AB170060EF70}" name="Total"/>
    <tableColumn id="2" xr3:uid="{D888B0C4-743E-1242-BBFF-133AF068CB1A}" name="A"/>
    <tableColumn id="3" xr3:uid="{7AB55EAE-94FC-264D-A695-3B7657ABAC56}" name="B"/>
    <tableColumn id="4" xr3:uid="{A034E369-BB75-354A-9383-326D321CC4DF}" name="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995E5-C8C0-C747-94B8-278274EA6AC6}" name="Table3" displayName="Table3" ref="A1:D5" totalsRowShown="0">
  <autoFilter ref="A1:D5" xr:uid="{957995E5-C8C0-C747-94B8-278274EA6AC6}"/>
  <tableColumns count="4">
    <tableColumn id="1" xr3:uid="{456989FF-260E-B04C-BCF5-FA8936CE1C4B}" name="A"/>
    <tableColumn id="2" xr3:uid="{679D2A0B-FF03-9D46-BFE1-8456C8384101}" name="B"/>
    <tableColumn id="3" xr3:uid="{73959D2D-E465-D347-B571-CA6A64DD0269}" name="C"/>
    <tableColumn id="4" xr3:uid="{F34CBD1C-A649-AB47-A508-A60F7FAA57FC}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1967FD-08D3-1544-97EE-A6FBD819D916}" name="Table4" displayName="Table4" ref="A1:D5" totalsRowShown="0">
  <autoFilter ref="A1:D5" xr:uid="{4D1967FD-08D3-1544-97EE-A6FBD819D916}"/>
  <tableColumns count="4">
    <tableColumn id="1" xr3:uid="{A29DBCE9-4AA0-0B4D-AD61-53D00F834950}" name="A"/>
    <tableColumn id="2" xr3:uid="{9D2EDAB2-8F86-314F-B115-D10E862BC978}" name="B"/>
    <tableColumn id="3" xr3:uid="{13DBC3D0-7A34-B149-935B-51E925078C24}" name="C"/>
    <tableColumn id="4" xr3:uid="{0BC0CD43-D791-C244-8F10-DB5827F52E27}" name="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E002A9-9639-7C4C-A65C-8210988B88E8}" name="Table5" displayName="Table5" ref="A1:D5" totalsRowShown="0">
  <autoFilter ref="A1:D5" xr:uid="{F9E002A9-9639-7C4C-A65C-8210988B88E8}"/>
  <tableColumns count="4">
    <tableColumn id="1" xr3:uid="{1B79CF98-F1FE-884F-B70D-928CD4A560C8}" name="A"/>
    <tableColumn id="2" xr3:uid="{C2CD655C-0677-4F4B-9B30-E15BE68FFA4F}" name="B"/>
    <tableColumn id="3" xr3:uid="{5E5A0A19-317C-E349-BD17-34AEE8EB367D}" name="C"/>
    <tableColumn id="4" xr3:uid="{1AB8639D-9D3A-E847-8D0B-277FFC091984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DEBF7"/>
    <outlinePr summaryBelow="0" summaryRight="0"/>
  </sheetPr>
  <dimension ref="B1:X61"/>
  <sheetViews>
    <sheetView workbookViewId="0">
      <selection activeCell="D15" sqref="D15"/>
    </sheetView>
  </sheetViews>
  <sheetFormatPr baseColWidth="10" defaultColWidth="12.6640625" defaultRowHeight="15.75" customHeight="1"/>
  <cols>
    <col min="1" max="2" width="12.6640625" style="154"/>
    <col min="3" max="3" width="22.1640625" style="154" customWidth="1"/>
    <col min="4" max="16384" width="12.6640625" style="154"/>
  </cols>
  <sheetData>
    <row r="1" spans="2:24" ht="16">
      <c r="O1" s="155" t="s">
        <v>0</v>
      </c>
    </row>
    <row r="2" spans="2:24" ht="16"/>
    <row r="3" spans="2:24" ht="16">
      <c r="C3" s="156" t="s">
        <v>1</v>
      </c>
      <c r="D3" s="157" t="s">
        <v>2</v>
      </c>
      <c r="E3" s="158"/>
      <c r="F3" s="158"/>
      <c r="G3" s="159"/>
      <c r="H3" s="160" t="s">
        <v>3</v>
      </c>
      <c r="I3" s="158"/>
      <c r="J3" s="158"/>
      <c r="K3" s="159"/>
      <c r="O3" s="156" t="s">
        <v>4</v>
      </c>
      <c r="P3" s="157" t="s">
        <v>3</v>
      </c>
      <c r="Q3" s="158"/>
      <c r="R3" s="158"/>
      <c r="S3" s="159"/>
      <c r="T3" s="160" t="s">
        <v>3</v>
      </c>
      <c r="U3" s="158"/>
      <c r="V3" s="158"/>
      <c r="W3" s="159"/>
    </row>
    <row r="4" spans="2:24" ht="16">
      <c r="C4" s="202"/>
      <c r="D4" s="203">
        <v>1</v>
      </c>
      <c r="E4" s="204">
        <v>2</v>
      </c>
      <c r="F4" s="204">
        <v>3</v>
      </c>
      <c r="G4" s="204">
        <v>4</v>
      </c>
      <c r="H4" s="204">
        <v>1</v>
      </c>
      <c r="I4" s="204">
        <v>2</v>
      </c>
      <c r="J4" s="204">
        <v>3</v>
      </c>
      <c r="K4" s="204">
        <v>4</v>
      </c>
      <c r="O4" s="161"/>
      <c r="P4" s="162">
        <v>1</v>
      </c>
      <c r="Q4" s="163">
        <v>2</v>
      </c>
      <c r="R4" s="163">
        <v>3</v>
      </c>
      <c r="S4" s="163">
        <v>4</v>
      </c>
      <c r="T4" s="163">
        <v>1</v>
      </c>
      <c r="U4" s="163">
        <v>2</v>
      </c>
      <c r="V4" s="163">
        <v>3</v>
      </c>
      <c r="W4" s="163">
        <v>4</v>
      </c>
    </row>
    <row r="5" spans="2:24" ht="16">
      <c r="C5" s="205">
        <v>1</v>
      </c>
      <c r="D5" s="166">
        <v>17.899999999999999</v>
      </c>
      <c r="E5" s="166">
        <v>17.8</v>
      </c>
      <c r="F5" s="166">
        <v>18.100000000000001</v>
      </c>
      <c r="G5" s="166">
        <v>17.8</v>
      </c>
      <c r="H5" s="166">
        <v>18.100000000000001</v>
      </c>
      <c r="I5" s="166">
        <v>17.8</v>
      </c>
      <c r="J5" s="166">
        <v>18.2</v>
      </c>
      <c r="K5" s="166">
        <v>17.899999999999999</v>
      </c>
      <c r="O5" s="164">
        <v>1</v>
      </c>
      <c r="P5" s="165">
        <v>320.41000000000003</v>
      </c>
      <c r="Q5" s="166">
        <v>316.83999999999997</v>
      </c>
      <c r="R5" s="166">
        <v>327.61</v>
      </c>
      <c r="S5" s="166">
        <v>316.83999999999997</v>
      </c>
      <c r="T5" s="166">
        <v>327.61</v>
      </c>
      <c r="U5" s="166">
        <v>316.83999999999997</v>
      </c>
      <c r="V5" s="166">
        <v>331.24</v>
      </c>
      <c r="W5" s="166">
        <v>320.41000000000003</v>
      </c>
    </row>
    <row r="6" spans="2:24" ht="16">
      <c r="C6" s="205">
        <v>2</v>
      </c>
      <c r="D6" s="169">
        <v>18.2</v>
      </c>
      <c r="E6" s="169">
        <v>18</v>
      </c>
      <c r="F6" s="169">
        <v>18.399999999999999</v>
      </c>
      <c r="G6" s="169">
        <v>18.100000000000001</v>
      </c>
      <c r="H6" s="169">
        <v>18</v>
      </c>
      <c r="I6" s="169">
        <v>18.3</v>
      </c>
      <c r="J6" s="169">
        <v>18.100000000000001</v>
      </c>
      <c r="K6" s="169">
        <v>18.5</v>
      </c>
      <c r="O6" s="167">
        <v>2</v>
      </c>
      <c r="P6" s="168">
        <v>331.24</v>
      </c>
      <c r="Q6" s="169">
        <v>324</v>
      </c>
      <c r="R6" s="169">
        <v>338.56</v>
      </c>
      <c r="S6" s="169">
        <v>327.61</v>
      </c>
      <c r="T6" s="169">
        <v>324</v>
      </c>
      <c r="U6" s="169">
        <v>334.89</v>
      </c>
      <c r="V6" s="169">
        <v>327.61</v>
      </c>
      <c r="W6" s="169">
        <v>342.25</v>
      </c>
    </row>
    <row r="7" spans="2:24" ht="16">
      <c r="C7" s="205">
        <v>3</v>
      </c>
      <c r="D7" s="172">
        <v>18</v>
      </c>
      <c r="E7" s="172">
        <v>17.8</v>
      </c>
      <c r="F7" s="172">
        <v>18.100000000000001</v>
      </c>
      <c r="G7" s="172">
        <v>18.100000000000001</v>
      </c>
      <c r="H7" s="172">
        <v>17.8</v>
      </c>
      <c r="I7" s="172">
        <v>18</v>
      </c>
      <c r="J7" s="172">
        <v>18.3</v>
      </c>
      <c r="K7" s="172">
        <v>17.899999999999999</v>
      </c>
      <c r="O7" s="170">
        <v>3</v>
      </c>
      <c r="P7" s="171">
        <v>324</v>
      </c>
      <c r="Q7" s="172">
        <v>316.83999999999997</v>
      </c>
      <c r="R7" s="172">
        <v>327.61</v>
      </c>
      <c r="S7" s="172">
        <v>327.61</v>
      </c>
      <c r="T7" s="172">
        <v>316.83999999999997</v>
      </c>
      <c r="U7" s="172">
        <v>324</v>
      </c>
      <c r="V7" s="172">
        <v>334.89</v>
      </c>
      <c r="W7" s="172">
        <v>320.41000000000003</v>
      </c>
    </row>
    <row r="8" spans="2:24" ht="16"/>
    <row r="9" spans="2:24" ht="16"/>
    <row r="10" spans="2:24" ht="16"/>
    <row r="11" spans="2:24" ht="16">
      <c r="B11" s="152"/>
      <c r="C11" s="197" t="s">
        <v>4</v>
      </c>
      <c r="D11" s="198" t="s">
        <v>5</v>
      </c>
      <c r="E11" s="199"/>
      <c r="F11" s="199"/>
      <c r="G11" s="199"/>
      <c r="H11" s="198" t="s">
        <v>6</v>
      </c>
      <c r="I11" s="198" t="s">
        <v>7</v>
      </c>
      <c r="K11" s="174" t="s">
        <v>8</v>
      </c>
      <c r="L11" s="175"/>
      <c r="O11" s="173" t="s">
        <v>4</v>
      </c>
      <c r="P11" s="174" t="s">
        <v>5</v>
      </c>
      <c r="Q11" s="175"/>
      <c r="R11" s="175"/>
      <c r="S11" s="175"/>
      <c r="T11" s="174" t="s">
        <v>6</v>
      </c>
      <c r="U11" s="174" t="s">
        <v>7</v>
      </c>
      <c r="W11" s="174" t="s">
        <v>8</v>
      </c>
      <c r="X11" s="175"/>
    </row>
    <row r="12" spans="2:24" ht="16">
      <c r="C12" s="199"/>
      <c r="D12" s="219">
        <v>1</v>
      </c>
      <c r="E12" s="219">
        <v>2</v>
      </c>
      <c r="F12" s="219">
        <v>3</v>
      </c>
      <c r="G12" s="219">
        <v>4</v>
      </c>
      <c r="H12" s="199"/>
      <c r="I12" s="199"/>
      <c r="K12" s="175"/>
      <c r="L12" s="175"/>
      <c r="O12" s="175"/>
      <c r="P12" s="176">
        <v>1</v>
      </c>
      <c r="Q12" s="176">
        <v>2</v>
      </c>
      <c r="R12" s="176">
        <v>3</v>
      </c>
      <c r="S12" s="176">
        <v>4</v>
      </c>
      <c r="T12" s="175"/>
      <c r="U12" s="175"/>
      <c r="W12" s="175"/>
      <c r="X12" s="175"/>
    </row>
    <row r="13" spans="2:24" ht="16">
      <c r="C13" s="219">
        <v>1</v>
      </c>
      <c r="D13" s="200">
        <f>D5+H5</f>
        <v>36</v>
      </c>
      <c r="E13" s="200">
        <f>E5+I5</f>
        <v>35.6</v>
      </c>
      <c r="F13" s="200">
        <f>F5+J5</f>
        <v>36.299999999999997</v>
      </c>
      <c r="G13" s="200">
        <f t="shared" ref="E13:G13" si="0">G5+K5</f>
        <v>35.700000000000003</v>
      </c>
      <c r="H13" s="200">
        <v>143.6</v>
      </c>
      <c r="I13" s="201">
        <v>17.95</v>
      </c>
      <c r="K13" s="179">
        <v>-0.1</v>
      </c>
      <c r="L13" s="175"/>
      <c r="O13" s="176">
        <v>1</v>
      </c>
      <c r="P13" s="177">
        <v>1296</v>
      </c>
      <c r="Q13" s="177">
        <v>1267.3599999999999</v>
      </c>
      <c r="R13" s="177">
        <v>1317.69</v>
      </c>
      <c r="S13" s="177">
        <v>1274.49</v>
      </c>
      <c r="T13" s="177">
        <v>20620.96</v>
      </c>
      <c r="U13" s="177">
        <v>322.20249999999999</v>
      </c>
      <c r="W13" s="179">
        <v>0.01</v>
      </c>
      <c r="X13" s="175"/>
    </row>
    <row r="14" spans="2:24" ht="16">
      <c r="C14" s="219">
        <v>2</v>
      </c>
      <c r="D14" s="200">
        <f>D6+H6</f>
        <v>36.200000000000003</v>
      </c>
      <c r="E14" s="200">
        <v>36.299999999999997</v>
      </c>
      <c r="F14" s="200">
        <v>36.5</v>
      </c>
      <c r="G14" s="200">
        <v>36.6</v>
      </c>
      <c r="H14" s="200">
        <v>145.6</v>
      </c>
      <c r="I14" s="201">
        <v>18.2</v>
      </c>
      <c r="K14" s="179">
        <v>0.15</v>
      </c>
      <c r="L14" s="175"/>
      <c r="O14" s="176">
        <v>2</v>
      </c>
      <c r="P14" s="177">
        <v>1310.44</v>
      </c>
      <c r="Q14" s="177">
        <v>1317.69</v>
      </c>
      <c r="R14" s="177">
        <v>1332.25</v>
      </c>
      <c r="S14" s="177">
        <v>1339.56</v>
      </c>
      <c r="T14" s="177">
        <v>21199.360000000001</v>
      </c>
      <c r="U14" s="177">
        <v>331.24</v>
      </c>
      <c r="W14" s="179">
        <v>2.2499999999999999E-2</v>
      </c>
      <c r="X14" s="175"/>
    </row>
    <row r="15" spans="2:24" ht="16">
      <c r="C15" s="219">
        <v>3</v>
      </c>
      <c r="D15" s="200">
        <f t="shared" ref="D14:D15" si="1">D7+H7</f>
        <v>35.799999999999997</v>
      </c>
      <c r="E15" s="200">
        <v>35.799999999999997</v>
      </c>
      <c r="F15" s="200">
        <v>36.4</v>
      </c>
      <c r="G15" s="200">
        <v>36</v>
      </c>
      <c r="H15" s="200">
        <v>144</v>
      </c>
      <c r="I15" s="201">
        <v>18</v>
      </c>
      <c r="K15" s="179">
        <v>-0.05</v>
      </c>
      <c r="L15" s="175"/>
      <c r="O15" s="176">
        <v>3</v>
      </c>
      <c r="P15" s="177">
        <v>1281.6400000000001</v>
      </c>
      <c r="Q15" s="177">
        <v>1281.6400000000001</v>
      </c>
      <c r="R15" s="177">
        <v>1324.96</v>
      </c>
      <c r="S15" s="177">
        <v>1296</v>
      </c>
      <c r="T15" s="177">
        <v>20736</v>
      </c>
      <c r="U15" s="177">
        <v>324</v>
      </c>
      <c r="W15" s="179">
        <v>2.5000000000000001E-3</v>
      </c>
      <c r="X15" s="175"/>
    </row>
    <row r="16" spans="2:24" ht="16"/>
    <row r="17" spans="3:23" ht="16">
      <c r="H17" s="180" t="s">
        <v>9</v>
      </c>
      <c r="I17" s="180" t="s">
        <v>10</v>
      </c>
      <c r="T17" s="180" t="s">
        <v>9</v>
      </c>
      <c r="U17" s="180" t="s">
        <v>10</v>
      </c>
    </row>
    <row r="18" spans="3:23" ht="16">
      <c r="H18" s="181">
        <v>433.2</v>
      </c>
      <c r="I18" s="182">
        <v>18.05</v>
      </c>
      <c r="T18" s="181">
        <v>187662.2</v>
      </c>
      <c r="U18" s="182">
        <v>325.80250000000001</v>
      </c>
    </row>
    <row r="19" spans="3:23" ht="16"/>
    <row r="20" spans="3:23" ht="16">
      <c r="D20" s="173" t="s">
        <v>3</v>
      </c>
      <c r="E20" s="175"/>
      <c r="F20" s="175"/>
      <c r="G20" s="183"/>
      <c r="H20" s="173" t="s">
        <v>3</v>
      </c>
      <c r="I20" s="175"/>
      <c r="J20" s="175"/>
      <c r="K20" s="175"/>
      <c r="P20" s="173" t="s">
        <v>3</v>
      </c>
      <c r="Q20" s="175"/>
      <c r="R20" s="175"/>
      <c r="S20" s="183"/>
      <c r="T20" s="173" t="s">
        <v>3</v>
      </c>
      <c r="U20" s="175"/>
      <c r="V20" s="175"/>
      <c r="W20" s="175"/>
    </row>
    <row r="21" spans="3:23" ht="16">
      <c r="D21" s="176">
        <v>1</v>
      </c>
      <c r="E21" s="176">
        <v>2</v>
      </c>
      <c r="F21" s="176">
        <v>3</v>
      </c>
      <c r="G21" s="184">
        <v>4</v>
      </c>
      <c r="H21" s="176">
        <v>1</v>
      </c>
      <c r="I21" s="176">
        <v>2</v>
      </c>
      <c r="J21" s="176">
        <v>3</v>
      </c>
      <c r="K21" s="176">
        <v>4</v>
      </c>
      <c r="P21" s="176">
        <v>1</v>
      </c>
      <c r="Q21" s="176">
        <v>2</v>
      </c>
      <c r="R21" s="176">
        <v>3</v>
      </c>
      <c r="S21" s="184">
        <v>4</v>
      </c>
      <c r="T21" s="176">
        <v>1</v>
      </c>
      <c r="U21" s="176">
        <v>2</v>
      </c>
      <c r="V21" s="176">
        <v>3</v>
      </c>
      <c r="W21" s="176">
        <v>4</v>
      </c>
    </row>
    <row r="22" spans="3:23" ht="16">
      <c r="C22" s="185" t="s">
        <v>11</v>
      </c>
      <c r="D22" s="177">
        <v>54.1</v>
      </c>
      <c r="E22" s="177">
        <v>53.6</v>
      </c>
      <c r="F22" s="177">
        <v>54.6</v>
      </c>
      <c r="G22" s="177">
        <v>54</v>
      </c>
      <c r="H22" s="177">
        <v>53.9</v>
      </c>
      <c r="I22" s="177">
        <v>54.1</v>
      </c>
      <c r="J22" s="177">
        <v>54.6</v>
      </c>
      <c r="K22" s="177">
        <v>54.3</v>
      </c>
      <c r="O22" s="185" t="s">
        <v>11</v>
      </c>
      <c r="P22" s="177">
        <v>2926.81</v>
      </c>
      <c r="Q22" s="177">
        <v>2872.96</v>
      </c>
      <c r="R22" s="177">
        <v>2981.16</v>
      </c>
      <c r="S22" s="177">
        <v>2916</v>
      </c>
      <c r="T22" s="177">
        <v>2905.21</v>
      </c>
      <c r="U22" s="177">
        <v>2926.81</v>
      </c>
      <c r="V22" s="177">
        <v>2981.16</v>
      </c>
      <c r="W22" s="177">
        <v>2948.49</v>
      </c>
    </row>
    <row r="23" spans="3:23" ht="16">
      <c r="C23" s="185" t="s">
        <v>12</v>
      </c>
      <c r="D23" s="177">
        <v>216.3</v>
      </c>
      <c r="G23" s="186"/>
      <c r="H23" s="177">
        <v>216.9</v>
      </c>
      <c r="O23" s="185" t="s">
        <v>12</v>
      </c>
      <c r="P23" s="177">
        <v>46785.69</v>
      </c>
      <c r="S23" s="186"/>
      <c r="T23" s="177">
        <v>47045.61</v>
      </c>
    </row>
    <row r="24" spans="3:23" ht="16"/>
    <row r="25" spans="3:23" ht="16"/>
    <row r="26" spans="3:23" ht="16">
      <c r="D26" s="176">
        <v>1</v>
      </c>
      <c r="E26" s="176">
        <v>2</v>
      </c>
      <c r="F26" s="176">
        <v>3</v>
      </c>
      <c r="G26" s="184">
        <v>4</v>
      </c>
      <c r="P26" s="176">
        <v>1</v>
      </c>
      <c r="Q26" s="176">
        <v>2</v>
      </c>
      <c r="R26" s="176">
        <v>3</v>
      </c>
      <c r="S26" s="184">
        <v>4</v>
      </c>
    </row>
    <row r="27" spans="3:23" ht="16">
      <c r="C27" s="185" t="s">
        <v>13</v>
      </c>
      <c r="D27" s="177">
        <v>108</v>
      </c>
      <c r="E27" s="177">
        <v>107.7</v>
      </c>
      <c r="F27" s="177">
        <v>109.2</v>
      </c>
      <c r="G27" s="177">
        <v>108.3</v>
      </c>
      <c r="O27" s="185" t="s">
        <v>13</v>
      </c>
      <c r="P27" s="177">
        <v>11664</v>
      </c>
      <c r="Q27" s="177">
        <v>11599.29</v>
      </c>
      <c r="R27" s="177">
        <v>11924.64</v>
      </c>
      <c r="S27" s="177">
        <v>11728.89</v>
      </c>
    </row>
    <row r="28" spans="3:23" ht="16">
      <c r="C28" s="185" t="s">
        <v>14</v>
      </c>
      <c r="D28" s="178">
        <v>18</v>
      </c>
      <c r="E28" s="178">
        <v>17.95</v>
      </c>
      <c r="F28" s="178">
        <v>18.2</v>
      </c>
      <c r="G28" s="178">
        <v>18.05</v>
      </c>
      <c r="O28" s="185" t="s">
        <v>14</v>
      </c>
      <c r="P28" s="177">
        <v>324</v>
      </c>
      <c r="Q28" s="177">
        <v>322.20249999999999</v>
      </c>
      <c r="R28" s="177">
        <v>331.24</v>
      </c>
      <c r="S28" s="177">
        <v>325.80250000000001</v>
      </c>
    </row>
    <row r="29" spans="3:23" ht="16">
      <c r="C29" s="185" t="s">
        <v>15</v>
      </c>
      <c r="D29" s="181">
        <v>-0.05</v>
      </c>
      <c r="E29" s="181">
        <v>-0.1</v>
      </c>
      <c r="F29" s="181">
        <v>0.15</v>
      </c>
      <c r="G29" s="181">
        <v>0</v>
      </c>
      <c r="O29" s="185" t="s">
        <v>15</v>
      </c>
      <c r="P29" s="181">
        <v>2.5000000000000001E-3</v>
      </c>
      <c r="Q29" s="181">
        <v>0.01</v>
      </c>
      <c r="R29" s="181">
        <v>2.2499999999999999E-2</v>
      </c>
      <c r="S29" s="181">
        <v>0</v>
      </c>
    </row>
    <row r="30" spans="3:23" ht="16"/>
    <row r="31" spans="3:23" ht="16"/>
    <row r="32" spans="3:23" ht="16"/>
    <row r="33" spans="3:9" ht="16">
      <c r="C33" s="187" t="s">
        <v>16</v>
      </c>
      <c r="D33" s="188" t="s">
        <v>17</v>
      </c>
      <c r="E33" s="189">
        <v>2</v>
      </c>
    </row>
    <row r="34" spans="3:9" ht="16">
      <c r="C34" s="190" t="s">
        <v>18</v>
      </c>
      <c r="D34" s="191" t="s">
        <v>19</v>
      </c>
      <c r="E34" s="192">
        <v>3</v>
      </c>
    </row>
    <row r="35" spans="3:9" ht="16">
      <c r="C35" s="190" t="s">
        <v>20</v>
      </c>
      <c r="D35" s="191" t="s">
        <v>21</v>
      </c>
      <c r="E35" s="192">
        <v>4</v>
      </c>
    </row>
    <row r="36" spans="3:9" ht="16">
      <c r="D36" s="193" t="s">
        <v>22</v>
      </c>
      <c r="E36" s="192">
        <v>24</v>
      </c>
    </row>
    <row r="37" spans="3:9" ht="16">
      <c r="D37" s="193" t="s">
        <v>23</v>
      </c>
      <c r="E37" s="192">
        <v>0.05</v>
      </c>
    </row>
    <row r="38" spans="3:9" ht="16"/>
    <row r="39" spans="3:9" ht="16"/>
    <row r="40" spans="3:9" ht="16">
      <c r="C40" s="180" t="s">
        <v>24</v>
      </c>
      <c r="D40" s="177">
        <v>0.28000000000000003</v>
      </c>
    </row>
    <row r="41" spans="3:9" ht="16">
      <c r="C41" s="180" t="s">
        <v>25</v>
      </c>
      <c r="D41" s="177">
        <v>0.21</v>
      </c>
    </row>
    <row r="42" spans="3:9" ht="16">
      <c r="C42" s="180" t="s">
        <v>26</v>
      </c>
      <c r="D42" s="177">
        <v>0.9</v>
      </c>
    </row>
    <row r="43" spans="3:9" ht="16"/>
    <row r="44" spans="3:9" ht="16"/>
    <row r="45" spans="3:9" ht="16">
      <c r="C45" s="194" t="s">
        <v>27</v>
      </c>
      <c r="D45" s="194" t="s">
        <v>28</v>
      </c>
      <c r="E45" s="194" t="s">
        <v>29</v>
      </c>
      <c r="F45" s="194" t="s">
        <v>30</v>
      </c>
      <c r="G45" s="194" t="s">
        <v>31</v>
      </c>
      <c r="H45" s="194" t="s">
        <v>32</v>
      </c>
      <c r="I45" s="194" t="s">
        <v>33</v>
      </c>
    </row>
    <row r="46" spans="3:9" ht="16">
      <c r="C46" s="154" t="s">
        <v>34</v>
      </c>
      <c r="D46" s="177">
        <v>0.28000000000000003</v>
      </c>
      <c r="E46" s="177">
        <v>2</v>
      </c>
      <c r="F46" s="177">
        <v>0.14000000000000001</v>
      </c>
      <c r="G46" s="177">
        <v>5.6</v>
      </c>
      <c r="H46" s="177">
        <v>3.8852938300000002</v>
      </c>
      <c r="I46" s="177">
        <v>1.915E-2</v>
      </c>
    </row>
    <row r="47" spans="3:9" ht="16">
      <c r="C47" s="154" t="s">
        <v>35</v>
      </c>
      <c r="D47" s="177">
        <v>0.21</v>
      </c>
      <c r="E47" s="177">
        <v>3</v>
      </c>
      <c r="F47" s="177">
        <v>7.0000000000000007E-2</v>
      </c>
      <c r="G47" s="177">
        <v>2.8</v>
      </c>
      <c r="H47" s="177">
        <v>3.4902948199999999</v>
      </c>
      <c r="I47" s="177">
        <v>8.5334999999999994E-2</v>
      </c>
    </row>
    <row r="48" spans="3:9" ht="16">
      <c r="C48" s="154" t="s">
        <v>36</v>
      </c>
      <c r="D48" s="177">
        <v>0.11</v>
      </c>
      <c r="E48" s="177">
        <v>6</v>
      </c>
      <c r="F48" s="177">
        <v>1.8333333E-2</v>
      </c>
      <c r="G48" s="177">
        <v>0.73333333000000001</v>
      </c>
      <c r="H48" s="177">
        <v>2.9961203799999998</v>
      </c>
      <c r="I48" s="177">
        <v>0.63250600000000001</v>
      </c>
    </row>
    <row r="49" spans="3:19" ht="16">
      <c r="C49" s="154" t="s">
        <v>37</v>
      </c>
      <c r="D49" s="177">
        <v>0.3</v>
      </c>
      <c r="E49" s="177">
        <v>12</v>
      </c>
      <c r="F49" s="177">
        <v>2.5000000000000001E-2</v>
      </c>
    </row>
    <row r="50" spans="3:19" ht="16">
      <c r="C50" s="154" t="s">
        <v>38</v>
      </c>
      <c r="D50" s="177">
        <v>0.9</v>
      </c>
      <c r="E50" s="177">
        <v>23</v>
      </c>
      <c r="F50" s="177">
        <v>3.9130434999999998E-2</v>
      </c>
    </row>
    <row r="51" spans="3:19" ht="16"/>
    <row r="52" spans="3:19" ht="16">
      <c r="M52" s="175"/>
      <c r="N52" s="175"/>
      <c r="O52" s="175"/>
      <c r="P52" s="175"/>
      <c r="Q52" s="175"/>
      <c r="R52" s="175"/>
      <c r="S52" s="175"/>
    </row>
    <row r="53" spans="3:19" ht="16">
      <c r="M53" s="175"/>
      <c r="N53" s="175"/>
      <c r="O53" s="175"/>
      <c r="P53" s="175"/>
      <c r="Q53" s="175"/>
      <c r="R53" s="175"/>
      <c r="S53" s="175"/>
    </row>
    <row r="54" spans="3:19" ht="16">
      <c r="M54" s="175"/>
      <c r="N54" s="175"/>
      <c r="O54" s="175"/>
      <c r="P54" s="175"/>
      <c r="Q54" s="175"/>
      <c r="R54" s="175"/>
      <c r="S54" s="175"/>
    </row>
    <row r="55" spans="3:19" ht="16">
      <c r="D55" s="195" t="s">
        <v>39</v>
      </c>
      <c r="E55" s="195" t="s">
        <v>40</v>
      </c>
      <c r="F55" s="195" t="s">
        <v>41</v>
      </c>
      <c r="H55" s="195" t="s">
        <v>42</v>
      </c>
      <c r="I55" s="195" t="s">
        <v>43</v>
      </c>
      <c r="K55" s="195" t="s">
        <v>44</v>
      </c>
      <c r="M55" s="175"/>
      <c r="N55" s="175"/>
      <c r="O55" s="175"/>
      <c r="P55" s="175"/>
      <c r="Q55" s="175"/>
      <c r="R55" s="175"/>
      <c r="S55" s="175"/>
    </row>
    <row r="56" spans="3:19" ht="16">
      <c r="C56" s="195" t="s">
        <v>45</v>
      </c>
      <c r="D56" s="177">
        <v>18</v>
      </c>
      <c r="E56" s="177">
        <v>18.100000000000001</v>
      </c>
      <c r="F56" s="177">
        <v>17.899999999999999</v>
      </c>
      <c r="H56" s="177">
        <v>18.100000000000001</v>
      </c>
      <c r="I56" s="177">
        <v>17.899999999999999</v>
      </c>
      <c r="K56" s="177">
        <v>0.2</v>
      </c>
      <c r="M56" s="175"/>
      <c r="N56" s="175"/>
      <c r="O56" s="175"/>
      <c r="P56" s="175"/>
      <c r="Q56" s="175"/>
      <c r="R56" s="175"/>
      <c r="S56" s="175"/>
    </row>
    <row r="57" spans="3:19" ht="16">
      <c r="C57" s="195" t="s">
        <v>46</v>
      </c>
      <c r="D57" s="177">
        <v>17.8</v>
      </c>
      <c r="E57" s="177">
        <v>18.149999999999999</v>
      </c>
      <c r="F57" s="177">
        <v>17.899999999999999</v>
      </c>
      <c r="H57" s="177">
        <v>18.149999999999999</v>
      </c>
      <c r="I57" s="177">
        <v>17.8</v>
      </c>
      <c r="K57" s="177">
        <v>0.35</v>
      </c>
      <c r="M57" s="175"/>
      <c r="N57" s="175"/>
      <c r="O57" s="175"/>
      <c r="P57" s="175"/>
      <c r="Q57" s="175"/>
      <c r="R57" s="175"/>
      <c r="S57" s="175"/>
    </row>
    <row r="58" spans="3:19" ht="16">
      <c r="C58" s="195" t="s">
        <v>47</v>
      </c>
      <c r="D58" s="177">
        <v>18.149999999999999</v>
      </c>
      <c r="E58" s="177">
        <v>18.25</v>
      </c>
      <c r="F58" s="177">
        <v>18.2</v>
      </c>
      <c r="H58" s="177">
        <v>18.25</v>
      </c>
      <c r="I58" s="177">
        <v>18.149999999999999</v>
      </c>
      <c r="K58" s="196">
        <v>0.1</v>
      </c>
      <c r="M58" s="175"/>
      <c r="N58" s="175"/>
      <c r="O58" s="175"/>
      <c r="P58" s="175"/>
      <c r="Q58" s="175"/>
      <c r="R58" s="175"/>
      <c r="S58" s="175"/>
    </row>
    <row r="59" spans="3:19" ht="16">
      <c r="C59" s="195" t="s">
        <v>48</v>
      </c>
      <c r="D59" s="177">
        <v>17.850000000000001</v>
      </c>
      <c r="E59" s="177">
        <v>18.3</v>
      </c>
      <c r="F59" s="177">
        <v>18</v>
      </c>
      <c r="H59" s="177">
        <v>18.3</v>
      </c>
      <c r="I59" s="177">
        <v>17.850000000000001</v>
      </c>
      <c r="K59" s="177">
        <v>0.45</v>
      </c>
      <c r="M59" s="175"/>
      <c r="N59" s="175"/>
      <c r="O59" s="175"/>
      <c r="P59" s="175"/>
      <c r="Q59" s="175"/>
      <c r="R59" s="175"/>
      <c r="S59" s="175"/>
    </row>
    <row r="60" spans="3:19" ht="16">
      <c r="M60" s="175"/>
      <c r="N60" s="175"/>
      <c r="O60" s="175"/>
      <c r="P60" s="175"/>
      <c r="Q60" s="175"/>
      <c r="R60" s="175"/>
      <c r="S60" s="175"/>
    </row>
    <row r="61" spans="3:19" ht="16">
      <c r="M61" s="175"/>
      <c r="N61" s="175"/>
      <c r="O61" s="175"/>
      <c r="P61" s="175"/>
      <c r="Q61" s="175"/>
      <c r="R61" s="175"/>
      <c r="S61" s="175"/>
    </row>
  </sheetData>
  <mergeCells count="27">
    <mergeCell ref="T3:W3"/>
    <mergeCell ref="C11:C12"/>
    <mergeCell ref="C3:C4"/>
    <mergeCell ref="D3:G3"/>
    <mergeCell ref="H3:K3"/>
    <mergeCell ref="O3:O4"/>
    <mergeCell ref="P3:S3"/>
    <mergeCell ref="U11:U12"/>
    <mergeCell ref="W11:X12"/>
    <mergeCell ref="W13:X13"/>
    <mergeCell ref="W14:X14"/>
    <mergeCell ref="W15:X15"/>
    <mergeCell ref="O11:O12"/>
    <mergeCell ref="P11:S11"/>
    <mergeCell ref="P20:S20"/>
    <mergeCell ref="M52:S61"/>
    <mergeCell ref="T11:T12"/>
    <mergeCell ref="T20:W20"/>
    <mergeCell ref="D11:G11"/>
    <mergeCell ref="H11:H12"/>
    <mergeCell ref="D20:G20"/>
    <mergeCell ref="I11:I12"/>
    <mergeCell ref="K11:L12"/>
    <mergeCell ref="K13:L13"/>
    <mergeCell ref="K14:L14"/>
    <mergeCell ref="K15:L15"/>
    <mergeCell ref="H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AB1002"/>
  <sheetViews>
    <sheetView topLeftCell="A62" zoomScale="75" workbookViewId="0">
      <selection activeCell="E12" sqref="E12"/>
    </sheetView>
  </sheetViews>
  <sheetFormatPr baseColWidth="10" defaultColWidth="12.6640625" defaultRowHeight="15.75" customHeight="1"/>
  <cols>
    <col min="1" max="28" width="18.6640625" customWidth="1"/>
  </cols>
  <sheetData>
    <row r="1" spans="1:28" ht="15.75" customHeight="1">
      <c r="A1" s="1"/>
      <c r="B1" s="1"/>
      <c r="C1" s="76" t="s">
        <v>49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/>
      <c r="B2" s="3"/>
      <c r="C2" s="77" t="s">
        <v>50</v>
      </c>
      <c r="D2" s="79" t="s">
        <v>51</v>
      </c>
      <c r="E2" s="80"/>
      <c r="F2" s="80"/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3"/>
      <c r="B3" s="3"/>
      <c r="C3" s="78"/>
      <c r="D3" s="5">
        <v>1</v>
      </c>
      <c r="E3" s="5">
        <v>2</v>
      </c>
      <c r="F3" s="5">
        <v>3</v>
      </c>
      <c r="G3" s="5">
        <v>4</v>
      </c>
      <c r="H3" s="2" t="s">
        <v>52</v>
      </c>
      <c r="I3" s="2"/>
      <c r="J3" s="2" t="s">
        <v>19</v>
      </c>
      <c r="K3" s="2" t="s">
        <v>53</v>
      </c>
      <c r="L3" s="6">
        <v>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3"/>
      <c r="B4" s="3"/>
      <c r="C4" s="4">
        <v>1</v>
      </c>
      <c r="D4" s="7">
        <v>35</v>
      </c>
      <c r="E4" s="7">
        <v>39</v>
      </c>
      <c r="F4" s="7">
        <v>37</v>
      </c>
      <c r="G4" s="7">
        <v>43</v>
      </c>
      <c r="H4" s="6">
        <f>SUM(D4:G4)</f>
        <v>154</v>
      </c>
      <c r="I4" s="2" t="s">
        <v>54</v>
      </c>
      <c r="J4" s="2" t="s">
        <v>21</v>
      </c>
      <c r="K4" s="2" t="s">
        <v>55</v>
      </c>
      <c r="L4" s="6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3"/>
      <c r="B5" s="3"/>
      <c r="C5" s="4">
        <v>2</v>
      </c>
      <c r="D5" s="7">
        <v>43</v>
      </c>
      <c r="E5" s="2"/>
      <c r="F5" s="7">
        <v>33</v>
      </c>
      <c r="G5" s="7">
        <v>57</v>
      </c>
      <c r="H5" s="6">
        <f>SUM(D5:G5)</f>
        <v>133</v>
      </c>
      <c r="I5" s="2" t="s">
        <v>56</v>
      </c>
      <c r="J5" s="2"/>
      <c r="K5" s="8" t="s">
        <v>57</v>
      </c>
      <c r="L5" s="9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3"/>
      <c r="B6" s="3"/>
      <c r="C6" s="4">
        <v>3</v>
      </c>
      <c r="D6" s="7">
        <v>39</v>
      </c>
      <c r="E6" s="7">
        <v>51</v>
      </c>
      <c r="F6" s="7">
        <v>35</v>
      </c>
      <c r="G6" s="7">
        <v>59</v>
      </c>
      <c r="H6" s="6">
        <f t="shared" ref="H4:H7" si="0">SUM(D6:G6)</f>
        <v>184</v>
      </c>
      <c r="I6" s="2" t="s">
        <v>58</v>
      </c>
      <c r="J6" s="2"/>
      <c r="K6" s="2" t="s">
        <v>59</v>
      </c>
      <c r="L6" s="6">
        <f>L3*L4-L5</f>
        <v>15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3"/>
      <c r="B7" s="3"/>
      <c r="C7" s="5">
        <v>4</v>
      </c>
      <c r="D7" s="10">
        <v>23</v>
      </c>
      <c r="E7" s="10">
        <v>37</v>
      </c>
      <c r="F7" s="10">
        <v>27</v>
      </c>
      <c r="G7" s="10">
        <v>37</v>
      </c>
      <c r="H7" s="6">
        <f t="shared" si="0"/>
        <v>124</v>
      </c>
      <c r="I7" s="2" t="s">
        <v>60</v>
      </c>
      <c r="J7" s="2"/>
      <c r="K7" s="2" t="s">
        <v>61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2"/>
      <c r="B8" s="2"/>
      <c r="C8" s="2"/>
      <c r="D8" s="6">
        <f t="shared" ref="D8:H8" si="1">SUM(D4:D7)</f>
        <v>140</v>
      </c>
      <c r="E8" s="6">
        <f t="shared" si="1"/>
        <v>127</v>
      </c>
      <c r="F8" s="6">
        <f t="shared" si="1"/>
        <v>132</v>
      </c>
      <c r="G8" s="6">
        <f>SUM(G4:G7)</f>
        <v>196</v>
      </c>
      <c r="H8" s="11">
        <f t="shared" si="1"/>
        <v>595</v>
      </c>
      <c r="I8" s="2" t="s">
        <v>62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2"/>
      <c r="B9" s="2"/>
      <c r="C9" s="2"/>
      <c r="D9" s="2" t="s">
        <v>63</v>
      </c>
      <c r="E9" s="2" t="s">
        <v>64</v>
      </c>
      <c r="F9" s="2" t="s">
        <v>65</v>
      </c>
      <c r="G9" s="2" t="s">
        <v>66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2"/>
      <c r="B10" s="2"/>
      <c r="C10" s="2"/>
      <c r="D10" s="12"/>
      <c r="E10" s="12"/>
      <c r="F10" s="12"/>
      <c r="G10" s="12"/>
      <c r="H10" s="2"/>
      <c r="I10" s="12" t="s">
        <v>67</v>
      </c>
      <c r="J10" s="12"/>
      <c r="K10" s="12"/>
      <c r="L10" s="12"/>
      <c r="M10" s="12"/>
      <c r="N10" s="2"/>
      <c r="O10" s="1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2"/>
      <c r="B11" s="2"/>
      <c r="C11" s="13"/>
      <c r="D11" s="81" t="s">
        <v>68</v>
      </c>
      <c r="E11" s="80"/>
      <c r="F11" s="80"/>
      <c r="G11" s="82"/>
      <c r="H11" s="13"/>
      <c r="I11" s="14" t="str">
        <f t="array" ref="I11:M11">TRANSPOSE(I4:I8)</f>
        <v>y1.</v>
      </c>
      <c r="J11" s="14" t="str">
        <v>y2.</v>
      </c>
      <c r="K11" s="14" t="str">
        <v>y3.</v>
      </c>
      <c r="L11" s="14" t="str">
        <v>y4.</v>
      </c>
      <c r="M11" s="14" t="str">
        <v>y'..</v>
      </c>
      <c r="N11" s="13"/>
      <c r="O11" s="15" t="s">
        <v>69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2"/>
      <c r="B12" s="2"/>
      <c r="C12" s="16">
        <v>1</v>
      </c>
      <c r="D12" s="17">
        <f t="shared" ref="D12:G12" si="2">D4^2</f>
        <v>1225</v>
      </c>
      <c r="E12" s="17">
        <f t="shared" si="2"/>
        <v>1521</v>
      </c>
      <c r="F12" s="17">
        <f t="shared" si="2"/>
        <v>1369</v>
      </c>
      <c r="G12" s="17">
        <f t="shared" si="2"/>
        <v>1849</v>
      </c>
      <c r="H12" s="13"/>
      <c r="I12" s="18">
        <f t="array" ref="I12:M12">TRANSPOSE(H4:H8)</f>
        <v>154</v>
      </c>
      <c r="J12" s="18">
        <v>133</v>
      </c>
      <c r="K12" s="18">
        <v>184</v>
      </c>
      <c r="L12" s="18">
        <v>124</v>
      </c>
      <c r="M12" s="18">
        <v>595</v>
      </c>
      <c r="N12" s="13"/>
      <c r="O12" s="18">
        <f>SUM(D12:G15)</f>
        <v>24975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2"/>
      <c r="B13" s="2"/>
      <c r="C13" s="16">
        <v>2</v>
      </c>
      <c r="D13" s="17">
        <f t="shared" ref="D13:G13" si="3">D5^2</f>
        <v>1849</v>
      </c>
      <c r="E13" s="17">
        <f t="shared" si="3"/>
        <v>0</v>
      </c>
      <c r="F13" s="17">
        <f t="shared" si="3"/>
        <v>1089</v>
      </c>
      <c r="G13" s="17">
        <f t="shared" si="3"/>
        <v>3249</v>
      </c>
      <c r="H13" s="13"/>
      <c r="I13" s="14" t="s">
        <v>63</v>
      </c>
      <c r="J13" s="14" t="s">
        <v>64</v>
      </c>
      <c r="K13" s="14" t="s">
        <v>65</v>
      </c>
      <c r="L13" s="14" t="s">
        <v>66</v>
      </c>
      <c r="M13" s="1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2"/>
      <c r="B14" s="2"/>
      <c r="C14" s="16">
        <v>3</v>
      </c>
      <c r="D14" s="17">
        <f t="shared" ref="D14:G14" si="4">D6^2</f>
        <v>1521</v>
      </c>
      <c r="E14" s="17">
        <f t="shared" si="4"/>
        <v>2601</v>
      </c>
      <c r="F14" s="17">
        <f t="shared" si="4"/>
        <v>1225</v>
      </c>
      <c r="G14" s="17">
        <f t="shared" si="4"/>
        <v>3481</v>
      </c>
      <c r="H14" s="13"/>
      <c r="I14" s="18">
        <f t="shared" ref="I14:L14" si="5">D8</f>
        <v>140</v>
      </c>
      <c r="J14" s="18">
        <f t="shared" si="5"/>
        <v>127</v>
      </c>
      <c r="K14" s="18">
        <f t="shared" si="5"/>
        <v>132</v>
      </c>
      <c r="L14" s="18">
        <f t="shared" si="5"/>
        <v>196</v>
      </c>
      <c r="M14" s="1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2"/>
      <c r="B15" s="2"/>
      <c r="C15" s="16">
        <v>4</v>
      </c>
      <c r="D15" s="17">
        <f t="shared" ref="D15:G15" si="6">D7^2</f>
        <v>529</v>
      </c>
      <c r="E15" s="17">
        <f t="shared" si="6"/>
        <v>1369</v>
      </c>
      <c r="F15" s="17">
        <f t="shared" si="6"/>
        <v>729</v>
      </c>
      <c r="G15" s="17">
        <f t="shared" si="6"/>
        <v>1369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2"/>
      <c r="B17" s="2"/>
      <c r="C17" s="2"/>
      <c r="D17" s="12"/>
      <c r="E17" s="12"/>
      <c r="F17" s="12"/>
      <c r="G17" s="12"/>
      <c r="H17" s="12"/>
      <c r="I17" s="12"/>
      <c r="J17" s="12"/>
      <c r="K17" s="12"/>
      <c r="L17" s="1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/>
      <c r="B18" s="2"/>
      <c r="C18" s="15"/>
      <c r="D18" s="20" t="s">
        <v>70</v>
      </c>
      <c r="E18" s="20" t="s">
        <v>71</v>
      </c>
      <c r="F18" s="20" t="s">
        <v>72</v>
      </c>
      <c r="G18" s="20" t="s">
        <v>73</v>
      </c>
      <c r="H18" s="17" t="s">
        <v>74</v>
      </c>
      <c r="I18" s="20" t="s">
        <v>75</v>
      </c>
      <c r="J18" s="20" t="s">
        <v>76</v>
      </c>
      <c r="K18" s="20" t="s">
        <v>77</v>
      </c>
      <c r="L18" s="20" t="s">
        <v>78</v>
      </c>
      <c r="M18" s="1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/>
      <c r="B19" s="13"/>
      <c r="C19" s="21" t="s">
        <v>70</v>
      </c>
      <c r="D19" s="22">
        <f>L6</f>
        <v>15</v>
      </c>
      <c r="E19" s="22">
        <v>4</v>
      </c>
      <c r="F19" s="22">
        <v>3</v>
      </c>
      <c r="G19" s="22">
        <v>4</v>
      </c>
      <c r="H19" s="22">
        <v>4</v>
      </c>
      <c r="I19" s="22">
        <v>4</v>
      </c>
      <c r="J19" s="22">
        <v>3</v>
      </c>
      <c r="K19" s="22">
        <v>4</v>
      </c>
      <c r="L19" s="22">
        <v>4</v>
      </c>
      <c r="M19" s="18">
        <f>H8</f>
        <v>595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/>
      <c r="B20" s="13"/>
      <c r="C20" s="21" t="s">
        <v>71</v>
      </c>
      <c r="D20" s="23">
        <f t="array" ref="D20:D27">TRANSPOSE(E19:L19)</f>
        <v>4</v>
      </c>
      <c r="E20" s="24">
        <f>E19</f>
        <v>4</v>
      </c>
      <c r="F20" s="18">
        <f t="shared" ref="F20:H20" si="7">$L$7</f>
        <v>0</v>
      </c>
      <c r="G20" s="18">
        <f t="shared" si="7"/>
        <v>0</v>
      </c>
      <c r="H20" s="18">
        <f t="shared" si="7"/>
        <v>0</v>
      </c>
      <c r="I20" s="25">
        <f>1</f>
        <v>1</v>
      </c>
      <c r="J20" s="25">
        <v>1</v>
      </c>
      <c r="K20" s="25">
        <v>1</v>
      </c>
      <c r="L20" s="25">
        <v>1</v>
      </c>
      <c r="M20" s="18">
        <f t="shared" ref="M20:M23" si="8">H4</f>
        <v>154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/>
      <c r="B21" s="13"/>
      <c r="C21" s="21" t="s">
        <v>72</v>
      </c>
      <c r="D21" s="23">
        <v>3</v>
      </c>
      <c r="E21" s="23">
        <f t="array" ref="E21:E27">TRANSPOSE(F20:L20)</f>
        <v>0</v>
      </c>
      <c r="F21" s="24">
        <f>F19</f>
        <v>3</v>
      </c>
      <c r="G21" s="18">
        <f t="shared" ref="G21:H21" si="9">$L$7</f>
        <v>0</v>
      </c>
      <c r="H21" s="18">
        <f t="shared" si="9"/>
        <v>0</v>
      </c>
      <c r="I21" s="25">
        <v>1</v>
      </c>
      <c r="J21" s="25">
        <v>0</v>
      </c>
      <c r="K21" s="25">
        <v>1</v>
      </c>
      <c r="L21" s="25">
        <v>1</v>
      </c>
      <c r="M21" s="18">
        <f t="shared" si="8"/>
        <v>133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/>
      <c r="B22" s="13"/>
      <c r="C22" s="21" t="s">
        <v>73</v>
      </c>
      <c r="D22" s="23">
        <v>4</v>
      </c>
      <c r="E22" s="23">
        <v>0</v>
      </c>
      <c r="F22" s="23">
        <f t="array" ref="F22:F27">TRANSPOSE(G21:L21)</f>
        <v>0</v>
      </c>
      <c r="G22" s="24">
        <f>G19</f>
        <v>4</v>
      </c>
      <c r="H22" s="18">
        <f>$L$7</f>
        <v>0</v>
      </c>
      <c r="I22" s="25">
        <v>1</v>
      </c>
      <c r="J22" s="25">
        <v>1</v>
      </c>
      <c r="K22" s="25">
        <v>1</v>
      </c>
      <c r="L22" s="25">
        <v>1</v>
      </c>
      <c r="M22" s="18">
        <f t="shared" si="8"/>
        <v>184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2"/>
      <c r="B23" s="13"/>
      <c r="C23" s="18" t="s">
        <v>74</v>
      </c>
      <c r="D23" s="23">
        <v>4</v>
      </c>
      <c r="E23" s="23">
        <v>0</v>
      </c>
      <c r="F23" s="23">
        <v>0</v>
      </c>
      <c r="G23" s="23">
        <f t="array" ref="G23:G27">TRANSPOSE(H22:L22)</f>
        <v>0</v>
      </c>
      <c r="H23" s="24">
        <f>H19</f>
        <v>4</v>
      </c>
      <c r="I23" s="25">
        <v>1</v>
      </c>
      <c r="J23" s="25">
        <v>1</v>
      </c>
      <c r="K23" s="25">
        <v>1</v>
      </c>
      <c r="L23" s="25">
        <v>1</v>
      </c>
      <c r="M23" s="18">
        <f t="shared" si="8"/>
        <v>124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13"/>
      <c r="C24" s="21" t="s">
        <v>75</v>
      </c>
      <c r="D24" s="23">
        <v>4</v>
      </c>
      <c r="E24" s="23">
        <v>1</v>
      </c>
      <c r="F24" s="23">
        <v>1</v>
      </c>
      <c r="G24" s="23">
        <v>1</v>
      </c>
      <c r="H24" s="23">
        <f t="array" ref="H24:H27">TRANSPOSE(I23:L23)</f>
        <v>1</v>
      </c>
      <c r="I24" s="24">
        <f>I19</f>
        <v>4</v>
      </c>
      <c r="J24" s="18">
        <f t="shared" ref="J24:L24" si="10">$L$7</f>
        <v>0</v>
      </c>
      <c r="K24" s="18">
        <f t="shared" si="10"/>
        <v>0</v>
      </c>
      <c r="L24" s="18">
        <f t="shared" si="10"/>
        <v>0</v>
      </c>
      <c r="M24" s="18">
        <f>D8</f>
        <v>140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13"/>
      <c r="C25" s="21" t="s">
        <v>76</v>
      </c>
      <c r="D25" s="23">
        <v>3</v>
      </c>
      <c r="E25" s="23">
        <v>1</v>
      </c>
      <c r="F25" s="23">
        <v>0</v>
      </c>
      <c r="G25" s="23">
        <v>1</v>
      </c>
      <c r="H25" s="23">
        <v>1</v>
      </c>
      <c r="I25" s="23">
        <f t="array" ref="I25:I27">TRANSPOSE(J24:L24)</f>
        <v>0</v>
      </c>
      <c r="J25" s="24">
        <f>J19</f>
        <v>3</v>
      </c>
      <c r="K25" s="18">
        <f t="shared" ref="K25:L25" si="11">$L$7</f>
        <v>0</v>
      </c>
      <c r="L25" s="18">
        <f t="shared" si="11"/>
        <v>0</v>
      </c>
      <c r="M25" s="18">
        <f>E8</f>
        <v>127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13"/>
      <c r="C26" s="21" t="s">
        <v>77</v>
      </c>
      <c r="D26" s="23">
        <v>4</v>
      </c>
      <c r="E26" s="23">
        <v>1</v>
      </c>
      <c r="F26" s="23">
        <v>1</v>
      </c>
      <c r="G26" s="23">
        <v>1</v>
      </c>
      <c r="H26" s="23">
        <v>1</v>
      </c>
      <c r="I26" s="23">
        <v>0</v>
      </c>
      <c r="J26" s="23">
        <f t="array" ref="J26:J27">TRANSPOSE(K25:L25)</f>
        <v>0</v>
      </c>
      <c r="K26" s="24">
        <f>K19</f>
        <v>4</v>
      </c>
      <c r="L26" s="18">
        <f>$L$7</f>
        <v>0</v>
      </c>
      <c r="M26" s="18">
        <f>F8</f>
        <v>132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13"/>
      <c r="C27" s="21" t="s">
        <v>78</v>
      </c>
      <c r="D27" s="23">
        <v>4</v>
      </c>
      <c r="E27" s="23">
        <v>1</v>
      </c>
      <c r="F27" s="23">
        <v>1</v>
      </c>
      <c r="G27" s="23">
        <v>1</v>
      </c>
      <c r="H27" s="23">
        <v>1</v>
      </c>
      <c r="I27" s="23">
        <v>0</v>
      </c>
      <c r="J27" s="23">
        <v>0</v>
      </c>
      <c r="K27" s="23">
        <f t="array" ref="K27">TRANSPOSE(L26)</f>
        <v>0</v>
      </c>
      <c r="L27" s="24">
        <f>L19</f>
        <v>4</v>
      </c>
      <c r="M27" s="18">
        <f>G8</f>
        <v>196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13"/>
      <c r="C28" s="15" t="s">
        <v>79</v>
      </c>
      <c r="D28" s="26">
        <v>0</v>
      </c>
      <c r="E28" s="26">
        <v>1</v>
      </c>
      <c r="F28" s="26">
        <v>1</v>
      </c>
      <c r="G28" s="26">
        <v>1</v>
      </c>
      <c r="H28" s="26">
        <v>1</v>
      </c>
      <c r="I28" s="26">
        <v>0</v>
      </c>
      <c r="J28" s="26">
        <v>0</v>
      </c>
      <c r="K28" s="26">
        <v>0</v>
      </c>
      <c r="L28" s="26">
        <v>0</v>
      </c>
      <c r="M28" s="18">
        <v>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13"/>
      <c r="C29" s="15" t="s">
        <v>79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1</v>
      </c>
      <c r="J29" s="26">
        <v>1</v>
      </c>
      <c r="K29" s="26">
        <v>1</v>
      </c>
      <c r="L29" s="26">
        <v>1</v>
      </c>
      <c r="M29" s="18">
        <v>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2"/>
      <c r="B31" s="2"/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13"/>
      <c r="C32" s="206" t="s">
        <v>70</v>
      </c>
      <c r="D32" s="209" t="str">
        <f>_xlfn.SINGLE(IF(OR(ISBLANK(D19),D19=0),"",_xlfn.CONCAT(D19,D$18)))</f>
        <v>15µ</v>
      </c>
      <c r="E32" s="209" t="str">
        <f t="shared" ref="E32:K32" si="12">_xlfn.SINGLE(IF(OR(ISBLANK(E19),E19=0),"",_xlfn.CONCAT(E19,E$18)))</f>
        <v>4T1</v>
      </c>
      <c r="F32" s="209" t="str">
        <f t="shared" si="12"/>
        <v>3T2</v>
      </c>
      <c r="G32" s="209" t="str">
        <f t="shared" si="12"/>
        <v>4T3</v>
      </c>
      <c r="H32" s="209" t="str">
        <f t="shared" si="12"/>
        <v>4T4</v>
      </c>
      <c r="I32" s="209" t="str">
        <f t="shared" si="12"/>
        <v>4B1</v>
      </c>
      <c r="J32" s="209" t="str">
        <f t="shared" si="12"/>
        <v>3B2</v>
      </c>
      <c r="K32" s="209" t="str">
        <f t="shared" si="12"/>
        <v>4B3</v>
      </c>
      <c r="L32" s="209" t="str">
        <f>_xlfn.SINGLE(IF(OR(ISBLANK(L19),L19=0),"",_xlfn.CONCAT(L19,L$18)))</f>
        <v>4B4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>
      <c r="A33" s="2"/>
      <c r="B33" s="13"/>
      <c r="C33" s="206" t="s">
        <v>71</v>
      </c>
      <c r="D33" s="209" t="str">
        <f t="shared" ref="D33:L33" si="13">_xlfn.SINGLE(IF(OR(ISBLANK(D20),D20=0),"",_xlfn.CONCAT(D20,D$18)))</f>
        <v>4µ</v>
      </c>
      <c r="E33" s="209" t="str">
        <f t="shared" si="13"/>
        <v>4T1</v>
      </c>
      <c r="F33" s="209" t="str">
        <f t="shared" si="13"/>
        <v/>
      </c>
      <c r="G33" s="209" t="str">
        <f t="shared" si="13"/>
        <v/>
      </c>
      <c r="H33" s="209" t="str">
        <f t="shared" si="13"/>
        <v/>
      </c>
      <c r="I33" s="209" t="str">
        <f t="shared" si="13"/>
        <v>1B1</v>
      </c>
      <c r="J33" s="209" t="str">
        <f t="shared" si="13"/>
        <v>1B2</v>
      </c>
      <c r="K33" s="209" t="str">
        <f t="shared" si="13"/>
        <v>1B3</v>
      </c>
      <c r="L33" s="209" t="str">
        <f t="shared" si="13"/>
        <v>1B4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>
      <c r="A34" s="2"/>
      <c r="B34" s="13"/>
      <c r="C34" s="206" t="s">
        <v>72</v>
      </c>
      <c r="D34" s="209" t="str">
        <f t="shared" ref="D34:L34" si="14">_xlfn.SINGLE(IF(OR(ISBLANK(D21),D21=0),"",_xlfn.CONCAT(D21,D$18)))</f>
        <v>3µ</v>
      </c>
      <c r="E34" s="209" t="str">
        <f t="shared" si="14"/>
        <v/>
      </c>
      <c r="F34" s="209" t="str">
        <f t="shared" si="14"/>
        <v>3T2</v>
      </c>
      <c r="G34" s="209" t="str">
        <f t="shared" si="14"/>
        <v/>
      </c>
      <c r="H34" s="209" t="str">
        <f t="shared" si="14"/>
        <v/>
      </c>
      <c r="I34" s="209" t="str">
        <f t="shared" si="14"/>
        <v>1B1</v>
      </c>
      <c r="J34" s="209" t="str">
        <f t="shared" si="14"/>
        <v/>
      </c>
      <c r="K34" s="209" t="str">
        <f t="shared" si="14"/>
        <v>1B3</v>
      </c>
      <c r="L34" s="209" t="str">
        <f t="shared" si="14"/>
        <v>1B4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>
      <c r="A35" s="2"/>
      <c r="B35" s="13"/>
      <c r="C35" s="206" t="s">
        <v>73</v>
      </c>
      <c r="D35" s="209" t="str">
        <f t="shared" ref="D35:L35" si="15">_xlfn.SINGLE(IF(OR(ISBLANK(D22),D22=0),"",_xlfn.CONCAT(D22,D$18)))</f>
        <v>4µ</v>
      </c>
      <c r="E35" s="209" t="str">
        <f t="shared" si="15"/>
        <v/>
      </c>
      <c r="F35" s="209" t="str">
        <f t="shared" si="15"/>
        <v/>
      </c>
      <c r="G35" s="209" t="str">
        <f t="shared" si="15"/>
        <v>4T3</v>
      </c>
      <c r="H35" s="209" t="str">
        <f t="shared" si="15"/>
        <v/>
      </c>
      <c r="I35" s="209" t="str">
        <f t="shared" si="15"/>
        <v>1B1</v>
      </c>
      <c r="J35" s="209" t="str">
        <f t="shared" si="15"/>
        <v>1B2</v>
      </c>
      <c r="K35" s="209" t="str">
        <f t="shared" si="15"/>
        <v>1B3</v>
      </c>
      <c r="L35" s="209" t="str">
        <f t="shared" si="15"/>
        <v>1B4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2"/>
      <c r="B36" s="13"/>
      <c r="C36" s="207" t="s">
        <v>74</v>
      </c>
      <c r="D36" s="209" t="str">
        <f t="shared" ref="D36:L36" si="16">_xlfn.SINGLE(IF(OR(ISBLANK(D23),D23=0),"",_xlfn.CONCAT(D23,D$18)))</f>
        <v>4µ</v>
      </c>
      <c r="E36" s="209" t="str">
        <f t="shared" si="16"/>
        <v/>
      </c>
      <c r="F36" s="209" t="str">
        <f t="shared" si="16"/>
        <v/>
      </c>
      <c r="G36" s="209" t="str">
        <f t="shared" si="16"/>
        <v/>
      </c>
      <c r="H36" s="209" t="str">
        <f t="shared" si="16"/>
        <v>4T4</v>
      </c>
      <c r="I36" s="209" t="str">
        <f t="shared" si="16"/>
        <v>1B1</v>
      </c>
      <c r="J36" s="209" t="str">
        <f t="shared" si="16"/>
        <v>1B2</v>
      </c>
      <c r="K36" s="209" t="str">
        <f t="shared" si="16"/>
        <v>1B3</v>
      </c>
      <c r="L36" s="209" t="str">
        <f t="shared" si="16"/>
        <v>1B4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>
      <c r="A37" s="2"/>
      <c r="B37" s="13"/>
      <c r="C37" s="206" t="s">
        <v>75</v>
      </c>
      <c r="D37" s="209" t="str">
        <f t="shared" ref="D37:L37" si="17">_xlfn.SINGLE(IF(OR(ISBLANK(D24),D24=0),"",_xlfn.CONCAT(D24,D$18)))</f>
        <v>4µ</v>
      </c>
      <c r="E37" s="209" t="str">
        <f t="shared" si="17"/>
        <v>1T1</v>
      </c>
      <c r="F37" s="209" t="str">
        <f t="shared" si="17"/>
        <v>1T2</v>
      </c>
      <c r="G37" s="209" t="str">
        <f t="shared" si="17"/>
        <v>1T3</v>
      </c>
      <c r="H37" s="209" t="str">
        <f t="shared" si="17"/>
        <v>1T4</v>
      </c>
      <c r="I37" s="209" t="str">
        <f t="shared" si="17"/>
        <v>4B1</v>
      </c>
      <c r="J37" s="209" t="str">
        <f t="shared" si="17"/>
        <v/>
      </c>
      <c r="K37" s="209" t="str">
        <f t="shared" si="17"/>
        <v/>
      </c>
      <c r="L37" s="209" t="str">
        <f t="shared" si="17"/>
        <v/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>
      <c r="A38" s="2"/>
      <c r="B38" s="13"/>
      <c r="C38" s="208" t="s">
        <v>76</v>
      </c>
      <c r="D38" s="209" t="str">
        <f t="shared" ref="D38:L38" si="18">_xlfn.SINGLE(IF(OR(ISBLANK(D25),D25=0),"",_xlfn.CONCAT(D25,D$18)))</f>
        <v>3µ</v>
      </c>
      <c r="E38" s="209" t="str">
        <f t="shared" si="18"/>
        <v>1T1</v>
      </c>
      <c r="F38" s="209" t="str">
        <f t="shared" si="18"/>
        <v/>
      </c>
      <c r="G38" s="209" t="str">
        <f t="shared" si="18"/>
        <v>1T3</v>
      </c>
      <c r="H38" s="209" t="str">
        <f t="shared" si="18"/>
        <v>1T4</v>
      </c>
      <c r="I38" s="209" t="str">
        <f t="shared" si="18"/>
        <v/>
      </c>
      <c r="J38" s="209" t="str">
        <f t="shared" si="18"/>
        <v>3B2</v>
      </c>
      <c r="K38" s="209" t="str">
        <f t="shared" si="18"/>
        <v/>
      </c>
      <c r="L38" s="209" t="str">
        <f t="shared" si="18"/>
        <v/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>
      <c r="A39" s="2"/>
      <c r="B39" s="13"/>
      <c r="C39" s="206" t="s">
        <v>77</v>
      </c>
      <c r="D39" s="209" t="str">
        <f t="shared" ref="D39:L39" si="19">_xlfn.SINGLE(IF(OR(ISBLANK(D26),D26=0),"",_xlfn.CONCAT(D26,D$18)))</f>
        <v>4µ</v>
      </c>
      <c r="E39" s="209" t="str">
        <f t="shared" si="19"/>
        <v>1T1</v>
      </c>
      <c r="F39" s="209" t="str">
        <f t="shared" si="19"/>
        <v>1T2</v>
      </c>
      <c r="G39" s="209" t="str">
        <f t="shared" si="19"/>
        <v>1T3</v>
      </c>
      <c r="H39" s="209" t="str">
        <f t="shared" si="19"/>
        <v>1T4</v>
      </c>
      <c r="I39" s="209" t="str">
        <f t="shared" si="19"/>
        <v/>
      </c>
      <c r="J39" s="209" t="str">
        <f t="shared" si="19"/>
        <v/>
      </c>
      <c r="K39" s="209" t="str">
        <f t="shared" si="19"/>
        <v>4B3</v>
      </c>
      <c r="L39" s="209" t="str">
        <f t="shared" si="19"/>
        <v/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>
      <c r="A40" s="2"/>
      <c r="B40" s="13"/>
      <c r="C40" s="208" t="s">
        <v>78</v>
      </c>
      <c r="D40" s="209" t="str">
        <f t="shared" ref="D40:L40" si="20">_xlfn.SINGLE(IF(OR(ISBLANK(D27),D27=0),"",_xlfn.CONCAT(D27,D$18)))</f>
        <v>4µ</v>
      </c>
      <c r="E40" s="209" t="str">
        <f t="shared" si="20"/>
        <v>1T1</v>
      </c>
      <c r="F40" s="209" t="str">
        <f t="shared" si="20"/>
        <v>1T2</v>
      </c>
      <c r="G40" s="209" t="str">
        <f t="shared" si="20"/>
        <v>1T3</v>
      </c>
      <c r="H40" s="209" t="str">
        <f t="shared" si="20"/>
        <v>1T4</v>
      </c>
      <c r="I40" s="209" t="str">
        <f t="shared" si="20"/>
        <v/>
      </c>
      <c r="J40" s="209" t="str">
        <f t="shared" si="20"/>
        <v/>
      </c>
      <c r="K40" s="209" t="str">
        <f t="shared" si="20"/>
        <v/>
      </c>
      <c r="L40" s="209" t="str">
        <f t="shared" si="20"/>
        <v>4B4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thickBot="1">
      <c r="A41" s="2"/>
      <c r="B41" s="2"/>
      <c r="C41" s="12"/>
      <c r="D41" s="12"/>
      <c r="E41" s="12"/>
      <c r="F41" s="12"/>
      <c r="G41" s="12"/>
      <c r="H41" s="12"/>
      <c r="I41" s="12"/>
      <c r="J41" s="12"/>
      <c r="K41" s="2"/>
      <c r="L41" s="2"/>
      <c r="M41" s="210"/>
      <c r="N41" s="210"/>
      <c r="O41" s="210"/>
      <c r="P41" s="210"/>
      <c r="Q41" s="210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>
      <c r="A42" s="2"/>
      <c r="B42" s="13"/>
      <c r="C42" s="83" t="s">
        <v>80</v>
      </c>
      <c r="D42" s="80"/>
      <c r="E42" s="80"/>
      <c r="F42" s="80"/>
      <c r="G42" s="80"/>
      <c r="H42" s="80"/>
      <c r="I42" s="80"/>
      <c r="J42" s="82"/>
      <c r="K42" s="2"/>
      <c r="L42" s="210"/>
      <c r="M42" s="211" t="s">
        <v>80</v>
      </c>
      <c r="N42" s="212"/>
      <c r="O42" s="212"/>
      <c r="P42" s="212"/>
      <c r="Q42" s="213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>
      <c r="A43" s="2"/>
      <c r="B43" s="13"/>
      <c r="C43" s="21" t="s">
        <v>70</v>
      </c>
      <c r="D43" s="84" t="str">
        <f>_xlfn.TEXTJOIN("+",TRUE,D32:L32)</f>
        <v>15µ+4T1+3T2+4T3+4T4+4B1+3B2+4B3+4B4</v>
      </c>
      <c r="E43" s="80"/>
      <c r="F43" s="80"/>
      <c r="G43" s="80"/>
      <c r="H43" s="80"/>
      <c r="I43" s="82"/>
      <c r="J43" s="26">
        <f t="shared" ref="J43:J51" si="21">M19</f>
        <v>595</v>
      </c>
      <c r="K43" s="2"/>
      <c r="L43" s="210"/>
      <c r="M43" s="214" t="str">
        <f t="shared" ref="M43:M51" si="22">CONCATENATE(C43," : ",D43," = ",J43)</f>
        <v>µ : 15µ+4T1+3T2+4T3+4T4+4B1+3B2+4B3+4B4 = 595</v>
      </c>
      <c r="N43" s="75"/>
      <c r="O43" s="75"/>
      <c r="P43" s="75"/>
      <c r="Q43" s="215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2"/>
      <c r="B44" s="13"/>
      <c r="C44" s="21" t="s">
        <v>71</v>
      </c>
      <c r="D44" s="84" t="str">
        <f t="shared" ref="D44:D51" si="23">_xlfn.TEXTJOIN("+",TRUE,D33:L33)</f>
        <v>4µ+4T1+1B1+1B2+1B3+1B4</v>
      </c>
      <c r="E44" s="80"/>
      <c r="F44" s="80"/>
      <c r="G44" s="80"/>
      <c r="H44" s="80"/>
      <c r="I44" s="82"/>
      <c r="J44" s="26">
        <f t="shared" si="21"/>
        <v>154</v>
      </c>
      <c r="K44" s="2"/>
      <c r="L44" s="210"/>
      <c r="M44" s="214" t="str">
        <f t="shared" si="22"/>
        <v>T1 : 4µ+4T1+1B1+1B2+1B3+1B4 = 154</v>
      </c>
      <c r="N44" s="75"/>
      <c r="O44" s="75"/>
      <c r="P44" s="75"/>
      <c r="Q44" s="215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2"/>
      <c r="B45" s="13"/>
      <c r="C45" s="21" t="s">
        <v>72</v>
      </c>
      <c r="D45" s="84" t="str">
        <f t="shared" si="23"/>
        <v>3µ+3T2+1B1+1B3+1B4</v>
      </c>
      <c r="E45" s="80"/>
      <c r="F45" s="80"/>
      <c r="G45" s="80"/>
      <c r="H45" s="80"/>
      <c r="I45" s="82"/>
      <c r="J45" s="26">
        <f t="shared" si="21"/>
        <v>133</v>
      </c>
      <c r="K45" s="2"/>
      <c r="L45" s="210"/>
      <c r="M45" s="214" t="str">
        <f t="shared" si="22"/>
        <v>T2 : 3µ+3T2+1B1+1B3+1B4 = 133</v>
      </c>
      <c r="N45" s="75"/>
      <c r="O45" s="75"/>
      <c r="P45" s="75"/>
      <c r="Q45" s="215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2"/>
      <c r="B46" s="13"/>
      <c r="C46" s="21" t="s">
        <v>73</v>
      </c>
      <c r="D46" s="84" t="str">
        <f t="shared" si="23"/>
        <v>4µ+4T3+1B1+1B2+1B3+1B4</v>
      </c>
      <c r="E46" s="80"/>
      <c r="F46" s="80"/>
      <c r="G46" s="80"/>
      <c r="H46" s="80"/>
      <c r="I46" s="82"/>
      <c r="J46" s="26">
        <f t="shared" si="21"/>
        <v>184</v>
      </c>
      <c r="K46" s="2"/>
      <c r="L46" s="210"/>
      <c r="M46" s="214" t="str">
        <f t="shared" si="22"/>
        <v>T3 : 4µ+4T3+1B1+1B2+1B3+1B4 = 184</v>
      </c>
      <c r="N46" s="75"/>
      <c r="O46" s="75"/>
      <c r="P46" s="75"/>
      <c r="Q46" s="215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2"/>
      <c r="B47" s="13"/>
      <c r="C47" s="18" t="s">
        <v>74</v>
      </c>
      <c r="D47" s="84" t="str">
        <f t="shared" si="23"/>
        <v>4µ+4T4+1B1+1B2+1B3+1B4</v>
      </c>
      <c r="E47" s="80"/>
      <c r="F47" s="80"/>
      <c r="G47" s="80"/>
      <c r="H47" s="80"/>
      <c r="I47" s="82"/>
      <c r="J47" s="26">
        <f t="shared" si="21"/>
        <v>124</v>
      </c>
      <c r="K47" s="2"/>
      <c r="L47" s="210"/>
      <c r="M47" s="214" t="str">
        <f t="shared" si="22"/>
        <v>T4 : 4µ+4T4+1B1+1B2+1B3+1B4 = 124</v>
      </c>
      <c r="N47" s="75"/>
      <c r="O47" s="75"/>
      <c r="P47" s="75"/>
      <c r="Q47" s="215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2"/>
      <c r="B48" s="13"/>
      <c r="C48" s="21" t="s">
        <v>75</v>
      </c>
      <c r="D48" s="84" t="str">
        <f t="shared" si="23"/>
        <v>4µ+1T1+1T2+1T3+1T4+4B1</v>
      </c>
      <c r="E48" s="80"/>
      <c r="F48" s="80"/>
      <c r="G48" s="80"/>
      <c r="H48" s="80"/>
      <c r="I48" s="82"/>
      <c r="J48" s="26">
        <f t="shared" si="21"/>
        <v>140</v>
      </c>
      <c r="K48" s="2"/>
      <c r="L48" s="210"/>
      <c r="M48" s="214" t="str">
        <f t="shared" si="22"/>
        <v>B1 : 4µ+1T1+1T2+1T3+1T4+4B1 = 140</v>
      </c>
      <c r="N48" s="75"/>
      <c r="O48" s="75"/>
      <c r="P48" s="75"/>
      <c r="Q48" s="215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2"/>
      <c r="B49" s="13"/>
      <c r="C49" s="21" t="s">
        <v>76</v>
      </c>
      <c r="D49" s="84" t="str">
        <f t="shared" si="23"/>
        <v>3µ+1T1+1T3+1T4+3B2</v>
      </c>
      <c r="E49" s="80"/>
      <c r="F49" s="80"/>
      <c r="G49" s="80"/>
      <c r="H49" s="80"/>
      <c r="I49" s="82"/>
      <c r="J49" s="26">
        <f t="shared" si="21"/>
        <v>127</v>
      </c>
      <c r="K49" s="2"/>
      <c r="L49" s="210"/>
      <c r="M49" s="214" t="str">
        <f t="shared" si="22"/>
        <v>B2 : 3µ+1T1+1T3+1T4+3B2 = 127</v>
      </c>
      <c r="N49" s="75"/>
      <c r="O49" s="75"/>
      <c r="P49" s="75"/>
      <c r="Q49" s="215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2"/>
      <c r="B50" s="13"/>
      <c r="C50" s="21" t="s">
        <v>77</v>
      </c>
      <c r="D50" s="84" t="str">
        <f t="shared" si="23"/>
        <v>4µ+1T1+1T2+1T3+1T4+4B3</v>
      </c>
      <c r="E50" s="80"/>
      <c r="F50" s="80"/>
      <c r="G50" s="80"/>
      <c r="H50" s="80"/>
      <c r="I50" s="82"/>
      <c r="J50" s="26">
        <f t="shared" si="21"/>
        <v>132</v>
      </c>
      <c r="K50" s="2"/>
      <c r="L50" s="210"/>
      <c r="M50" s="214" t="str">
        <f t="shared" si="22"/>
        <v>B3 : 4µ+1T1+1T2+1T3+1T4+4B3 = 132</v>
      </c>
      <c r="N50" s="75"/>
      <c r="O50" s="75"/>
      <c r="P50" s="75"/>
      <c r="Q50" s="215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7" thickBot="1">
      <c r="A51" s="2"/>
      <c r="B51" s="13"/>
      <c r="C51" s="27" t="s">
        <v>78</v>
      </c>
      <c r="D51" s="84" t="str">
        <f t="shared" si="23"/>
        <v>4µ+1T1+1T2+1T3+1T4+4B4</v>
      </c>
      <c r="E51" s="80"/>
      <c r="F51" s="80"/>
      <c r="G51" s="80"/>
      <c r="H51" s="80"/>
      <c r="I51" s="82"/>
      <c r="J51" s="28">
        <f t="shared" si="21"/>
        <v>196</v>
      </c>
      <c r="K51" s="2"/>
      <c r="L51" s="210"/>
      <c r="M51" s="216" t="str">
        <f t="shared" si="22"/>
        <v>B4 : 4µ+1T1+1T2+1T3+1T4+4B4 = 196</v>
      </c>
      <c r="N51" s="217"/>
      <c r="O51" s="217"/>
      <c r="P51" s="217"/>
      <c r="Q51" s="218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>
      <c r="A54" s="29"/>
      <c r="B54" s="29" t="s">
        <v>81</v>
      </c>
      <c r="C54" s="12" t="s">
        <v>82</v>
      </c>
      <c r="D54" s="12"/>
      <c r="E54" s="12"/>
      <c r="F54" s="12"/>
      <c r="G54" s="12"/>
      <c r="H54" s="12"/>
      <c r="I54" s="12"/>
      <c r="J54" s="12"/>
      <c r="K54" s="12"/>
      <c r="L54" s="1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>
      <c r="A55" s="2"/>
      <c r="B55" s="13"/>
      <c r="C55" s="15"/>
      <c r="D55" s="20" t="s">
        <v>70</v>
      </c>
      <c r="E55" s="20" t="s">
        <v>71</v>
      </c>
      <c r="F55" s="20" t="s">
        <v>72</v>
      </c>
      <c r="G55" s="20" t="s">
        <v>73</v>
      </c>
      <c r="H55" s="17" t="s">
        <v>74</v>
      </c>
      <c r="I55" s="20" t="s">
        <v>75</v>
      </c>
      <c r="J55" s="20" t="s">
        <v>76</v>
      </c>
      <c r="K55" s="20" t="s">
        <v>77</v>
      </c>
      <c r="L55" s="20" t="s">
        <v>78</v>
      </c>
      <c r="M55" s="1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>
      <c r="A56" s="2"/>
      <c r="B56" s="13"/>
      <c r="C56" s="21" t="s">
        <v>71</v>
      </c>
      <c r="D56" s="26">
        <f t="shared" ref="D56:L56" si="24">D20</f>
        <v>4</v>
      </c>
      <c r="E56" s="26">
        <f t="shared" si="24"/>
        <v>4</v>
      </c>
      <c r="F56" s="26">
        <f t="shared" si="24"/>
        <v>0</v>
      </c>
      <c r="G56" s="26">
        <f t="shared" si="24"/>
        <v>0</v>
      </c>
      <c r="H56" s="26">
        <f t="shared" si="24"/>
        <v>0</v>
      </c>
      <c r="I56" s="26">
        <f t="shared" si="24"/>
        <v>1</v>
      </c>
      <c r="J56" s="26">
        <f t="shared" si="24"/>
        <v>1</v>
      </c>
      <c r="K56" s="26">
        <f t="shared" si="24"/>
        <v>1</v>
      </c>
      <c r="L56" s="26">
        <f t="shared" si="24"/>
        <v>1</v>
      </c>
      <c r="M56" s="26">
        <f t="shared" ref="M56:M62" si="25">J44</f>
        <v>154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>
      <c r="A57" s="2"/>
      <c r="B57" s="13"/>
      <c r="C57" s="21" t="s">
        <v>72</v>
      </c>
      <c r="D57" s="26">
        <f t="shared" ref="D57:L57" si="26">D21</f>
        <v>3</v>
      </c>
      <c r="E57" s="26">
        <f t="shared" si="26"/>
        <v>0</v>
      </c>
      <c r="F57" s="26">
        <f t="shared" si="26"/>
        <v>3</v>
      </c>
      <c r="G57" s="26">
        <f t="shared" si="26"/>
        <v>0</v>
      </c>
      <c r="H57" s="26">
        <f t="shared" si="26"/>
        <v>0</v>
      </c>
      <c r="I57" s="26">
        <f t="shared" si="26"/>
        <v>1</v>
      </c>
      <c r="J57" s="26">
        <f t="shared" si="26"/>
        <v>0</v>
      </c>
      <c r="K57" s="26">
        <f t="shared" si="26"/>
        <v>1</v>
      </c>
      <c r="L57" s="26">
        <f t="shared" si="26"/>
        <v>1</v>
      </c>
      <c r="M57" s="26">
        <f t="shared" si="25"/>
        <v>133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>
      <c r="A58" s="2"/>
      <c r="B58" s="13"/>
      <c r="C58" s="21" t="s">
        <v>73</v>
      </c>
      <c r="D58" s="26">
        <f t="shared" ref="D58:L58" si="27">D22</f>
        <v>4</v>
      </c>
      <c r="E58" s="26">
        <f t="shared" si="27"/>
        <v>0</v>
      </c>
      <c r="F58" s="26">
        <f t="shared" si="27"/>
        <v>0</v>
      </c>
      <c r="G58" s="26">
        <f t="shared" si="27"/>
        <v>4</v>
      </c>
      <c r="H58" s="26">
        <f t="shared" si="27"/>
        <v>0</v>
      </c>
      <c r="I58" s="26">
        <f t="shared" si="27"/>
        <v>1</v>
      </c>
      <c r="J58" s="26">
        <f t="shared" si="27"/>
        <v>1</v>
      </c>
      <c r="K58" s="26">
        <f t="shared" si="27"/>
        <v>1</v>
      </c>
      <c r="L58" s="26">
        <f t="shared" si="27"/>
        <v>1</v>
      </c>
      <c r="M58" s="26">
        <f t="shared" si="25"/>
        <v>184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>
      <c r="A59" s="2"/>
      <c r="B59" s="13"/>
      <c r="C59" s="18" t="s">
        <v>74</v>
      </c>
      <c r="D59" s="26">
        <f t="shared" ref="D59:L59" si="28">D23</f>
        <v>4</v>
      </c>
      <c r="E59" s="26">
        <f t="shared" si="28"/>
        <v>0</v>
      </c>
      <c r="F59" s="26">
        <f t="shared" si="28"/>
        <v>0</v>
      </c>
      <c r="G59" s="26">
        <f t="shared" si="28"/>
        <v>0</v>
      </c>
      <c r="H59" s="26">
        <f t="shared" si="28"/>
        <v>4</v>
      </c>
      <c r="I59" s="26">
        <f t="shared" si="28"/>
        <v>1</v>
      </c>
      <c r="J59" s="26">
        <f t="shared" si="28"/>
        <v>1</v>
      </c>
      <c r="K59" s="26">
        <f t="shared" si="28"/>
        <v>1</v>
      </c>
      <c r="L59" s="26">
        <f t="shared" si="28"/>
        <v>1</v>
      </c>
      <c r="M59" s="26">
        <f t="shared" si="25"/>
        <v>124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>
      <c r="A60" s="2"/>
      <c r="B60" s="13"/>
      <c r="C60" s="21" t="s">
        <v>75</v>
      </c>
      <c r="D60" s="26">
        <f t="shared" ref="D60:L60" si="29">D24</f>
        <v>4</v>
      </c>
      <c r="E60" s="26">
        <f t="shared" si="29"/>
        <v>1</v>
      </c>
      <c r="F60" s="26">
        <f t="shared" si="29"/>
        <v>1</v>
      </c>
      <c r="G60" s="26">
        <f t="shared" si="29"/>
        <v>1</v>
      </c>
      <c r="H60" s="26">
        <f t="shared" si="29"/>
        <v>1</v>
      </c>
      <c r="I60" s="26">
        <f t="shared" si="29"/>
        <v>4</v>
      </c>
      <c r="J60" s="26">
        <f t="shared" si="29"/>
        <v>0</v>
      </c>
      <c r="K60" s="26">
        <f t="shared" si="29"/>
        <v>0</v>
      </c>
      <c r="L60" s="26">
        <f t="shared" si="29"/>
        <v>0</v>
      </c>
      <c r="M60" s="26">
        <f t="shared" si="25"/>
        <v>140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>
      <c r="A61" s="2"/>
      <c r="B61" s="13"/>
      <c r="C61" s="21" t="s">
        <v>76</v>
      </c>
      <c r="D61" s="26">
        <f t="shared" ref="D61:L61" si="30">D25</f>
        <v>3</v>
      </c>
      <c r="E61" s="26">
        <f t="shared" si="30"/>
        <v>1</v>
      </c>
      <c r="F61" s="26">
        <f t="shared" si="30"/>
        <v>0</v>
      </c>
      <c r="G61" s="26">
        <f t="shared" si="30"/>
        <v>1</v>
      </c>
      <c r="H61" s="26">
        <f t="shared" si="30"/>
        <v>1</v>
      </c>
      <c r="I61" s="26">
        <f t="shared" si="30"/>
        <v>0</v>
      </c>
      <c r="J61" s="26">
        <f t="shared" si="30"/>
        <v>3</v>
      </c>
      <c r="K61" s="26">
        <f t="shared" si="30"/>
        <v>0</v>
      </c>
      <c r="L61" s="26">
        <f t="shared" si="30"/>
        <v>0</v>
      </c>
      <c r="M61" s="26">
        <f t="shared" si="25"/>
        <v>127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>
      <c r="A62" s="2"/>
      <c r="B62" s="13"/>
      <c r="C62" s="21" t="s">
        <v>77</v>
      </c>
      <c r="D62" s="26">
        <f t="shared" ref="D62:L62" si="31">D26</f>
        <v>4</v>
      </c>
      <c r="E62" s="26">
        <f t="shared" si="31"/>
        <v>1</v>
      </c>
      <c r="F62" s="26">
        <f t="shared" si="31"/>
        <v>1</v>
      </c>
      <c r="G62" s="26">
        <f t="shared" si="31"/>
        <v>1</v>
      </c>
      <c r="H62" s="26">
        <f t="shared" si="31"/>
        <v>1</v>
      </c>
      <c r="I62" s="26">
        <f t="shared" si="31"/>
        <v>0</v>
      </c>
      <c r="J62" s="26">
        <f t="shared" si="31"/>
        <v>0</v>
      </c>
      <c r="K62" s="26">
        <f t="shared" si="31"/>
        <v>4</v>
      </c>
      <c r="L62" s="26">
        <f t="shared" si="31"/>
        <v>0</v>
      </c>
      <c r="M62" s="26">
        <f t="shared" si="25"/>
        <v>132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>
      <c r="A63" s="2"/>
      <c r="B63" s="13"/>
      <c r="C63" s="15" t="s">
        <v>79</v>
      </c>
      <c r="D63" s="26">
        <f t="shared" ref="D63:L63" si="32">D28</f>
        <v>0</v>
      </c>
      <c r="E63" s="26">
        <f t="shared" si="32"/>
        <v>1</v>
      </c>
      <c r="F63" s="26">
        <f t="shared" si="32"/>
        <v>1</v>
      </c>
      <c r="G63" s="26">
        <f t="shared" si="32"/>
        <v>1</v>
      </c>
      <c r="H63" s="26">
        <f t="shared" si="32"/>
        <v>1</v>
      </c>
      <c r="I63" s="26">
        <f t="shared" si="32"/>
        <v>0</v>
      </c>
      <c r="J63" s="26">
        <f t="shared" si="32"/>
        <v>0</v>
      </c>
      <c r="K63" s="26">
        <f t="shared" si="32"/>
        <v>0</v>
      </c>
      <c r="L63" s="26">
        <f t="shared" si="32"/>
        <v>0</v>
      </c>
      <c r="M63" s="26">
        <v>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>
      <c r="A64" s="2"/>
      <c r="B64" s="13"/>
      <c r="C64" s="15" t="s">
        <v>79</v>
      </c>
      <c r="D64" s="26">
        <f t="shared" ref="D64:L64" si="33">D29</f>
        <v>0</v>
      </c>
      <c r="E64" s="26">
        <f t="shared" si="33"/>
        <v>0</v>
      </c>
      <c r="F64" s="26">
        <f t="shared" si="33"/>
        <v>0</v>
      </c>
      <c r="G64" s="26">
        <f t="shared" si="33"/>
        <v>0</v>
      </c>
      <c r="H64" s="26">
        <f t="shared" si="33"/>
        <v>0</v>
      </c>
      <c r="I64" s="26">
        <f t="shared" si="33"/>
        <v>1</v>
      </c>
      <c r="J64" s="26">
        <f t="shared" si="33"/>
        <v>1</v>
      </c>
      <c r="K64" s="26">
        <f t="shared" si="33"/>
        <v>1</v>
      </c>
      <c r="L64" s="26">
        <f t="shared" si="33"/>
        <v>1</v>
      </c>
      <c r="M64" s="26"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>
      <c r="A65" s="2"/>
      <c r="B65" s="2"/>
      <c r="C65" s="2"/>
      <c r="D65" s="12"/>
      <c r="E65" s="12"/>
      <c r="F65" s="12"/>
      <c r="G65" s="12"/>
      <c r="H65" s="12"/>
      <c r="I65" s="12"/>
      <c r="J65" s="12"/>
      <c r="K65" s="12"/>
      <c r="L65" s="1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">
      <c r="A66" s="2"/>
      <c r="B66" s="2"/>
      <c r="C66" s="15"/>
      <c r="D66" s="30" t="s">
        <v>71</v>
      </c>
      <c r="E66" s="30" t="s">
        <v>72</v>
      </c>
      <c r="F66" s="30" t="s">
        <v>73</v>
      </c>
      <c r="G66" s="31" t="s">
        <v>74</v>
      </c>
      <c r="H66" s="30" t="s">
        <v>75</v>
      </c>
      <c r="I66" s="30" t="s">
        <v>76</v>
      </c>
      <c r="J66" s="30" t="s">
        <v>77</v>
      </c>
      <c r="K66" s="30" t="s">
        <v>83</v>
      </c>
      <c r="L66" s="30" t="s">
        <v>83</v>
      </c>
      <c r="M66" s="2"/>
      <c r="N66" s="32"/>
      <c r="O66" s="3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">
      <c r="A67" s="2"/>
      <c r="B67" s="13" t="s">
        <v>84</v>
      </c>
      <c r="C67" s="27" t="s">
        <v>70</v>
      </c>
      <c r="D67" s="18">
        <f t="array" ref="D67:L75">MINVERSE(D56:L64)</f>
        <v>5.5555555555555573E-2</v>
      </c>
      <c r="E67" s="26">
        <v>8.3333333333333343E-2</v>
      </c>
      <c r="F67" s="26">
        <v>5.5555555555555573E-2</v>
      </c>
      <c r="G67" s="26">
        <v>5.5555555555555573E-2</v>
      </c>
      <c r="H67" s="26">
        <v>-1.3877787807814457E-17</v>
      </c>
      <c r="I67" s="26">
        <v>2.7777777777777776E-2</v>
      </c>
      <c r="J67" s="26">
        <v>0</v>
      </c>
      <c r="K67" s="26">
        <v>-0.25</v>
      </c>
      <c r="L67" s="26">
        <v>-0.25</v>
      </c>
      <c r="M67" s="2"/>
      <c r="N67" s="33" t="s">
        <v>70</v>
      </c>
      <c r="O67" s="34">
        <f t="array" ref="O67:O75">MMULT(D67:L75,M56:M64)</f>
        <v>40.277777777777786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">
      <c r="A68" s="2"/>
      <c r="B68" s="13"/>
      <c r="C68" s="27" t="s">
        <v>71</v>
      </c>
      <c r="D68" s="26">
        <v>0.19444444444444445</v>
      </c>
      <c r="E68" s="26">
        <v>-8.3333333333333315E-2</v>
      </c>
      <c r="F68" s="26">
        <v>-5.5555555555555552E-2</v>
      </c>
      <c r="G68" s="26">
        <v>-5.5555555555555552E-2</v>
      </c>
      <c r="H68" s="26">
        <v>-8.6736173798840355E-19</v>
      </c>
      <c r="I68" s="26">
        <v>-2.7777777777777776E-2</v>
      </c>
      <c r="J68" s="26">
        <v>0</v>
      </c>
      <c r="K68" s="26">
        <v>0.25</v>
      </c>
      <c r="L68" s="26">
        <v>-1.7347234759768071E-18</v>
      </c>
      <c r="M68" s="2"/>
      <c r="N68" s="33" t="s">
        <v>71</v>
      </c>
      <c r="O68" s="34">
        <v>-1.7777777777777735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">
      <c r="A69" s="2"/>
      <c r="B69" s="13"/>
      <c r="C69" s="27" t="s">
        <v>72</v>
      </c>
      <c r="D69" s="26">
        <v>-8.3333333333333329E-2</v>
      </c>
      <c r="E69" s="26">
        <v>0.25000000000000006</v>
      </c>
      <c r="F69" s="26">
        <v>-8.3333333333333315E-2</v>
      </c>
      <c r="G69" s="26">
        <v>-8.3333333333333329E-2</v>
      </c>
      <c r="H69" s="26">
        <v>2.3129646346357427E-18</v>
      </c>
      <c r="I69" s="26">
        <v>8.3333333333333329E-2</v>
      </c>
      <c r="J69" s="26">
        <v>0</v>
      </c>
      <c r="K69" s="26">
        <v>0.25</v>
      </c>
      <c r="L69" s="26">
        <v>0</v>
      </c>
      <c r="M69" s="2"/>
      <c r="N69" s="33" t="s">
        <v>72</v>
      </c>
      <c r="O69" s="34">
        <v>5.3333333333333446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">
      <c r="A70" s="2"/>
      <c r="B70" s="13"/>
      <c r="C70" s="27" t="s">
        <v>73</v>
      </c>
      <c r="D70" s="26">
        <v>-5.5555555555555559E-2</v>
      </c>
      <c r="E70" s="26">
        <v>-8.3333333333333315E-2</v>
      </c>
      <c r="F70" s="26">
        <v>0.19444444444444445</v>
      </c>
      <c r="G70" s="26">
        <v>-5.5555555555555552E-2</v>
      </c>
      <c r="H70" s="26">
        <v>-8.6736173798840355E-19</v>
      </c>
      <c r="I70" s="26">
        <v>-2.7777777777777776E-2</v>
      </c>
      <c r="J70" s="26">
        <v>0</v>
      </c>
      <c r="K70" s="26">
        <v>0.25</v>
      </c>
      <c r="L70" s="26">
        <v>-1.7347234759768071E-18</v>
      </c>
      <c r="M70" s="2"/>
      <c r="N70" s="33" t="s">
        <v>73</v>
      </c>
      <c r="O70" s="34">
        <v>5.7222222222222259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>
      <c r="A71" s="2"/>
      <c r="B71" s="13"/>
      <c r="C71" s="35" t="s">
        <v>74</v>
      </c>
      <c r="D71" s="26">
        <v>-5.5555555555555559E-2</v>
      </c>
      <c r="E71" s="26">
        <v>-8.3333333333333315E-2</v>
      </c>
      <c r="F71" s="26">
        <v>-5.5555555555555559E-2</v>
      </c>
      <c r="G71" s="26">
        <v>0.19444444444444445</v>
      </c>
      <c r="H71" s="26">
        <v>-8.6736173798840355E-19</v>
      </c>
      <c r="I71" s="26">
        <v>-2.7777777777777776E-2</v>
      </c>
      <c r="J71" s="26">
        <v>0</v>
      </c>
      <c r="K71" s="26">
        <v>0.25</v>
      </c>
      <c r="L71" s="26">
        <v>-1.7347234759768071E-18</v>
      </c>
      <c r="M71" s="2"/>
      <c r="N71" s="36" t="s">
        <v>74</v>
      </c>
      <c r="O71" s="34">
        <v>-9.277777777777775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">
      <c r="A72" s="2"/>
      <c r="B72" s="13"/>
      <c r="C72" s="27" t="s">
        <v>75</v>
      </c>
      <c r="D72" s="26">
        <v>-5.5555555555555559E-2</v>
      </c>
      <c r="E72" s="26">
        <v>-8.3333333333333343E-2</v>
      </c>
      <c r="F72" s="26">
        <v>-5.5555555555555559E-2</v>
      </c>
      <c r="G72" s="26">
        <v>-5.5555555555555559E-2</v>
      </c>
      <c r="H72" s="26">
        <v>0.25000000000000006</v>
      </c>
      <c r="I72" s="26">
        <v>-2.7777777777777787E-2</v>
      </c>
      <c r="J72" s="26">
        <v>0</v>
      </c>
      <c r="K72" s="26">
        <v>0</v>
      </c>
      <c r="L72" s="26">
        <v>0.25</v>
      </c>
      <c r="M72" s="2"/>
      <c r="N72" s="33" t="s">
        <v>75</v>
      </c>
      <c r="O72" s="34">
        <v>-5.2777777777777715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">
      <c r="A73" s="2"/>
      <c r="B73" s="13"/>
      <c r="C73" s="27" t="s">
        <v>76</v>
      </c>
      <c r="D73" s="26">
        <v>-8.3333333333333356E-2</v>
      </c>
      <c r="E73" s="26">
        <v>-1.3492293702041834E-17</v>
      </c>
      <c r="F73" s="26">
        <v>-8.3333333333333356E-2</v>
      </c>
      <c r="G73" s="26">
        <v>-8.3333333333333356E-2</v>
      </c>
      <c r="H73" s="26">
        <v>2.6984587404083669E-17</v>
      </c>
      <c r="I73" s="26">
        <v>0.33333333333333337</v>
      </c>
      <c r="J73" s="26">
        <v>0</v>
      </c>
      <c r="K73" s="26">
        <v>0</v>
      </c>
      <c r="L73" s="26">
        <v>0.25</v>
      </c>
      <c r="M73" s="2"/>
      <c r="N73" s="33" t="s">
        <v>76</v>
      </c>
      <c r="O73" s="34">
        <v>3.8333333333333286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">
      <c r="A74" s="2"/>
      <c r="B74" s="13"/>
      <c r="C74" s="27" t="s">
        <v>77</v>
      </c>
      <c r="D74" s="26">
        <v>-5.5555555555555552E-2</v>
      </c>
      <c r="E74" s="26">
        <v>-8.3333333333333343E-2</v>
      </c>
      <c r="F74" s="26">
        <v>-5.5555555555555552E-2</v>
      </c>
      <c r="G74" s="26">
        <v>-5.5555555555555552E-2</v>
      </c>
      <c r="H74" s="26">
        <v>0</v>
      </c>
      <c r="I74" s="26">
        <v>-2.777777777777779E-2</v>
      </c>
      <c r="J74" s="26">
        <v>0.25</v>
      </c>
      <c r="K74" s="26">
        <v>0</v>
      </c>
      <c r="L74" s="26">
        <v>0.25</v>
      </c>
      <c r="M74" s="2"/>
      <c r="N74" s="33" t="s">
        <v>77</v>
      </c>
      <c r="O74" s="34">
        <v>-7.2777777777777786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">
      <c r="A75" s="2"/>
      <c r="B75" s="13"/>
      <c r="C75" s="27" t="s">
        <v>78</v>
      </c>
      <c r="D75" s="26">
        <v>0.19444444444444445</v>
      </c>
      <c r="E75" s="26">
        <v>0.16666666666666666</v>
      </c>
      <c r="F75" s="26">
        <v>0.19444444444444445</v>
      </c>
      <c r="G75" s="26">
        <v>0.19444444444444445</v>
      </c>
      <c r="H75" s="26">
        <v>-0.25</v>
      </c>
      <c r="I75" s="26">
        <v>-0.27777777777777779</v>
      </c>
      <c r="J75" s="26">
        <v>-0.25</v>
      </c>
      <c r="K75" s="26">
        <v>0</v>
      </c>
      <c r="L75" s="26">
        <v>0.25</v>
      </c>
      <c r="M75" s="2"/>
      <c r="N75" s="33" t="s">
        <v>78</v>
      </c>
      <c r="O75" s="34">
        <v>8.7222222222222214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>
      <c r="A76" s="2"/>
      <c r="B76" s="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>
      <c r="A77" s="2" t="s">
        <v>85</v>
      </c>
      <c r="B77" s="13" t="s">
        <v>86</v>
      </c>
      <c r="C77" s="37" t="s">
        <v>87</v>
      </c>
      <c r="D77" s="37" t="s">
        <v>88</v>
      </c>
      <c r="E77" s="37" t="s">
        <v>71</v>
      </c>
      <c r="F77" s="37" t="s">
        <v>72</v>
      </c>
      <c r="G77" s="37" t="s">
        <v>73</v>
      </c>
      <c r="H77" s="37" t="s">
        <v>74</v>
      </c>
      <c r="I77" s="37" t="s">
        <v>75</v>
      </c>
      <c r="J77" s="37" t="s">
        <v>76</v>
      </c>
      <c r="K77" s="37" t="s">
        <v>77</v>
      </c>
      <c r="L77" s="37" t="s">
        <v>78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13"/>
      <c r="C78" s="37" t="s">
        <v>89</v>
      </c>
      <c r="D78" s="38">
        <f t="array" ref="D78:L78">TRANSPOSE(O67:O75)</f>
        <v>40.277777777777786</v>
      </c>
      <c r="E78" s="38">
        <v>-1.7777777777777735</v>
      </c>
      <c r="F78" s="38">
        <v>5.3333333333333446</v>
      </c>
      <c r="G78" s="38">
        <v>5.7222222222222259</v>
      </c>
      <c r="H78" s="38">
        <v>-9.277777777777775</v>
      </c>
      <c r="I78" s="38">
        <v>-5.2777777777777715</v>
      </c>
      <c r="J78" s="38">
        <v>3.8333333333333286</v>
      </c>
      <c r="K78" s="38">
        <v>-7.2777777777777786</v>
      </c>
      <c r="L78" s="38">
        <v>8.7222222222222214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>
      <c r="A79" s="2"/>
      <c r="B79" s="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">
      <c r="A80" s="2"/>
      <c r="B80" s="13"/>
      <c r="C80" s="21" t="s">
        <v>90</v>
      </c>
      <c r="D80" s="26">
        <f t="array" ref="D80:L80">TRANSPOSE(M19:M27)</f>
        <v>595</v>
      </c>
      <c r="E80" s="18">
        <v>154</v>
      </c>
      <c r="F80" s="18">
        <v>133</v>
      </c>
      <c r="G80" s="18">
        <v>184</v>
      </c>
      <c r="H80" s="18">
        <v>124</v>
      </c>
      <c r="I80" s="18">
        <v>140</v>
      </c>
      <c r="J80" s="18">
        <v>127</v>
      </c>
      <c r="K80" s="18">
        <v>132</v>
      </c>
      <c r="L80" s="18">
        <v>196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>
      <c r="A81" s="2"/>
      <c r="B81" s="13"/>
      <c r="C81" s="15"/>
      <c r="D81" s="26">
        <f t="shared" ref="D81:L81" si="34">D80*D78</f>
        <v>23965.277777777781</v>
      </c>
      <c r="E81" s="26">
        <f t="shared" si="34"/>
        <v>-273.77777777777709</v>
      </c>
      <c r="F81" s="26">
        <f t="shared" si="34"/>
        <v>709.33333333333485</v>
      </c>
      <c r="G81" s="26">
        <f t="shared" si="34"/>
        <v>1052.8888888888896</v>
      </c>
      <c r="H81" s="26">
        <f t="shared" si="34"/>
        <v>-1150.4444444444441</v>
      </c>
      <c r="I81" s="26">
        <f t="shared" si="34"/>
        <v>-738.888888888888</v>
      </c>
      <c r="J81" s="26">
        <f t="shared" si="34"/>
        <v>486.83333333333275</v>
      </c>
      <c r="K81" s="26">
        <f t="shared" si="34"/>
        <v>-960.66666666666674</v>
      </c>
      <c r="L81" s="26">
        <f t="shared" si="34"/>
        <v>1709.5555555555554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>
      <c r="A82" s="2"/>
      <c r="B82" s="2"/>
      <c r="C82" s="1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">
      <c r="A83" s="2"/>
      <c r="B83" s="13"/>
      <c r="C83" s="39" t="s">
        <v>91</v>
      </c>
      <c r="D83" s="40">
        <f>SUM(D81:L81)</f>
        <v>24800.111111111117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">
      <c r="A84" s="2"/>
      <c r="B84" s="13"/>
      <c r="C84" s="39" t="s">
        <v>92</v>
      </c>
      <c r="D84" s="40">
        <f>L3+L4-1</f>
        <v>7</v>
      </c>
      <c r="E84" s="41" t="s">
        <v>93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">
      <c r="A85" s="2"/>
      <c r="B85" s="13"/>
      <c r="C85" s="39" t="s">
        <v>94</v>
      </c>
      <c r="D85" s="40">
        <f>O12-D83</f>
        <v>174.88888888888323</v>
      </c>
      <c r="E85" s="2" t="s">
        <v>95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">
      <c r="A86" s="2"/>
      <c r="B86" s="13"/>
      <c r="C86" s="39" t="s">
        <v>96</v>
      </c>
      <c r="D86" s="40">
        <f>COUNT(D4:G7)-D84</f>
        <v>8</v>
      </c>
      <c r="E86" s="42" t="s">
        <v>97</v>
      </c>
      <c r="F86" s="2"/>
      <c r="G86" s="2"/>
      <c r="H86" s="2" t="s">
        <v>98</v>
      </c>
      <c r="I86" s="6">
        <f>COUNT(D4:G7)</f>
        <v>15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">
      <c r="A87" s="2"/>
      <c r="B87" s="13"/>
      <c r="C87" s="39" t="s">
        <v>99</v>
      </c>
      <c r="D87" s="40">
        <f>D85/D86</f>
        <v>21.861111111110404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>
      <c r="A89" s="2"/>
      <c r="B89" s="2"/>
      <c r="C89" s="12"/>
      <c r="D89" s="12"/>
      <c r="E89" s="12"/>
      <c r="F89" s="12"/>
      <c r="G89" s="12"/>
      <c r="H89" s="12"/>
      <c r="I89" s="1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9"/>
      <c r="B90" s="43" t="s">
        <v>100</v>
      </c>
      <c r="C90" s="15"/>
      <c r="D90" s="26" t="s">
        <v>70</v>
      </c>
      <c r="E90" s="15" t="s">
        <v>75</v>
      </c>
      <c r="F90" s="15" t="s">
        <v>76</v>
      </c>
      <c r="G90" s="15" t="s">
        <v>77</v>
      </c>
      <c r="H90" s="15" t="s">
        <v>78</v>
      </c>
      <c r="I90" s="1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13"/>
      <c r="C91" s="44" t="s">
        <v>70</v>
      </c>
      <c r="D91" s="44">
        <f>L6</f>
        <v>15</v>
      </c>
      <c r="E91" s="18">
        <f t="shared" ref="E91:I91" si="35">I19</f>
        <v>4</v>
      </c>
      <c r="F91" s="18">
        <f t="shared" si="35"/>
        <v>3</v>
      </c>
      <c r="G91" s="18">
        <f t="shared" si="35"/>
        <v>4</v>
      </c>
      <c r="H91" s="18">
        <f t="shared" si="35"/>
        <v>4</v>
      </c>
      <c r="I91" s="44">
        <f t="shared" si="35"/>
        <v>595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>
      <c r="A92" s="2"/>
      <c r="B92" s="13"/>
      <c r="C92" s="18" t="s">
        <v>75</v>
      </c>
      <c r="D92" s="18">
        <f t="shared" ref="D92:D95" si="36">D24</f>
        <v>4</v>
      </c>
      <c r="E92" s="18">
        <f t="shared" ref="E92:I92" si="37">I24</f>
        <v>4</v>
      </c>
      <c r="F92" s="18">
        <f t="shared" si="37"/>
        <v>0</v>
      </c>
      <c r="G92" s="18">
        <f t="shared" si="37"/>
        <v>0</v>
      </c>
      <c r="H92" s="18">
        <f t="shared" si="37"/>
        <v>0</v>
      </c>
      <c r="I92" s="18">
        <f t="shared" si="37"/>
        <v>140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>
      <c r="A93" s="2"/>
      <c r="B93" s="13"/>
      <c r="C93" s="18" t="s">
        <v>76</v>
      </c>
      <c r="D93" s="18">
        <f t="shared" si="36"/>
        <v>3</v>
      </c>
      <c r="E93" s="18">
        <f t="shared" ref="E93:I93" si="38">I25</f>
        <v>0</v>
      </c>
      <c r="F93" s="18">
        <f t="shared" si="38"/>
        <v>3</v>
      </c>
      <c r="G93" s="18">
        <f t="shared" si="38"/>
        <v>0</v>
      </c>
      <c r="H93" s="18">
        <f t="shared" si="38"/>
        <v>0</v>
      </c>
      <c r="I93" s="18">
        <f t="shared" si="38"/>
        <v>127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>
      <c r="A94" s="2"/>
      <c r="B94" s="13"/>
      <c r="C94" s="18" t="s">
        <v>77</v>
      </c>
      <c r="D94" s="18">
        <f t="shared" si="36"/>
        <v>4</v>
      </c>
      <c r="E94" s="18">
        <f t="shared" ref="E94:I94" si="39">I26</f>
        <v>0</v>
      </c>
      <c r="F94" s="18">
        <f t="shared" si="39"/>
        <v>0</v>
      </c>
      <c r="G94" s="18">
        <f t="shared" si="39"/>
        <v>4</v>
      </c>
      <c r="H94" s="18">
        <f t="shared" si="39"/>
        <v>0</v>
      </c>
      <c r="I94" s="18">
        <f t="shared" si="39"/>
        <v>132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>
      <c r="A95" s="2"/>
      <c r="B95" s="13"/>
      <c r="C95" s="18" t="s">
        <v>78</v>
      </c>
      <c r="D95" s="18">
        <f t="shared" si="36"/>
        <v>4</v>
      </c>
      <c r="E95" s="18">
        <f t="shared" ref="E95:I95" si="40">I27</f>
        <v>0</v>
      </c>
      <c r="F95" s="18">
        <f t="shared" si="40"/>
        <v>0</v>
      </c>
      <c r="G95" s="18">
        <f t="shared" si="40"/>
        <v>0</v>
      </c>
      <c r="H95" s="18">
        <f t="shared" si="40"/>
        <v>4</v>
      </c>
      <c r="I95" s="18">
        <f t="shared" si="40"/>
        <v>196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>
      <c r="A96" s="2"/>
      <c r="B96" s="13"/>
      <c r="C96" s="18" t="s">
        <v>79</v>
      </c>
      <c r="D96" s="18">
        <v>0</v>
      </c>
      <c r="E96" s="18">
        <v>1</v>
      </c>
      <c r="F96" s="18">
        <v>1</v>
      </c>
      <c r="G96" s="18">
        <v>1</v>
      </c>
      <c r="H96" s="18">
        <v>1</v>
      </c>
      <c r="I96" s="18"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>
      <c r="A97" s="2"/>
      <c r="B97" s="2"/>
      <c r="C97" s="2"/>
      <c r="D97" s="12"/>
      <c r="E97" s="12"/>
      <c r="F97" s="12"/>
      <c r="G97" s="12"/>
      <c r="H97" s="1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13" t="s">
        <v>84</v>
      </c>
      <c r="D98" s="18">
        <f t="array" ref="D98:H102">MINVERSE(D92:H96)</f>
        <v>6.25E-2</v>
      </c>
      <c r="E98" s="26">
        <v>8.3333333333333329E-2</v>
      </c>
      <c r="F98" s="26">
        <v>6.25E-2</v>
      </c>
      <c r="G98" s="26">
        <v>6.25E-2</v>
      </c>
      <c r="H98" s="26">
        <v>-0.25</v>
      </c>
      <c r="I98" s="2"/>
      <c r="J98" s="45" t="s">
        <v>70</v>
      </c>
      <c r="K98" s="36">
        <f t="array" ref="K98:K102">MMULT(D98:H102,I92:I96)</f>
        <v>39.833333333333329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13"/>
      <c r="D99" s="26">
        <v>0.1875</v>
      </c>
      <c r="E99" s="26">
        <v>-8.3333333333333329E-2</v>
      </c>
      <c r="F99" s="26">
        <v>-6.25E-2</v>
      </c>
      <c r="G99" s="26">
        <v>-6.25E-2</v>
      </c>
      <c r="H99" s="26">
        <v>0.25</v>
      </c>
      <c r="I99" s="2"/>
      <c r="J99" s="36" t="s">
        <v>75</v>
      </c>
      <c r="K99" s="36">
        <v>-4.8333333333333321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13"/>
      <c r="D100" s="26">
        <v>-6.25E-2</v>
      </c>
      <c r="E100" s="26">
        <v>0.25</v>
      </c>
      <c r="F100" s="26">
        <v>-6.25E-2</v>
      </c>
      <c r="G100" s="26">
        <v>-6.25E-2</v>
      </c>
      <c r="H100" s="26">
        <v>0.25</v>
      </c>
      <c r="I100" s="2"/>
      <c r="J100" s="36" t="s">
        <v>76</v>
      </c>
      <c r="K100" s="36">
        <v>2.5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13"/>
      <c r="D101" s="26">
        <v>-6.25E-2</v>
      </c>
      <c r="E101" s="26">
        <v>-8.3333333333333329E-2</v>
      </c>
      <c r="F101" s="26">
        <v>0.1875</v>
      </c>
      <c r="G101" s="26">
        <v>-6.25E-2</v>
      </c>
      <c r="H101" s="26">
        <v>0.25</v>
      </c>
      <c r="I101" s="2"/>
      <c r="J101" s="36" t="s">
        <v>77</v>
      </c>
      <c r="K101" s="36">
        <v>-6.8333333333333321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13"/>
      <c r="D102" s="26">
        <v>-6.25E-2</v>
      </c>
      <c r="E102" s="26">
        <v>-8.3333333333333329E-2</v>
      </c>
      <c r="F102" s="26">
        <v>-6.25E-2</v>
      </c>
      <c r="G102" s="26">
        <v>0.1875</v>
      </c>
      <c r="H102" s="26">
        <v>0.25</v>
      </c>
      <c r="I102" s="2"/>
      <c r="J102" s="36" t="s">
        <v>78</v>
      </c>
      <c r="K102" s="36">
        <v>9.1666666666666679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>
      <c r="A103" s="2"/>
      <c r="B103" s="2"/>
      <c r="C103" s="12"/>
      <c r="D103" s="12"/>
      <c r="E103" s="12"/>
      <c r="F103" s="12"/>
      <c r="G103" s="12"/>
      <c r="H103" s="1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13"/>
      <c r="C104" s="37" t="s">
        <v>87</v>
      </c>
      <c r="D104" s="37" t="s">
        <v>88</v>
      </c>
      <c r="E104" s="37" t="s">
        <v>75</v>
      </c>
      <c r="F104" s="37" t="s">
        <v>76</v>
      </c>
      <c r="G104" s="37" t="s">
        <v>77</v>
      </c>
      <c r="H104" s="37" t="s">
        <v>78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13"/>
      <c r="C105" s="37" t="s">
        <v>89</v>
      </c>
      <c r="D105" s="38">
        <f t="array" ref="D105:H105">TRANSPOSE(K98:K102)</f>
        <v>39.833333333333329</v>
      </c>
      <c r="E105" s="38">
        <v>-4.8333333333333321</v>
      </c>
      <c r="F105" s="38">
        <v>2.5</v>
      </c>
      <c r="G105" s="38">
        <v>-6.8333333333333321</v>
      </c>
      <c r="H105" s="38">
        <v>9.1666666666666679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>
      <c r="A106" s="2"/>
      <c r="B106" s="2"/>
      <c r="C106" s="12"/>
      <c r="D106" s="12"/>
      <c r="E106" s="12"/>
      <c r="F106" s="12"/>
      <c r="G106" s="12"/>
      <c r="H106" s="1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>
      <c r="A107" s="2"/>
      <c r="B107" s="13"/>
      <c r="C107" s="21" t="s">
        <v>101</v>
      </c>
      <c r="D107" s="26">
        <f t="array" ref="D107:H107">TRANSPOSE(I91:I95)</f>
        <v>595</v>
      </c>
      <c r="E107" s="18">
        <v>140</v>
      </c>
      <c r="F107" s="18">
        <v>127</v>
      </c>
      <c r="G107" s="18">
        <v>132</v>
      </c>
      <c r="H107" s="18">
        <v>196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13"/>
      <c r="C108" s="15"/>
      <c r="D108" s="26">
        <f t="shared" ref="D108:H108" si="41">D105*D107</f>
        <v>23700.833333333332</v>
      </c>
      <c r="E108" s="26">
        <f t="shared" si="41"/>
        <v>-676.66666666666652</v>
      </c>
      <c r="F108" s="26">
        <f t="shared" si="41"/>
        <v>317.5</v>
      </c>
      <c r="G108" s="26">
        <f t="shared" si="41"/>
        <v>-901.99999999999989</v>
      </c>
      <c r="H108" s="26">
        <f t="shared" si="41"/>
        <v>1796.666666666667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>
      <c r="A110" s="2"/>
      <c r="B110" s="2"/>
      <c r="C110" s="85" t="s">
        <v>102</v>
      </c>
      <c r="D110" s="8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>
      <c r="A111" s="2"/>
      <c r="B111" s="13"/>
      <c r="C111" s="46" t="s">
        <v>103</v>
      </c>
      <c r="D111" s="47">
        <f>SUM(D108:H108)</f>
        <v>24236.333333333332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>
      <c r="A112" s="2"/>
      <c r="B112" s="13"/>
      <c r="C112" s="46" t="s">
        <v>104</v>
      </c>
      <c r="D112" s="47">
        <f>L4</f>
        <v>4</v>
      </c>
      <c r="E112" s="48" t="s">
        <v>93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>
      <c r="A113" s="2"/>
      <c r="B113" s="13"/>
      <c r="C113" s="46" t="s">
        <v>105</v>
      </c>
      <c r="D113" s="47">
        <f t="shared" ref="D113:D114" si="42">D83-D111</f>
        <v>563.77777777778465</v>
      </c>
      <c r="E113" s="2" t="s">
        <v>106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>
      <c r="A114" s="2"/>
      <c r="B114" s="13"/>
      <c r="C114" s="46" t="s">
        <v>107</v>
      </c>
      <c r="D114" s="47">
        <f t="shared" si="42"/>
        <v>3</v>
      </c>
      <c r="E114" s="42" t="s">
        <v>108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>
      <c r="A115" s="2"/>
      <c r="B115" s="13"/>
      <c r="C115" s="46" t="s">
        <v>109</v>
      </c>
      <c r="D115" s="47">
        <f>D113/D114</f>
        <v>187.92592592592823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>
      <c r="A117" s="2"/>
      <c r="B117" s="2"/>
      <c r="C117" s="12"/>
      <c r="D117" s="12"/>
      <c r="E117" s="12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13"/>
      <c r="C118" s="86" t="s">
        <v>110</v>
      </c>
      <c r="D118" s="80"/>
      <c r="E118" s="80"/>
      <c r="F118" s="8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13"/>
      <c r="C119" s="49" t="s">
        <v>111</v>
      </c>
      <c r="D119" s="49">
        <f>_xlfn.F.INV.RT(0.05,D114,D86)</f>
        <v>4.0661805513511613</v>
      </c>
      <c r="E119" s="50"/>
      <c r="F119" s="5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13"/>
      <c r="C120" s="49" t="s">
        <v>112</v>
      </c>
      <c r="D120" s="49">
        <f>D115/D87</f>
        <v>8.5963574756462968</v>
      </c>
      <c r="E120" s="50"/>
      <c r="F120" s="5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13"/>
      <c r="C121" s="87" t="s">
        <v>113</v>
      </c>
      <c r="D121" s="80"/>
      <c r="E121" s="80"/>
      <c r="F121" s="8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mergeCells count="27">
    <mergeCell ref="C110:D110"/>
    <mergeCell ref="C118:F118"/>
    <mergeCell ref="C121:F121"/>
    <mergeCell ref="D43:I43"/>
    <mergeCell ref="D44:I44"/>
    <mergeCell ref="D45:I45"/>
    <mergeCell ref="D46:I46"/>
    <mergeCell ref="D47:I47"/>
    <mergeCell ref="D48:I48"/>
    <mergeCell ref="D49:I49"/>
    <mergeCell ref="M49:Q49"/>
    <mergeCell ref="M50:Q50"/>
    <mergeCell ref="M51:Q51"/>
    <mergeCell ref="C1:Q1"/>
    <mergeCell ref="C2:C3"/>
    <mergeCell ref="D2:G2"/>
    <mergeCell ref="D11:G11"/>
    <mergeCell ref="C42:J42"/>
    <mergeCell ref="M42:Q42"/>
    <mergeCell ref="M43:Q43"/>
    <mergeCell ref="D50:I50"/>
    <mergeCell ref="D51:I51"/>
    <mergeCell ref="M44:Q44"/>
    <mergeCell ref="M45:Q45"/>
    <mergeCell ref="M46:Q46"/>
    <mergeCell ref="M47:Q47"/>
    <mergeCell ref="M48:Q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3A9D-12B8-834A-ADC5-5AFB61131406}">
  <dimension ref="A1:D2"/>
  <sheetViews>
    <sheetView workbookViewId="0">
      <selection sqref="A1:D2"/>
    </sheetView>
  </sheetViews>
  <sheetFormatPr baseColWidth="10" defaultRowHeight="13"/>
  <sheetData>
    <row r="1" spans="1:4">
      <c r="A1" t="s">
        <v>146</v>
      </c>
      <c r="B1" t="s">
        <v>39</v>
      </c>
      <c r="C1" t="s">
        <v>40</v>
      </c>
      <c r="D1" t="s">
        <v>41</v>
      </c>
    </row>
    <row r="2" spans="1:4">
      <c r="A2">
        <v>177.5</v>
      </c>
      <c r="B2">
        <v>-1</v>
      </c>
      <c r="C2">
        <v>-1</v>
      </c>
      <c r="D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ECAF-84C5-364B-9BC4-52A466A28A78}">
  <dimension ref="A1:D2"/>
  <sheetViews>
    <sheetView workbookViewId="0">
      <selection sqref="A1:D2"/>
    </sheetView>
  </sheetViews>
  <sheetFormatPr baseColWidth="10" defaultRowHeight="13"/>
  <sheetData>
    <row r="1" spans="1:4">
      <c r="A1" t="s">
        <v>146</v>
      </c>
      <c r="B1" t="s">
        <v>39</v>
      </c>
      <c r="C1" t="s">
        <v>40</v>
      </c>
      <c r="D1" t="s">
        <v>41</v>
      </c>
    </row>
    <row r="2" spans="1:4">
      <c r="A2">
        <v>191.5</v>
      </c>
      <c r="B2">
        <v>-1</v>
      </c>
      <c r="C2">
        <v>-1</v>
      </c>
      <c r="D2">
        <v>-1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27FF-FF79-DC46-A915-C4AFB08E67F3}">
  <dimension ref="A1:D5"/>
  <sheetViews>
    <sheetView workbookViewId="0">
      <selection activeCell="H43" sqref="H43"/>
    </sheetView>
  </sheetViews>
  <sheetFormatPr baseColWidth="10" defaultRowHeight="13"/>
  <sheetData>
    <row r="1" spans="1:4">
      <c r="A1" t="s">
        <v>39</v>
      </c>
      <c r="B1" t="s">
        <v>40</v>
      </c>
      <c r="C1" t="s">
        <v>41</v>
      </c>
      <c r="D1" t="s">
        <v>146</v>
      </c>
    </row>
    <row r="2" spans="1:4">
      <c r="A2">
        <v>-1</v>
      </c>
      <c r="B2">
        <v>-1</v>
      </c>
      <c r="C2">
        <v>-1</v>
      </c>
      <c r="D2">
        <v>191.5</v>
      </c>
    </row>
    <row r="3" spans="1:4">
      <c r="A3">
        <v>1</v>
      </c>
      <c r="B3">
        <v>-1</v>
      </c>
      <c r="C3">
        <v>-1</v>
      </c>
      <c r="D3">
        <v>176</v>
      </c>
    </row>
    <row r="4" spans="1:4">
      <c r="A4">
        <v>1</v>
      </c>
      <c r="B4">
        <v>-1</v>
      </c>
      <c r="C4">
        <v>1</v>
      </c>
      <c r="D4">
        <v>180.5</v>
      </c>
    </row>
    <row r="5" spans="1:4">
      <c r="A5">
        <v>-1</v>
      </c>
      <c r="B5">
        <v>-1</v>
      </c>
      <c r="C5">
        <v>1</v>
      </c>
      <c r="D5">
        <v>177.5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1D4F-3945-6643-B6E6-3543B7AC7C11}">
  <dimension ref="A1:D5"/>
  <sheetViews>
    <sheetView workbookViewId="0">
      <selection sqref="A1:D5"/>
    </sheetView>
  </sheetViews>
  <sheetFormatPr baseColWidth="10" defaultRowHeight="13"/>
  <sheetData>
    <row r="1" spans="1:4">
      <c r="A1" t="s">
        <v>39</v>
      </c>
      <c r="B1" t="s">
        <v>40</v>
      </c>
      <c r="C1" t="s">
        <v>41</v>
      </c>
      <c r="D1" t="s">
        <v>146</v>
      </c>
    </row>
    <row r="2" spans="1:4">
      <c r="A2">
        <v>-1</v>
      </c>
      <c r="B2">
        <v>-1</v>
      </c>
      <c r="C2">
        <v>-1</v>
      </c>
      <c r="D2">
        <v>191.5</v>
      </c>
    </row>
    <row r="3" spans="1:4">
      <c r="A3">
        <v>1</v>
      </c>
      <c r="B3">
        <v>-1</v>
      </c>
      <c r="C3">
        <v>-1</v>
      </c>
      <c r="D3">
        <v>176</v>
      </c>
    </row>
    <row r="4" spans="1:4">
      <c r="A4">
        <v>1</v>
      </c>
      <c r="B4">
        <v>-1</v>
      </c>
      <c r="C4">
        <v>1</v>
      </c>
      <c r="D4">
        <v>180.5</v>
      </c>
    </row>
    <row r="5" spans="1:4">
      <c r="A5">
        <v>-1</v>
      </c>
      <c r="B5">
        <v>-1</v>
      </c>
      <c r="C5">
        <v>1</v>
      </c>
      <c r="D5">
        <v>177.5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3F54-66E6-1047-AE6B-1E1FF42F673A}">
  <dimension ref="A1:D5"/>
  <sheetViews>
    <sheetView workbookViewId="0">
      <selection sqref="A1:D5"/>
    </sheetView>
  </sheetViews>
  <sheetFormatPr baseColWidth="10" defaultRowHeight="13"/>
  <sheetData>
    <row r="1" spans="1:4">
      <c r="A1" t="s">
        <v>39</v>
      </c>
      <c r="B1" t="s">
        <v>40</v>
      </c>
      <c r="C1" t="s">
        <v>41</v>
      </c>
      <c r="D1" t="s">
        <v>146</v>
      </c>
    </row>
    <row r="2" spans="1:4">
      <c r="A2">
        <v>-1</v>
      </c>
      <c r="B2">
        <v>-1</v>
      </c>
      <c r="C2">
        <v>-1</v>
      </c>
      <c r="D2">
        <v>191.5</v>
      </c>
    </row>
    <row r="3" spans="1:4">
      <c r="A3">
        <v>1</v>
      </c>
      <c r="B3">
        <v>-1</v>
      </c>
      <c r="C3">
        <v>-1</v>
      </c>
      <c r="D3">
        <v>176</v>
      </c>
    </row>
    <row r="4" spans="1:4">
      <c r="A4">
        <v>1</v>
      </c>
      <c r="B4">
        <v>-1</v>
      </c>
      <c r="C4">
        <v>1</v>
      </c>
      <c r="D4">
        <v>180.5</v>
      </c>
    </row>
    <row r="5" spans="1:4">
      <c r="A5">
        <v>-1</v>
      </c>
      <c r="B5">
        <v>-1</v>
      </c>
      <c r="C5">
        <v>1</v>
      </c>
      <c r="D5">
        <v>177.5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0126-A227-AC44-A37B-0305C753146E}">
  <dimension ref="A3:C6"/>
  <sheetViews>
    <sheetView workbookViewId="0">
      <selection activeCell="I42" sqref="I42"/>
    </sheetView>
  </sheetViews>
  <sheetFormatPr baseColWidth="10" defaultRowHeight="13"/>
  <cols>
    <col min="1" max="1" width="13.1640625" bestFit="1" customWidth="1"/>
    <col min="2" max="4" width="8.5" bestFit="1" customWidth="1"/>
    <col min="5" max="6" width="15.83203125" bestFit="1" customWidth="1"/>
    <col min="7" max="8" width="13" bestFit="1" customWidth="1"/>
    <col min="9" max="9" width="15.83203125" bestFit="1" customWidth="1"/>
  </cols>
  <sheetData>
    <row r="3" spans="1:3">
      <c r="A3" s="151" t="s">
        <v>219</v>
      </c>
      <c r="B3" t="s">
        <v>223</v>
      </c>
      <c r="C3" t="s">
        <v>222</v>
      </c>
    </row>
    <row r="4" spans="1:3">
      <c r="A4" s="149">
        <v>-1</v>
      </c>
      <c r="B4" s="153">
        <v>0</v>
      </c>
      <c r="C4" s="153">
        <v>0</v>
      </c>
    </row>
    <row r="5" spans="1:3">
      <c r="A5" s="149">
        <v>1</v>
      </c>
      <c r="B5" s="153">
        <v>0</v>
      </c>
      <c r="C5" s="153">
        <v>0</v>
      </c>
    </row>
    <row r="6" spans="1:3">
      <c r="A6" s="149" t="s">
        <v>220</v>
      </c>
      <c r="B6" s="153">
        <v>0</v>
      </c>
      <c r="C6" s="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19"/>
  <sheetViews>
    <sheetView tabSelected="1" topLeftCell="B56" zoomScaleNormal="133" workbookViewId="0">
      <selection activeCell="B56" sqref="A1:XFD1048576"/>
    </sheetView>
  </sheetViews>
  <sheetFormatPr baseColWidth="10" defaultColWidth="12.5" defaultRowHeight="15.75" customHeight="1"/>
  <cols>
    <col min="2" max="2" width="52.33203125" customWidth="1"/>
    <col min="5" max="5" width="13.1640625" bestFit="1" customWidth="1"/>
    <col min="6" max="6" width="11.33203125" bestFit="1" customWidth="1"/>
    <col min="7" max="7" width="8.5" bestFit="1" customWidth="1"/>
    <col min="8" max="8" width="11.33203125" bestFit="1" customWidth="1"/>
    <col min="13" max="13" width="13.1640625" bestFit="1" customWidth="1"/>
    <col min="14" max="14" width="15.83203125" bestFit="1" customWidth="1"/>
    <col min="15" max="15" width="6.1640625" bestFit="1" customWidth="1"/>
  </cols>
  <sheetData>
    <row r="1" spans="1:28" ht="15.75" customHeight="1" thickBot="1"/>
    <row r="2" spans="1:28" ht="15.75" customHeight="1" thickBot="1">
      <c r="B2" s="94" t="s">
        <v>140</v>
      </c>
      <c r="C2" s="95">
        <v>-1</v>
      </c>
      <c r="D2" s="96" t="s">
        <v>19</v>
      </c>
      <c r="E2" s="96" t="s">
        <v>21</v>
      </c>
      <c r="F2" s="96" t="s">
        <v>154</v>
      </c>
      <c r="G2" s="96" t="s">
        <v>157</v>
      </c>
      <c r="H2" s="96" t="s">
        <v>160</v>
      </c>
      <c r="I2" s="96" t="s">
        <v>161</v>
      </c>
      <c r="J2" s="96" t="s">
        <v>162</v>
      </c>
    </row>
    <row r="3" spans="1:28" ht="15.75" customHeight="1" thickBot="1">
      <c r="B3" s="97" t="s">
        <v>190</v>
      </c>
      <c r="C3" s="98">
        <v>190</v>
      </c>
      <c r="D3" s="98">
        <v>174</v>
      </c>
      <c r="E3" s="98">
        <v>181</v>
      </c>
      <c r="F3" s="98">
        <v>183</v>
      </c>
      <c r="G3" s="98">
        <v>177</v>
      </c>
      <c r="H3" s="98">
        <v>181</v>
      </c>
      <c r="I3" s="98">
        <v>188</v>
      </c>
      <c r="J3" s="98">
        <v>173</v>
      </c>
    </row>
    <row r="4" spans="1:28" ht="15.75" customHeight="1" thickBot="1">
      <c r="B4" s="97" t="s">
        <v>191</v>
      </c>
      <c r="C4" s="98">
        <v>193</v>
      </c>
      <c r="D4" s="98">
        <v>178</v>
      </c>
      <c r="E4" s="98">
        <v>185</v>
      </c>
      <c r="F4" s="98">
        <v>180</v>
      </c>
      <c r="G4" s="98">
        <v>178</v>
      </c>
      <c r="H4" s="98">
        <v>180</v>
      </c>
      <c r="I4" s="98">
        <v>182</v>
      </c>
      <c r="J4" s="98">
        <v>170</v>
      </c>
    </row>
    <row r="7" spans="1:28" ht="13">
      <c r="A7" s="99"/>
      <c r="B7" s="100" t="s">
        <v>192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101" t="s">
        <v>193</v>
      </c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</row>
    <row r="8" spans="1:28" ht="13">
      <c r="A8" s="101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</row>
    <row r="9" spans="1:28" ht="13">
      <c r="A9" s="103"/>
      <c r="B9" s="104" t="s">
        <v>140</v>
      </c>
      <c r="C9" s="105" t="s">
        <v>39</v>
      </c>
      <c r="D9" s="105" t="s">
        <v>40</v>
      </c>
      <c r="E9" s="105" t="s">
        <v>41</v>
      </c>
      <c r="F9" s="105" t="s">
        <v>141</v>
      </c>
      <c r="G9" s="105" t="s">
        <v>142</v>
      </c>
      <c r="H9" s="105" t="s">
        <v>143</v>
      </c>
      <c r="I9" s="105" t="s">
        <v>144</v>
      </c>
      <c r="J9" s="105" t="s">
        <v>145</v>
      </c>
      <c r="K9" s="105" t="s">
        <v>125</v>
      </c>
      <c r="L9" s="105" t="s">
        <v>146</v>
      </c>
      <c r="M9" s="101"/>
      <c r="N9" s="101"/>
      <c r="O9" s="106" t="s">
        <v>194</v>
      </c>
      <c r="P9" s="107">
        <v>3</v>
      </c>
      <c r="Q9" s="101" t="s">
        <v>195</v>
      </c>
      <c r="R9" s="101" t="s">
        <v>148</v>
      </c>
      <c r="S9" s="108">
        <f>P9-1</f>
        <v>2</v>
      </c>
      <c r="T9" s="101"/>
      <c r="U9" s="101"/>
      <c r="V9" s="101"/>
      <c r="W9" s="101"/>
      <c r="X9" s="101"/>
      <c r="Y9" s="101"/>
      <c r="Z9" s="101"/>
      <c r="AA9" s="101"/>
      <c r="AB9" s="101"/>
    </row>
    <row r="10" spans="1:28" ht="13">
      <c r="A10" s="101"/>
      <c r="B10" s="109" t="s">
        <v>149</v>
      </c>
      <c r="C10" s="110">
        <v>-1</v>
      </c>
      <c r="D10" s="110">
        <v>-1</v>
      </c>
      <c r="E10" s="110">
        <v>-1</v>
      </c>
      <c r="F10" s="110">
        <f t="shared" ref="F10:F17" si="0">C10*D10</f>
        <v>1</v>
      </c>
      <c r="G10" s="110">
        <f t="shared" ref="G10:G17" si="1">C10*E10</f>
        <v>1</v>
      </c>
      <c r="H10" s="110">
        <f t="shared" ref="H10:H17" si="2">D10*E10</f>
        <v>1</v>
      </c>
      <c r="I10" s="110">
        <f t="shared" ref="I10:I17" si="3">C10*D10*E10</f>
        <v>-1</v>
      </c>
      <c r="J10" s="110">
        <f>C3</f>
        <v>190</v>
      </c>
      <c r="K10" s="110">
        <f>C4</f>
        <v>193</v>
      </c>
      <c r="L10" s="110">
        <f t="shared" ref="L10:L17" si="4">SUM(J10:K10)</f>
        <v>383</v>
      </c>
      <c r="M10" s="101"/>
      <c r="N10" s="101"/>
      <c r="O10" s="111" t="s">
        <v>196</v>
      </c>
      <c r="P10" s="107">
        <v>8</v>
      </c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</row>
    <row r="11" spans="1:28" ht="13">
      <c r="A11" s="101"/>
      <c r="B11" s="109" t="s">
        <v>19</v>
      </c>
      <c r="C11" s="110">
        <v>1</v>
      </c>
      <c r="D11" s="110">
        <v>-1</v>
      </c>
      <c r="E11" s="110">
        <v>-1</v>
      </c>
      <c r="F11" s="110">
        <f t="shared" si="0"/>
        <v>-1</v>
      </c>
      <c r="G11" s="110">
        <f t="shared" si="1"/>
        <v>-1</v>
      </c>
      <c r="H11" s="110">
        <f t="shared" si="2"/>
        <v>1</v>
      </c>
      <c r="I11" s="110">
        <f t="shared" si="3"/>
        <v>1</v>
      </c>
      <c r="J11" s="110">
        <f>D3</f>
        <v>174</v>
      </c>
      <c r="K11" s="110">
        <f>D4</f>
        <v>178</v>
      </c>
      <c r="L11" s="110">
        <f t="shared" si="4"/>
        <v>352</v>
      </c>
      <c r="M11" s="101"/>
      <c r="N11" s="101"/>
      <c r="O11" s="111" t="s">
        <v>152</v>
      </c>
      <c r="P11" s="107">
        <v>2</v>
      </c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</row>
    <row r="12" spans="1:28" ht="13">
      <c r="A12" s="101"/>
      <c r="B12" s="109" t="s">
        <v>21</v>
      </c>
      <c r="C12" s="110">
        <v>-1</v>
      </c>
      <c r="D12" s="110">
        <v>1</v>
      </c>
      <c r="E12" s="110">
        <v>-1</v>
      </c>
      <c r="F12" s="110">
        <f t="shared" si="0"/>
        <v>-1</v>
      </c>
      <c r="G12" s="110">
        <f t="shared" si="1"/>
        <v>1</v>
      </c>
      <c r="H12" s="110">
        <f t="shared" si="2"/>
        <v>-1</v>
      </c>
      <c r="I12" s="110">
        <f t="shared" si="3"/>
        <v>1</v>
      </c>
      <c r="J12" s="110">
        <f>E3</f>
        <v>181</v>
      </c>
      <c r="K12" s="110">
        <f>E4</f>
        <v>185</v>
      </c>
      <c r="L12" s="110">
        <f t="shared" si="4"/>
        <v>366</v>
      </c>
      <c r="M12" s="101"/>
      <c r="N12" s="101"/>
      <c r="O12" s="111" t="s">
        <v>197</v>
      </c>
      <c r="P12" s="112">
        <f>P10*P11</f>
        <v>16</v>
      </c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</row>
    <row r="13" spans="1:28" ht="13">
      <c r="A13" s="101"/>
      <c r="B13" s="109" t="s">
        <v>154</v>
      </c>
      <c r="C13" s="110">
        <v>1</v>
      </c>
      <c r="D13" s="110">
        <v>1</v>
      </c>
      <c r="E13" s="110">
        <v>-1</v>
      </c>
      <c r="F13" s="110">
        <f t="shared" si="0"/>
        <v>1</v>
      </c>
      <c r="G13" s="110">
        <f t="shared" si="1"/>
        <v>-1</v>
      </c>
      <c r="H13" s="110">
        <f t="shared" si="2"/>
        <v>-1</v>
      </c>
      <c r="I13" s="110">
        <f t="shared" si="3"/>
        <v>-1</v>
      </c>
      <c r="J13" s="110">
        <f>F3</f>
        <v>183</v>
      </c>
      <c r="K13" s="110">
        <f>F4</f>
        <v>180</v>
      </c>
      <c r="L13" s="110">
        <f t="shared" si="4"/>
        <v>363</v>
      </c>
      <c r="M13" s="101"/>
      <c r="N13" s="101"/>
      <c r="O13" s="111" t="s">
        <v>155</v>
      </c>
      <c r="P13" s="112">
        <f>2^S9*P11</f>
        <v>8</v>
      </c>
      <c r="Q13" s="101" t="s">
        <v>156</v>
      </c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</row>
    <row r="14" spans="1:28" ht="13">
      <c r="A14" s="101"/>
      <c r="B14" s="109" t="s">
        <v>157</v>
      </c>
      <c r="C14" s="110">
        <v>-1</v>
      </c>
      <c r="D14" s="110">
        <v>-1</v>
      </c>
      <c r="E14" s="110">
        <v>1</v>
      </c>
      <c r="F14" s="110">
        <f t="shared" si="0"/>
        <v>1</v>
      </c>
      <c r="G14" s="110">
        <f t="shared" si="1"/>
        <v>-1</v>
      </c>
      <c r="H14" s="110">
        <f t="shared" si="2"/>
        <v>-1</v>
      </c>
      <c r="I14" s="110">
        <f t="shared" si="3"/>
        <v>1</v>
      </c>
      <c r="J14" s="110">
        <f>G3</f>
        <v>177</v>
      </c>
      <c r="K14" s="110">
        <f>G4</f>
        <v>178</v>
      </c>
      <c r="L14" s="110">
        <f t="shared" si="4"/>
        <v>355</v>
      </c>
      <c r="M14" s="101"/>
      <c r="N14" s="101"/>
      <c r="O14" s="111" t="s">
        <v>158</v>
      </c>
      <c r="P14" s="112">
        <f>2^P9*P11</f>
        <v>16</v>
      </c>
      <c r="Q14" s="101" t="s">
        <v>159</v>
      </c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</row>
    <row r="15" spans="1:28" ht="13">
      <c r="A15" s="101"/>
      <c r="B15" s="109" t="s">
        <v>160</v>
      </c>
      <c r="C15" s="110">
        <v>1</v>
      </c>
      <c r="D15" s="110">
        <v>-1</v>
      </c>
      <c r="E15" s="110">
        <v>1</v>
      </c>
      <c r="F15" s="110">
        <f t="shared" si="0"/>
        <v>-1</v>
      </c>
      <c r="G15" s="110">
        <f t="shared" si="1"/>
        <v>1</v>
      </c>
      <c r="H15" s="110">
        <f t="shared" si="2"/>
        <v>-1</v>
      </c>
      <c r="I15" s="110">
        <f t="shared" si="3"/>
        <v>-1</v>
      </c>
      <c r="J15" s="110">
        <f>H3</f>
        <v>181</v>
      </c>
      <c r="K15" s="110">
        <f>H4</f>
        <v>180</v>
      </c>
      <c r="L15" s="110">
        <f t="shared" si="4"/>
        <v>361</v>
      </c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</row>
    <row r="16" spans="1:28" ht="13">
      <c r="A16" s="101"/>
      <c r="B16" s="109" t="s">
        <v>161</v>
      </c>
      <c r="C16" s="110">
        <v>-1</v>
      </c>
      <c r="D16" s="110">
        <v>1</v>
      </c>
      <c r="E16" s="110">
        <v>1</v>
      </c>
      <c r="F16" s="110">
        <f t="shared" si="0"/>
        <v>-1</v>
      </c>
      <c r="G16" s="110">
        <f t="shared" si="1"/>
        <v>-1</v>
      </c>
      <c r="H16" s="110">
        <f t="shared" si="2"/>
        <v>1</v>
      </c>
      <c r="I16" s="110">
        <f t="shared" si="3"/>
        <v>-1</v>
      </c>
      <c r="J16" s="110">
        <f>I3</f>
        <v>188</v>
      </c>
      <c r="K16" s="110">
        <f>I4</f>
        <v>182</v>
      </c>
      <c r="L16" s="110">
        <f t="shared" si="4"/>
        <v>370</v>
      </c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</row>
    <row r="17" spans="1:28" ht="13">
      <c r="A17" s="101"/>
      <c r="B17" s="109" t="s">
        <v>162</v>
      </c>
      <c r="C17" s="110">
        <v>1</v>
      </c>
      <c r="D17" s="110">
        <v>1</v>
      </c>
      <c r="E17" s="110">
        <v>1</v>
      </c>
      <c r="F17" s="110">
        <f t="shared" si="0"/>
        <v>1</v>
      </c>
      <c r="G17" s="110">
        <f t="shared" si="1"/>
        <v>1</v>
      </c>
      <c r="H17" s="110">
        <f t="shared" si="2"/>
        <v>1</v>
      </c>
      <c r="I17" s="110">
        <f t="shared" si="3"/>
        <v>1</v>
      </c>
      <c r="J17" s="110">
        <f>J3</f>
        <v>173</v>
      </c>
      <c r="K17" s="110">
        <f>J4</f>
        <v>170</v>
      </c>
      <c r="L17" s="110">
        <f t="shared" si="4"/>
        <v>343</v>
      </c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</row>
    <row r="18" spans="1:28" ht="13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2"/>
      <c r="L18" s="102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</row>
    <row r="19" spans="1:28" ht="13">
      <c r="A19" s="101"/>
      <c r="B19" s="101"/>
      <c r="C19" s="101"/>
      <c r="D19" s="101"/>
      <c r="E19" s="101"/>
      <c r="F19" s="101"/>
      <c r="G19" s="101"/>
      <c r="H19" s="101"/>
      <c r="I19" s="101"/>
      <c r="J19" s="113"/>
      <c r="K19" s="114" t="s">
        <v>198</v>
      </c>
      <c r="L19" s="110">
        <f>SUM(L10:L17)</f>
        <v>2893</v>
      </c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</row>
    <row r="20" spans="1:28" ht="13">
      <c r="A20" s="101"/>
      <c r="B20" s="101"/>
      <c r="C20" s="101"/>
      <c r="D20" s="101"/>
      <c r="E20" s="101"/>
      <c r="F20" s="101"/>
      <c r="G20" s="101"/>
      <c r="H20" s="101"/>
      <c r="I20" s="101"/>
      <c r="J20" s="113"/>
      <c r="K20" s="114" t="s">
        <v>199</v>
      </c>
      <c r="L20" s="115">
        <f>L19^2</f>
        <v>8369449</v>
      </c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</row>
    <row r="21" spans="1:28" ht="13">
      <c r="A21" s="101"/>
      <c r="B21" s="101"/>
      <c r="C21" s="102"/>
      <c r="D21" s="102"/>
      <c r="E21" s="102"/>
      <c r="F21" s="102"/>
      <c r="G21" s="102"/>
      <c r="H21" s="102"/>
      <c r="I21" s="102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</row>
    <row r="22" spans="1:28" ht="13">
      <c r="A22" s="103"/>
      <c r="B22" s="101"/>
      <c r="C22" s="116" t="s">
        <v>39</v>
      </c>
      <c r="D22" s="117" t="s">
        <v>40</v>
      </c>
      <c r="E22" s="117" t="s">
        <v>41</v>
      </c>
      <c r="F22" s="117" t="s">
        <v>141</v>
      </c>
      <c r="G22" s="117" t="s">
        <v>142</v>
      </c>
      <c r="H22" s="117" t="s">
        <v>143</v>
      </c>
      <c r="I22" s="117" t="s">
        <v>144</v>
      </c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</row>
    <row r="23" spans="1:28" ht="13">
      <c r="A23" s="101"/>
      <c r="B23" s="118" t="s">
        <v>200</v>
      </c>
      <c r="C23" s="119">
        <f t="shared" ref="C23:I23" si="5">SUMPRODUCT(C10:C17,$L10:$L17)</f>
        <v>-55</v>
      </c>
      <c r="D23" s="119">
        <f t="shared" si="5"/>
        <v>-9</v>
      </c>
      <c r="E23" s="119">
        <f t="shared" si="5"/>
        <v>-35</v>
      </c>
      <c r="F23" s="119">
        <f t="shared" si="5"/>
        <v>-5</v>
      </c>
      <c r="G23" s="119">
        <f t="shared" si="5"/>
        <v>13</v>
      </c>
      <c r="H23" s="119">
        <f t="shared" si="5"/>
        <v>3</v>
      </c>
      <c r="I23" s="119">
        <f t="shared" si="5"/>
        <v>-61</v>
      </c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</row>
    <row r="24" spans="1:28" ht="13">
      <c r="A24" s="101"/>
      <c r="B24" s="118" t="s">
        <v>69</v>
      </c>
      <c r="C24" s="120">
        <f t="shared" ref="C24:I24" si="6">C$23^2/$P$12</f>
        <v>189.0625</v>
      </c>
      <c r="D24" s="120">
        <f t="shared" si="6"/>
        <v>5.0625</v>
      </c>
      <c r="E24" s="120">
        <f t="shared" si="6"/>
        <v>76.5625</v>
      </c>
      <c r="F24" s="120">
        <f t="shared" si="6"/>
        <v>1.5625</v>
      </c>
      <c r="G24" s="120">
        <f t="shared" si="6"/>
        <v>10.5625</v>
      </c>
      <c r="H24" s="120">
        <f t="shared" si="6"/>
        <v>0.5625</v>
      </c>
      <c r="I24" s="120">
        <f t="shared" si="6"/>
        <v>232.5625</v>
      </c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</row>
    <row r="25" spans="1:28" ht="13">
      <c r="A25" s="101"/>
      <c r="B25" s="118" t="s">
        <v>177</v>
      </c>
      <c r="C25" s="120">
        <f t="shared" ref="C25:I25" si="7">C$23/$D$49</f>
        <v>-6.875</v>
      </c>
      <c r="D25" s="120">
        <f t="shared" si="7"/>
        <v>-1.125</v>
      </c>
      <c r="E25" s="120">
        <f t="shared" si="7"/>
        <v>-4.375</v>
      </c>
      <c r="F25" s="120">
        <f t="shared" si="7"/>
        <v>-0.625</v>
      </c>
      <c r="G25" s="120">
        <f t="shared" si="7"/>
        <v>1.625</v>
      </c>
      <c r="H25" s="120">
        <f t="shared" si="7"/>
        <v>0.375</v>
      </c>
      <c r="I25" s="120">
        <f t="shared" si="7"/>
        <v>-7.625</v>
      </c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</row>
    <row r="26" spans="1:28" ht="14" thickBot="1">
      <c r="A26" s="101"/>
      <c r="B26" s="101"/>
      <c r="C26" s="108"/>
      <c r="D26" s="108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</row>
    <row r="27" spans="1:28" ht="18" thickTop="1" thickBot="1">
      <c r="A27" s="101"/>
      <c r="B27" s="101"/>
      <c r="C27" s="108"/>
      <c r="D27" s="108"/>
      <c r="E27" s="101"/>
      <c r="F27" s="101"/>
      <c r="G27" s="101"/>
      <c r="H27" s="101"/>
      <c r="I27" s="101"/>
      <c r="J27" s="101"/>
      <c r="K27" s="121" t="s">
        <v>201</v>
      </c>
      <c r="L27" s="122" t="s">
        <v>183</v>
      </c>
      <c r="M27" s="123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</row>
    <row r="28" spans="1:28" ht="18" thickBot="1">
      <c r="A28" s="101"/>
      <c r="B28" s="102"/>
      <c r="C28" s="124"/>
      <c r="D28" s="124"/>
      <c r="E28" s="101"/>
      <c r="F28" s="101"/>
      <c r="G28" s="101"/>
      <c r="H28" s="101"/>
      <c r="I28" s="101"/>
      <c r="J28" s="101"/>
      <c r="K28" s="125"/>
      <c r="L28" s="126" t="s">
        <v>202</v>
      </c>
      <c r="M28" s="126" t="s">
        <v>203</v>
      </c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</row>
    <row r="29" spans="1:28" ht="17" thickTop="1">
      <c r="A29" s="101"/>
      <c r="B29" s="109" t="s">
        <v>204</v>
      </c>
      <c r="C29" s="110">
        <f t="shared" ref="C29:D36" si="8">J10^2</f>
        <v>36100</v>
      </c>
      <c r="D29" s="110">
        <f t="shared" si="8"/>
        <v>37249</v>
      </c>
      <c r="E29" s="101"/>
      <c r="F29" s="101"/>
      <c r="G29" s="101"/>
      <c r="H29" s="101"/>
      <c r="I29" s="101"/>
      <c r="J29" s="101"/>
      <c r="K29" s="127">
        <v>-1</v>
      </c>
      <c r="L29" s="128">
        <v>12</v>
      </c>
      <c r="M29" s="128">
        <v>10</v>
      </c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</row>
    <row r="30" spans="1:28" ht="17">
      <c r="A30" s="101"/>
      <c r="B30" s="109"/>
      <c r="C30" s="110">
        <f t="shared" si="8"/>
        <v>30276</v>
      </c>
      <c r="D30" s="110">
        <f t="shared" si="8"/>
        <v>31684</v>
      </c>
      <c r="E30" s="101"/>
      <c r="F30" s="101"/>
      <c r="G30" s="101"/>
      <c r="H30" s="101"/>
      <c r="I30" s="101"/>
      <c r="J30" s="101"/>
      <c r="K30" s="129" t="s">
        <v>19</v>
      </c>
      <c r="L30" s="128">
        <v>18</v>
      </c>
      <c r="M30" s="128">
        <v>25</v>
      </c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</row>
    <row r="31" spans="1:28" ht="17">
      <c r="A31" s="101"/>
      <c r="B31" s="109"/>
      <c r="C31" s="110">
        <f t="shared" si="8"/>
        <v>32761</v>
      </c>
      <c r="D31" s="110">
        <f t="shared" si="8"/>
        <v>34225</v>
      </c>
      <c r="E31" s="101"/>
      <c r="F31" s="101"/>
      <c r="G31" s="101"/>
      <c r="H31" s="101"/>
      <c r="I31" s="101"/>
      <c r="J31" s="101"/>
      <c r="K31" s="129" t="s">
        <v>21</v>
      </c>
      <c r="L31" s="128">
        <v>13</v>
      </c>
      <c r="M31" s="128">
        <v>13</v>
      </c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</row>
    <row r="32" spans="1:28" ht="17">
      <c r="A32" s="101"/>
      <c r="B32" s="109"/>
      <c r="C32" s="110">
        <f t="shared" si="8"/>
        <v>33489</v>
      </c>
      <c r="D32" s="110">
        <f t="shared" si="8"/>
        <v>32400</v>
      </c>
      <c r="E32" s="101"/>
      <c r="F32" s="101"/>
      <c r="G32" s="101"/>
      <c r="H32" s="101"/>
      <c r="I32" s="101"/>
      <c r="J32" s="101"/>
      <c r="K32" s="129" t="s">
        <v>154</v>
      </c>
      <c r="L32" s="128">
        <v>16</v>
      </c>
      <c r="M32" s="128">
        <v>24</v>
      </c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</row>
    <row r="33" spans="1:28" ht="17">
      <c r="A33" s="101"/>
      <c r="B33" s="109"/>
      <c r="C33" s="110">
        <f t="shared" si="8"/>
        <v>31329</v>
      </c>
      <c r="D33" s="110">
        <f t="shared" si="8"/>
        <v>31684</v>
      </c>
      <c r="E33" s="101"/>
      <c r="F33" s="101"/>
      <c r="G33" s="101"/>
      <c r="H33" s="101"/>
      <c r="I33" s="101"/>
      <c r="J33" s="101"/>
      <c r="K33" s="129" t="s">
        <v>157</v>
      </c>
      <c r="L33" s="128">
        <v>17</v>
      </c>
      <c r="M33" s="128">
        <v>19</v>
      </c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</row>
    <row r="34" spans="1:28" ht="17">
      <c r="A34" s="101"/>
      <c r="B34" s="109"/>
      <c r="C34" s="110">
        <f t="shared" si="8"/>
        <v>32761</v>
      </c>
      <c r="D34" s="110">
        <f t="shared" si="8"/>
        <v>32400</v>
      </c>
      <c r="E34" s="101"/>
      <c r="F34" s="101"/>
      <c r="G34" s="101"/>
      <c r="H34" s="101"/>
      <c r="I34" s="101"/>
      <c r="J34" s="101"/>
      <c r="K34" s="129" t="s">
        <v>160</v>
      </c>
      <c r="L34" s="128">
        <v>15</v>
      </c>
      <c r="M34" s="128">
        <v>21</v>
      </c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</row>
    <row r="35" spans="1:28" ht="17">
      <c r="A35" s="101"/>
      <c r="B35" s="109"/>
      <c r="C35" s="110">
        <f t="shared" si="8"/>
        <v>35344</v>
      </c>
      <c r="D35" s="110">
        <f t="shared" si="8"/>
        <v>33124</v>
      </c>
      <c r="E35" s="101"/>
      <c r="F35" s="101"/>
      <c r="G35" s="101"/>
      <c r="H35" s="101"/>
      <c r="I35" s="101"/>
      <c r="J35" s="101"/>
      <c r="K35" s="129" t="s">
        <v>161</v>
      </c>
      <c r="L35" s="128">
        <v>20</v>
      </c>
      <c r="M35" s="128">
        <v>17</v>
      </c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</row>
    <row r="36" spans="1:28" ht="18" thickBot="1">
      <c r="A36" s="101"/>
      <c r="B36" s="109"/>
      <c r="C36" s="110">
        <f t="shared" si="8"/>
        <v>29929</v>
      </c>
      <c r="D36" s="110">
        <f t="shared" si="8"/>
        <v>28900</v>
      </c>
      <c r="E36" s="102"/>
      <c r="F36" s="101"/>
      <c r="G36" s="101"/>
      <c r="H36" s="101"/>
      <c r="I36" s="101"/>
      <c r="J36" s="101"/>
      <c r="K36" s="130" t="s">
        <v>162</v>
      </c>
      <c r="L36" s="131">
        <v>15</v>
      </c>
      <c r="M36" s="131">
        <v>23</v>
      </c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</row>
    <row r="37" spans="1:28" ht="14" thickTop="1">
      <c r="A37" s="101"/>
      <c r="B37" s="109" t="s">
        <v>205</v>
      </c>
      <c r="C37" s="110">
        <f t="shared" ref="C37:D37" si="9">SUM(C29:C36)</f>
        <v>261989</v>
      </c>
      <c r="D37" s="110">
        <f t="shared" si="9"/>
        <v>261666</v>
      </c>
      <c r="E37" s="115">
        <f>SUM(C37,D37)</f>
        <v>523655</v>
      </c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</row>
    <row r="38" spans="1:28" ht="13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</row>
    <row r="39" spans="1:28" ht="13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</row>
    <row r="40" spans="1:28" ht="13">
      <c r="A40" s="103"/>
      <c r="B40" s="132" t="s">
        <v>178</v>
      </c>
      <c r="C40" s="80"/>
      <c r="D40" s="80"/>
      <c r="E40" s="80"/>
      <c r="F40" s="80"/>
      <c r="G40" s="80"/>
      <c r="H40" s="80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</row>
    <row r="41" spans="1:28" ht="13">
      <c r="A41" s="103"/>
      <c r="B41" s="133" t="s">
        <v>27</v>
      </c>
      <c r="C41" s="134" t="s">
        <v>69</v>
      </c>
      <c r="D41" s="134" t="s">
        <v>180</v>
      </c>
      <c r="E41" s="134" t="s">
        <v>177</v>
      </c>
      <c r="F41" s="134" t="s">
        <v>181</v>
      </c>
      <c r="G41" s="134" t="s">
        <v>31</v>
      </c>
      <c r="H41" s="134" t="s">
        <v>182</v>
      </c>
      <c r="I41" s="101"/>
      <c r="J41" s="103"/>
      <c r="K41" s="103"/>
      <c r="L41" s="103"/>
      <c r="M41" s="103"/>
      <c r="N41" s="103"/>
      <c r="O41" s="103"/>
      <c r="P41" s="103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</row>
    <row r="42" spans="1:28" ht="16">
      <c r="A42" s="101"/>
      <c r="B42" s="135" t="s">
        <v>19</v>
      </c>
      <c r="C42" s="136">
        <f t="array" ref="C42:C48">TRANSPOSE(C24:I24)</f>
        <v>189.0625</v>
      </c>
      <c r="D42" s="136">
        <v>1</v>
      </c>
      <c r="E42" s="136">
        <f t="array" ref="E42:E48">TRANSPOSE(C25:I25)</f>
        <v>-6.875</v>
      </c>
      <c r="F42" s="136">
        <f t="shared" ref="F42:F50" si="10">C42/D42</f>
        <v>189.0625</v>
      </c>
      <c r="G42" s="136">
        <f t="shared" ref="G42:G48" si="11">F42/$F$49</f>
        <v>31.185567010309278</v>
      </c>
      <c r="H42" s="136">
        <f t="shared" ref="H42:H48" si="12">_xlfn.F.INV.RT(0.05,D42,$D$49)</f>
        <v>5.3176550715787174</v>
      </c>
      <c r="I42" s="101"/>
      <c r="J42" s="108"/>
      <c r="K42" s="108"/>
      <c r="L42" s="108"/>
      <c r="M42" s="108"/>
      <c r="N42" s="108"/>
      <c r="O42" s="108"/>
      <c r="P42" s="108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</row>
    <row r="43" spans="1:28" ht="16">
      <c r="A43" s="101"/>
      <c r="B43" s="135" t="s">
        <v>21</v>
      </c>
      <c r="C43" s="136">
        <v>5.0625</v>
      </c>
      <c r="D43" s="136">
        <v>1</v>
      </c>
      <c r="E43" s="136">
        <v>-1.125</v>
      </c>
      <c r="F43" s="136">
        <f t="shared" si="10"/>
        <v>5.0625</v>
      </c>
      <c r="G43" s="136">
        <f t="shared" si="11"/>
        <v>0.83505154639175261</v>
      </c>
      <c r="H43" s="136">
        <f t="shared" si="12"/>
        <v>5.3176550715787174</v>
      </c>
      <c r="I43" s="101"/>
      <c r="J43" s="108"/>
      <c r="K43" s="108"/>
      <c r="L43" s="108"/>
      <c r="M43" s="108"/>
      <c r="N43" s="108"/>
      <c r="O43" s="108"/>
      <c r="P43" s="108"/>
      <c r="Q43" s="140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</row>
    <row r="44" spans="1:28" ht="16">
      <c r="A44" s="101"/>
      <c r="B44" s="135" t="s">
        <v>154</v>
      </c>
      <c r="C44" s="136">
        <v>76.5625</v>
      </c>
      <c r="D44" s="136">
        <v>1</v>
      </c>
      <c r="E44" s="136">
        <v>-4.375</v>
      </c>
      <c r="F44" s="136">
        <f t="shared" si="10"/>
        <v>76.5625</v>
      </c>
      <c r="G44" s="136">
        <f t="shared" si="11"/>
        <v>12.628865979381443</v>
      </c>
      <c r="H44" s="136">
        <f t="shared" si="12"/>
        <v>5.3176550715787174</v>
      </c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</row>
    <row r="45" spans="1:28" ht="16">
      <c r="A45" s="101"/>
      <c r="B45" s="141" t="s">
        <v>157</v>
      </c>
      <c r="C45" s="137">
        <v>1.5625</v>
      </c>
      <c r="D45" s="137">
        <v>1</v>
      </c>
      <c r="E45" s="137">
        <v>-0.625</v>
      </c>
      <c r="F45" s="137">
        <f t="shared" si="10"/>
        <v>1.5625</v>
      </c>
      <c r="G45" s="137">
        <f t="shared" si="11"/>
        <v>0.25773195876288657</v>
      </c>
      <c r="H45" s="137">
        <f t="shared" si="12"/>
        <v>5.3176550715787174</v>
      </c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</row>
    <row r="46" spans="1:28" ht="13">
      <c r="A46" s="101"/>
      <c r="B46" s="142" t="s">
        <v>160</v>
      </c>
      <c r="C46" s="138">
        <v>10.5625</v>
      </c>
      <c r="D46" s="138">
        <v>1</v>
      </c>
      <c r="E46" s="138">
        <v>1.625</v>
      </c>
      <c r="F46" s="138">
        <f t="shared" si="10"/>
        <v>10.5625</v>
      </c>
      <c r="G46" s="138">
        <f t="shared" si="11"/>
        <v>1.7422680412371134</v>
      </c>
      <c r="H46" s="138">
        <f t="shared" si="12"/>
        <v>5.3176550715787174</v>
      </c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</row>
    <row r="47" spans="1:28" ht="13">
      <c r="A47" s="101"/>
      <c r="B47" s="139" t="s">
        <v>161</v>
      </c>
      <c r="C47" s="139">
        <v>0.5625</v>
      </c>
      <c r="D47" s="139">
        <v>1</v>
      </c>
      <c r="E47" s="139">
        <v>0.375</v>
      </c>
      <c r="F47" s="139">
        <f t="shared" si="10"/>
        <v>0.5625</v>
      </c>
      <c r="G47" s="139">
        <f t="shared" si="11"/>
        <v>9.2783505154639179E-2</v>
      </c>
      <c r="H47" s="139">
        <f t="shared" si="12"/>
        <v>5.3176550715787174</v>
      </c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</row>
    <row r="48" spans="1:28" ht="13">
      <c r="A48" s="101"/>
      <c r="B48" s="142" t="s">
        <v>162</v>
      </c>
      <c r="C48" s="138">
        <v>232.5625</v>
      </c>
      <c r="D48" s="138">
        <v>1</v>
      </c>
      <c r="E48" s="138">
        <v>-7.625</v>
      </c>
      <c r="F48" s="138">
        <f t="shared" si="10"/>
        <v>232.5625</v>
      </c>
      <c r="G48" s="138">
        <f t="shared" si="11"/>
        <v>38.360824742268044</v>
      </c>
      <c r="H48" s="138">
        <f t="shared" si="12"/>
        <v>5.3176550715787174</v>
      </c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</row>
    <row r="49" spans="1:28" ht="13">
      <c r="A49" s="101"/>
      <c r="B49" s="109" t="s">
        <v>188</v>
      </c>
      <c r="C49" s="110">
        <f t="shared" ref="C49:D49" si="13">C50-SUM(C42:C48)</f>
        <v>48.5</v>
      </c>
      <c r="D49" s="110">
        <f t="shared" si="13"/>
        <v>8</v>
      </c>
      <c r="E49" s="114"/>
      <c r="F49" s="110">
        <f t="shared" si="10"/>
        <v>6.0625</v>
      </c>
      <c r="G49" s="114"/>
      <c r="H49" s="114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</row>
    <row r="50" spans="1:28" ht="13">
      <c r="A50" s="101"/>
      <c r="B50" s="109" t="s">
        <v>205</v>
      </c>
      <c r="C50" s="110">
        <f>E37-L20/P12</f>
        <v>564.4375</v>
      </c>
      <c r="D50" s="110">
        <f>P14-1</f>
        <v>15</v>
      </c>
      <c r="E50" s="114"/>
      <c r="F50" s="110">
        <f t="shared" si="10"/>
        <v>37.62916666666667</v>
      </c>
      <c r="G50" s="114"/>
      <c r="H50" s="114"/>
      <c r="I50" s="101"/>
      <c r="J50" s="101" t="s">
        <v>206</v>
      </c>
      <c r="K50" s="101" t="s">
        <v>207</v>
      </c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</row>
    <row r="51" spans="1:28" ht="13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</row>
    <row r="52" spans="1:28" ht="13">
      <c r="A52" s="101"/>
      <c r="B52" s="101" t="s">
        <v>208</v>
      </c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</row>
    <row r="53" spans="1:28" ht="13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</row>
    <row r="54" spans="1:28" ht="13">
      <c r="A54" s="101"/>
      <c r="B54" s="101" t="s">
        <v>209</v>
      </c>
      <c r="C54" s="143" t="s">
        <v>210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</row>
    <row r="55" spans="1:28" ht="13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</row>
    <row r="56" spans="1:28" ht="13">
      <c r="A56" s="101"/>
      <c r="B56" s="101" t="s">
        <v>215</v>
      </c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</row>
    <row r="57" spans="1:28" ht="13">
      <c r="A57" s="101"/>
      <c r="B57" s="101"/>
      <c r="C57" s="144" t="s">
        <v>39</v>
      </c>
      <c r="D57" s="145">
        <v>-1</v>
      </c>
      <c r="E57" s="145">
        <v>1</v>
      </c>
      <c r="F57" s="101"/>
      <c r="G57" s="101"/>
      <c r="H57" s="101"/>
      <c r="M57" s="101"/>
      <c r="N57" s="101"/>
      <c r="O57" s="144" t="s">
        <v>41</v>
      </c>
      <c r="P57" s="145">
        <v>-1</v>
      </c>
      <c r="Q57" s="145">
        <v>1</v>
      </c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</row>
    <row r="58" spans="1:28" ht="13">
      <c r="A58" s="101"/>
      <c r="B58" s="101"/>
      <c r="C58" s="146"/>
      <c r="D58" s="145">
        <f>SUMIF(C10:C17,"&lt;0",$L$10:$L$17)/$P$13</f>
        <v>184.25</v>
      </c>
      <c r="E58" s="145">
        <f>SUMIF(C10:C17,"&gt;0",$L$10:$L$17)/$P$13</f>
        <v>177.375</v>
      </c>
      <c r="F58" s="101"/>
      <c r="G58" s="101"/>
      <c r="H58" s="101"/>
      <c r="M58" s="101"/>
      <c r="N58" s="101"/>
      <c r="O58" s="146"/>
      <c r="P58" s="145">
        <f>SUMIF(E10:E17,"&lt;0",$L$10:$L$17)/$P$13</f>
        <v>183</v>
      </c>
      <c r="Q58" s="145">
        <f>SUMIF(E10:E17,"&gt;0",$L$10:$L$17)/$P$13</f>
        <v>178.625</v>
      </c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</row>
    <row r="59" spans="1:28" ht="13">
      <c r="A59" s="101"/>
      <c r="B59" s="101"/>
      <c r="C59" s="101"/>
      <c r="D59" s="101"/>
      <c r="E59" s="101"/>
      <c r="F59" s="101"/>
      <c r="G59" s="101"/>
      <c r="H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</row>
    <row r="60" spans="1:28" ht="13">
      <c r="A60" s="101"/>
      <c r="B60" s="101"/>
      <c r="C60" s="101"/>
      <c r="D60" s="101"/>
      <c r="E60" s="101"/>
      <c r="F60" s="101"/>
      <c r="G60" s="101"/>
      <c r="H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</row>
    <row r="61" spans="1:28" ht="13">
      <c r="A61" s="101"/>
      <c r="B61" s="101"/>
      <c r="C61" s="101"/>
      <c r="D61" s="101"/>
      <c r="E61" s="101"/>
      <c r="F61" s="101"/>
      <c r="G61" s="101"/>
      <c r="H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</row>
    <row r="62" spans="1:28" ht="13">
      <c r="A62" s="101"/>
      <c r="B62" s="101"/>
      <c r="C62" s="101"/>
      <c r="D62" s="101"/>
      <c r="E62" s="101"/>
      <c r="F62" s="101"/>
      <c r="G62" s="101"/>
      <c r="H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</row>
    <row r="63" spans="1:28" ht="13">
      <c r="A63" s="101"/>
      <c r="B63" s="101"/>
      <c r="C63" s="101"/>
      <c r="D63" s="101"/>
      <c r="E63" s="101"/>
      <c r="F63" s="101"/>
      <c r="G63" s="101"/>
      <c r="H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</row>
    <row r="64" spans="1:28" ht="13">
      <c r="A64" s="101"/>
      <c r="B64" s="101"/>
      <c r="C64" s="101"/>
      <c r="D64" s="101"/>
      <c r="E64" s="101"/>
      <c r="F64" s="101"/>
      <c r="G64" s="101"/>
      <c r="H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</row>
    <row r="65" spans="1:28" ht="13">
      <c r="A65" s="101"/>
      <c r="B65" s="101"/>
      <c r="C65" s="101"/>
      <c r="D65" s="101"/>
      <c r="E65" s="101"/>
      <c r="F65" s="101"/>
      <c r="G65" s="101"/>
      <c r="H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</row>
    <row r="66" spans="1:28" ht="13">
      <c r="A66" s="101"/>
      <c r="B66" s="101"/>
      <c r="C66" s="101"/>
      <c r="D66" s="101"/>
      <c r="E66" s="101"/>
      <c r="F66" s="101"/>
      <c r="G66" s="101"/>
      <c r="H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</row>
    <row r="67" spans="1:28" ht="13">
      <c r="A67" s="101"/>
      <c r="B67" s="101"/>
      <c r="C67" s="101"/>
      <c r="D67" s="101"/>
      <c r="E67" s="101"/>
      <c r="F67" s="101"/>
      <c r="G67" s="101"/>
      <c r="H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</row>
    <row r="68" spans="1:28" ht="13">
      <c r="A68" s="101"/>
      <c r="B68" s="101"/>
      <c r="C68" s="101"/>
      <c r="D68" s="101"/>
      <c r="E68" s="101"/>
      <c r="F68" s="101"/>
      <c r="G68" s="101"/>
      <c r="H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</row>
    <row r="69" spans="1:28" ht="13">
      <c r="A69" s="101"/>
      <c r="B69" s="101"/>
      <c r="C69" s="101"/>
      <c r="D69" s="101"/>
      <c r="E69" s="101"/>
      <c r="F69" s="101"/>
      <c r="G69" s="101"/>
      <c r="H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</row>
    <row r="70" spans="1:28" ht="13">
      <c r="A70" s="101"/>
      <c r="B70" s="101"/>
      <c r="C70" s="101"/>
      <c r="D70" s="101"/>
      <c r="E70" s="101"/>
      <c r="F70" s="101"/>
      <c r="G70" s="101"/>
      <c r="H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</row>
    <row r="71" spans="1:28" ht="13">
      <c r="A71" s="101"/>
      <c r="B71" s="101"/>
      <c r="C71" s="101"/>
      <c r="D71" s="101"/>
      <c r="E71" s="101"/>
      <c r="F71" s="101"/>
      <c r="G71" s="101"/>
      <c r="H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</row>
    <row r="72" spans="1:28" ht="13">
      <c r="A72" s="101"/>
      <c r="C72" s="101"/>
      <c r="E72" s="101"/>
      <c r="F72" s="101"/>
      <c r="G72" s="101"/>
      <c r="H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</row>
    <row r="73" spans="1:28" ht="13">
      <c r="A73" s="101"/>
      <c r="B73" s="101"/>
      <c r="G73" s="101"/>
      <c r="H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</row>
    <row r="74" spans="1:28" ht="13">
      <c r="A74" s="101"/>
      <c r="B74" s="101"/>
      <c r="G74" s="101"/>
      <c r="H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</row>
    <row r="75" spans="1:28" ht="13">
      <c r="A75" s="101"/>
      <c r="B75" s="101"/>
      <c r="G75" s="101"/>
      <c r="H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</row>
    <row r="76" spans="1:28" ht="13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</row>
    <row r="77" spans="1:28" ht="13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</row>
    <row r="78" spans="1:28" ht="13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</row>
    <row r="79" spans="1:28" ht="13">
      <c r="A79" s="101"/>
      <c r="B79" s="101" t="s">
        <v>216</v>
      </c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</row>
    <row r="80" spans="1:28" ht="13">
      <c r="A80" s="101"/>
      <c r="B80" s="101"/>
      <c r="C80" t="s">
        <v>144</v>
      </c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</row>
    <row r="81" spans="1:28" ht="13">
      <c r="A81" s="101"/>
      <c r="B81" s="101"/>
      <c r="D81" t="s">
        <v>146</v>
      </c>
      <c r="E81" t="s">
        <v>39</v>
      </c>
      <c r="F81" t="s">
        <v>40</v>
      </c>
      <c r="G81" t="s">
        <v>41</v>
      </c>
      <c r="H81" s="152" t="s">
        <v>146</v>
      </c>
      <c r="M81" s="151" t="s">
        <v>217</v>
      </c>
      <c r="N81" s="151" t="s">
        <v>218</v>
      </c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</row>
    <row r="82" spans="1:28" ht="13">
      <c r="A82" s="101"/>
      <c r="B82" s="101"/>
      <c r="D82">
        <f>H82</f>
        <v>191.5</v>
      </c>
      <c r="E82">
        <v>-1</v>
      </c>
      <c r="F82">
        <v>-1</v>
      </c>
      <c r="G82">
        <v>-1</v>
      </c>
      <c r="H82">
        <f>L10/2</f>
        <v>191.5</v>
      </c>
      <c r="M82" s="151" t="s">
        <v>219</v>
      </c>
      <c r="N82">
        <v>-1</v>
      </c>
      <c r="O82">
        <v>1</v>
      </c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</row>
    <row r="83" spans="1:28" ht="13">
      <c r="A83" s="101"/>
      <c r="B83" s="101"/>
      <c r="D83">
        <f t="shared" ref="D83:D88" si="14">H83</f>
        <v>176</v>
      </c>
      <c r="E83">
        <v>1</v>
      </c>
      <c r="F83">
        <v>-1</v>
      </c>
      <c r="G83">
        <v>-1</v>
      </c>
      <c r="H83">
        <f t="shared" ref="H83:H88" si="15">L11/2</f>
        <v>176</v>
      </c>
      <c r="M83" s="149">
        <v>-1</v>
      </c>
      <c r="N83" s="153">
        <v>369</v>
      </c>
      <c r="O83" s="153">
        <v>356.5</v>
      </c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</row>
    <row r="84" spans="1:28" ht="13">
      <c r="A84" s="101"/>
      <c r="B84" s="101"/>
      <c r="D84">
        <f t="shared" si="14"/>
        <v>183</v>
      </c>
      <c r="E84">
        <v>-1</v>
      </c>
      <c r="F84">
        <v>1</v>
      </c>
      <c r="G84">
        <v>-1</v>
      </c>
      <c r="H84">
        <f t="shared" si="15"/>
        <v>183</v>
      </c>
      <c r="M84" s="150">
        <v>-1</v>
      </c>
      <c r="N84" s="153">
        <v>191.5</v>
      </c>
      <c r="O84" s="153">
        <v>176</v>
      </c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</row>
    <row r="85" spans="1:28" ht="13">
      <c r="A85" s="101"/>
      <c r="B85" s="101"/>
      <c r="D85">
        <f t="shared" si="14"/>
        <v>181.5</v>
      </c>
      <c r="E85">
        <v>1</v>
      </c>
      <c r="F85">
        <v>1</v>
      </c>
      <c r="G85">
        <v>-1</v>
      </c>
      <c r="H85">
        <f t="shared" si="15"/>
        <v>181.5</v>
      </c>
      <c r="M85" s="150">
        <v>1</v>
      </c>
      <c r="N85" s="153">
        <v>177.5</v>
      </c>
      <c r="O85" s="153">
        <v>180.5</v>
      </c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</row>
    <row r="86" spans="1:28" ht="13">
      <c r="A86" s="101"/>
      <c r="B86" s="101"/>
      <c r="D86">
        <f t="shared" si="14"/>
        <v>177.5</v>
      </c>
      <c r="E86">
        <v>-1</v>
      </c>
      <c r="F86">
        <v>-1</v>
      </c>
      <c r="G86">
        <v>1</v>
      </c>
      <c r="H86">
        <f t="shared" si="15"/>
        <v>177.5</v>
      </c>
      <c r="M86" s="149">
        <v>1</v>
      </c>
      <c r="N86" s="153">
        <v>368</v>
      </c>
      <c r="O86" s="153">
        <v>353</v>
      </c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</row>
    <row r="87" spans="1:28" ht="13">
      <c r="A87" s="101"/>
      <c r="B87" s="101"/>
      <c r="D87">
        <f t="shared" si="14"/>
        <v>180.5</v>
      </c>
      <c r="E87">
        <v>1</v>
      </c>
      <c r="F87">
        <v>-1</v>
      </c>
      <c r="G87">
        <v>1</v>
      </c>
      <c r="H87">
        <f t="shared" si="15"/>
        <v>180.5</v>
      </c>
      <c r="M87" s="150">
        <v>-1</v>
      </c>
      <c r="N87" s="153">
        <v>183</v>
      </c>
      <c r="O87" s="153">
        <v>181.5</v>
      </c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</row>
    <row r="88" spans="1:28" ht="13">
      <c r="A88" s="101"/>
      <c r="B88" s="101"/>
      <c r="D88">
        <f t="shared" si="14"/>
        <v>185</v>
      </c>
      <c r="E88">
        <v>-1</v>
      </c>
      <c r="F88">
        <v>1</v>
      </c>
      <c r="G88">
        <v>1</v>
      </c>
      <c r="H88">
        <f t="shared" si="15"/>
        <v>185</v>
      </c>
      <c r="M88" s="150">
        <v>1</v>
      </c>
      <c r="N88" s="153">
        <v>185</v>
      </c>
      <c r="O88" s="153">
        <v>171.5</v>
      </c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</row>
    <row r="89" spans="1:28" ht="13">
      <c r="A89" s="101"/>
      <c r="B89" s="101"/>
      <c r="D89">
        <f>H89</f>
        <v>171.5</v>
      </c>
      <c r="E89">
        <v>1</v>
      </c>
      <c r="F89">
        <v>1</v>
      </c>
      <c r="G89">
        <v>1</v>
      </c>
      <c r="H89">
        <f>L17/2</f>
        <v>171.5</v>
      </c>
      <c r="M89" s="149" t="s">
        <v>220</v>
      </c>
      <c r="N89" s="153">
        <v>737</v>
      </c>
      <c r="O89" s="153">
        <v>709.5</v>
      </c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</row>
    <row r="90" spans="1:28" ht="13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</row>
    <row r="91" spans="1:28" ht="13">
      <c r="A91" s="147"/>
      <c r="E91" s="151" t="s">
        <v>219</v>
      </c>
      <c r="F91" t="s">
        <v>217</v>
      </c>
      <c r="G91" t="s">
        <v>221</v>
      </c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</row>
    <row r="92" spans="1:28" ht="13">
      <c r="A92" s="147"/>
      <c r="E92" s="149">
        <v>-1</v>
      </c>
      <c r="F92" s="153">
        <v>725.5</v>
      </c>
      <c r="G92" s="153">
        <v>0</v>
      </c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</row>
    <row r="93" spans="1:28" ht="13">
      <c r="A93" s="147"/>
      <c r="E93" s="149">
        <v>1</v>
      </c>
      <c r="F93" s="153">
        <v>721</v>
      </c>
      <c r="G93" s="153">
        <v>0</v>
      </c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</row>
    <row r="94" spans="1:28" ht="13">
      <c r="A94" s="101"/>
      <c r="B94" s="101"/>
      <c r="C94" s="101"/>
      <c r="D94" s="101"/>
      <c r="E94" s="149" t="s">
        <v>220</v>
      </c>
      <c r="F94" s="153">
        <v>1446.5</v>
      </c>
      <c r="G94" s="153">
        <v>0</v>
      </c>
      <c r="I94" s="147"/>
      <c r="J94" s="148"/>
      <c r="K94" s="148"/>
      <c r="L94" s="101"/>
      <c r="M94" s="101"/>
      <c r="N94" s="101"/>
      <c r="O94" s="101"/>
      <c r="P94" s="108"/>
      <c r="Q94" s="108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</row>
    <row r="95" spans="1:28" ht="13">
      <c r="A95" s="101"/>
      <c r="B95" s="101"/>
      <c r="C95" s="101"/>
      <c r="D95" s="101"/>
      <c r="H95" s="101"/>
      <c r="I95" s="101"/>
      <c r="J95" s="148"/>
      <c r="K95" s="148"/>
      <c r="L95" s="101"/>
      <c r="M95" s="101"/>
      <c r="N95" s="101"/>
      <c r="O95" s="101"/>
      <c r="P95" s="108"/>
      <c r="Q95" s="108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</row>
    <row r="96" spans="1:28" ht="13">
      <c r="A96" s="101"/>
      <c r="B96" s="101"/>
      <c r="C96" s="101"/>
      <c r="D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</row>
    <row r="97" spans="1:28" ht="13">
      <c r="A97" s="101"/>
      <c r="B97" s="101"/>
      <c r="C97" s="101"/>
      <c r="D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</row>
    <row r="98" spans="1:28" ht="13">
      <c r="A98" s="101"/>
      <c r="B98" s="101"/>
      <c r="C98" s="101"/>
      <c r="D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</row>
    <row r="99" spans="1:28" ht="13">
      <c r="A99" s="101" t="s">
        <v>214</v>
      </c>
      <c r="B99" s="101" t="s">
        <v>211</v>
      </c>
      <c r="C99" s="101"/>
      <c r="D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</row>
    <row r="100" spans="1:28" ht="13">
      <c r="A100" s="101"/>
      <c r="B100" s="101"/>
      <c r="C100" s="101" t="s">
        <v>212</v>
      </c>
      <c r="D100" s="101" t="s">
        <v>213</v>
      </c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</row>
    <row r="101" spans="1:28" ht="13">
      <c r="A101" s="101"/>
      <c r="B101" s="101"/>
      <c r="C101" s="101"/>
      <c r="D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</row>
    <row r="102" spans="1:28" ht="13">
      <c r="A102" s="101"/>
      <c r="B102" s="101"/>
      <c r="C102" s="101"/>
      <c r="D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</row>
    <row r="103" spans="1:28" ht="13">
      <c r="A103" s="101"/>
      <c r="B103" s="101"/>
      <c r="C103" s="101"/>
      <c r="D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</row>
    <row r="104" spans="1:28" ht="13">
      <c r="A104" s="101"/>
      <c r="B104" s="101"/>
      <c r="C104" s="101"/>
      <c r="D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</row>
    <row r="105" spans="1:28" ht="13">
      <c r="A105" s="101"/>
      <c r="B105" s="101"/>
      <c r="C105" s="101"/>
      <c r="D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</row>
    <row r="106" spans="1:28" ht="13">
      <c r="A106" s="101"/>
      <c r="B106" s="101"/>
      <c r="C106" s="101"/>
      <c r="D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</row>
    <row r="107" spans="1:28" ht="13">
      <c r="A107" s="101"/>
      <c r="B107" s="101"/>
      <c r="C107" s="101"/>
      <c r="D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</row>
    <row r="108" spans="1:28" ht="13">
      <c r="A108" s="101"/>
      <c r="B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</row>
    <row r="109" spans="1:28" ht="13">
      <c r="A109" s="101"/>
      <c r="B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</row>
    <row r="110" spans="1:28" ht="13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</row>
    <row r="111" spans="1:28" ht="13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</row>
    <row r="112" spans="1:28" ht="13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</row>
    <row r="113" spans="1:28" ht="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</row>
    <row r="114" spans="1:28" ht="13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</row>
    <row r="115" spans="1:28" ht="13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</row>
    <row r="116" spans="1:28" ht="13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</row>
    <row r="117" spans="1:28" ht="13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</row>
    <row r="118" spans="1:28" ht="13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</row>
    <row r="119" spans="1:28" ht="13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</row>
    <row r="120" spans="1:28" ht="13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</row>
    <row r="121" spans="1:28" ht="13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</row>
    <row r="122" spans="1:28" ht="13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</row>
    <row r="123" spans="1:28" ht="1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</row>
    <row r="124" spans="1:28" ht="13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</row>
    <row r="125" spans="1:28" ht="13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</row>
    <row r="126" spans="1:28" ht="13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</row>
    <row r="127" spans="1:28" ht="13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</row>
    <row r="128" spans="1:28" ht="13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</row>
    <row r="129" spans="1:28" ht="13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</row>
    <row r="130" spans="1:28" ht="13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</row>
    <row r="131" spans="1:28" ht="13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</row>
    <row r="132" spans="1:28" ht="13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</row>
    <row r="133" spans="1:28" ht="1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</row>
    <row r="134" spans="1:28" ht="13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</row>
    <row r="135" spans="1:28" ht="13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</row>
    <row r="136" spans="1:28" ht="13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</row>
    <row r="137" spans="1:28" ht="13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</row>
    <row r="138" spans="1:28" ht="13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</row>
    <row r="139" spans="1:28" ht="13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</row>
    <row r="140" spans="1:28" ht="13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</row>
    <row r="141" spans="1:28" ht="13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</row>
    <row r="142" spans="1:28" ht="13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</row>
    <row r="143" spans="1:28" ht="1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</row>
    <row r="144" spans="1:28" ht="13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</row>
    <row r="145" spans="1:28" ht="13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</row>
    <row r="146" spans="1:28" ht="13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</row>
    <row r="147" spans="1:28" ht="13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</row>
    <row r="148" spans="1:28" ht="13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</row>
    <row r="149" spans="1:28" ht="13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</row>
    <row r="150" spans="1:28" ht="13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</row>
    <row r="151" spans="1:28" ht="13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</row>
    <row r="152" spans="1:28" ht="13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</row>
    <row r="153" spans="1:28" ht="1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</row>
    <row r="154" spans="1:28" ht="13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</row>
    <row r="155" spans="1:28" ht="13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</row>
    <row r="156" spans="1:28" ht="13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</row>
    <row r="157" spans="1:28" ht="13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</row>
    <row r="158" spans="1:28" ht="13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</row>
    <row r="159" spans="1:28" ht="13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</row>
    <row r="160" spans="1:28" ht="13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</row>
    <row r="161" spans="1:28" ht="13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</row>
    <row r="162" spans="1:28" ht="13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</row>
    <row r="163" spans="1:28" ht="1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</row>
    <row r="164" spans="1:28" ht="13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</row>
    <row r="165" spans="1:28" ht="13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</row>
    <row r="166" spans="1:28" ht="13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</row>
    <row r="167" spans="1:28" ht="13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</row>
    <row r="168" spans="1:28" ht="13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</row>
    <row r="169" spans="1:28" ht="13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</row>
    <row r="170" spans="1:28" ht="13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</row>
    <row r="171" spans="1:28" ht="13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</row>
    <row r="172" spans="1:28" ht="13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</row>
    <row r="173" spans="1:28" ht="1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</row>
    <row r="174" spans="1:28" ht="13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</row>
    <row r="175" spans="1:28" ht="13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</row>
    <row r="176" spans="1:28" ht="13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</row>
    <row r="177" spans="1:28" ht="13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</row>
    <row r="178" spans="1:28" ht="13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</row>
    <row r="179" spans="1:28" ht="13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</row>
    <row r="180" spans="1:28" ht="13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</row>
    <row r="181" spans="1:28" ht="13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</row>
    <row r="182" spans="1:28" ht="13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</row>
    <row r="183" spans="1:28" ht="1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</row>
    <row r="184" spans="1:28" ht="13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</row>
    <row r="185" spans="1:28" ht="13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</row>
    <row r="186" spans="1:28" ht="13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</row>
    <row r="187" spans="1:28" ht="13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</row>
    <row r="188" spans="1:28" ht="13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</row>
    <row r="189" spans="1:28" ht="13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</row>
    <row r="190" spans="1:28" ht="13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</row>
    <row r="191" spans="1:28" ht="13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</row>
    <row r="192" spans="1:28" ht="13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</row>
    <row r="193" spans="1:28" ht="1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</row>
    <row r="194" spans="1:28" ht="13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</row>
    <row r="195" spans="1:28" ht="13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</row>
    <row r="196" spans="1:28" ht="13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</row>
    <row r="197" spans="1:28" ht="13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</row>
    <row r="198" spans="1:28" ht="13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</row>
    <row r="199" spans="1:28" ht="13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</row>
    <row r="200" spans="1:28" ht="13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</row>
    <row r="201" spans="1:28" ht="13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</row>
    <row r="202" spans="1:28" ht="13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</row>
    <row r="203" spans="1:28" ht="1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</row>
    <row r="204" spans="1:28" ht="13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</row>
    <row r="205" spans="1:28" ht="13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</row>
    <row r="206" spans="1:28" ht="13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</row>
    <row r="207" spans="1:28" ht="13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</row>
    <row r="208" spans="1:28" ht="13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</row>
    <row r="209" spans="1:28" ht="13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</row>
    <row r="210" spans="1:28" ht="13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</row>
    <row r="211" spans="1:28" ht="13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</row>
    <row r="212" spans="1:28" ht="13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</row>
    <row r="213" spans="1:28" ht="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</row>
    <row r="214" spans="1:28" ht="13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</row>
    <row r="215" spans="1:28" ht="13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</row>
    <row r="216" spans="1:28" ht="13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</row>
    <row r="217" spans="1:28" ht="13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</row>
    <row r="218" spans="1:28" ht="13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</row>
    <row r="219" spans="1:28" ht="13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</row>
    <row r="220" spans="1:28" ht="13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</row>
    <row r="221" spans="1:28" ht="13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</row>
    <row r="222" spans="1:28" ht="13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</row>
    <row r="223" spans="1:28" ht="1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</row>
    <row r="224" spans="1:28" ht="13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</row>
    <row r="225" spans="1:28" ht="13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</row>
    <row r="226" spans="1:28" ht="13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</row>
    <row r="227" spans="1:28" ht="13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</row>
    <row r="228" spans="1:28" ht="13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</row>
    <row r="229" spans="1:28" ht="13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</row>
    <row r="230" spans="1:28" ht="13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</row>
    <row r="231" spans="1:28" ht="13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</row>
    <row r="232" spans="1:28" ht="13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</row>
    <row r="233" spans="1:28" ht="1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</row>
    <row r="234" spans="1:28" ht="13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</row>
    <row r="235" spans="1:28" ht="13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</row>
    <row r="236" spans="1:28" ht="13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</row>
    <row r="237" spans="1:28" ht="13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</row>
    <row r="238" spans="1:28" ht="13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</row>
    <row r="239" spans="1:28" ht="13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</row>
    <row r="240" spans="1:28" ht="13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</row>
    <row r="241" spans="1:28" ht="13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</row>
    <row r="242" spans="1:28" ht="13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</row>
    <row r="243" spans="1:28" ht="1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</row>
    <row r="244" spans="1:28" ht="13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</row>
    <row r="245" spans="1:28" ht="13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</row>
    <row r="246" spans="1:28" ht="13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</row>
    <row r="247" spans="1:28" ht="13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</row>
    <row r="248" spans="1:28" ht="13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</row>
    <row r="249" spans="1:28" ht="13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</row>
    <row r="250" spans="1:28" ht="13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</row>
    <row r="251" spans="1:28" ht="13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</row>
    <row r="252" spans="1:28" ht="13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</row>
    <row r="253" spans="1:28" ht="1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</row>
    <row r="254" spans="1:28" ht="13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</row>
    <row r="255" spans="1:28" ht="13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</row>
    <row r="256" spans="1:28" ht="13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</row>
    <row r="257" spans="1:28" ht="13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</row>
    <row r="258" spans="1:28" ht="13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</row>
    <row r="259" spans="1:28" ht="13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</row>
    <row r="260" spans="1:28" ht="13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</row>
    <row r="261" spans="1:28" ht="13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</row>
    <row r="262" spans="1:28" ht="13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</row>
    <row r="263" spans="1:28" ht="1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</row>
    <row r="264" spans="1:28" ht="13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</row>
    <row r="265" spans="1:28" ht="13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</row>
    <row r="266" spans="1:28" ht="13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</row>
    <row r="267" spans="1:28" ht="13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</row>
    <row r="268" spans="1:28" ht="13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</row>
    <row r="269" spans="1:28" ht="13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</row>
    <row r="270" spans="1:28" ht="13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</row>
    <row r="271" spans="1:28" ht="13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</row>
    <row r="272" spans="1:28" ht="13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</row>
    <row r="273" spans="1:28" ht="1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</row>
    <row r="274" spans="1:28" ht="13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</row>
    <row r="275" spans="1:28" ht="13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</row>
    <row r="276" spans="1:28" ht="13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</row>
    <row r="277" spans="1:28" ht="13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</row>
    <row r="278" spans="1:28" ht="13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</row>
    <row r="279" spans="1:28" ht="13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</row>
    <row r="280" spans="1:28" ht="13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</row>
    <row r="281" spans="1:28" ht="13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</row>
    <row r="282" spans="1:28" ht="13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</row>
    <row r="283" spans="1:28" ht="1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</row>
    <row r="284" spans="1:28" ht="13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</row>
    <row r="285" spans="1:28" ht="13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</row>
    <row r="286" spans="1:28" ht="13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</row>
    <row r="287" spans="1:28" ht="13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</row>
    <row r="288" spans="1:28" ht="13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</row>
    <row r="289" spans="1:28" ht="13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</row>
    <row r="290" spans="1:28" ht="13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</row>
    <row r="291" spans="1:28" ht="13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</row>
    <row r="292" spans="1:28" ht="13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</row>
    <row r="293" spans="1:28" ht="1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</row>
    <row r="294" spans="1:28" ht="13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</row>
    <row r="295" spans="1:28" ht="13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</row>
    <row r="296" spans="1:28" ht="13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</row>
    <row r="297" spans="1:28" ht="13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</row>
    <row r="298" spans="1:28" ht="13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</row>
    <row r="299" spans="1:28" ht="13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</row>
    <row r="300" spans="1:28" ht="13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</row>
    <row r="301" spans="1:28" ht="13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</row>
    <row r="302" spans="1:28" ht="13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</row>
    <row r="303" spans="1:28" ht="1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</row>
    <row r="304" spans="1:28" ht="13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</row>
    <row r="305" spans="1:28" ht="13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</row>
    <row r="306" spans="1:28" ht="13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</row>
    <row r="307" spans="1:28" ht="13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</row>
    <row r="308" spans="1:28" ht="13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</row>
    <row r="309" spans="1:28" ht="13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</row>
    <row r="310" spans="1:28" ht="13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</row>
    <row r="311" spans="1:28" ht="13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</row>
    <row r="312" spans="1:28" ht="13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</row>
    <row r="313" spans="1:28" ht="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</row>
    <row r="314" spans="1:28" ht="13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</row>
    <row r="315" spans="1:28" ht="13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</row>
    <row r="316" spans="1:28" ht="13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</row>
    <row r="317" spans="1:28" ht="13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</row>
    <row r="318" spans="1:28" ht="13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</row>
    <row r="319" spans="1:28" ht="13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</row>
    <row r="320" spans="1:28" ht="13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</row>
    <row r="321" spans="1:28" ht="13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</row>
    <row r="322" spans="1:28" ht="13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</row>
    <row r="323" spans="1:28" ht="1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</row>
    <row r="324" spans="1:28" ht="13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</row>
    <row r="325" spans="1:28" ht="13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</row>
    <row r="326" spans="1:28" ht="13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</row>
    <row r="327" spans="1:28" ht="13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</row>
    <row r="328" spans="1:28" ht="13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</row>
    <row r="329" spans="1:28" ht="13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</row>
    <row r="330" spans="1:28" ht="13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</row>
    <row r="331" spans="1:28" ht="13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</row>
    <row r="332" spans="1:28" ht="13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</row>
    <row r="333" spans="1:28" ht="1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</row>
    <row r="334" spans="1:28" ht="13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</row>
    <row r="335" spans="1:28" ht="13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</row>
    <row r="336" spans="1:28" ht="13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</row>
    <row r="337" spans="1:28" ht="13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</row>
    <row r="338" spans="1:28" ht="13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</row>
    <row r="339" spans="1:28" ht="13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</row>
    <row r="340" spans="1:28" ht="13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</row>
    <row r="341" spans="1:28" ht="13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</row>
    <row r="342" spans="1:28" ht="13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</row>
    <row r="343" spans="1:28" ht="1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</row>
    <row r="344" spans="1:28" ht="13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</row>
    <row r="345" spans="1:28" ht="13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</row>
    <row r="346" spans="1:28" ht="13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</row>
    <row r="347" spans="1:28" ht="13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</row>
    <row r="348" spans="1:28" ht="13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</row>
    <row r="349" spans="1:28" ht="13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</row>
    <row r="350" spans="1:28" ht="13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</row>
    <row r="351" spans="1:28" ht="13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</row>
    <row r="352" spans="1:28" ht="13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</row>
    <row r="353" spans="1:28" ht="1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</row>
    <row r="354" spans="1:28" ht="13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</row>
    <row r="355" spans="1:28" ht="13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</row>
    <row r="356" spans="1:28" ht="13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</row>
    <row r="357" spans="1:28" ht="13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</row>
    <row r="358" spans="1:28" ht="13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</row>
    <row r="359" spans="1:28" ht="13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</row>
    <row r="360" spans="1:28" ht="13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</row>
    <row r="361" spans="1:28" ht="13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</row>
    <row r="362" spans="1:28" ht="13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</row>
    <row r="363" spans="1:28" ht="1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</row>
    <row r="364" spans="1:28" ht="13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</row>
    <row r="365" spans="1:28" ht="13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</row>
    <row r="366" spans="1:28" ht="13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</row>
    <row r="367" spans="1:28" ht="13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</row>
    <row r="368" spans="1:28" ht="13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</row>
    <row r="369" spans="1:28" ht="13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</row>
    <row r="370" spans="1:28" ht="13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</row>
    <row r="371" spans="1:28" ht="13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</row>
    <row r="372" spans="1:28" ht="13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</row>
    <row r="373" spans="1:28" ht="1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</row>
    <row r="374" spans="1:28" ht="13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</row>
    <row r="375" spans="1:28" ht="13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</row>
    <row r="376" spans="1:28" ht="13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</row>
    <row r="377" spans="1:28" ht="13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</row>
    <row r="378" spans="1:28" ht="13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</row>
    <row r="379" spans="1:28" ht="13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</row>
    <row r="380" spans="1:28" ht="13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</row>
    <row r="381" spans="1:28" ht="13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</row>
    <row r="382" spans="1:28" ht="13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</row>
    <row r="383" spans="1:28" ht="1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</row>
    <row r="384" spans="1:28" ht="13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</row>
    <row r="385" spans="1:28" ht="13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</row>
    <row r="386" spans="1:28" ht="13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</row>
    <row r="387" spans="1:28" ht="13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</row>
    <row r="388" spans="1:28" ht="13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</row>
    <row r="389" spans="1:28" ht="13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</row>
    <row r="390" spans="1:28" ht="13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</row>
    <row r="391" spans="1:28" ht="13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</row>
    <row r="392" spans="1:28" ht="13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</row>
    <row r="393" spans="1:28" ht="1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</row>
    <row r="394" spans="1:28" ht="13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</row>
    <row r="395" spans="1:28" ht="13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</row>
    <row r="396" spans="1:28" ht="13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</row>
    <row r="397" spans="1:28" ht="13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</row>
    <row r="398" spans="1:28" ht="13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</row>
    <row r="399" spans="1:28" ht="13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</row>
    <row r="400" spans="1:28" ht="13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</row>
    <row r="401" spans="1:28" ht="13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</row>
    <row r="402" spans="1:28" ht="13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</row>
    <row r="403" spans="1:28" ht="1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</row>
    <row r="404" spans="1:28" ht="13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</row>
    <row r="405" spans="1:28" ht="13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</row>
    <row r="406" spans="1:28" ht="13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</row>
    <row r="407" spans="1:28" ht="13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</row>
    <row r="408" spans="1:28" ht="13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</row>
    <row r="409" spans="1:28" ht="13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</row>
    <row r="410" spans="1:28" ht="13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</row>
    <row r="411" spans="1:28" ht="13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</row>
    <row r="412" spans="1:28" ht="13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</row>
    <row r="413" spans="1:28" ht="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</row>
    <row r="414" spans="1:28" ht="13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</row>
    <row r="415" spans="1:28" ht="13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</row>
    <row r="416" spans="1:28" ht="13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</row>
    <row r="417" spans="1:28" ht="13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</row>
    <row r="418" spans="1:28" ht="13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</row>
    <row r="419" spans="1:28" ht="13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</row>
    <row r="420" spans="1:28" ht="13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</row>
    <row r="421" spans="1:28" ht="13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</row>
    <row r="422" spans="1:28" ht="13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</row>
    <row r="423" spans="1:28" ht="1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</row>
    <row r="424" spans="1:28" ht="13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</row>
    <row r="425" spans="1:28" ht="13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</row>
    <row r="426" spans="1:28" ht="13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</row>
    <row r="427" spans="1:28" ht="13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</row>
    <row r="428" spans="1:28" ht="13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</row>
    <row r="429" spans="1:28" ht="13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</row>
    <row r="430" spans="1:28" ht="13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</row>
    <row r="431" spans="1:28" ht="13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</row>
    <row r="432" spans="1:28" ht="13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</row>
    <row r="433" spans="1:28" ht="1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</row>
    <row r="434" spans="1:28" ht="13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</row>
    <row r="435" spans="1:28" ht="13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</row>
    <row r="436" spans="1:28" ht="13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</row>
    <row r="437" spans="1:28" ht="13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</row>
    <row r="438" spans="1:28" ht="13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</row>
    <row r="439" spans="1:28" ht="13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</row>
    <row r="440" spans="1:28" ht="13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</row>
    <row r="441" spans="1:28" ht="13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</row>
    <row r="442" spans="1:28" ht="13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</row>
    <row r="443" spans="1:28" ht="1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</row>
    <row r="444" spans="1:28" ht="13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</row>
    <row r="445" spans="1:28" ht="13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</row>
    <row r="446" spans="1:28" ht="13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</row>
    <row r="447" spans="1:28" ht="13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</row>
    <row r="448" spans="1:28" ht="13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</row>
    <row r="449" spans="1:28" ht="13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</row>
    <row r="450" spans="1:28" ht="13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</row>
    <row r="451" spans="1:28" ht="13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</row>
    <row r="452" spans="1:28" ht="13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</row>
    <row r="453" spans="1:28" ht="1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</row>
    <row r="454" spans="1:28" ht="13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</row>
    <row r="455" spans="1:28" ht="13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</row>
    <row r="456" spans="1:28" ht="13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</row>
    <row r="457" spans="1:28" ht="13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</row>
    <row r="458" spans="1:28" ht="13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</row>
    <row r="459" spans="1:28" ht="13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</row>
    <row r="460" spans="1:28" ht="13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</row>
    <row r="461" spans="1:28" ht="13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</row>
    <row r="462" spans="1:28" ht="13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</row>
    <row r="463" spans="1:28" ht="1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</row>
    <row r="464" spans="1:28" ht="13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</row>
    <row r="465" spans="1:28" ht="13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</row>
    <row r="466" spans="1:28" ht="13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</row>
    <row r="467" spans="1:28" ht="13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</row>
    <row r="468" spans="1:28" ht="13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</row>
    <row r="469" spans="1:28" ht="13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</row>
    <row r="470" spans="1:28" ht="13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</row>
    <row r="471" spans="1:28" ht="13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</row>
    <row r="472" spans="1:28" ht="13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</row>
    <row r="473" spans="1:28" ht="1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</row>
    <row r="474" spans="1:28" ht="13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</row>
    <row r="475" spans="1:28" ht="13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</row>
    <row r="476" spans="1:28" ht="13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</row>
    <row r="477" spans="1:28" ht="13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</row>
    <row r="478" spans="1:28" ht="13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</row>
    <row r="479" spans="1:28" ht="13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</row>
    <row r="480" spans="1:28" ht="13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</row>
    <row r="481" spans="1:28" ht="13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</row>
    <row r="482" spans="1:28" ht="13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</row>
    <row r="483" spans="1:28" ht="1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</row>
    <row r="484" spans="1:28" ht="13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</row>
    <row r="485" spans="1:28" ht="13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</row>
    <row r="486" spans="1:28" ht="13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</row>
    <row r="487" spans="1:28" ht="13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</row>
    <row r="488" spans="1:28" ht="13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</row>
    <row r="489" spans="1:28" ht="13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</row>
    <row r="490" spans="1:28" ht="13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</row>
    <row r="491" spans="1:28" ht="13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</row>
    <row r="492" spans="1:28" ht="13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</row>
    <row r="493" spans="1:28" ht="1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</row>
    <row r="494" spans="1:28" ht="13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</row>
    <row r="495" spans="1:28" ht="13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</row>
    <row r="496" spans="1:28" ht="13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</row>
    <row r="497" spans="1:28" ht="13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</row>
    <row r="498" spans="1:28" ht="13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</row>
    <row r="499" spans="1:28" ht="13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</row>
    <row r="500" spans="1:28" ht="13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</row>
    <row r="501" spans="1:28" ht="13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</row>
    <row r="502" spans="1:28" ht="13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</row>
    <row r="503" spans="1:28" ht="1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</row>
    <row r="504" spans="1:28" ht="13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</row>
    <row r="505" spans="1:28" ht="13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</row>
    <row r="506" spans="1:28" ht="13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</row>
    <row r="507" spans="1:28" ht="13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</row>
    <row r="508" spans="1:28" ht="13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</row>
    <row r="509" spans="1:28" ht="13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</row>
    <row r="510" spans="1:28" ht="13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</row>
    <row r="511" spans="1:28" ht="13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</row>
    <row r="512" spans="1:28" ht="13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</row>
    <row r="513" spans="1:28" ht="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</row>
    <row r="514" spans="1:28" ht="13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</row>
    <row r="515" spans="1:28" ht="13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</row>
    <row r="516" spans="1:28" ht="13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</row>
    <row r="517" spans="1:28" ht="13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</row>
    <row r="518" spans="1:28" ht="13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</row>
    <row r="519" spans="1:28" ht="13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</row>
    <row r="520" spans="1:28" ht="13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</row>
    <row r="521" spans="1:28" ht="13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</row>
    <row r="522" spans="1:28" ht="13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</row>
    <row r="523" spans="1:28" ht="1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</row>
    <row r="524" spans="1:28" ht="13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</row>
    <row r="525" spans="1:28" ht="13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</row>
    <row r="526" spans="1:28" ht="13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</row>
    <row r="527" spans="1:28" ht="13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</row>
    <row r="528" spans="1:28" ht="13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</row>
    <row r="529" spans="1:28" ht="13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</row>
    <row r="530" spans="1:28" ht="13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</row>
    <row r="531" spans="1:28" ht="13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</row>
    <row r="532" spans="1:28" ht="13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</row>
    <row r="533" spans="1:28" ht="1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</row>
    <row r="534" spans="1:28" ht="13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</row>
    <row r="535" spans="1:28" ht="13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</row>
    <row r="536" spans="1:28" ht="13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</row>
    <row r="537" spans="1:28" ht="13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</row>
    <row r="538" spans="1:28" ht="13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</row>
    <row r="539" spans="1:28" ht="13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</row>
    <row r="540" spans="1:28" ht="13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</row>
    <row r="541" spans="1:28" ht="13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</row>
    <row r="542" spans="1:28" ht="13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</row>
    <row r="543" spans="1:28" ht="1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</row>
    <row r="544" spans="1:28" ht="13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</row>
    <row r="545" spans="1:28" ht="13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</row>
    <row r="546" spans="1:28" ht="13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</row>
    <row r="547" spans="1:28" ht="13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</row>
    <row r="548" spans="1:28" ht="13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</row>
    <row r="549" spans="1:28" ht="13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</row>
    <row r="550" spans="1:28" ht="13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</row>
    <row r="551" spans="1:28" ht="13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</row>
    <row r="552" spans="1:28" ht="13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</row>
    <row r="553" spans="1:28" ht="1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</row>
    <row r="554" spans="1:28" ht="13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</row>
    <row r="555" spans="1:28" ht="13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</row>
    <row r="556" spans="1:28" ht="13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</row>
    <row r="557" spans="1:28" ht="13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</row>
    <row r="558" spans="1:28" ht="13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</row>
    <row r="559" spans="1:28" ht="13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</row>
    <row r="560" spans="1:28" ht="13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</row>
    <row r="561" spans="1:28" ht="13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</row>
    <row r="562" spans="1:28" ht="13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</row>
    <row r="563" spans="1:28" ht="1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</row>
    <row r="564" spans="1:28" ht="13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</row>
    <row r="565" spans="1:28" ht="13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</row>
    <row r="566" spans="1:28" ht="13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</row>
    <row r="567" spans="1:28" ht="13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</row>
    <row r="568" spans="1:28" ht="13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</row>
    <row r="569" spans="1:28" ht="13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</row>
    <row r="570" spans="1:28" ht="13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</row>
    <row r="571" spans="1:28" ht="13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</row>
    <row r="572" spans="1:28" ht="13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</row>
    <row r="573" spans="1:28" ht="1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</row>
    <row r="574" spans="1:28" ht="13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</row>
    <row r="575" spans="1:28" ht="13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</row>
    <row r="576" spans="1:28" ht="13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</row>
    <row r="577" spans="1:28" ht="13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</row>
    <row r="578" spans="1:28" ht="13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</row>
    <row r="579" spans="1:28" ht="13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</row>
    <row r="580" spans="1:28" ht="13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</row>
    <row r="581" spans="1:28" ht="13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</row>
    <row r="582" spans="1:28" ht="13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</row>
    <row r="583" spans="1:28" ht="1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</row>
    <row r="584" spans="1:28" ht="13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</row>
    <row r="585" spans="1:28" ht="13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</row>
    <row r="586" spans="1:28" ht="13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</row>
    <row r="587" spans="1:28" ht="13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</row>
    <row r="588" spans="1:28" ht="13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</row>
    <row r="589" spans="1:28" ht="13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</row>
    <row r="590" spans="1:28" ht="13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</row>
    <row r="591" spans="1:28" ht="13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</row>
    <row r="592" spans="1:28" ht="13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</row>
    <row r="593" spans="1:28" ht="1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</row>
    <row r="594" spans="1:28" ht="13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</row>
    <row r="595" spans="1:28" ht="13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</row>
    <row r="596" spans="1:28" ht="13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</row>
    <row r="597" spans="1:28" ht="13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</row>
    <row r="598" spans="1:28" ht="13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</row>
    <row r="599" spans="1:28" ht="13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</row>
    <row r="600" spans="1:28" ht="13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</row>
    <row r="601" spans="1:28" ht="13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</row>
    <row r="602" spans="1:28" ht="13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</row>
    <row r="603" spans="1:28" ht="1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</row>
    <row r="604" spans="1:28" ht="13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</row>
    <row r="605" spans="1:28" ht="13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</row>
    <row r="606" spans="1:28" ht="13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</row>
    <row r="607" spans="1:28" ht="13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</row>
    <row r="608" spans="1:28" ht="13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</row>
    <row r="609" spans="1:28" ht="13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</row>
    <row r="610" spans="1:28" ht="13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</row>
    <row r="611" spans="1:28" ht="13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</row>
    <row r="612" spans="1:28" ht="13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</row>
    <row r="613" spans="1:28" ht="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</row>
    <row r="614" spans="1:28" ht="13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</row>
    <row r="615" spans="1:28" ht="13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</row>
    <row r="616" spans="1:28" ht="13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</row>
    <row r="617" spans="1:28" ht="13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</row>
    <row r="618" spans="1:28" ht="13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</row>
    <row r="619" spans="1:28" ht="13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</row>
    <row r="620" spans="1:28" ht="13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</row>
    <row r="621" spans="1:28" ht="13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</row>
    <row r="622" spans="1:28" ht="13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</row>
    <row r="623" spans="1:28" ht="1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</row>
    <row r="624" spans="1:28" ht="13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</row>
    <row r="625" spans="1:28" ht="13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</row>
    <row r="626" spans="1:28" ht="13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</row>
    <row r="627" spans="1:28" ht="13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</row>
    <row r="628" spans="1:28" ht="13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</row>
    <row r="629" spans="1:28" ht="13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</row>
    <row r="630" spans="1:28" ht="13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</row>
    <row r="631" spans="1:28" ht="13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</row>
    <row r="632" spans="1:28" ht="13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</row>
    <row r="633" spans="1:28" ht="1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</row>
    <row r="634" spans="1:28" ht="13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</row>
    <row r="635" spans="1:28" ht="13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</row>
    <row r="636" spans="1:28" ht="13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</row>
    <row r="637" spans="1:28" ht="13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</row>
    <row r="638" spans="1:28" ht="13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</row>
    <row r="639" spans="1:28" ht="13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</row>
    <row r="640" spans="1:28" ht="13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</row>
    <row r="641" spans="1:28" ht="13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</row>
    <row r="642" spans="1:28" ht="13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</row>
    <row r="643" spans="1:28" ht="1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</row>
    <row r="644" spans="1:28" ht="13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</row>
    <row r="645" spans="1:28" ht="13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</row>
    <row r="646" spans="1:28" ht="13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</row>
    <row r="647" spans="1:28" ht="13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</row>
    <row r="648" spans="1:28" ht="13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</row>
    <row r="649" spans="1:28" ht="13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</row>
    <row r="650" spans="1:28" ht="13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</row>
    <row r="651" spans="1:28" ht="13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</row>
    <row r="652" spans="1:28" ht="13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</row>
    <row r="653" spans="1:28" ht="1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</row>
    <row r="654" spans="1:28" ht="13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</row>
    <row r="655" spans="1:28" ht="13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</row>
    <row r="656" spans="1:28" ht="13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</row>
    <row r="657" spans="1:28" ht="13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</row>
    <row r="658" spans="1:28" ht="13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</row>
    <row r="659" spans="1:28" ht="13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</row>
    <row r="660" spans="1:28" ht="13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</row>
    <row r="661" spans="1:28" ht="13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</row>
    <row r="662" spans="1:28" ht="13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</row>
    <row r="663" spans="1:28" ht="1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</row>
    <row r="664" spans="1:28" ht="13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</row>
    <row r="665" spans="1:28" ht="13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</row>
    <row r="666" spans="1:28" ht="13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</row>
    <row r="667" spans="1:28" ht="13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</row>
    <row r="668" spans="1:28" ht="13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</row>
    <row r="669" spans="1:28" ht="13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</row>
    <row r="670" spans="1:28" ht="13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</row>
    <row r="671" spans="1:28" ht="13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</row>
    <row r="672" spans="1:28" ht="13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</row>
    <row r="673" spans="1:28" ht="1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</row>
    <row r="674" spans="1:28" ht="13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</row>
    <row r="675" spans="1:28" ht="13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</row>
    <row r="676" spans="1:28" ht="13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</row>
    <row r="677" spans="1:28" ht="13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</row>
    <row r="678" spans="1:28" ht="13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</row>
    <row r="679" spans="1:28" ht="13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</row>
    <row r="680" spans="1:28" ht="13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</row>
    <row r="681" spans="1:28" ht="13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</row>
    <row r="682" spans="1:28" ht="13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</row>
    <row r="683" spans="1:28" ht="1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</row>
    <row r="684" spans="1:28" ht="13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</row>
    <row r="685" spans="1:28" ht="13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</row>
    <row r="686" spans="1:28" ht="13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</row>
    <row r="687" spans="1:28" ht="13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</row>
    <row r="688" spans="1:28" ht="13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</row>
    <row r="689" spans="1:28" ht="13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</row>
    <row r="690" spans="1:28" ht="13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</row>
    <row r="691" spans="1:28" ht="13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</row>
    <row r="692" spans="1:28" ht="13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</row>
    <row r="693" spans="1:28" ht="1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</row>
    <row r="694" spans="1:28" ht="13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</row>
    <row r="695" spans="1:28" ht="13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</row>
    <row r="696" spans="1:28" ht="13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</row>
    <row r="697" spans="1:28" ht="13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</row>
    <row r="698" spans="1:28" ht="13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</row>
    <row r="699" spans="1:28" ht="13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</row>
    <row r="700" spans="1:28" ht="13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</row>
    <row r="701" spans="1:28" ht="13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</row>
    <row r="702" spans="1:28" ht="13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</row>
    <row r="703" spans="1:28" ht="1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</row>
    <row r="704" spans="1:28" ht="13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</row>
    <row r="705" spans="1:28" ht="13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</row>
    <row r="706" spans="1:28" ht="13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</row>
    <row r="707" spans="1:28" ht="13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</row>
    <row r="708" spans="1:28" ht="13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</row>
    <row r="709" spans="1:28" ht="13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</row>
    <row r="710" spans="1:28" ht="13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</row>
    <row r="711" spans="1:28" ht="13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</row>
    <row r="712" spans="1:28" ht="13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</row>
    <row r="713" spans="1:28" ht="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</row>
    <row r="714" spans="1:28" ht="13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</row>
    <row r="715" spans="1:28" ht="13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</row>
    <row r="716" spans="1:28" ht="13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</row>
    <row r="717" spans="1:28" ht="13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</row>
    <row r="718" spans="1:28" ht="13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</row>
    <row r="719" spans="1:28" ht="13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</row>
    <row r="720" spans="1:28" ht="13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</row>
    <row r="721" spans="1:28" ht="13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</row>
    <row r="722" spans="1:28" ht="13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</row>
    <row r="723" spans="1:28" ht="1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</row>
    <row r="724" spans="1:28" ht="13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</row>
    <row r="725" spans="1:28" ht="13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</row>
    <row r="726" spans="1:28" ht="13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</row>
    <row r="727" spans="1:28" ht="13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</row>
    <row r="728" spans="1:28" ht="13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</row>
    <row r="729" spans="1:28" ht="13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</row>
    <row r="730" spans="1:28" ht="13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</row>
    <row r="731" spans="1:28" ht="13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</row>
    <row r="732" spans="1:28" ht="13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</row>
    <row r="733" spans="1:28" ht="1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</row>
    <row r="734" spans="1:28" ht="13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</row>
    <row r="735" spans="1:28" ht="13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</row>
    <row r="736" spans="1:28" ht="13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</row>
    <row r="737" spans="1:28" ht="13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</row>
    <row r="738" spans="1:28" ht="13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</row>
    <row r="739" spans="1:28" ht="13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</row>
    <row r="740" spans="1:28" ht="13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</row>
    <row r="741" spans="1:28" ht="13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</row>
    <row r="742" spans="1:28" ht="13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</row>
    <row r="743" spans="1:28" ht="1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</row>
    <row r="744" spans="1:28" ht="13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</row>
    <row r="745" spans="1:28" ht="13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</row>
    <row r="746" spans="1:28" ht="13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</row>
    <row r="747" spans="1:28" ht="13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</row>
    <row r="748" spans="1:28" ht="13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</row>
    <row r="749" spans="1:28" ht="13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</row>
    <row r="750" spans="1:28" ht="13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</row>
    <row r="751" spans="1:28" ht="13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</row>
    <row r="752" spans="1:28" ht="13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</row>
    <row r="753" spans="1:28" ht="1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</row>
    <row r="754" spans="1:28" ht="13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</row>
    <row r="755" spans="1:28" ht="13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</row>
    <row r="756" spans="1:28" ht="13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</row>
    <row r="757" spans="1:28" ht="13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</row>
    <row r="758" spans="1:28" ht="13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</row>
    <row r="759" spans="1:28" ht="13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</row>
    <row r="760" spans="1:28" ht="13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</row>
    <row r="761" spans="1:28" ht="13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</row>
    <row r="762" spans="1:28" ht="13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</row>
    <row r="763" spans="1:28" ht="1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</row>
    <row r="764" spans="1:28" ht="13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</row>
    <row r="765" spans="1:28" ht="13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</row>
    <row r="766" spans="1:28" ht="13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</row>
    <row r="767" spans="1:28" ht="13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</row>
    <row r="768" spans="1:28" ht="13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</row>
    <row r="769" spans="1:28" ht="13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</row>
    <row r="770" spans="1:28" ht="13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</row>
    <row r="771" spans="1:28" ht="13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</row>
    <row r="772" spans="1:28" ht="13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</row>
    <row r="773" spans="1:28" ht="1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</row>
    <row r="774" spans="1:28" ht="13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</row>
    <row r="775" spans="1:28" ht="13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</row>
    <row r="776" spans="1:28" ht="13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</row>
    <row r="777" spans="1:28" ht="13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</row>
    <row r="778" spans="1:28" ht="13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</row>
    <row r="779" spans="1:28" ht="13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</row>
    <row r="780" spans="1:28" ht="13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</row>
    <row r="781" spans="1:28" ht="13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</row>
    <row r="782" spans="1:28" ht="13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</row>
    <row r="783" spans="1:28" ht="1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</row>
    <row r="784" spans="1:28" ht="13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</row>
    <row r="785" spans="1:28" ht="13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</row>
    <row r="786" spans="1:28" ht="13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</row>
    <row r="787" spans="1:28" ht="13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</row>
    <row r="788" spans="1:28" ht="13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</row>
    <row r="789" spans="1:28" ht="13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</row>
    <row r="790" spans="1:28" ht="13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</row>
    <row r="791" spans="1:28" ht="13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</row>
    <row r="792" spans="1:28" ht="13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</row>
    <row r="793" spans="1:28" ht="1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</row>
    <row r="794" spans="1:28" ht="13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</row>
    <row r="795" spans="1:28" ht="13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</row>
    <row r="796" spans="1:28" ht="13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</row>
    <row r="797" spans="1:28" ht="13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</row>
    <row r="798" spans="1:28" ht="13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</row>
    <row r="799" spans="1:28" ht="13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</row>
    <row r="800" spans="1:28" ht="13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</row>
    <row r="801" spans="1:28" ht="13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</row>
    <row r="802" spans="1:28" ht="13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</row>
    <row r="803" spans="1:28" ht="1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</row>
    <row r="804" spans="1:28" ht="13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</row>
    <row r="805" spans="1:28" ht="13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</row>
    <row r="806" spans="1:28" ht="13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</row>
    <row r="807" spans="1:28" ht="13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</row>
    <row r="808" spans="1:28" ht="13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</row>
    <row r="809" spans="1:28" ht="13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</row>
    <row r="810" spans="1:28" ht="13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</row>
    <row r="811" spans="1:28" ht="13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</row>
    <row r="812" spans="1:28" ht="13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</row>
    <row r="813" spans="1:28" ht="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</row>
    <row r="814" spans="1:28" ht="13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</row>
    <row r="815" spans="1:28" ht="13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</row>
    <row r="816" spans="1:28" ht="13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</row>
    <row r="817" spans="1:28" ht="13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</row>
    <row r="818" spans="1:28" ht="13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</row>
    <row r="819" spans="1:28" ht="13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</row>
    <row r="820" spans="1:28" ht="13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</row>
    <row r="821" spans="1:28" ht="13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</row>
    <row r="822" spans="1:28" ht="13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</row>
    <row r="823" spans="1:28" ht="1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</row>
    <row r="824" spans="1:28" ht="13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</row>
    <row r="825" spans="1:28" ht="13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</row>
    <row r="826" spans="1:28" ht="13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</row>
    <row r="827" spans="1:28" ht="13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</row>
    <row r="828" spans="1:28" ht="13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</row>
    <row r="829" spans="1:28" ht="13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</row>
    <row r="830" spans="1:28" ht="13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</row>
    <row r="831" spans="1:28" ht="13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</row>
    <row r="832" spans="1:28" ht="13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</row>
    <row r="833" spans="1:28" ht="1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</row>
    <row r="834" spans="1:28" ht="13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</row>
    <row r="835" spans="1:28" ht="13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</row>
    <row r="836" spans="1:28" ht="13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</row>
    <row r="837" spans="1:28" ht="13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</row>
    <row r="838" spans="1:28" ht="13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</row>
    <row r="839" spans="1:28" ht="13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</row>
    <row r="840" spans="1:28" ht="13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</row>
    <row r="841" spans="1:28" ht="13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</row>
    <row r="842" spans="1:28" ht="13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</row>
    <row r="843" spans="1:28" ht="1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</row>
    <row r="844" spans="1:28" ht="13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</row>
    <row r="845" spans="1:28" ht="13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</row>
    <row r="846" spans="1:28" ht="13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</row>
    <row r="847" spans="1:28" ht="13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</row>
    <row r="848" spans="1:28" ht="13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</row>
    <row r="849" spans="1:28" ht="13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</row>
    <row r="850" spans="1:28" ht="13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</row>
    <row r="851" spans="1:28" ht="13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</row>
    <row r="852" spans="1:28" ht="13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</row>
    <row r="853" spans="1:28" ht="1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</row>
    <row r="854" spans="1:28" ht="13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</row>
    <row r="855" spans="1:28" ht="13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</row>
    <row r="856" spans="1:28" ht="13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</row>
    <row r="857" spans="1:28" ht="13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</row>
    <row r="858" spans="1:28" ht="13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</row>
    <row r="859" spans="1:28" ht="13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</row>
    <row r="860" spans="1:28" ht="13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</row>
    <row r="861" spans="1:28" ht="13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</row>
    <row r="862" spans="1:28" ht="13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</row>
    <row r="863" spans="1:28" ht="1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</row>
    <row r="864" spans="1:28" ht="13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</row>
    <row r="865" spans="1:28" ht="13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</row>
    <row r="866" spans="1:28" ht="13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</row>
    <row r="867" spans="1:28" ht="13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</row>
    <row r="868" spans="1:28" ht="13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</row>
    <row r="869" spans="1:28" ht="13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</row>
    <row r="870" spans="1:28" ht="13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</row>
    <row r="871" spans="1:28" ht="13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</row>
    <row r="872" spans="1:28" ht="13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</row>
    <row r="873" spans="1:28" ht="1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</row>
    <row r="874" spans="1:28" ht="13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</row>
    <row r="875" spans="1:28" ht="13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</row>
    <row r="876" spans="1:28" ht="13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</row>
    <row r="877" spans="1:28" ht="13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</row>
    <row r="878" spans="1:28" ht="13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</row>
    <row r="879" spans="1:28" ht="13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</row>
    <row r="880" spans="1:28" ht="13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</row>
    <row r="881" spans="1:28" ht="13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</row>
    <row r="882" spans="1:28" ht="13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</row>
    <row r="883" spans="1:28" ht="1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</row>
    <row r="884" spans="1:28" ht="13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</row>
    <row r="885" spans="1:28" ht="13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</row>
    <row r="886" spans="1:28" ht="13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</row>
    <row r="887" spans="1:28" ht="13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</row>
    <row r="888" spans="1:28" ht="13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</row>
    <row r="889" spans="1:28" ht="13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</row>
    <row r="890" spans="1:28" ht="13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</row>
    <row r="891" spans="1:28" ht="13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</row>
    <row r="892" spans="1:28" ht="13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</row>
    <row r="893" spans="1:28" ht="1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</row>
    <row r="894" spans="1:28" ht="13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</row>
    <row r="895" spans="1:28" ht="13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</row>
    <row r="896" spans="1:28" ht="13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</row>
    <row r="897" spans="1:28" ht="13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</row>
    <row r="898" spans="1:28" ht="13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</row>
    <row r="899" spans="1:28" ht="13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</row>
    <row r="900" spans="1:28" ht="13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</row>
    <row r="901" spans="1:28" ht="13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</row>
    <row r="902" spans="1:28" ht="13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</row>
    <row r="903" spans="1:28" ht="1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</row>
    <row r="904" spans="1:28" ht="13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</row>
    <row r="905" spans="1:28" ht="13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</row>
    <row r="906" spans="1:28" ht="13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</row>
    <row r="907" spans="1:28" ht="13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</row>
    <row r="908" spans="1:28" ht="13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</row>
    <row r="909" spans="1:28" ht="13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</row>
    <row r="910" spans="1:28" ht="13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</row>
    <row r="911" spans="1:28" ht="13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</row>
    <row r="912" spans="1:28" ht="13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</row>
    <row r="913" spans="1:28" ht="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</row>
    <row r="914" spans="1:28" ht="13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</row>
    <row r="915" spans="1:28" ht="13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</row>
    <row r="916" spans="1:28" ht="13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</row>
    <row r="917" spans="1:28" ht="13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</row>
    <row r="918" spans="1:28" ht="13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</row>
    <row r="919" spans="1:28" ht="13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</row>
    <row r="920" spans="1:28" ht="13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</row>
    <row r="921" spans="1:28" ht="13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</row>
    <row r="922" spans="1:28" ht="13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</row>
    <row r="923" spans="1:28" ht="1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</row>
    <row r="924" spans="1:28" ht="13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</row>
    <row r="925" spans="1:28" ht="13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</row>
    <row r="926" spans="1:28" ht="13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</row>
    <row r="927" spans="1:28" ht="13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</row>
    <row r="928" spans="1:28" ht="13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</row>
    <row r="929" spans="1:28" ht="13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</row>
    <row r="930" spans="1:28" ht="13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</row>
    <row r="931" spans="1:28" ht="13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</row>
    <row r="932" spans="1:28" ht="13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</row>
    <row r="933" spans="1:28" ht="1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</row>
    <row r="934" spans="1:28" ht="13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</row>
    <row r="935" spans="1:28" ht="13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</row>
    <row r="936" spans="1:28" ht="13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</row>
    <row r="937" spans="1:28" ht="13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</row>
    <row r="938" spans="1:28" ht="13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</row>
    <row r="939" spans="1:28" ht="13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</row>
    <row r="940" spans="1:28" ht="13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</row>
    <row r="941" spans="1:28" ht="13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</row>
    <row r="942" spans="1:28" ht="13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</row>
    <row r="943" spans="1:28" ht="1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</row>
    <row r="944" spans="1:28" ht="13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</row>
    <row r="945" spans="1:28" ht="13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</row>
    <row r="946" spans="1:28" ht="13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</row>
    <row r="947" spans="1:28" ht="13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</row>
    <row r="948" spans="1:28" ht="13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</row>
    <row r="949" spans="1:28" ht="13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</row>
    <row r="950" spans="1:28" ht="13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</row>
    <row r="951" spans="1:28" ht="13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</row>
    <row r="952" spans="1:28" ht="13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</row>
    <row r="953" spans="1:28" ht="1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</row>
    <row r="954" spans="1:28" ht="13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</row>
    <row r="955" spans="1:28" ht="13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</row>
    <row r="956" spans="1:28" ht="13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</row>
    <row r="957" spans="1:28" ht="13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</row>
    <row r="958" spans="1:28" ht="13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</row>
    <row r="959" spans="1:28" ht="13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</row>
    <row r="960" spans="1:28" ht="13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</row>
    <row r="961" spans="1:28" ht="13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</row>
    <row r="962" spans="1:28" ht="13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</row>
    <row r="963" spans="1:28" ht="1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</row>
    <row r="964" spans="1:28" ht="13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</row>
    <row r="965" spans="1:28" ht="13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</row>
    <row r="966" spans="1:28" ht="13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</row>
    <row r="967" spans="1:28" ht="13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</row>
    <row r="968" spans="1:28" ht="13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</row>
    <row r="969" spans="1:28" ht="13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</row>
    <row r="970" spans="1:28" ht="13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</row>
    <row r="971" spans="1:28" ht="13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</row>
    <row r="972" spans="1:28" ht="13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</row>
    <row r="973" spans="1:28" ht="1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</row>
    <row r="974" spans="1:28" ht="13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</row>
    <row r="975" spans="1:28" ht="13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</row>
    <row r="976" spans="1:28" ht="13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</row>
    <row r="977" spans="1:28" ht="13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</row>
    <row r="978" spans="1:28" ht="13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</row>
    <row r="979" spans="1:28" ht="13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</row>
    <row r="980" spans="1:28" ht="13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</row>
    <row r="981" spans="1:28" ht="13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</row>
    <row r="982" spans="1:28" ht="13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</row>
    <row r="983" spans="1:28" ht="1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</row>
    <row r="984" spans="1:28" ht="13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</row>
    <row r="985" spans="1:28" ht="13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</row>
    <row r="986" spans="1:28" ht="13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</row>
    <row r="987" spans="1:28" ht="13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</row>
    <row r="988" spans="1:28" ht="13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</row>
    <row r="989" spans="1:28" ht="13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</row>
    <row r="990" spans="1:28" ht="13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</row>
    <row r="991" spans="1:28" ht="13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</row>
    <row r="992" spans="1:28" ht="13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</row>
    <row r="993" spans="1:28" ht="1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</row>
    <row r="994" spans="1:28" ht="13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</row>
    <row r="995" spans="1:28" ht="13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</row>
    <row r="996" spans="1:28" ht="13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</row>
    <row r="997" spans="1:28" ht="13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</row>
    <row r="998" spans="1:28" ht="13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</row>
    <row r="999" spans="1:28" ht="13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</row>
    <row r="1000" spans="1:28" ht="13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</row>
    <row r="1001" spans="1:28" ht="13">
      <c r="A1001" s="10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  <c r="AA1001" s="101"/>
      <c r="AB1001" s="101"/>
    </row>
    <row r="1002" spans="1:28" ht="13">
      <c r="A1002" s="101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  <c r="M1002" s="101"/>
      <c r="N1002" s="101"/>
      <c r="O1002" s="101"/>
      <c r="P1002" s="101"/>
      <c r="Q1002" s="101"/>
      <c r="R1002" s="101"/>
      <c r="S1002" s="101"/>
      <c r="T1002" s="101"/>
      <c r="U1002" s="101"/>
      <c r="V1002" s="101"/>
      <c r="W1002" s="101"/>
      <c r="X1002" s="101"/>
      <c r="Y1002" s="101"/>
      <c r="Z1002" s="101"/>
      <c r="AA1002" s="101"/>
      <c r="AB1002" s="101"/>
    </row>
    <row r="1003" spans="1:28" ht="13">
      <c r="A1003" s="101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  <c r="M1003" s="101"/>
      <c r="N1003" s="101"/>
      <c r="O1003" s="101"/>
      <c r="P1003" s="101"/>
      <c r="Q1003" s="101"/>
      <c r="R1003" s="101"/>
      <c r="S1003" s="101"/>
      <c r="T1003" s="101"/>
      <c r="U1003" s="101"/>
      <c r="V1003" s="101"/>
      <c r="W1003" s="101"/>
      <c r="X1003" s="101"/>
      <c r="Y1003" s="101"/>
      <c r="Z1003" s="101"/>
      <c r="AA1003" s="101"/>
      <c r="AB1003" s="101"/>
    </row>
    <row r="1004" spans="1:28" ht="13">
      <c r="A1004" s="101"/>
      <c r="B1004" s="101"/>
      <c r="C1004" s="101"/>
      <c r="D1004" s="101"/>
      <c r="E1004" s="101"/>
      <c r="F1004" s="101"/>
      <c r="G1004" s="101"/>
      <c r="H1004" s="101"/>
      <c r="I1004" s="101"/>
      <c r="J1004" s="101"/>
      <c r="K1004" s="101"/>
      <c r="L1004" s="101"/>
      <c r="M1004" s="101"/>
      <c r="N1004" s="101"/>
      <c r="O1004" s="101"/>
      <c r="P1004" s="101"/>
      <c r="Q1004" s="101"/>
      <c r="R1004" s="101"/>
      <c r="S1004" s="101"/>
      <c r="T1004" s="101"/>
      <c r="U1004" s="101"/>
      <c r="V1004" s="101"/>
      <c r="W1004" s="101"/>
      <c r="X1004" s="101"/>
      <c r="Y1004" s="101"/>
      <c r="Z1004" s="101"/>
      <c r="AA1004" s="101"/>
      <c r="AB1004" s="101"/>
    </row>
    <row r="1005" spans="1:28" ht="13">
      <c r="A1005" s="101"/>
      <c r="B1005" s="101"/>
      <c r="C1005" s="101"/>
      <c r="D1005" s="101"/>
      <c r="E1005" s="101"/>
      <c r="F1005" s="101"/>
      <c r="G1005" s="101"/>
      <c r="H1005" s="101"/>
      <c r="I1005" s="101"/>
      <c r="J1005" s="101"/>
      <c r="K1005" s="101"/>
      <c r="L1005" s="101"/>
      <c r="M1005" s="101"/>
      <c r="N1005" s="101"/>
      <c r="O1005" s="101"/>
      <c r="P1005" s="101"/>
      <c r="Q1005" s="101"/>
      <c r="R1005" s="101"/>
      <c r="S1005" s="101"/>
      <c r="T1005" s="101"/>
      <c r="U1005" s="101"/>
      <c r="V1005" s="101"/>
      <c r="W1005" s="101"/>
      <c r="X1005" s="101"/>
      <c r="Y1005" s="101"/>
      <c r="Z1005" s="101"/>
      <c r="AA1005" s="101"/>
      <c r="AB1005" s="101"/>
    </row>
    <row r="1006" spans="1:28" ht="13">
      <c r="A1006" s="101"/>
      <c r="B1006" s="101"/>
      <c r="C1006" s="101"/>
      <c r="D1006" s="101"/>
      <c r="E1006" s="101"/>
      <c r="F1006" s="101"/>
      <c r="G1006" s="101"/>
      <c r="H1006" s="101"/>
      <c r="I1006" s="101"/>
      <c r="J1006" s="101"/>
      <c r="K1006" s="101"/>
      <c r="L1006" s="101"/>
      <c r="M1006" s="101"/>
      <c r="N1006" s="101"/>
      <c r="O1006" s="101"/>
      <c r="P1006" s="101"/>
      <c r="Q1006" s="101"/>
      <c r="R1006" s="101"/>
      <c r="S1006" s="101"/>
      <c r="T1006" s="101"/>
      <c r="U1006" s="101"/>
      <c r="V1006" s="101"/>
      <c r="W1006" s="101"/>
      <c r="X1006" s="101"/>
      <c r="Y1006" s="101"/>
      <c r="Z1006" s="101"/>
      <c r="AA1006" s="101"/>
      <c r="AB1006" s="101"/>
    </row>
    <row r="1007" spans="1:28" ht="13">
      <c r="A1007" s="101"/>
      <c r="B1007" s="101"/>
      <c r="C1007" s="101"/>
      <c r="D1007" s="101"/>
      <c r="E1007" s="101"/>
      <c r="F1007" s="101"/>
      <c r="G1007" s="101"/>
      <c r="H1007" s="101"/>
      <c r="I1007" s="101"/>
      <c r="J1007" s="101"/>
      <c r="K1007" s="101"/>
      <c r="L1007" s="101"/>
      <c r="M1007" s="101"/>
      <c r="N1007" s="101"/>
      <c r="O1007" s="101"/>
      <c r="P1007" s="101"/>
      <c r="Q1007" s="101"/>
      <c r="R1007" s="101"/>
      <c r="S1007" s="101"/>
      <c r="T1007" s="101"/>
      <c r="U1007" s="101"/>
      <c r="V1007" s="101"/>
      <c r="W1007" s="101"/>
      <c r="X1007" s="101"/>
      <c r="Y1007" s="101"/>
      <c r="Z1007" s="101"/>
      <c r="AA1007" s="101"/>
      <c r="AB1007" s="101"/>
    </row>
    <row r="1008" spans="1:28" ht="13">
      <c r="A1008" s="101"/>
      <c r="B1008" s="101"/>
      <c r="C1008" s="101"/>
      <c r="D1008" s="101"/>
      <c r="E1008" s="101"/>
      <c r="F1008" s="101"/>
      <c r="G1008" s="101"/>
      <c r="H1008" s="101"/>
      <c r="I1008" s="101"/>
      <c r="J1008" s="101"/>
      <c r="K1008" s="101"/>
      <c r="L1008" s="101"/>
      <c r="M1008" s="101"/>
      <c r="N1008" s="101"/>
      <c r="O1008" s="101"/>
      <c r="P1008" s="101"/>
      <c r="Q1008" s="101"/>
      <c r="R1008" s="101"/>
      <c r="S1008" s="101"/>
      <c r="T1008" s="101"/>
      <c r="U1008" s="101"/>
      <c r="V1008" s="101"/>
      <c r="W1008" s="101"/>
      <c r="X1008" s="101"/>
      <c r="Y1008" s="101"/>
      <c r="Z1008" s="101"/>
      <c r="AA1008" s="101"/>
      <c r="AB1008" s="101"/>
    </row>
    <row r="1009" spans="1:28" ht="13">
      <c r="A1009" s="101"/>
      <c r="B1009" s="101"/>
      <c r="C1009" s="101"/>
      <c r="D1009" s="101"/>
      <c r="E1009" s="101"/>
      <c r="F1009" s="101"/>
      <c r="G1009" s="101"/>
      <c r="H1009" s="101"/>
      <c r="I1009" s="101"/>
      <c r="J1009" s="101"/>
      <c r="K1009" s="101"/>
      <c r="L1009" s="101"/>
      <c r="M1009" s="101"/>
      <c r="N1009" s="101"/>
      <c r="O1009" s="101"/>
      <c r="P1009" s="101"/>
      <c r="Q1009" s="101"/>
      <c r="R1009" s="101"/>
      <c r="S1009" s="101"/>
      <c r="T1009" s="101"/>
      <c r="U1009" s="101"/>
      <c r="V1009" s="101"/>
      <c r="W1009" s="101"/>
      <c r="X1009" s="101"/>
      <c r="Y1009" s="101"/>
      <c r="Z1009" s="101"/>
      <c r="AA1009" s="101"/>
      <c r="AB1009" s="101"/>
    </row>
    <row r="1010" spans="1:28" ht="13">
      <c r="A1010" s="101"/>
      <c r="B1010" s="101"/>
      <c r="C1010" s="101"/>
      <c r="D1010" s="101"/>
      <c r="E1010" s="101"/>
      <c r="F1010" s="101"/>
      <c r="G1010" s="101"/>
      <c r="H1010" s="101"/>
      <c r="I1010" s="101"/>
      <c r="J1010" s="101"/>
      <c r="K1010" s="101"/>
      <c r="L1010" s="101"/>
      <c r="M1010" s="101"/>
      <c r="N1010" s="101"/>
      <c r="O1010" s="101"/>
      <c r="P1010" s="101"/>
      <c r="Q1010" s="101"/>
      <c r="R1010" s="101"/>
      <c r="S1010" s="101"/>
      <c r="T1010" s="101"/>
      <c r="U1010" s="101"/>
      <c r="V1010" s="101"/>
      <c r="W1010" s="101"/>
      <c r="X1010" s="101"/>
      <c r="Y1010" s="101"/>
      <c r="Z1010" s="101"/>
      <c r="AA1010" s="101"/>
      <c r="AB1010" s="101"/>
    </row>
    <row r="1011" spans="1:28" ht="13">
      <c r="A1011" s="101"/>
      <c r="B1011" s="101"/>
      <c r="C1011" s="101"/>
      <c r="D1011" s="101"/>
      <c r="E1011" s="101"/>
      <c r="F1011" s="101"/>
      <c r="G1011" s="101"/>
      <c r="H1011" s="101"/>
      <c r="I1011" s="101"/>
      <c r="J1011" s="101"/>
      <c r="K1011" s="101"/>
      <c r="L1011" s="101"/>
      <c r="M1011" s="101"/>
      <c r="N1011" s="101"/>
      <c r="O1011" s="101"/>
      <c r="P1011" s="101"/>
      <c r="Q1011" s="101"/>
      <c r="R1011" s="101"/>
      <c r="S1011" s="101"/>
      <c r="T1011" s="101"/>
      <c r="U1011" s="101"/>
      <c r="V1011" s="101"/>
      <c r="W1011" s="101"/>
      <c r="X1011" s="101"/>
      <c r="Y1011" s="101"/>
      <c r="Z1011" s="101"/>
      <c r="AA1011" s="101"/>
      <c r="AB1011" s="101"/>
    </row>
    <row r="1012" spans="1:28" ht="13">
      <c r="A1012" s="101"/>
      <c r="B1012" s="101"/>
      <c r="C1012" s="101"/>
      <c r="D1012" s="101"/>
      <c r="E1012" s="101"/>
      <c r="F1012" s="101"/>
      <c r="G1012" s="101"/>
      <c r="H1012" s="101"/>
      <c r="I1012" s="101"/>
      <c r="J1012" s="101"/>
      <c r="K1012" s="101"/>
      <c r="L1012" s="101"/>
      <c r="M1012" s="101"/>
      <c r="N1012" s="101"/>
      <c r="O1012" s="101"/>
      <c r="P1012" s="101"/>
      <c r="Q1012" s="101"/>
      <c r="R1012" s="101"/>
      <c r="S1012" s="101"/>
      <c r="T1012" s="101"/>
      <c r="U1012" s="101"/>
      <c r="V1012" s="101"/>
      <c r="W1012" s="101"/>
      <c r="X1012" s="101"/>
      <c r="Y1012" s="101"/>
      <c r="Z1012" s="101"/>
      <c r="AA1012" s="101"/>
      <c r="AB1012" s="101"/>
    </row>
    <row r="1013" spans="1:28" ht="13">
      <c r="A1013" s="101"/>
      <c r="B1013" s="101"/>
      <c r="C1013" s="101"/>
      <c r="D1013" s="101"/>
      <c r="E1013" s="101"/>
      <c r="F1013" s="101"/>
      <c r="G1013" s="101"/>
      <c r="H1013" s="101"/>
      <c r="I1013" s="101"/>
      <c r="J1013" s="101"/>
      <c r="K1013" s="101"/>
      <c r="L1013" s="101"/>
      <c r="M1013" s="101"/>
      <c r="N1013" s="101"/>
      <c r="O1013" s="101"/>
      <c r="P1013" s="101"/>
      <c r="Q1013" s="101"/>
      <c r="R1013" s="101"/>
      <c r="S1013" s="101"/>
      <c r="T1013" s="101"/>
      <c r="U1013" s="101"/>
      <c r="V1013" s="101"/>
      <c r="W1013" s="101"/>
      <c r="X1013" s="101"/>
      <c r="Y1013" s="101"/>
      <c r="Z1013" s="101"/>
      <c r="AA1013" s="101"/>
      <c r="AB1013" s="101"/>
    </row>
    <row r="1014" spans="1:28" ht="13">
      <c r="A1014" s="101"/>
      <c r="B1014" s="101"/>
      <c r="C1014" s="101"/>
      <c r="D1014" s="101"/>
      <c r="E1014" s="101"/>
      <c r="F1014" s="101"/>
      <c r="G1014" s="101"/>
      <c r="H1014" s="101"/>
      <c r="I1014" s="101"/>
      <c r="J1014" s="101"/>
      <c r="K1014" s="101"/>
      <c r="L1014" s="101"/>
      <c r="M1014" s="101"/>
      <c r="N1014" s="101"/>
      <c r="O1014" s="101"/>
      <c r="P1014" s="101"/>
      <c r="Q1014" s="101"/>
      <c r="R1014" s="101"/>
      <c r="S1014" s="101"/>
      <c r="T1014" s="101"/>
      <c r="U1014" s="101"/>
      <c r="V1014" s="101"/>
      <c r="W1014" s="101"/>
      <c r="X1014" s="101"/>
      <c r="Y1014" s="101"/>
      <c r="Z1014" s="101"/>
      <c r="AA1014" s="101"/>
      <c r="AB1014" s="101"/>
    </row>
    <row r="1015" spans="1:28" ht="13">
      <c r="A1015" s="101"/>
      <c r="B1015" s="101"/>
      <c r="C1015" s="101"/>
      <c r="D1015" s="101"/>
      <c r="E1015" s="101"/>
      <c r="F1015" s="101"/>
      <c r="G1015" s="101"/>
      <c r="H1015" s="101"/>
      <c r="I1015" s="101"/>
      <c r="J1015" s="101"/>
      <c r="K1015" s="101"/>
      <c r="L1015" s="101"/>
      <c r="M1015" s="101"/>
      <c r="N1015" s="101"/>
      <c r="O1015" s="101"/>
      <c r="P1015" s="101"/>
      <c r="Q1015" s="101"/>
      <c r="R1015" s="101"/>
      <c r="S1015" s="101"/>
      <c r="T1015" s="101"/>
      <c r="U1015" s="101"/>
      <c r="V1015" s="101"/>
      <c r="W1015" s="101"/>
      <c r="X1015" s="101"/>
      <c r="Y1015" s="101"/>
      <c r="Z1015" s="101"/>
      <c r="AA1015" s="101"/>
      <c r="AB1015" s="101"/>
    </row>
    <row r="1016" spans="1:28" ht="13">
      <c r="A1016" s="101"/>
      <c r="B1016" s="101"/>
      <c r="C1016" s="101"/>
      <c r="D1016" s="101"/>
      <c r="E1016" s="101"/>
      <c r="F1016" s="101"/>
      <c r="G1016" s="101"/>
      <c r="H1016" s="101"/>
      <c r="I1016" s="101"/>
      <c r="J1016" s="101"/>
      <c r="K1016" s="101"/>
      <c r="L1016" s="101"/>
      <c r="M1016" s="101"/>
      <c r="N1016" s="101"/>
      <c r="O1016" s="101"/>
      <c r="P1016" s="101"/>
      <c r="Q1016" s="101"/>
      <c r="R1016" s="101"/>
      <c r="S1016" s="101"/>
      <c r="T1016" s="101"/>
      <c r="U1016" s="101"/>
      <c r="V1016" s="101"/>
      <c r="W1016" s="101"/>
      <c r="X1016" s="101"/>
      <c r="Y1016" s="101"/>
      <c r="Z1016" s="101"/>
      <c r="AA1016" s="101"/>
      <c r="AB1016" s="101"/>
    </row>
    <row r="1017" spans="1:28" ht="13">
      <c r="A1017" s="101"/>
      <c r="B1017" s="101"/>
      <c r="C1017" s="101"/>
      <c r="D1017" s="101"/>
      <c r="E1017" s="101"/>
      <c r="F1017" s="101"/>
      <c r="G1017" s="101"/>
      <c r="H1017" s="101"/>
      <c r="I1017" s="101"/>
      <c r="J1017" s="101"/>
      <c r="K1017" s="101"/>
      <c r="L1017" s="101"/>
      <c r="M1017" s="101"/>
      <c r="N1017" s="101"/>
      <c r="O1017" s="101"/>
      <c r="P1017" s="101"/>
      <c r="Q1017" s="101"/>
      <c r="R1017" s="101"/>
      <c r="S1017" s="101"/>
      <c r="T1017" s="101"/>
      <c r="U1017" s="101"/>
      <c r="V1017" s="101"/>
      <c r="W1017" s="101"/>
      <c r="X1017" s="101"/>
      <c r="Y1017" s="101"/>
      <c r="Z1017" s="101"/>
      <c r="AA1017" s="101"/>
      <c r="AB1017" s="101"/>
    </row>
    <row r="1018" spans="1:28" ht="13">
      <c r="A1018" s="101"/>
      <c r="B1018" s="101"/>
      <c r="C1018" s="101"/>
      <c r="D1018" s="101"/>
      <c r="E1018" s="101"/>
      <c r="F1018" s="101"/>
      <c r="G1018" s="101"/>
      <c r="H1018" s="101"/>
      <c r="I1018" s="101"/>
      <c r="J1018" s="101"/>
      <c r="K1018" s="101"/>
      <c r="L1018" s="101"/>
      <c r="M1018" s="101"/>
      <c r="N1018" s="101"/>
      <c r="O1018" s="101"/>
      <c r="P1018" s="101"/>
      <c r="Q1018" s="101"/>
      <c r="R1018" s="101"/>
      <c r="S1018" s="101"/>
      <c r="T1018" s="101"/>
      <c r="U1018" s="101"/>
      <c r="V1018" s="101"/>
      <c r="W1018" s="101"/>
      <c r="X1018" s="101"/>
      <c r="Y1018" s="101"/>
      <c r="Z1018" s="101"/>
      <c r="AA1018" s="101"/>
      <c r="AB1018" s="101"/>
    </row>
    <row r="1019" spans="1:28" ht="13">
      <c r="A1019" s="101"/>
      <c r="B1019" s="101"/>
      <c r="C1019" s="101"/>
      <c r="D1019" s="101"/>
      <c r="E1019" s="101"/>
      <c r="F1019" s="101"/>
      <c r="G1019" s="101"/>
      <c r="H1019" s="101"/>
      <c r="I1019" s="101"/>
      <c r="J1019" s="101"/>
      <c r="K1019" s="101"/>
      <c r="L1019" s="101"/>
      <c r="M1019" s="101"/>
      <c r="N1019" s="101"/>
      <c r="O1019" s="101"/>
      <c r="P1019" s="101"/>
      <c r="Q1019" s="101"/>
      <c r="R1019" s="101"/>
      <c r="S1019" s="101"/>
      <c r="T1019" s="101"/>
      <c r="U1019" s="101"/>
      <c r="V1019" s="101"/>
      <c r="W1019" s="101"/>
      <c r="X1019" s="101"/>
      <c r="Y1019" s="101"/>
      <c r="Z1019" s="101"/>
      <c r="AA1019" s="101"/>
      <c r="AB1019" s="101"/>
    </row>
  </sheetData>
  <mergeCells count="5">
    <mergeCell ref="B7:L7"/>
    <mergeCell ref="K27:K28"/>
    <mergeCell ref="L27:M27"/>
    <mergeCell ref="B40:H40"/>
    <mergeCell ref="C54:R54"/>
  </mergeCell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AF1005"/>
  <sheetViews>
    <sheetView workbookViewId="0">
      <selection sqref="A1:M1"/>
    </sheetView>
  </sheetViews>
  <sheetFormatPr baseColWidth="10" defaultColWidth="12.6640625" defaultRowHeight="15.75" customHeight="1"/>
  <cols>
    <col min="2" max="2" width="34.1640625" customWidth="1"/>
  </cols>
  <sheetData>
    <row r="1" spans="1:32" ht="15.75" customHeight="1">
      <c r="A1" s="88" t="s">
        <v>114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75" customHeight="1">
      <c r="A2" s="2"/>
      <c r="B2" s="2"/>
      <c r="C2" s="89" t="s">
        <v>115</v>
      </c>
      <c r="D2" s="74"/>
      <c r="E2" s="74"/>
      <c r="F2" s="3"/>
      <c r="G2" s="89" t="s">
        <v>116</v>
      </c>
      <c r="H2" s="74"/>
      <c r="I2" s="74"/>
      <c r="J2" s="3"/>
      <c r="K2" s="89" t="s">
        <v>117</v>
      </c>
      <c r="L2" s="74"/>
      <c r="M2" s="74"/>
      <c r="N2" s="7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.75" customHeight="1">
      <c r="A3" s="2"/>
      <c r="B3" s="2"/>
      <c r="C3" s="74"/>
      <c r="D3" s="74"/>
      <c r="E3" s="74"/>
      <c r="F3" s="3"/>
      <c r="G3" s="74"/>
      <c r="H3" s="74"/>
      <c r="I3" s="74"/>
      <c r="J3" s="3"/>
      <c r="K3" s="74"/>
      <c r="L3" s="74"/>
      <c r="M3" s="74"/>
      <c r="N3" s="7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customHeight="1">
      <c r="A4" s="2"/>
      <c r="B4" s="13"/>
      <c r="C4" s="51" t="s">
        <v>118</v>
      </c>
      <c r="D4" s="52"/>
      <c r="E4" s="53" t="s">
        <v>119</v>
      </c>
      <c r="F4" s="52"/>
      <c r="G4" s="51" t="s">
        <v>120</v>
      </c>
      <c r="H4" s="52"/>
      <c r="I4" s="53" t="s">
        <v>121</v>
      </c>
      <c r="J4" s="52"/>
      <c r="K4" s="51" t="s">
        <v>122</v>
      </c>
      <c r="L4" s="52"/>
      <c r="M4" s="52"/>
      <c r="N4" s="53" t="s">
        <v>123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customHeight="1">
      <c r="A5" s="2"/>
      <c r="B5" s="2"/>
      <c r="C5" s="90"/>
      <c r="D5" s="80"/>
      <c r="E5" s="80"/>
      <c r="F5" s="54"/>
      <c r="G5" s="90"/>
      <c r="H5" s="80"/>
      <c r="I5" s="80"/>
      <c r="J5" s="54"/>
      <c r="K5" s="90"/>
      <c r="L5" s="80"/>
      <c r="M5" s="80"/>
      <c r="N5" s="80"/>
      <c r="O5" s="1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.75" customHeight="1">
      <c r="A6" s="2"/>
      <c r="B6" s="13"/>
      <c r="C6" s="93" t="s">
        <v>124</v>
      </c>
      <c r="D6" s="80"/>
      <c r="E6" s="80"/>
      <c r="F6" s="82"/>
      <c r="G6" s="93" t="s">
        <v>125</v>
      </c>
      <c r="H6" s="80"/>
      <c r="I6" s="80"/>
      <c r="J6" s="82"/>
      <c r="K6" s="93" t="s">
        <v>126</v>
      </c>
      <c r="L6" s="80"/>
      <c r="M6" s="80"/>
      <c r="N6" s="80"/>
      <c r="O6" s="8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5.75" customHeight="1">
      <c r="A7" s="2"/>
      <c r="B7" s="13"/>
      <c r="C7" s="93" t="s">
        <v>127</v>
      </c>
      <c r="D7" s="80"/>
      <c r="E7" s="80"/>
      <c r="F7" s="82"/>
      <c r="G7" s="93" t="s">
        <v>128</v>
      </c>
      <c r="H7" s="80"/>
      <c r="I7" s="80"/>
      <c r="J7" s="82"/>
      <c r="K7" s="93" t="s">
        <v>129</v>
      </c>
      <c r="L7" s="80"/>
      <c r="M7" s="80"/>
      <c r="N7" s="80"/>
      <c r="O7" s="8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customHeight="1">
      <c r="A8" s="2"/>
      <c r="B8" s="13"/>
      <c r="C8" s="55" t="s">
        <v>130</v>
      </c>
      <c r="D8" s="56">
        <v>31</v>
      </c>
      <c r="E8" s="55" t="s">
        <v>131</v>
      </c>
      <c r="F8" s="56">
        <v>43</v>
      </c>
      <c r="G8" s="55" t="s">
        <v>130</v>
      </c>
      <c r="H8" s="56">
        <v>22</v>
      </c>
      <c r="I8" s="55" t="s">
        <v>131</v>
      </c>
      <c r="J8" s="56">
        <v>32</v>
      </c>
      <c r="K8" s="55" t="s">
        <v>130</v>
      </c>
      <c r="L8" s="56">
        <v>25</v>
      </c>
      <c r="M8" s="55" t="s">
        <v>131</v>
      </c>
      <c r="N8" s="56">
        <v>29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5.75" customHeight="1">
      <c r="A9" s="2"/>
      <c r="B9" s="13"/>
      <c r="C9" s="57" t="s">
        <v>132</v>
      </c>
      <c r="D9" s="58">
        <v>47</v>
      </c>
      <c r="E9" s="57" t="s">
        <v>133</v>
      </c>
      <c r="F9" s="58">
        <v>34</v>
      </c>
      <c r="G9" s="57" t="s">
        <v>133</v>
      </c>
      <c r="H9" s="58">
        <v>35</v>
      </c>
      <c r="I9" s="57" t="s">
        <v>134</v>
      </c>
      <c r="J9" s="56">
        <v>44</v>
      </c>
      <c r="K9" s="57" t="s">
        <v>133</v>
      </c>
      <c r="L9" s="58">
        <v>50</v>
      </c>
      <c r="M9" s="57" t="s">
        <v>134</v>
      </c>
      <c r="N9" s="56">
        <v>38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.75" customHeight="1">
      <c r="A10" s="2"/>
      <c r="B10" s="13"/>
      <c r="C10" s="57" t="s">
        <v>135</v>
      </c>
      <c r="D10" s="58">
        <v>37</v>
      </c>
      <c r="E10" s="57" t="s">
        <v>134</v>
      </c>
      <c r="F10" s="58">
        <v>45</v>
      </c>
      <c r="G10" s="57" t="s">
        <v>136</v>
      </c>
      <c r="H10" s="58">
        <v>40</v>
      </c>
      <c r="I10" s="57" t="s">
        <v>137</v>
      </c>
      <c r="J10" s="56">
        <v>55</v>
      </c>
      <c r="K10" s="57" t="s">
        <v>136</v>
      </c>
      <c r="L10" s="58">
        <v>36</v>
      </c>
      <c r="M10" s="57" t="s">
        <v>137</v>
      </c>
      <c r="N10" s="56">
        <v>46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.75" customHeight="1">
      <c r="A11" s="2"/>
      <c r="B11" s="13"/>
      <c r="C11" s="57" t="s">
        <v>138</v>
      </c>
      <c r="D11" s="58">
        <v>50</v>
      </c>
      <c r="E11" s="57" t="s">
        <v>139</v>
      </c>
      <c r="F11" s="58">
        <v>41</v>
      </c>
      <c r="G11" s="57" t="s">
        <v>139</v>
      </c>
      <c r="H11" s="58">
        <v>39</v>
      </c>
      <c r="I11" s="57" t="s">
        <v>138</v>
      </c>
      <c r="J11" s="56">
        <v>60</v>
      </c>
      <c r="K11" s="57" t="s">
        <v>139</v>
      </c>
      <c r="L11" s="58">
        <v>47</v>
      </c>
      <c r="M11" s="57" t="s">
        <v>138</v>
      </c>
      <c r="N11" s="56">
        <v>54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5.75" customHeight="1">
      <c r="A13" s="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5.75" customHeight="1">
      <c r="A14" s="13"/>
      <c r="B14" s="59" t="s">
        <v>140</v>
      </c>
      <c r="C14" s="59" t="s">
        <v>39</v>
      </c>
      <c r="D14" s="59" t="s">
        <v>40</v>
      </c>
      <c r="E14" s="59" t="s">
        <v>41</v>
      </c>
      <c r="F14" s="59" t="s">
        <v>141</v>
      </c>
      <c r="G14" s="59" t="s">
        <v>142</v>
      </c>
      <c r="H14" s="59" t="s">
        <v>143</v>
      </c>
      <c r="I14" s="59" t="s">
        <v>144</v>
      </c>
      <c r="J14" s="59" t="s">
        <v>145</v>
      </c>
      <c r="K14" s="59" t="s">
        <v>125</v>
      </c>
      <c r="L14" s="59" t="s">
        <v>126</v>
      </c>
      <c r="M14" s="59" t="s">
        <v>146</v>
      </c>
      <c r="N14" s="2"/>
      <c r="O14" s="60" t="s">
        <v>147</v>
      </c>
      <c r="P14" s="61">
        <v>3</v>
      </c>
      <c r="Q14" s="60" t="s">
        <v>148</v>
      </c>
      <c r="R14" s="61">
        <f>P14-1</f>
        <v>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5.75" customHeight="1">
      <c r="A15" s="13"/>
      <c r="B15" s="62" t="s">
        <v>149</v>
      </c>
      <c r="C15" s="63">
        <v>-1</v>
      </c>
      <c r="D15" s="63">
        <v>-1</v>
      </c>
      <c r="E15" s="63">
        <v>-1</v>
      </c>
      <c r="F15" s="63">
        <f t="shared" ref="F15:F22" si="0">C15*D15</f>
        <v>1</v>
      </c>
      <c r="G15" s="63">
        <f t="shared" ref="G15:G22" si="1">C15*E15</f>
        <v>1</v>
      </c>
      <c r="H15" s="63">
        <f t="shared" ref="H15:H22" si="2">D15*E15</f>
        <v>1</v>
      </c>
      <c r="I15" s="63">
        <f t="shared" ref="I15:I22" si="3">C15*D15*E15</f>
        <v>-1</v>
      </c>
      <c r="J15" s="63">
        <f>D8</f>
        <v>31</v>
      </c>
      <c r="K15" s="63">
        <f>H8</f>
        <v>22</v>
      </c>
      <c r="L15" s="63">
        <f>L8</f>
        <v>25</v>
      </c>
      <c r="M15" s="63">
        <f t="shared" ref="M15:M22" si="4">SUM(J15:L15)</f>
        <v>78</v>
      </c>
      <c r="N15" s="2"/>
      <c r="O15" s="60" t="s">
        <v>150</v>
      </c>
      <c r="P15" s="61">
        <f>2^P14</f>
        <v>8</v>
      </c>
      <c r="Q15" s="60" t="s">
        <v>151</v>
      </c>
      <c r="R15" s="61">
        <f>P15*(P16-1)</f>
        <v>16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.75" customHeight="1">
      <c r="A16" s="13"/>
      <c r="B16" s="62" t="s">
        <v>19</v>
      </c>
      <c r="C16" s="63">
        <v>1</v>
      </c>
      <c r="D16" s="63">
        <v>-1</v>
      </c>
      <c r="E16" s="63">
        <v>-1</v>
      </c>
      <c r="F16" s="63">
        <f t="shared" si="0"/>
        <v>-1</v>
      </c>
      <c r="G16" s="63">
        <f t="shared" si="1"/>
        <v>-1</v>
      </c>
      <c r="H16" s="63">
        <f t="shared" si="2"/>
        <v>1</v>
      </c>
      <c r="I16" s="63">
        <f t="shared" si="3"/>
        <v>1</v>
      </c>
      <c r="J16" s="63">
        <f t="shared" ref="J16:J17" si="5">F8</f>
        <v>43</v>
      </c>
      <c r="K16" s="63">
        <f>J8</f>
        <v>32</v>
      </c>
      <c r="L16" s="63">
        <f>N8</f>
        <v>29</v>
      </c>
      <c r="M16" s="63">
        <f t="shared" si="4"/>
        <v>104</v>
      </c>
      <c r="N16" s="2"/>
      <c r="O16" s="60" t="s">
        <v>152</v>
      </c>
      <c r="P16" s="61">
        <v>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.75" customHeight="1">
      <c r="A17" s="13"/>
      <c r="B17" s="62" t="s">
        <v>21</v>
      </c>
      <c r="C17" s="63">
        <v>-1</v>
      </c>
      <c r="D17" s="63">
        <v>1</v>
      </c>
      <c r="E17" s="63">
        <v>-1</v>
      </c>
      <c r="F17" s="63">
        <f t="shared" si="0"/>
        <v>-1</v>
      </c>
      <c r="G17" s="63">
        <f t="shared" si="1"/>
        <v>1</v>
      </c>
      <c r="H17" s="63">
        <f t="shared" si="2"/>
        <v>-1</v>
      </c>
      <c r="I17" s="63">
        <f t="shared" si="3"/>
        <v>1</v>
      </c>
      <c r="J17" s="63">
        <f t="shared" si="5"/>
        <v>34</v>
      </c>
      <c r="K17" s="63">
        <f>H9</f>
        <v>35</v>
      </c>
      <c r="L17" s="63">
        <f>L9</f>
        <v>50</v>
      </c>
      <c r="M17" s="63">
        <f t="shared" si="4"/>
        <v>119</v>
      </c>
      <c r="N17" s="2"/>
      <c r="O17" s="60" t="s">
        <v>153</v>
      </c>
      <c r="P17" s="61">
        <f>P15*P16</f>
        <v>24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.75" customHeight="1">
      <c r="A18" s="13"/>
      <c r="B18" s="62" t="s">
        <v>154</v>
      </c>
      <c r="C18" s="63">
        <v>1</v>
      </c>
      <c r="D18" s="63">
        <v>1</v>
      </c>
      <c r="E18" s="63">
        <v>-1</v>
      </c>
      <c r="F18" s="63">
        <f t="shared" si="0"/>
        <v>1</v>
      </c>
      <c r="G18" s="63">
        <f t="shared" si="1"/>
        <v>-1</v>
      </c>
      <c r="H18" s="63">
        <f t="shared" si="2"/>
        <v>-1</v>
      </c>
      <c r="I18" s="63">
        <f t="shared" si="3"/>
        <v>-1</v>
      </c>
      <c r="J18" s="63">
        <f>D9</f>
        <v>47</v>
      </c>
      <c r="K18" s="63">
        <f>J10</f>
        <v>55</v>
      </c>
      <c r="L18" s="63">
        <f>N10</f>
        <v>46</v>
      </c>
      <c r="M18" s="63">
        <f t="shared" si="4"/>
        <v>148</v>
      </c>
      <c r="N18" s="2"/>
      <c r="O18" s="64" t="s">
        <v>155</v>
      </c>
      <c r="P18" s="65">
        <f>2^R14*P16</f>
        <v>12</v>
      </c>
      <c r="Q18" s="60" t="s">
        <v>156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.75" customHeight="1">
      <c r="A19" s="13"/>
      <c r="B19" s="62" t="s">
        <v>157</v>
      </c>
      <c r="C19" s="63">
        <v>-1</v>
      </c>
      <c r="D19" s="63">
        <v>-1</v>
      </c>
      <c r="E19" s="63">
        <v>1</v>
      </c>
      <c r="F19" s="63">
        <f t="shared" si="0"/>
        <v>1</v>
      </c>
      <c r="G19" s="63">
        <f t="shared" si="1"/>
        <v>-1</v>
      </c>
      <c r="H19" s="63">
        <f t="shared" si="2"/>
        <v>-1</v>
      </c>
      <c r="I19" s="63">
        <f t="shared" si="3"/>
        <v>1</v>
      </c>
      <c r="J19" s="63">
        <f>F10</f>
        <v>45</v>
      </c>
      <c r="K19" s="63">
        <f>J9</f>
        <v>44</v>
      </c>
      <c r="L19" s="63">
        <f>N9</f>
        <v>38</v>
      </c>
      <c r="M19" s="63">
        <f t="shared" si="4"/>
        <v>127</v>
      </c>
      <c r="N19" s="2"/>
      <c r="O19" s="64" t="s">
        <v>158</v>
      </c>
      <c r="P19" s="65">
        <f>2^P14*P16</f>
        <v>24</v>
      </c>
      <c r="Q19" s="60" t="s">
        <v>159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.75" customHeight="1">
      <c r="A20" s="13"/>
      <c r="B20" s="62" t="s">
        <v>160</v>
      </c>
      <c r="C20" s="63">
        <v>1</v>
      </c>
      <c r="D20" s="63">
        <v>-1</v>
      </c>
      <c r="E20" s="63">
        <v>1</v>
      </c>
      <c r="F20" s="63">
        <f t="shared" si="0"/>
        <v>-1</v>
      </c>
      <c r="G20" s="63">
        <f t="shared" si="1"/>
        <v>1</v>
      </c>
      <c r="H20" s="63">
        <f t="shared" si="2"/>
        <v>-1</v>
      </c>
      <c r="I20" s="63">
        <f t="shared" si="3"/>
        <v>-1</v>
      </c>
      <c r="J20" s="63">
        <f t="shared" ref="J20:J21" si="6">D10</f>
        <v>37</v>
      </c>
      <c r="K20" s="63">
        <f>H10</f>
        <v>40</v>
      </c>
      <c r="L20" s="63">
        <f>L10</f>
        <v>36</v>
      </c>
      <c r="M20" s="63">
        <f t="shared" si="4"/>
        <v>113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.75" customHeight="1">
      <c r="A21" s="13"/>
      <c r="B21" s="62" t="s">
        <v>161</v>
      </c>
      <c r="C21" s="63">
        <v>-1</v>
      </c>
      <c r="D21" s="63">
        <v>1</v>
      </c>
      <c r="E21" s="63">
        <v>1</v>
      </c>
      <c r="F21" s="63">
        <f t="shared" si="0"/>
        <v>-1</v>
      </c>
      <c r="G21" s="63">
        <f t="shared" si="1"/>
        <v>-1</v>
      </c>
      <c r="H21" s="63">
        <f t="shared" si="2"/>
        <v>1</v>
      </c>
      <c r="I21" s="63">
        <f t="shared" si="3"/>
        <v>-1</v>
      </c>
      <c r="J21" s="63">
        <f t="shared" si="6"/>
        <v>50</v>
      </c>
      <c r="K21" s="63">
        <f>J11</f>
        <v>60</v>
      </c>
      <c r="L21" s="63">
        <f>N11</f>
        <v>54</v>
      </c>
      <c r="M21" s="63">
        <f t="shared" si="4"/>
        <v>164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5.75" customHeight="1">
      <c r="A22" s="13"/>
      <c r="B22" s="62" t="s">
        <v>162</v>
      </c>
      <c r="C22" s="63">
        <v>1</v>
      </c>
      <c r="D22" s="63">
        <v>1</v>
      </c>
      <c r="E22" s="63">
        <v>1</v>
      </c>
      <c r="F22" s="63">
        <f t="shared" si="0"/>
        <v>1</v>
      </c>
      <c r="G22" s="63">
        <f t="shared" si="1"/>
        <v>1</v>
      </c>
      <c r="H22" s="63">
        <f t="shared" si="2"/>
        <v>1</v>
      </c>
      <c r="I22" s="63">
        <f t="shared" si="3"/>
        <v>1</v>
      </c>
      <c r="J22" s="63">
        <f>F11</f>
        <v>41</v>
      </c>
      <c r="K22" s="63">
        <f>H11</f>
        <v>39</v>
      </c>
      <c r="L22" s="63">
        <f>L11</f>
        <v>47</v>
      </c>
      <c r="M22" s="63">
        <f t="shared" si="4"/>
        <v>127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.75" customHeight="1">
      <c r="A23" s="2"/>
      <c r="B23" s="2"/>
      <c r="C23" s="2"/>
      <c r="D23" s="2"/>
      <c r="E23" s="2"/>
      <c r="F23" s="2"/>
      <c r="G23" s="2"/>
      <c r="H23" s="2"/>
      <c r="I23" s="60" t="s">
        <v>163</v>
      </c>
      <c r="J23" s="61">
        <f t="shared" ref="J23:L23" si="7">SUM(J15:J22)</f>
        <v>328</v>
      </c>
      <c r="K23" s="61">
        <f t="shared" si="7"/>
        <v>327</v>
      </c>
      <c r="L23" s="61">
        <f t="shared" si="7"/>
        <v>325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60" t="s">
        <v>164</v>
      </c>
      <c r="M24" s="61">
        <f>SUM(M15:M22)</f>
        <v>980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60" t="s">
        <v>165</v>
      </c>
      <c r="M25" s="61">
        <f>M24^2</f>
        <v>960400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5.75" customHeight="1">
      <c r="A26" s="2"/>
      <c r="B26" s="12"/>
      <c r="C26" s="59" t="s">
        <v>145</v>
      </c>
      <c r="D26" s="59" t="s">
        <v>125</v>
      </c>
      <c r="E26" s="59" t="s">
        <v>126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5.75" customHeight="1">
      <c r="A27" s="13"/>
      <c r="B27" s="62" t="s">
        <v>166</v>
      </c>
      <c r="C27" s="63">
        <f t="shared" ref="C27:E27" si="8">J15^2</f>
        <v>961</v>
      </c>
      <c r="D27" s="63">
        <f t="shared" si="8"/>
        <v>484</v>
      </c>
      <c r="E27" s="63">
        <f t="shared" si="8"/>
        <v>625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5.75" customHeight="1">
      <c r="A28" s="13"/>
      <c r="B28" s="62" t="s">
        <v>69</v>
      </c>
      <c r="C28" s="63">
        <f t="shared" ref="C28:E28" si="9">J16^2</f>
        <v>1849</v>
      </c>
      <c r="D28" s="63">
        <f t="shared" si="9"/>
        <v>1024</v>
      </c>
      <c r="E28" s="63">
        <f t="shared" si="9"/>
        <v>841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.75" customHeight="1">
      <c r="A29" s="13"/>
      <c r="B29" s="15"/>
      <c r="C29" s="63">
        <f t="shared" ref="C29:E29" si="10">J17^2</f>
        <v>1156</v>
      </c>
      <c r="D29" s="63">
        <f t="shared" si="10"/>
        <v>1225</v>
      </c>
      <c r="E29" s="63">
        <f t="shared" si="10"/>
        <v>2500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.75" customHeight="1">
      <c r="A30" s="13"/>
      <c r="B30" s="15"/>
      <c r="C30" s="63">
        <f t="shared" ref="C30:E30" si="11">J18^2</f>
        <v>2209</v>
      </c>
      <c r="D30" s="63">
        <f t="shared" si="11"/>
        <v>3025</v>
      </c>
      <c r="E30" s="63">
        <f t="shared" si="11"/>
        <v>2116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.75" customHeight="1">
      <c r="A31" s="13"/>
      <c r="B31" s="15"/>
      <c r="C31" s="63">
        <f t="shared" ref="C31:E31" si="12">J19^2</f>
        <v>2025</v>
      </c>
      <c r="D31" s="63">
        <f t="shared" si="12"/>
        <v>1936</v>
      </c>
      <c r="E31" s="63">
        <f t="shared" si="12"/>
        <v>1444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customHeight="1">
      <c r="A32" s="13"/>
      <c r="B32" s="15"/>
      <c r="C32" s="63">
        <f t="shared" ref="C32:E32" si="13">J20^2</f>
        <v>1369</v>
      </c>
      <c r="D32" s="63">
        <f t="shared" si="13"/>
        <v>1600</v>
      </c>
      <c r="E32" s="63">
        <f t="shared" si="13"/>
        <v>1296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.75" customHeight="1">
      <c r="A33" s="13"/>
      <c r="B33" s="15"/>
      <c r="C33" s="63">
        <f t="shared" ref="C33:E33" si="14">J21^2</f>
        <v>2500</v>
      </c>
      <c r="D33" s="63">
        <f t="shared" si="14"/>
        <v>3600</v>
      </c>
      <c r="E33" s="63">
        <f t="shared" si="14"/>
        <v>2916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.75" customHeight="1">
      <c r="A34" s="13"/>
      <c r="B34" s="15"/>
      <c r="C34" s="63">
        <f t="shared" ref="C34:E34" si="15">J22^2</f>
        <v>1681</v>
      </c>
      <c r="D34" s="63">
        <f t="shared" si="15"/>
        <v>1521</v>
      </c>
      <c r="E34" s="63">
        <f t="shared" si="15"/>
        <v>2209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5.75" customHeight="1">
      <c r="A35" s="13"/>
      <c r="B35" s="62" t="s">
        <v>146</v>
      </c>
      <c r="C35" s="66">
        <f t="shared" ref="C35:E35" si="16">SUM(C27:C34)</f>
        <v>13750</v>
      </c>
      <c r="D35" s="66">
        <f t="shared" si="16"/>
        <v>14415</v>
      </c>
      <c r="E35" s="66">
        <f t="shared" si="16"/>
        <v>13947</v>
      </c>
      <c r="F35" s="67">
        <f>SUM(C35:E35)</f>
        <v>42112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customHeight="1">
      <c r="A36" s="2"/>
      <c r="B36" s="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customHeight="1">
      <c r="A37" s="2"/>
      <c r="B37" s="15"/>
      <c r="C37" s="68" t="s">
        <v>39</v>
      </c>
      <c r="D37" s="68" t="s">
        <v>40</v>
      </c>
      <c r="E37" s="68" t="s">
        <v>41</v>
      </c>
      <c r="F37" s="68" t="s">
        <v>143</v>
      </c>
      <c r="G37" s="69" t="s">
        <v>167</v>
      </c>
      <c r="H37" s="69" t="s">
        <v>168</v>
      </c>
      <c r="I37" s="69" t="s">
        <v>169</v>
      </c>
      <c r="J37" s="69" t="s">
        <v>170</v>
      </c>
      <c r="K37" s="69" t="s">
        <v>171</v>
      </c>
      <c r="L37" s="69" t="s">
        <v>172</v>
      </c>
      <c r="M37" s="69" t="s">
        <v>173</v>
      </c>
      <c r="N37" s="69" t="s">
        <v>174</v>
      </c>
      <c r="O37" s="69" t="s">
        <v>175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customHeight="1">
      <c r="A38" s="13"/>
      <c r="B38" s="62" t="s">
        <v>176</v>
      </c>
      <c r="C38" s="70">
        <f t="shared" ref="C38:E38" si="17">SUMPRODUCT(C15:C22,$M15:$M22)</f>
        <v>4</v>
      </c>
      <c r="D38" s="70">
        <f t="shared" si="17"/>
        <v>136</v>
      </c>
      <c r="E38" s="70">
        <f t="shared" si="17"/>
        <v>82</v>
      </c>
      <c r="F38" s="70">
        <f>SUMPRODUCT(H15:H22,$M15:$M22)</f>
        <v>-34</v>
      </c>
      <c r="G38" s="70">
        <f>SUMPRODUCT(I15:I22,K15:K22)</f>
        <v>-27</v>
      </c>
      <c r="H38" s="70">
        <f>SUMPRODUCT(I15:I22,L15:L22)</f>
        <v>3</v>
      </c>
      <c r="I38" s="70">
        <f>SUMPRODUCT(F15:F22,J15:J22)</f>
        <v>0</v>
      </c>
      <c r="J38" s="70">
        <f>SUMPRODUCT(F15:F22,L15:L22)</f>
        <v>-13</v>
      </c>
      <c r="K38" s="70">
        <f>SUMPRODUCT(G15:G22,J15:J22)</f>
        <v>-42</v>
      </c>
      <c r="L38" s="70">
        <f>SUMPRODUCT(G15:G22,K15:K22)</f>
        <v>-55</v>
      </c>
      <c r="M38" s="70">
        <f>SUMPRODUCT(I15:I22,J15:J22)</f>
        <v>-2</v>
      </c>
      <c r="N38" s="70">
        <f>SUMPRODUCT(F15:F22,K15:K22)</f>
        <v>-7</v>
      </c>
      <c r="O38" s="63">
        <f>SUMPRODUCT(G15:G22,L15:L22)</f>
        <v>-9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customHeight="1">
      <c r="A39" s="13"/>
      <c r="B39" s="62" t="s">
        <v>177</v>
      </c>
      <c r="C39" s="63">
        <f t="shared" ref="C39:F39" si="18">C38/$P$15</f>
        <v>0.5</v>
      </c>
      <c r="D39" s="63">
        <f t="shared" si="18"/>
        <v>17</v>
      </c>
      <c r="E39" s="63">
        <f t="shared" si="18"/>
        <v>10.25</v>
      </c>
      <c r="F39" s="63">
        <f t="shared" si="18"/>
        <v>-4.25</v>
      </c>
      <c r="G39" s="63">
        <f t="shared" ref="G39:O39" si="19">G38/($P$15/2)</f>
        <v>-6.75</v>
      </c>
      <c r="H39" s="63">
        <f t="shared" si="19"/>
        <v>0.75</v>
      </c>
      <c r="I39" s="63">
        <f t="shared" si="19"/>
        <v>0</v>
      </c>
      <c r="J39" s="63">
        <f t="shared" si="19"/>
        <v>-3.25</v>
      </c>
      <c r="K39" s="63">
        <f t="shared" si="19"/>
        <v>-10.5</v>
      </c>
      <c r="L39" s="63">
        <f t="shared" si="19"/>
        <v>-13.75</v>
      </c>
      <c r="M39" s="63">
        <f t="shared" si="19"/>
        <v>-0.5</v>
      </c>
      <c r="N39" s="63">
        <f t="shared" si="19"/>
        <v>-1.75</v>
      </c>
      <c r="O39" s="63">
        <f t="shared" si="19"/>
        <v>-2.25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.75" customHeight="1">
      <c r="A40" s="13"/>
      <c r="B40" s="62" t="s">
        <v>69</v>
      </c>
      <c r="C40" s="63">
        <f t="shared" ref="C40:F40" si="20">(C38^2)/$P$19</f>
        <v>0.66666666666666663</v>
      </c>
      <c r="D40" s="63">
        <f t="shared" si="20"/>
        <v>770.66666666666663</v>
      </c>
      <c r="E40" s="63">
        <f t="shared" si="20"/>
        <v>280.16666666666669</v>
      </c>
      <c r="F40" s="63">
        <f t="shared" si="20"/>
        <v>48.166666666666664</v>
      </c>
      <c r="G40" s="91">
        <f>(SUM(G38:H38)^2)/$R$15</f>
        <v>36</v>
      </c>
      <c r="H40" s="82"/>
      <c r="I40" s="91">
        <f>(SUM(I38:J38)^2)/$R$15</f>
        <v>10.5625</v>
      </c>
      <c r="J40" s="82"/>
      <c r="K40" s="91">
        <f>(SUM(K38:L38)^2)/$R$15</f>
        <v>588.0625</v>
      </c>
      <c r="L40" s="82"/>
      <c r="M40" s="71">
        <f>(M38^2)/($P$19/P16)</f>
        <v>0.5</v>
      </c>
      <c r="N40" s="71">
        <f>(N38^2)/($P$19/P16)</f>
        <v>6.125</v>
      </c>
      <c r="O40" s="71">
        <f>(O38^2)/($P$19/P16)</f>
        <v>10.125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.75" customHeight="1">
      <c r="A42" s="2"/>
      <c r="B42" s="12"/>
      <c r="C42" s="12"/>
      <c r="D42" s="12"/>
      <c r="E42" s="12"/>
      <c r="F42" s="1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5.75" customHeight="1">
      <c r="A43" s="13"/>
      <c r="B43" s="92" t="s">
        <v>178</v>
      </c>
      <c r="C43" s="80"/>
      <c r="D43" s="80"/>
      <c r="E43" s="80"/>
      <c r="F43" s="80"/>
      <c r="G43" s="8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.75" customHeight="1">
      <c r="A44" s="13"/>
      <c r="B44" s="72" t="s">
        <v>27</v>
      </c>
      <c r="C44" s="72" t="s">
        <v>179</v>
      </c>
      <c r="D44" s="72" t="s">
        <v>180</v>
      </c>
      <c r="E44" s="72" t="s">
        <v>181</v>
      </c>
      <c r="F44" s="72" t="s">
        <v>31</v>
      </c>
      <c r="G44" s="72" t="s">
        <v>182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.75" customHeight="1">
      <c r="A45" s="13"/>
      <c r="B45" s="62" t="s">
        <v>183</v>
      </c>
      <c r="C45" s="63">
        <f>(J23^2+K23^2+L23^2)/P15-M25/P17</f>
        <v>0.58333333333575865</v>
      </c>
      <c r="D45" s="63">
        <f>P16-1</f>
        <v>2</v>
      </c>
      <c r="E45" s="63">
        <f t="shared" ref="E45:E54" si="21">C45/D45</f>
        <v>0.29166666666787933</v>
      </c>
      <c r="F45" s="15"/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.75" customHeight="1">
      <c r="A46" s="13"/>
      <c r="B46" s="62" t="s">
        <v>184</v>
      </c>
      <c r="C46" s="63">
        <f>SUM(M40,N40,O40)</f>
        <v>16.75</v>
      </c>
      <c r="D46" s="63">
        <f>P16</f>
        <v>3</v>
      </c>
      <c r="E46" s="63">
        <f t="shared" si="21"/>
        <v>5.583333333333333</v>
      </c>
      <c r="F46" s="15"/>
      <c r="G46" s="1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5.75" customHeight="1">
      <c r="A47" s="13"/>
      <c r="B47" s="62" t="s">
        <v>39</v>
      </c>
      <c r="C47" s="63">
        <f>C40</f>
        <v>0.66666666666666663</v>
      </c>
      <c r="D47" s="63">
        <v>1</v>
      </c>
      <c r="E47" s="63">
        <f t="shared" si="21"/>
        <v>0.66666666666666663</v>
      </c>
      <c r="F47" s="63">
        <f t="shared" ref="F47:F53" si="22">E47/$E$54</f>
        <v>2.1335919505394596E-2</v>
      </c>
      <c r="G47" s="63">
        <f t="shared" ref="G47:G53" si="23">_xlfn.F.INV.RT(0.05,D47,$D$54)</f>
        <v>4.8443356749436166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5.75" customHeight="1">
      <c r="A48" s="13"/>
      <c r="B48" s="62" t="s">
        <v>40</v>
      </c>
      <c r="C48" s="63">
        <f>D40</f>
        <v>770.66666666666663</v>
      </c>
      <c r="D48" s="63">
        <v>1</v>
      </c>
      <c r="E48" s="63">
        <f t="shared" si="21"/>
        <v>770.66666666666663</v>
      </c>
      <c r="F48" s="63">
        <f t="shared" si="22"/>
        <v>24.664322948236155</v>
      </c>
      <c r="G48" s="63">
        <f t="shared" si="23"/>
        <v>4.8443356749436166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5.75" customHeight="1">
      <c r="A49" s="13"/>
      <c r="B49" s="62" t="s">
        <v>41</v>
      </c>
      <c r="C49" s="63">
        <f>E40</f>
        <v>280.16666666666669</v>
      </c>
      <c r="D49" s="63">
        <v>1</v>
      </c>
      <c r="E49" s="63">
        <f t="shared" si="21"/>
        <v>280.16666666666669</v>
      </c>
      <c r="F49" s="63">
        <f t="shared" si="22"/>
        <v>8.9664201721420813</v>
      </c>
      <c r="G49" s="63">
        <f t="shared" si="23"/>
        <v>4.8443356749436166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5.75" customHeight="1">
      <c r="A50" s="13"/>
      <c r="B50" s="62" t="s">
        <v>143</v>
      </c>
      <c r="C50" s="63">
        <f>F40</f>
        <v>48.166666666666664</v>
      </c>
      <c r="D50" s="63">
        <v>1</v>
      </c>
      <c r="E50" s="63">
        <f t="shared" si="21"/>
        <v>48.166666666666664</v>
      </c>
      <c r="F50" s="63">
        <f t="shared" si="22"/>
        <v>1.5415201842647597</v>
      </c>
      <c r="G50" s="63">
        <f t="shared" si="23"/>
        <v>4.8443356749436166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3">
      <c r="A51" s="2"/>
      <c r="B51" s="73" t="s">
        <v>185</v>
      </c>
      <c r="C51" s="63">
        <f>G40</f>
        <v>36</v>
      </c>
      <c r="D51" s="63">
        <v>1</v>
      </c>
      <c r="E51" s="63">
        <f t="shared" si="21"/>
        <v>36</v>
      </c>
      <c r="F51" s="63">
        <f t="shared" si="22"/>
        <v>1.1521396532913084</v>
      </c>
      <c r="G51" s="63">
        <f t="shared" si="23"/>
        <v>4.8443356749436166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3">
      <c r="A52" s="13"/>
      <c r="B52" s="73" t="s">
        <v>186</v>
      </c>
      <c r="C52" s="63">
        <f>SUM(I40,J40)</f>
        <v>10.5625</v>
      </c>
      <c r="D52" s="63">
        <v>1</v>
      </c>
      <c r="E52" s="63">
        <f t="shared" si="21"/>
        <v>10.5625</v>
      </c>
      <c r="F52" s="63">
        <f t="shared" si="22"/>
        <v>0.33804097466359567</v>
      </c>
      <c r="G52" s="63">
        <f t="shared" si="23"/>
        <v>4.8443356749436166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3">
      <c r="A53" s="13"/>
      <c r="B53" s="73" t="s">
        <v>187</v>
      </c>
      <c r="C53" s="63">
        <f>K40</f>
        <v>588.0625</v>
      </c>
      <c r="D53" s="63">
        <v>1</v>
      </c>
      <c r="E53" s="63">
        <f t="shared" si="21"/>
        <v>588.0625</v>
      </c>
      <c r="F53" s="63">
        <f t="shared" si="22"/>
        <v>18.820281246211668</v>
      </c>
      <c r="G53" s="63">
        <f t="shared" si="23"/>
        <v>4.8443356749436166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3">
      <c r="A54" s="13"/>
      <c r="B54" s="62" t="s">
        <v>188</v>
      </c>
      <c r="C54" s="63">
        <f>C55- SUM(C45:C53)</f>
        <v>343.70833333333326</v>
      </c>
      <c r="D54" s="63">
        <f>D55-SUM(D45:D53)</f>
        <v>11</v>
      </c>
      <c r="E54" s="63">
        <f t="shared" si="21"/>
        <v>31.246212121212114</v>
      </c>
      <c r="F54" s="15"/>
      <c r="G54" s="1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3">
      <c r="A55" s="13"/>
      <c r="B55" s="62" t="s">
        <v>146</v>
      </c>
      <c r="C55" s="63">
        <f>F35-M25/P19</f>
        <v>2095.3333333333358</v>
      </c>
      <c r="D55" s="63">
        <f>P17-1</f>
        <v>23</v>
      </c>
      <c r="E55" s="15"/>
      <c r="F55" s="15"/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3">
      <c r="A57" s="2"/>
      <c r="B57" s="60" t="s">
        <v>189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3">
      <c r="A62" s="2"/>
      <c r="B62" s="6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spans="1:32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spans="1:32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</sheetData>
  <mergeCells count="17">
    <mergeCell ref="I40:J40"/>
    <mergeCell ref="K40:L40"/>
    <mergeCell ref="B43:G43"/>
    <mergeCell ref="C6:F6"/>
    <mergeCell ref="G6:J6"/>
    <mergeCell ref="K6:O6"/>
    <mergeCell ref="C7:F7"/>
    <mergeCell ref="G7:J7"/>
    <mergeCell ref="K7:O7"/>
    <mergeCell ref="G40:H40"/>
    <mergeCell ref="A1:M1"/>
    <mergeCell ref="C2:E3"/>
    <mergeCell ref="G2:I3"/>
    <mergeCell ref="K2:N3"/>
    <mergeCell ref="C5:E5"/>
    <mergeCell ref="G5:I5"/>
    <mergeCell ref="K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Q1 - same 2016</vt:lpstr>
      <vt:lpstr>Q2</vt:lpstr>
      <vt:lpstr>Sheet1</vt:lpstr>
      <vt:lpstr>Sheet2</vt:lpstr>
      <vt:lpstr>Sheet3</vt:lpstr>
      <vt:lpstr>Sheet4</vt:lpstr>
      <vt:lpstr>Sheet5</vt:lpstr>
      <vt:lpstr>Sheet6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Kyi Thin Nu</cp:lastModifiedBy>
  <dcterms:modified xsi:type="dcterms:W3CDTF">2023-12-04T17:18:14Z</dcterms:modified>
</cp:coreProperties>
</file>