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9816259\Documents\GitHub\Millikans-Oil-Drop-Experiment\"/>
    </mc:Choice>
  </mc:AlternateContent>
  <bookViews>
    <workbookView xWindow="0" yWindow="0" windowWidth="28800" windowHeight="12300" tabRatio="871" activeTab="11"/>
  </bookViews>
  <sheets>
    <sheet name="Transpose" sheetId="10" r:id="rId1"/>
    <sheet name="Droplet 1" sheetId="4" r:id="rId2"/>
    <sheet name="Droplet (2)" sheetId="5" r:id="rId3"/>
    <sheet name="Droplet (3)" sheetId="6" r:id="rId4"/>
    <sheet name="Droplet (4)" sheetId="7" r:id="rId5"/>
    <sheet name="Droplet (5)" sheetId="8" r:id="rId6"/>
    <sheet name="Group Data" sheetId="3" r:id="rId7"/>
    <sheet name="Class Calc." sheetId="9" r:id="rId8"/>
    <sheet name="Class data q" sheetId="2" r:id="rId9"/>
    <sheet name="Droplets together" sheetId="12" r:id="rId10"/>
    <sheet name="ZZscrap" sheetId="15" r:id="rId11"/>
    <sheet name="Manipulating class data" sheetId="16" r:id="rId12"/>
  </sheets>
  <definedNames>
    <definedName name="_xlnm._FilterDatabase" localSheetId="7" hidden="1">'Class Calc.'!$I$2:$K$135</definedName>
  </definedNames>
  <calcPr calcId="162913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4" i="16" l="1"/>
  <c r="N4" i="16"/>
  <c r="K182" i="16"/>
  <c r="N182" i="16" s="1"/>
  <c r="K179" i="16"/>
  <c r="L179" i="16" s="1"/>
  <c r="K178" i="16"/>
  <c r="K177" i="16"/>
  <c r="K176" i="16"/>
  <c r="K175" i="16"/>
  <c r="K174" i="16"/>
  <c r="K173" i="16"/>
  <c r="K172" i="16"/>
  <c r="K171" i="16"/>
  <c r="K170" i="16"/>
  <c r="N170" i="16" s="1"/>
  <c r="K168" i="16"/>
  <c r="L168" i="16" s="1"/>
  <c r="K166" i="16"/>
  <c r="K165" i="16"/>
  <c r="K164" i="16"/>
  <c r="K162" i="16"/>
  <c r="L162" i="16" s="1"/>
  <c r="K157" i="16"/>
  <c r="N157" i="16" s="1"/>
  <c r="K156" i="16"/>
  <c r="K154" i="16"/>
  <c r="N154" i="16" s="1"/>
  <c r="K153" i="16"/>
  <c r="K147" i="16"/>
  <c r="K146" i="16"/>
  <c r="L146" i="16" s="1"/>
  <c r="K145" i="16"/>
  <c r="N145" i="16" s="1"/>
  <c r="K144" i="16"/>
  <c r="N144" i="16" s="1"/>
  <c r="K143" i="16"/>
  <c r="K142" i="16"/>
  <c r="L142" i="16" s="1"/>
  <c r="K141" i="16"/>
  <c r="N141" i="16" s="1"/>
  <c r="K139" i="16"/>
  <c r="N139" i="16" s="1"/>
  <c r="K140" i="16"/>
  <c r="K138" i="16"/>
  <c r="L138" i="16" s="1"/>
  <c r="K137" i="16"/>
  <c r="N137" i="16" s="1"/>
  <c r="K136" i="16"/>
  <c r="K135" i="16"/>
  <c r="K134" i="16"/>
  <c r="L134" i="16" s="1"/>
  <c r="K133" i="16"/>
  <c r="N133" i="16" s="1"/>
  <c r="K132" i="16"/>
  <c r="K130" i="16"/>
  <c r="K129" i="16"/>
  <c r="K128" i="16"/>
  <c r="L128" i="16" s="1"/>
  <c r="K126" i="16"/>
  <c r="K125" i="16"/>
  <c r="K123" i="16"/>
  <c r="K124" i="16"/>
  <c r="L124" i="16" s="1"/>
  <c r="K122" i="16"/>
  <c r="N122" i="16" s="1"/>
  <c r="K121" i="16"/>
  <c r="N121" i="16" s="1"/>
  <c r="O121" i="16" s="1"/>
  <c r="K120" i="16"/>
  <c r="N120" i="16" s="1"/>
  <c r="K118" i="16"/>
  <c r="K119" i="16"/>
  <c r="N119" i="16" s="1"/>
  <c r="K117" i="16"/>
  <c r="K116" i="16"/>
  <c r="N116" i="16" s="1"/>
  <c r="K115" i="16"/>
  <c r="N115" i="16" s="1"/>
  <c r="K114" i="16"/>
  <c r="N114" i="16" s="1"/>
  <c r="K113" i="16"/>
  <c r="K112" i="16"/>
  <c r="K111" i="16"/>
  <c r="K110" i="16"/>
  <c r="K108" i="16"/>
  <c r="K109" i="16"/>
  <c r="N109" i="16" s="1"/>
  <c r="K107" i="16"/>
  <c r="N107" i="16" s="1"/>
  <c r="K106" i="16"/>
  <c r="N106" i="16" s="1"/>
  <c r="K105" i="16"/>
  <c r="L105" i="16" s="1"/>
  <c r="K104" i="16"/>
  <c r="K103" i="16"/>
  <c r="K96" i="16"/>
  <c r="N96" i="16" s="1"/>
  <c r="K97" i="16"/>
  <c r="K98" i="16"/>
  <c r="N98" i="16" s="1"/>
  <c r="K99" i="16"/>
  <c r="K100" i="16"/>
  <c r="L100" i="16" s="1"/>
  <c r="K101" i="16"/>
  <c r="L101" i="16" s="1"/>
  <c r="K102" i="16"/>
  <c r="N102" i="16" s="1"/>
  <c r="K95" i="16"/>
  <c r="K94" i="16"/>
  <c r="N94" i="16" s="1"/>
  <c r="K93" i="16"/>
  <c r="L93" i="16" s="1"/>
  <c r="K91" i="16"/>
  <c r="N91" i="16" s="1"/>
  <c r="O91" i="16" s="1"/>
  <c r="K92" i="16"/>
  <c r="K90" i="16"/>
  <c r="K89" i="16"/>
  <c r="K84" i="16"/>
  <c r="L84" i="16" s="1"/>
  <c r="K85" i="16"/>
  <c r="N85" i="16" s="1"/>
  <c r="K86" i="16"/>
  <c r="N86" i="16" s="1"/>
  <c r="K87" i="16"/>
  <c r="L87" i="16" s="1"/>
  <c r="K88" i="16"/>
  <c r="N88" i="16" s="1"/>
  <c r="K83" i="16"/>
  <c r="L83" i="16" s="1"/>
  <c r="K82" i="16"/>
  <c r="N82" i="16" s="1"/>
  <c r="K81" i="16"/>
  <c r="N81" i="16" s="1"/>
  <c r="K80" i="16"/>
  <c r="L80" i="16" s="1"/>
  <c r="K79" i="16"/>
  <c r="N79" i="16" s="1"/>
  <c r="K78" i="16"/>
  <c r="K77" i="16"/>
  <c r="K76" i="16"/>
  <c r="K75" i="16"/>
  <c r="N75" i="16" s="1"/>
  <c r="K74" i="16"/>
  <c r="K73" i="16"/>
  <c r="N73" i="16" s="1"/>
  <c r="K72" i="16"/>
  <c r="K71" i="16"/>
  <c r="N71" i="16" s="1"/>
  <c r="K70" i="16"/>
  <c r="K69" i="16"/>
  <c r="K68" i="16"/>
  <c r="N68" i="16" s="1"/>
  <c r="K67" i="16"/>
  <c r="N67" i="16" s="1"/>
  <c r="O67" i="16" s="1"/>
  <c r="K63" i="16"/>
  <c r="N63" i="16" s="1"/>
  <c r="K64" i="16"/>
  <c r="N64" i="16" s="1"/>
  <c r="K65" i="16"/>
  <c r="N65" i="16" s="1"/>
  <c r="K66" i="16"/>
  <c r="K62" i="16"/>
  <c r="L62" i="16" s="1"/>
  <c r="K61" i="16"/>
  <c r="N61" i="16" s="1"/>
  <c r="K60" i="16"/>
  <c r="K59" i="16"/>
  <c r="N59" i="16" s="1"/>
  <c r="K57" i="16"/>
  <c r="N57" i="16" s="1"/>
  <c r="K58" i="16"/>
  <c r="N58" i="16" s="1"/>
  <c r="K56" i="16"/>
  <c r="K55" i="16"/>
  <c r="L55" i="16" s="1"/>
  <c r="K54" i="16"/>
  <c r="K53" i="16"/>
  <c r="K52" i="16"/>
  <c r="K51" i="16"/>
  <c r="L51" i="16" s="1"/>
  <c r="K50" i="16"/>
  <c r="K49" i="16"/>
  <c r="N49" i="16" s="1"/>
  <c r="K47" i="16"/>
  <c r="K46" i="16"/>
  <c r="K45" i="16"/>
  <c r="K44" i="16"/>
  <c r="N44" i="16" s="1"/>
  <c r="K43" i="16"/>
  <c r="K42" i="16"/>
  <c r="K41" i="16"/>
  <c r="N41" i="16" s="1"/>
  <c r="K40" i="16"/>
  <c r="N40" i="16" s="1"/>
  <c r="K38" i="16"/>
  <c r="L38" i="16" s="1"/>
  <c r="K39" i="16"/>
  <c r="K37" i="16"/>
  <c r="K36" i="16"/>
  <c r="K34" i="16"/>
  <c r="N34" i="16" s="1"/>
  <c r="O34" i="16" s="1"/>
  <c r="K32" i="16"/>
  <c r="L32" i="16" s="1"/>
  <c r="K31" i="16"/>
  <c r="K30" i="16"/>
  <c r="K29" i="16"/>
  <c r="L29" i="16" s="1"/>
  <c r="K28" i="16"/>
  <c r="K27" i="16"/>
  <c r="K26" i="16"/>
  <c r="K25" i="16"/>
  <c r="N25" i="16" s="1"/>
  <c r="K22" i="16"/>
  <c r="K21" i="16"/>
  <c r="L21" i="16" s="1"/>
  <c r="K18" i="16"/>
  <c r="N18" i="16" s="1"/>
  <c r="K17" i="16"/>
  <c r="N17" i="16" s="1"/>
  <c r="K15" i="16"/>
  <c r="K14" i="16"/>
  <c r="N14" i="16" s="1"/>
  <c r="K12" i="16"/>
  <c r="N12" i="16" s="1"/>
  <c r="K11" i="16"/>
  <c r="L11" i="16" s="1"/>
  <c r="K5" i="16"/>
  <c r="K6" i="16"/>
  <c r="N6" i="16" s="1"/>
  <c r="K7" i="16"/>
  <c r="N7" i="16" s="1"/>
  <c r="O7" i="16" s="1"/>
  <c r="K8" i="16"/>
  <c r="K9" i="16"/>
  <c r="N9" i="16" s="1"/>
  <c r="K10" i="16"/>
  <c r="K13" i="16"/>
  <c r="L13" i="16" s="1"/>
  <c r="K16" i="16"/>
  <c r="K19" i="16"/>
  <c r="K20" i="16"/>
  <c r="K23" i="16"/>
  <c r="K24" i="16"/>
  <c r="K33" i="16"/>
  <c r="K35" i="16"/>
  <c r="K48" i="16"/>
  <c r="K127" i="16"/>
  <c r="N127" i="16" s="1"/>
  <c r="K131" i="16"/>
  <c r="K148" i="16"/>
  <c r="K149" i="16"/>
  <c r="N149" i="16" s="1"/>
  <c r="K150" i="16"/>
  <c r="N150" i="16" s="1"/>
  <c r="K151" i="16"/>
  <c r="K152" i="16"/>
  <c r="L152" i="16" s="1"/>
  <c r="K155" i="16"/>
  <c r="K158" i="16"/>
  <c r="L158" i="16" s="1"/>
  <c r="K159" i="16"/>
  <c r="L159" i="16" s="1"/>
  <c r="K160" i="16"/>
  <c r="K161" i="16"/>
  <c r="N161" i="16" s="1"/>
  <c r="K163" i="16"/>
  <c r="K167" i="16"/>
  <c r="N167" i="16" s="1"/>
  <c r="K169" i="16"/>
  <c r="L169" i="16" s="1"/>
  <c r="K180" i="16"/>
  <c r="N180" i="16" s="1"/>
  <c r="K181" i="16"/>
  <c r="K184" i="16"/>
  <c r="K185" i="16"/>
  <c r="N185" i="16" s="1"/>
  <c r="K183" i="16"/>
  <c r="N183" i="16"/>
  <c r="N166" i="16"/>
  <c r="L117" i="16"/>
  <c r="N39" i="16"/>
  <c r="M186" i="16"/>
  <c r="I186" i="16"/>
  <c r="H186" i="16"/>
  <c r="G186" i="16"/>
  <c r="F186" i="16"/>
  <c r="E186" i="16"/>
  <c r="D186" i="16"/>
  <c r="C186" i="16"/>
  <c r="B186" i="16"/>
  <c r="L175" i="16"/>
  <c r="L125" i="16"/>
  <c r="L52" i="16"/>
  <c r="L76" i="16"/>
  <c r="N147" i="16"/>
  <c r="L40" i="16"/>
  <c r="L126" i="16"/>
  <c r="N56" i="16"/>
  <c r="L7" i="16"/>
  <c r="N87" i="16"/>
  <c r="N103" i="16"/>
  <c r="N97" i="16"/>
  <c r="L131" i="16"/>
  <c r="N112" i="16"/>
  <c r="N53" i="16"/>
  <c r="N48" i="16"/>
  <c r="N108" i="16"/>
  <c r="O108" i="16" s="1"/>
  <c r="L108" i="16"/>
  <c r="N123" i="16"/>
  <c r="N38" i="16"/>
  <c r="S3" i="16"/>
  <c r="R3" i="16"/>
  <c r="G5" i="15"/>
  <c r="H5" i="15"/>
  <c r="G6" i="15"/>
  <c r="H6" i="15"/>
  <c r="G7" i="15"/>
  <c r="H7" i="15"/>
  <c r="G8" i="15"/>
  <c r="H8" i="15"/>
  <c r="G9" i="15"/>
  <c r="H9" i="15"/>
  <c r="G10" i="15"/>
  <c r="H10" i="15"/>
  <c r="G11" i="15"/>
  <c r="H11" i="15"/>
  <c r="G12" i="15"/>
  <c r="H12" i="15"/>
  <c r="G13" i="15"/>
  <c r="H13" i="15"/>
  <c r="G14" i="15"/>
  <c r="H14" i="15"/>
  <c r="G15" i="15"/>
  <c r="H15" i="15"/>
  <c r="G16" i="15"/>
  <c r="H16" i="15"/>
  <c r="G17" i="15"/>
  <c r="H17" i="15"/>
  <c r="G18" i="15"/>
  <c r="H18" i="15"/>
  <c r="G19" i="15"/>
  <c r="H19" i="15"/>
  <c r="G20" i="15"/>
  <c r="H20" i="15"/>
  <c r="G21" i="15"/>
  <c r="H21" i="15"/>
  <c r="G22" i="15"/>
  <c r="H22" i="15"/>
  <c r="G23" i="15"/>
  <c r="H23" i="15"/>
  <c r="G24" i="15"/>
  <c r="H24" i="15"/>
  <c r="G25" i="15"/>
  <c r="H25" i="15"/>
  <c r="G26" i="15"/>
  <c r="H26" i="15"/>
  <c r="G27" i="15"/>
  <c r="H27" i="15"/>
  <c r="G28" i="15"/>
  <c r="H28" i="15"/>
  <c r="G29" i="15"/>
  <c r="H29" i="15"/>
  <c r="G30" i="15"/>
  <c r="H30" i="15"/>
  <c r="G31" i="15"/>
  <c r="H31" i="15"/>
  <c r="G32" i="15"/>
  <c r="H32" i="15"/>
  <c r="G33" i="15"/>
  <c r="H33" i="15"/>
  <c r="G34" i="15"/>
  <c r="H34" i="15"/>
  <c r="G35" i="15"/>
  <c r="H35" i="15"/>
  <c r="G36" i="15"/>
  <c r="H36" i="15"/>
  <c r="G37" i="15"/>
  <c r="H37" i="15"/>
  <c r="G38" i="15"/>
  <c r="H38" i="15"/>
  <c r="G39" i="15"/>
  <c r="H39" i="15"/>
  <c r="G40" i="15"/>
  <c r="H40" i="15"/>
  <c r="G41" i="15"/>
  <c r="H41" i="15"/>
  <c r="G42" i="15"/>
  <c r="H42" i="15"/>
  <c r="G43" i="15"/>
  <c r="H43" i="15"/>
  <c r="G44" i="15"/>
  <c r="H44" i="15"/>
  <c r="G45" i="15"/>
  <c r="H45" i="15"/>
  <c r="G46" i="15"/>
  <c r="H46" i="15"/>
  <c r="G47" i="15"/>
  <c r="H47" i="15"/>
  <c r="G48" i="15"/>
  <c r="H48" i="15"/>
  <c r="G49" i="15"/>
  <c r="H49" i="15"/>
  <c r="G50" i="15"/>
  <c r="H50" i="15"/>
  <c r="G51" i="15"/>
  <c r="H51" i="15"/>
  <c r="G52" i="15"/>
  <c r="H52" i="15"/>
  <c r="G53" i="15"/>
  <c r="H53" i="15"/>
  <c r="G54" i="15"/>
  <c r="H54" i="15"/>
  <c r="G55" i="15"/>
  <c r="H55" i="15"/>
  <c r="G56" i="15"/>
  <c r="H56" i="15"/>
  <c r="G57" i="15"/>
  <c r="H57" i="15"/>
  <c r="G58" i="15"/>
  <c r="H58" i="15"/>
  <c r="G59" i="15"/>
  <c r="H59" i="15"/>
  <c r="G60" i="15"/>
  <c r="H60" i="15"/>
  <c r="G61" i="15"/>
  <c r="H61" i="15"/>
  <c r="G62" i="15"/>
  <c r="H62" i="15"/>
  <c r="G63" i="15"/>
  <c r="H63" i="15"/>
  <c r="G64" i="15"/>
  <c r="H64" i="15"/>
  <c r="G65" i="15"/>
  <c r="H65" i="15"/>
  <c r="G66" i="15"/>
  <c r="H66" i="15"/>
  <c r="G67" i="15"/>
  <c r="H67" i="15"/>
  <c r="G68" i="15"/>
  <c r="H68" i="15"/>
  <c r="G69" i="15"/>
  <c r="H69" i="15"/>
  <c r="G70" i="15"/>
  <c r="H70" i="15"/>
  <c r="G71" i="15"/>
  <c r="H71" i="15"/>
  <c r="G72" i="15"/>
  <c r="H72" i="15"/>
  <c r="G73" i="15"/>
  <c r="H73" i="15"/>
  <c r="G74" i="15"/>
  <c r="H74" i="15"/>
  <c r="G75" i="15"/>
  <c r="H75" i="15"/>
  <c r="G76" i="15"/>
  <c r="H76" i="15"/>
  <c r="G77" i="15"/>
  <c r="H77" i="15"/>
  <c r="G78" i="15"/>
  <c r="H78" i="15"/>
  <c r="G79" i="15"/>
  <c r="H79" i="15"/>
  <c r="G80" i="15"/>
  <c r="H80" i="15"/>
  <c r="G81" i="15"/>
  <c r="H81" i="15"/>
  <c r="G82" i="15"/>
  <c r="H82" i="15"/>
  <c r="G83" i="15"/>
  <c r="H83" i="15"/>
  <c r="G84" i="15"/>
  <c r="H84" i="15"/>
  <c r="G85" i="15"/>
  <c r="H85" i="15"/>
  <c r="G86" i="15"/>
  <c r="H86" i="15"/>
  <c r="G87" i="15"/>
  <c r="H87" i="15"/>
  <c r="G88" i="15"/>
  <c r="H88" i="15"/>
  <c r="G89" i="15"/>
  <c r="H89" i="15"/>
  <c r="G90" i="15"/>
  <c r="H90" i="15"/>
  <c r="G91" i="15"/>
  <c r="H91" i="15"/>
  <c r="G92" i="15"/>
  <c r="H92" i="15"/>
  <c r="G93" i="15"/>
  <c r="H93" i="15"/>
  <c r="G94" i="15"/>
  <c r="H94" i="15"/>
  <c r="G95" i="15"/>
  <c r="H95" i="15"/>
  <c r="G96" i="15"/>
  <c r="H96" i="15"/>
  <c r="G97" i="15"/>
  <c r="H97" i="15"/>
  <c r="G98" i="15"/>
  <c r="H98" i="15"/>
  <c r="G99" i="15"/>
  <c r="H99" i="15"/>
  <c r="G100" i="15"/>
  <c r="H100" i="15"/>
  <c r="G101" i="15"/>
  <c r="H101" i="15"/>
  <c r="G102" i="15"/>
  <c r="H102" i="15"/>
  <c r="G103" i="15"/>
  <c r="H103" i="15"/>
  <c r="G104" i="15"/>
  <c r="H104" i="15"/>
  <c r="G105" i="15"/>
  <c r="H105" i="15"/>
  <c r="G106" i="15"/>
  <c r="H106" i="15"/>
  <c r="G107" i="15"/>
  <c r="H107" i="15"/>
  <c r="G108" i="15"/>
  <c r="H108" i="15"/>
  <c r="G109" i="15"/>
  <c r="H109" i="15"/>
  <c r="G110" i="15"/>
  <c r="H110" i="15"/>
  <c r="G111" i="15"/>
  <c r="H111" i="15"/>
  <c r="G112" i="15"/>
  <c r="H112" i="15"/>
  <c r="G113" i="15"/>
  <c r="H113" i="15"/>
  <c r="G114" i="15"/>
  <c r="H114" i="15"/>
  <c r="G115" i="15"/>
  <c r="H115" i="15"/>
  <c r="G116" i="15"/>
  <c r="H116" i="15"/>
  <c r="G117" i="15"/>
  <c r="H117" i="15"/>
  <c r="G118" i="15"/>
  <c r="H118" i="15"/>
  <c r="G119" i="15"/>
  <c r="H119" i="15"/>
  <c r="G120" i="15"/>
  <c r="H120" i="15"/>
  <c r="G121" i="15"/>
  <c r="H121" i="15"/>
  <c r="G122" i="15"/>
  <c r="H122" i="15"/>
  <c r="G123" i="15"/>
  <c r="H123" i="15"/>
  <c r="G124" i="15"/>
  <c r="H124" i="15"/>
  <c r="G125" i="15"/>
  <c r="H125" i="15"/>
  <c r="G126" i="15"/>
  <c r="H126" i="15"/>
  <c r="G127" i="15"/>
  <c r="H127" i="15"/>
  <c r="G128" i="15"/>
  <c r="H128" i="15"/>
  <c r="G129" i="15"/>
  <c r="H129" i="15"/>
  <c r="G130" i="15"/>
  <c r="H130" i="15"/>
  <c r="G131" i="15"/>
  <c r="H131" i="15"/>
  <c r="G132" i="15"/>
  <c r="H132" i="15"/>
  <c r="G133" i="15"/>
  <c r="H133" i="15"/>
  <c r="G134" i="15"/>
  <c r="H134" i="15"/>
  <c r="G135" i="15"/>
  <c r="H135" i="15"/>
  <c r="G136" i="15"/>
  <c r="H136" i="15"/>
  <c r="G137" i="15"/>
  <c r="H137" i="15"/>
  <c r="G138" i="15"/>
  <c r="H138" i="15"/>
  <c r="G139" i="15"/>
  <c r="H139" i="15"/>
  <c r="G140" i="15"/>
  <c r="H140" i="15"/>
  <c r="G141" i="15"/>
  <c r="H141" i="15"/>
  <c r="G142" i="15"/>
  <c r="H142" i="15"/>
  <c r="G143" i="15"/>
  <c r="H143" i="15"/>
  <c r="G144" i="15"/>
  <c r="H144" i="15"/>
  <c r="G145" i="15"/>
  <c r="H145" i="15"/>
  <c r="G146" i="15"/>
  <c r="H146" i="15"/>
  <c r="G147" i="15"/>
  <c r="H147" i="15"/>
  <c r="G148" i="15"/>
  <c r="H148" i="15"/>
  <c r="G149" i="15"/>
  <c r="H149" i="15"/>
  <c r="G150" i="15"/>
  <c r="H150" i="15"/>
  <c r="G151" i="15"/>
  <c r="H151" i="15"/>
  <c r="G152" i="15"/>
  <c r="H152" i="15"/>
  <c r="G153" i="15"/>
  <c r="H153" i="15"/>
  <c r="G154" i="15"/>
  <c r="H154" i="15"/>
  <c r="G155" i="15"/>
  <c r="H155" i="15"/>
  <c r="G156" i="15"/>
  <c r="H156" i="15"/>
  <c r="G157" i="15"/>
  <c r="H157" i="15"/>
  <c r="G158" i="15"/>
  <c r="H158" i="15"/>
  <c r="G159" i="15"/>
  <c r="H159" i="15"/>
  <c r="G160" i="15"/>
  <c r="H160" i="15"/>
  <c r="G161" i="15"/>
  <c r="H161" i="15"/>
  <c r="G162" i="15"/>
  <c r="H162" i="15"/>
  <c r="G163" i="15"/>
  <c r="H163" i="15"/>
  <c r="G164" i="15"/>
  <c r="H164" i="15"/>
  <c r="G165" i="15"/>
  <c r="H165" i="15"/>
  <c r="G166" i="15"/>
  <c r="H166" i="15"/>
  <c r="G167" i="15"/>
  <c r="H167" i="15"/>
  <c r="G168" i="15"/>
  <c r="H168" i="15"/>
  <c r="G169" i="15"/>
  <c r="H169" i="15"/>
  <c r="G170" i="15"/>
  <c r="H170" i="15"/>
  <c r="G171" i="15"/>
  <c r="H171" i="15"/>
  <c r="G172" i="15"/>
  <c r="H172" i="15"/>
  <c r="G173" i="15"/>
  <c r="H173" i="15"/>
  <c r="G174" i="15"/>
  <c r="H174" i="15"/>
  <c r="G175" i="15"/>
  <c r="H175" i="15"/>
  <c r="G176" i="15"/>
  <c r="H176" i="15"/>
  <c r="G177" i="15"/>
  <c r="H177" i="15"/>
  <c r="G178" i="15"/>
  <c r="H178" i="15"/>
  <c r="G179" i="15"/>
  <c r="H179" i="15"/>
  <c r="G180" i="15"/>
  <c r="H180" i="15"/>
  <c r="G181" i="15"/>
  <c r="H181" i="15"/>
  <c r="G182" i="15"/>
  <c r="H182" i="15"/>
  <c r="G183" i="15"/>
  <c r="H183" i="15"/>
  <c r="G184" i="15"/>
  <c r="H184" i="15"/>
  <c r="G185" i="15"/>
  <c r="H185" i="15"/>
  <c r="G186" i="15"/>
  <c r="H186" i="15"/>
  <c r="G187" i="15"/>
  <c r="H187" i="15"/>
  <c r="J77" i="12"/>
  <c r="G77" i="12"/>
  <c r="D77" i="12"/>
  <c r="H76" i="12"/>
  <c r="I76" i="12" s="1"/>
  <c r="E76" i="12"/>
  <c r="F76" i="12" s="1"/>
  <c r="H75" i="12"/>
  <c r="I75" i="12" s="1"/>
  <c r="E75" i="12"/>
  <c r="F75" i="12" s="1"/>
  <c r="H74" i="12"/>
  <c r="I74" i="12" s="1"/>
  <c r="E74" i="12"/>
  <c r="F74" i="12" s="1"/>
  <c r="I73" i="12"/>
  <c r="H73" i="12"/>
  <c r="E73" i="12"/>
  <c r="F73" i="12" s="1"/>
  <c r="H72" i="12"/>
  <c r="I72" i="12" s="1"/>
  <c r="E72" i="12"/>
  <c r="F72" i="12" s="1"/>
  <c r="H71" i="12"/>
  <c r="I71" i="12" s="1"/>
  <c r="E71" i="12"/>
  <c r="F71" i="12" s="1"/>
  <c r="H70" i="12"/>
  <c r="I70" i="12" s="1"/>
  <c r="E70" i="12"/>
  <c r="F70" i="12" s="1"/>
  <c r="H69" i="12"/>
  <c r="I69" i="12" s="1"/>
  <c r="E69" i="12"/>
  <c r="F69" i="12" s="1"/>
  <c r="H68" i="12"/>
  <c r="I68" i="12" s="1"/>
  <c r="E68" i="12"/>
  <c r="F68" i="12" s="1"/>
  <c r="I67" i="12"/>
  <c r="H67" i="12"/>
  <c r="E67" i="12"/>
  <c r="F67" i="12" s="1"/>
  <c r="H66" i="12"/>
  <c r="I66" i="12" s="1"/>
  <c r="E66" i="12"/>
  <c r="F66" i="12" s="1"/>
  <c r="H65" i="12"/>
  <c r="I65" i="12" s="1"/>
  <c r="E65" i="12"/>
  <c r="F65" i="12" s="1"/>
  <c r="H64" i="12"/>
  <c r="I64" i="12" s="1"/>
  <c r="E64" i="12"/>
  <c r="F64" i="12" s="1"/>
  <c r="H63" i="12"/>
  <c r="I63" i="12" s="1"/>
  <c r="E63" i="12"/>
  <c r="F63" i="12" s="1"/>
  <c r="H62" i="12"/>
  <c r="I62" i="12" s="1"/>
  <c r="E62" i="12"/>
  <c r="F62" i="12" s="1"/>
  <c r="H61" i="12"/>
  <c r="I61" i="12" s="1"/>
  <c r="E61" i="12"/>
  <c r="H60" i="12"/>
  <c r="E60" i="12"/>
  <c r="F60" i="12" s="1"/>
  <c r="E80" i="12"/>
  <c r="F80" i="12" s="1"/>
  <c r="H80" i="12"/>
  <c r="I80" i="12" s="1"/>
  <c r="E81" i="12"/>
  <c r="F81" i="12" s="1"/>
  <c r="H81" i="12"/>
  <c r="H91" i="12" s="1"/>
  <c r="I81" i="12"/>
  <c r="E82" i="12"/>
  <c r="F82" i="12" s="1"/>
  <c r="H82" i="12"/>
  <c r="I82" i="12" s="1"/>
  <c r="E83" i="12"/>
  <c r="F83" i="12" s="1"/>
  <c r="H83" i="12"/>
  <c r="I83" i="12"/>
  <c r="E84" i="12"/>
  <c r="F84" i="12"/>
  <c r="H84" i="12"/>
  <c r="I84" i="12"/>
  <c r="E85" i="12"/>
  <c r="F85" i="12" s="1"/>
  <c r="H85" i="12"/>
  <c r="I85" i="12" s="1"/>
  <c r="E86" i="12"/>
  <c r="F86" i="12" s="1"/>
  <c r="H86" i="12"/>
  <c r="I86" i="12" s="1"/>
  <c r="E87" i="12"/>
  <c r="F87" i="12" s="1"/>
  <c r="H87" i="12"/>
  <c r="I87" i="12"/>
  <c r="E88" i="12"/>
  <c r="F88" i="12"/>
  <c r="H88" i="12"/>
  <c r="I88" i="12" s="1"/>
  <c r="E89" i="12"/>
  <c r="F89" i="12"/>
  <c r="H89" i="12"/>
  <c r="I89" i="12"/>
  <c r="E90" i="12"/>
  <c r="F90" i="12" s="1"/>
  <c r="H90" i="12"/>
  <c r="I90" i="12" s="1"/>
  <c r="D91" i="12"/>
  <c r="G91" i="12"/>
  <c r="J91" i="12"/>
  <c r="P34" i="12"/>
  <c r="J56" i="12"/>
  <c r="G56" i="12"/>
  <c r="D56" i="12"/>
  <c r="H55" i="12" a="1"/>
  <c r="H55" i="12" s="1"/>
  <c r="I55" i="12" s="1"/>
  <c r="E55" i="12"/>
  <c r="F55" i="12" s="1"/>
  <c r="H54" i="12" a="1"/>
  <c r="H54" i="12" s="1"/>
  <c r="I54" i="12" s="1"/>
  <c r="E54" i="12"/>
  <c r="F54" i="12" s="1"/>
  <c r="H53" i="12" a="1"/>
  <c r="H53" i="12" s="1"/>
  <c r="I53" i="12" s="1"/>
  <c r="E53" i="12"/>
  <c r="F53" i="12" s="1"/>
  <c r="H52" i="12" a="1"/>
  <c r="H52" i="12" s="1"/>
  <c r="I52" i="12" s="1"/>
  <c r="E52" i="12"/>
  <c r="F52" i="12" s="1"/>
  <c r="D49" i="12"/>
  <c r="E49" i="12"/>
  <c r="F49" i="12"/>
  <c r="G49" i="12"/>
  <c r="H49" i="12"/>
  <c r="I49" i="12"/>
  <c r="J49" i="12"/>
  <c r="C15" i="12"/>
  <c r="H48" i="12" a="1"/>
  <c r="H48" i="12" s="1"/>
  <c r="I48" i="12" s="1"/>
  <c r="E48" i="12"/>
  <c r="F48" i="12" s="1"/>
  <c r="H47" i="12" a="1"/>
  <c r="H47" i="12" s="1"/>
  <c r="I47" i="12" s="1"/>
  <c r="E47" i="12"/>
  <c r="F47" i="12" s="1"/>
  <c r="H46" i="12" a="1"/>
  <c r="H46" i="12" s="1"/>
  <c r="I46" i="12" s="1"/>
  <c r="E46" i="12"/>
  <c r="F46" i="12" s="1"/>
  <c r="H45" i="12" a="1"/>
  <c r="H45" i="12" s="1"/>
  <c r="I45" i="12" s="1"/>
  <c r="E45" i="12"/>
  <c r="F45" i="12" s="1"/>
  <c r="H44" i="12" a="1"/>
  <c r="H44" i="12" s="1"/>
  <c r="I44" i="12" s="1"/>
  <c r="E44" i="12"/>
  <c r="F44" i="12" s="1"/>
  <c r="H43" i="12" a="1"/>
  <c r="H43" i="12" s="1"/>
  <c r="I43" i="12" s="1"/>
  <c r="E43" i="12"/>
  <c r="F43" i="12" s="1"/>
  <c r="H42" i="12" a="1"/>
  <c r="H42" i="12" s="1"/>
  <c r="I42" i="12" s="1"/>
  <c r="E42" i="12"/>
  <c r="F42" i="12" s="1"/>
  <c r="H41" i="12" a="1"/>
  <c r="H41" i="12" s="1"/>
  <c r="I41" i="12" s="1"/>
  <c r="E41" i="12"/>
  <c r="F41" i="12" s="1"/>
  <c r="H40" i="12" a="1"/>
  <c r="H40" i="12" s="1"/>
  <c r="I40" i="12" s="1"/>
  <c r="E40" i="12"/>
  <c r="F40" i="12" s="1"/>
  <c r="H39" i="12" a="1"/>
  <c r="H39" i="12" s="1"/>
  <c r="I39" i="12" s="1"/>
  <c r="E39" i="12"/>
  <c r="F39" i="12" s="1"/>
  <c r="H38" i="12" a="1"/>
  <c r="H38" i="12" s="1"/>
  <c r="I38" i="12" s="1"/>
  <c r="E38" i="12"/>
  <c r="F38" i="12" s="1"/>
  <c r="H37" i="12" a="1"/>
  <c r="H37" i="12" s="1"/>
  <c r="I37" i="12" s="1"/>
  <c r="E37" i="12"/>
  <c r="F37" i="12" s="1"/>
  <c r="C18" i="12"/>
  <c r="D18" i="12"/>
  <c r="E18" i="12"/>
  <c r="F18" i="12"/>
  <c r="G18" i="12"/>
  <c r="H18" i="12"/>
  <c r="I18" i="12"/>
  <c r="J18" i="12"/>
  <c r="C19" i="12"/>
  <c r="D19" i="12"/>
  <c r="E19" i="12"/>
  <c r="F19" i="12"/>
  <c r="G19" i="12"/>
  <c r="H19" i="12"/>
  <c r="I19" i="12"/>
  <c r="J19" i="12"/>
  <c r="C20" i="12"/>
  <c r="D20" i="12"/>
  <c r="E20" i="12"/>
  <c r="F20" i="12"/>
  <c r="G20" i="12"/>
  <c r="H20" i="12"/>
  <c r="I20" i="12"/>
  <c r="J20" i="12"/>
  <c r="C21" i="12"/>
  <c r="D21" i="12"/>
  <c r="E21" i="12"/>
  <c r="F21" i="12"/>
  <c r="G21" i="12"/>
  <c r="H21" i="12"/>
  <c r="I21" i="12"/>
  <c r="J21" i="12"/>
  <c r="C22" i="12"/>
  <c r="D22" i="12"/>
  <c r="E22" i="12"/>
  <c r="F22" i="12"/>
  <c r="G22" i="12"/>
  <c r="H22" i="12"/>
  <c r="I22" i="12"/>
  <c r="J22" i="12"/>
  <c r="C23" i="12"/>
  <c r="D23" i="12"/>
  <c r="E23" i="12"/>
  <c r="F23" i="12"/>
  <c r="G23" i="12"/>
  <c r="H23" i="12"/>
  <c r="I23" i="12"/>
  <c r="J23" i="12"/>
  <c r="C24" i="12"/>
  <c r="D24" i="12"/>
  <c r="E24" i="12"/>
  <c r="F24" i="12"/>
  <c r="G24" i="12"/>
  <c r="H24" i="12"/>
  <c r="I24" i="12"/>
  <c r="J24" i="12"/>
  <c r="C25" i="12"/>
  <c r="D25" i="12"/>
  <c r="E25" i="12"/>
  <c r="F25" i="12"/>
  <c r="G25" i="12"/>
  <c r="H25" i="12"/>
  <c r="I25" i="12"/>
  <c r="J25" i="12"/>
  <c r="C26" i="12"/>
  <c r="D26" i="12"/>
  <c r="E26" i="12"/>
  <c r="F26" i="12"/>
  <c r="G26" i="12"/>
  <c r="H26" i="12"/>
  <c r="I26" i="12"/>
  <c r="J26" i="12"/>
  <c r="C27" i="12"/>
  <c r="D27" i="12"/>
  <c r="E27" i="12"/>
  <c r="F27" i="12"/>
  <c r="G27" i="12"/>
  <c r="H27" i="12"/>
  <c r="I27" i="12"/>
  <c r="J27" i="12"/>
  <c r="C28" i="12"/>
  <c r="D28" i="12"/>
  <c r="E28" i="12"/>
  <c r="F28" i="12"/>
  <c r="G28" i="12"/>
  <c r="H28" i="12"/>
  <c r="I28" i="12"/>
  <c r="J28" i="12"/>
  <c r="C29" i="12"/>
  <c r="D29" i="12"/>
  <c r="E29" i="12"/>
  <c r="F29" i="12"/>
  <c r="G29" i="12"/>
  <c r="H29" i="12"/>
  <c r="I29" i="12"/>
  <c r="J29" i="12"/>
  <c r="C30" i="12"/>
  <c r="D30" i="12"/>
  <c r="E30" i="12"/>
  <c r="F30" i="12"/>
  <c r="G30" i="12"/>
  <c r="H30" i="12"/>
  <c r="I30" i="12"/>
  <c r="J30" i="12"/>
  <c r="C31" i="12"/>
  <c r="D31" i="12"/>
  <c r="E31" i="12"/>
  <c r="F31" i="12"/>
  <c r="G31" i="12"/>
  <c r="H31" i="12"/>
  <c r="I31" i="12"/>
  <c r="J31" i="12"/>
  <c r="C32" i="12"/>
  <c r="D32" i="12"/>
  <c r="E32" i="12"/>
  <c r="F32" i="12"/>
  <c r="G32" i="12"/>
  <c r="H32" i="12"/>
  <c r="I32" i="12"/>
  <c r="J32" i="12"/>
  <c r="C33" i="12"/>
  <c r="D33" i="12"/>
  <c r="E33" i="12"/>
  <c r="F33" i="12"/>
  <c r="G33" i="12"/>
  <c r="H33" i="12"/>
  <c r="I33" i="12"/>
  <c r="J33" i="12"/>
  <c r="C34" i="12"/>
  <c r="D34" i="12"/>
  <c r="E34" i="12"/>
  <c r="F34" i="12"/>
  <c r="G34" i="12"/>
  <c r="H34" i="12"/>
  <c r="I34" i="12"/>
  <c r="J34" i="12"/>
  <c r="C5" i="12"/>
  <c r="D5" i="12"/>
  <c r="E5" i="12"/>
  <c r="F5" i="12"/>
  <c r="G5" i="12"/>
  <c r="H5" i="12"/>
  <c r="I5" i="12"/>
  <c r="J5" i="12"/>
  <c r="C6" i="12"/>
  <c r="D6" i="12"/>
  <c r="E6" i="12"/>
  <c r="F6" i="12"/>
  <c r="G6" i="12"/>
  <c r="H6" i="12"/>
  <c r="I6" i="12"/>
  <c r="J6" i="12"/>
  <c r="C7" i="12"/>
  <c r="D7" i="12"/>
  <c r="E7" i="12"/>
  <c r="F7" i="12"/>
  <c r="G7" i="12"/>
  <c r="H7" i="12"/>
  <c r="I7" i="12"/>
  <c r="J7" i="12"/>
  <c r="C8" i="12"/>
  <c r="D8" i="12"/>
  <c r="E8" i="12"/>
  <c r="F8" i="12"/>
  <c r="G8" i="12"/>
  <c r="H8" i="12"/>
  <c r="I8" i="12"/>
  <c r="J8" i="12"/>
  <c r="C9" i="12"/>
  <c r="D9" i="12"/>
  <c r="E9" i="12"/>
  <c r="F9" i="12"/>
  <c r="G9" i="12"/>
  <c r="H9" i="12"/>
  <c r="I9" i="12"/>
  <c r="J9" i="12"/>
  <c r="C10" i="12"/>
  <c r="D10" i="12"/>
  <c r="E10" i="12"/>
  <c r="F10" i="12"/>
  <c r="G10" i="12"/>
  <c r="H10" i="12"/>
  <c r="I10" i="12"/>
  <c r="J10" i="12"/>
  <c r="C11" i="12"/>
  <c r="D11" i="12"/>
  <c r="E11" i="12"/>
  <c r="F11" i="12"/>
  <c r="G11" i="12"/>
  <c r="H11" i="12"/>
  <c r="I11" i="12"/>
  <c r="J11" i="12"/>
  <c r="C12" i="12"/>
  <c r="D12" i="12"/>
  <c r="E12" i="12"/>
  <c r="F12" i="12"/>
  <c r="G12" i="12"/>
  <c r="H12" i="12"/>
  <c r="I12" i="12"/>
  <c r="J12" i="12"/>
  <c r="C13" i="12"/>
  <c r="D13" i="12"/>
  <c r="E13" i="12"/>
  <c r="F13" i="12"/>
  <c r="G13" i="12"/>
  <c r="H13" i="12"/>
  <c r="I13" i="12"/>
  <c r="J13" i="12"/>
  <c r="C14" i="12"/>
  <c r="D14" i="12"/>
  <c r="E14" i="12"/>
  <c r="F14" i="12"/>
  <c r="G14" i="12"/>
  <c r="H14" i="12"/>
  <c r="I14" i="12"/>
  <c r="J14" i="12"/>
  <c r="D15" i="12"/>
  <c r="E15" i="12"/>
  <c r="F15" i="12"/>
  <c r="G15" i="12"/>
  <c r="H15" i="12"/>
  <c r="I15" i="12"/>
  <c r="J15" i="12"/>
  <c r="N179" i="16" l="1"/>
  <c r="O179" i="16" s="1"/>
  <c r="L67" i="16"/>
  <c r="L180" i="16"/>
  <c r="L154" i="16"/>
  <c r="N21" i="16"/>
  <c r="O21" i="16" s="1"/>
  <c r="L119" i="16"/>
  <c r="N47" i="16"/>
  <c r="O47" i="16" s="1"/>
  <c r="L19" i="16"/>
  <c r="N162" i="16"/>
  <c r="O162" i="16" s="1"/>
  <c r="N19" i="16"/>
  <c r="O19" i="16" s="1"/>
  <c r="O154" i="16"/>
  <c r="N84" i="16"/>
  <c r="O84" i="16" s="1"/>
  <c r="N126" i="16"/>
  <c r="O126" i="16" s="1"/>
  <c r="N105" i="16"/>
  <c r="O105" i="16" s="1"/>
  <c r="N93" i="16"/>
  <c r="O93" i="16" s="1"/>
  <c r="L139" i="16"/>
  <c r="L53" i="16"/>
  <c r="L121" i="16"/>
  <c r="O144" i="16"/>
  <c r="N124" i="16"/>
  <c r="O124" i="16" s="1"/>
  <c r="L127" i="16"/>
  <c r="N169" i="16"/>
  <c r="O169" i="16" s="1"/>
  <c r="N134" i="16"/>
  <c r="O134" i="16" s="1"/>
  <c r="N13" i="16"/>
  <c r="O13" i="16" s="1"/>
  <c r="L27" i="16"/>
  <c r="L163" i="16"/>
  <c r="O103" i="16"/>
  <c r="N100" i="16"/>
  <c r="O100" i="16" s="1"/>
  <c r="N92" i="16"/>
  <c r="O92" i="16" s="1"/>
  <c r="N128" i="16"/>
  <c r="N27" i="16"/>
  <c r="O27" i="16" s="1"/>
  <c r="N163" i="16"/>
  <c r="O163" i="16" s="1"/>
  <c r="O9" i="16"/>
  <c r="O122" i="16"/>
  <c r="N29" i="16"/>
  <c r="O29" i="16" s="1"/>
  <c r="N16" i="16"/>
  <c r="O16" i="16" s="1"/>
  <c r="O180" i="16"/>
  <c r="L47" i="16"/>
  <c r="L144" i="16"/>
  <c r="S4" i="16"/>
  <c r="L34" i="16"/>
  <c r="L12" i="16"/>
  <c r="L177" i="16"/>
  <c r="L91" i="16"/>
  <c r="L68" i="16"/>
  <c r="N32" i="16"/>
  <c r="O32" i="16" s="1"/>
  <c r="N177" i="16"/>
  <c r="O177" i="16" s="1"/>
  <c r="O38" i="16"/>
  <c r="O53" i="16"/>
  <c r="O114" i="16"/>
  <c r="N11" i="16"/>
  <c r="O11" i="16" s="1"/>
  <c r="N42" i="16"/>
  <c r="O42" i="16" s="1"/>
  <c r="O147" i="16"/>
  <c r="O182" i="16"/>
  <c r="O79" i="16"/>
  <c r="L171" i="16"/>
  <c r="L72" i="16"/>
  <c r="L184" i="16"/>
  <c r="L97" i="16"/>
  <c r="L99" i="16"/>
  <c r="L5" i="16"/>
  <c r="N171" i="16"/>
  <c r="O171" i="16" s="1"/>
  <c r="N72" i="16"/>
  <c r="O72" i="16" s="1"/>
  <c r="N184" i="16"/>
  <c r="O184" i="16" s="1"/>
  <c r="N66" i="16"/>
  <c r="O66" i="16" s="1"/>
  <c r="N5" i="16"/>
  <c r="O5" i="16" s="1"/>
  <c r="N55" i="16"/>
  <c r="O55" i="16" s="1"/>
  <c r="N70" i="16"/>
  <c r="O70" i="16" s="1"/>
  <c r="N20" i="16"/>
  <c r="O20" i="16" s="1"/>
  <c r="N130" i="16"/>
  <c r="O130" i="16" s="1"/>
  <c r="N178" i="16"/>
  <c r="O178" i="16" s="1"/>
  <c r="N173" i="16"/>
  <c r="O173" i="16" s="1"/>
  <c r="O183" i="16"/>
  <c r="O59" i="16"/>
  <c r="O96" i="16"/>
  <c r="O64" i="16"/>
  <c r="O75" i="16"/>
  <c r="O109" i="16"/>
  <c r="O120" i="16"/>
  <c r="O123" i="16"/>
  <c r="L123" i="16"/>
  <c r="L183" i="16"/>
  <c r="L122" i="16"/>
  <c r="O17" i="16"/>
  <c r="L17" i="16"/>
  <c r="L59" i="16"/>
  <c r="L16" i="16"/>
  <c r="O161" i="16"/>
  <c r="L161" i="16"/>
  <c r="L96" i="16"/>
  <c r="L103" i="16"/>
  <c r="O86" i="16"/>
  <c r="L86" i="16"/>
  <c r="L64" i="16"/>
  <c r="L92" i="16"/>
  <c r="O58" i="16"/>
  <c r="L58" i="16"/>
  <c r="L75" i="16"/>
  <c r="L9" i="16"/>
  <c r="O39" i="16"/>
  <c r="L39" i="16"/>
  <c r="L109" i="16"/>
  <c r="L79" i="16"/>
  <c r="O56" i="16"/>
  <c r="L56" i="16"/>
  <c r="L147" i="16"/>
  <c r="O141" i="16"/>
  <c r="L141" i="16"/>
  <c r="L114" i="16"/>
  <c r="O18" i="16"/>
  <c r="L18" i="16"/>
  <c r="L42" i="16"/>
  <c r="O41" i="16"/>
  <c r="L41" i="16"/>
  <c r="O116" i="16"/>
  <c r="L116" i="16"/>
  <c r="O61" i="16"/>
  <c r="L61" i="16"/>
  <c r="O71" i="16"/>
  <c r="L71" i="16"/>
  <c r="O137" i="16"/>
  <c r="L137" i="16"/>
  <c r="O149" i="16"/>
  <c r="L149" i="16"/>
  <c r="O150" i="16"/>
  <c r="L150" i="16"/>
  <c r="O170" i="16"/>
  <c r="L170" i="16"/>
  <c r="O139" i="16"/>
  <c r="O127" i="16"/>
  <c r="O87" i="16"/>
  <c r="O119" i="16"/>
  <c r="O68" i="16"/>
  <c r="O12" i="16"/>
  <c r="N76" i="16"/>
  <c r="O76" i="16" s="1"/>
  <c r="N138" i="16"/>
  <c r="O138" i="16" s="1"/>
  <c r="N62" i="16"/>
  <c r="O62" i="16" s="1"/>
  <c r="N52" i="16"/>
  <c r="O52" i="16" s="1"/>
  <c r="N117" i="16"/>
  <c r="O117" i="16" s="1"/>
  <c r="N158" i="16"/>
  <c r="O158" i="16" s="1"/>
  <c r="N146" i="16"/>
  <c r="O146" i="16" s="1"/>
  <c r="N175" i="16"/>
  <c r="O175" i="16" s="1"/>
  <c r="L104" i="16"/>
  <c r="L10" i="16"/>
  <c r="L143" i="16"/>
  <c r="L77" i="16"/>
  <c r="L37" i="16"/>
  <c r="L90" i="16"/>
  <c r="L60" i="16"/>
  <c r="O102" i="16"/>
  <c r="L102" i="16"/>
  <c r="N104" i="16"/>
  <c r="O104" i="16" s="1"/>
  <c r="N10" i="16"/>
  <c r="O10" i="16" s="1"/>
  <c r="N37" i="16"/>
  <c r="O37" i="16" s="1"/>
  <c r="L31" i="16"/>
  <c r="L23" i="16"/>
  <c r="L148" i="16"/>
  <c r="L43" i="16"/>
  <c r="O107" i="16"/>
  <c r="L95" i="16"/>
  <c r="L74" i="16"/>
  <c r="N31" i="16"/>
  <c r="O31" i="16" s="1"/>
  <c r="L45" i="16"/>
  <c r="N90" i="16"/>
  <c r="O90" i="16" s="1"/>
  <c r="L132" i="16"/>
  <c r="L33" i="16"/>
  <c r="N23" i="16"/>
  <c r="O23" i="16" s="1"/>
  <c r="L164" i="16"/>
  <c r="N148" i="16"/>
  <c r="O148" i="16" s="1"/>
  <c r="L24" i="16"/>
  <c r="N43" i="16"/>
  <c r="O43" i="16" s="1"/>
  <c r="L174" i="16"/>
  <c r="O98" i="16"/>
  <c r="L98" i="16"/>
  <c r="O106" i="16"/>
  <c r="L106" i="16"/>
  <c r="N60" i="16"/>
  <c r="O60" i="16" s="1"/>
  <c r="N143" i="16"/>
  <c r="O143" i="16" s="1"/>
  <c r="N77" i="16"/>
  <c r="O77" i="16" s="1"/>
  <c r="O82" i="16"/>
  <c r="L82" i="16"/>
  <c r="O81" i="16"/>
  <c r="L81" i="16"/>
  <c r="O48" i="16"/>
  <c r="O185" i="16"/>
  <c r="O85" i="16"/>
  <c r="O65" i="16"/>
  <c r="O4" i="16"/>
  <c r="O49" i="16"/>
  <c r="O157" i="16"/>
  <c r="O14" i="16"/>
  <c r="O167" i="16"/>
  <c r="L167" i="16"/>
  <c r="L48" i="16"/>
  <c r="O112" i="16"/>
  <c r="L112" i="16"/>
  <c r="L185" i="16"/>
  <c r="O63" i="16"/>
  <c r="L63" i="16"/>
  <c r="L85" i="16"/>
  <c r="O57" i="16"/>
  <c r="L57" i="16"/>
  <c r="L65" i="16"/>
  <c r="O6" i="16"/>
  <c r="L6" i="16"/>
  <c r="L4" i="16"/>
  <c r="O44" i="16"/>
  <c r="L44" i="16"/>
  <c r="L49" i="16"/>
  <c r="O145" i="16"/>
  <c r="L145" i="16"/>
  <c r="L157" i="16"/>
  <c r="O94" i="16"/>
  <c r="L94" i="16"/>
  <c r="L14" i="16"/>
  <c r="O25" i="16"/>
  <c r="L25" i="16"/>
  <c r="L107" i="16"/>
  <c r="N95" i="16"/>
  <c r="O95" i="16" s="1"/>
  <c r="N80" i="16"/>
  <c r="O80" i="16" s="1"/>
  <c r="N74" i="16"/>
  <c r="O74" i="16" s="1"/>
  <c r="N83" i="16"/>
  <c r="O83" i="16" s="1"/>
  <c r="N45" i="16"/>
  <c r="O45" i="16" s="1"/>
  <c r="N51" i="16"/>
  <c r="O51" i="16" s="1"/>
  <c r="N132" i="16"/>
  <c r="O132" i="16" s="1"/>
  <c r="N125" i="16"/>
  <c r="O125" i="16" s="1"/>
  <c r="N33" i="16"/>
  <c r="O33" i="16" s="1"/>
  <c r="N168" i="16"/>
  <c r="O168" i="16" s="1"/>
  <c r="N164" i="16"/>
  <c r="O164" i="16" s="1"/>
  <c r="N159" i="16"/>
  <c r="O159" i="16" s="1"/>
  <c r="N24" i="16"/>
  <c r="O24" i="16" s="1"/>
  <c r="N142" i="16"/>
  <c r="O142" i="16" s="1"/>
  <c r="N174" i="16"/>
  <c r="O174" i="16" s="1"/>
  <c r="N152" i="16"/>
  <c r="O152" i="16" s="1"/>
  <c r="O115" i="16"/>
  <c r="L111" i="16"/>
  <c r="L26" i="16"/>
  <c r="L136" i="16"/>
  <c r="L35" i="16"/>
  <c r="L165" i="16"/>
  <c r="L113" i="16"/>
  <c r="L172" i="16"/>
  <c r="K186" i="16"/>
  <c r="L54" i="16"/>
  <c r="O88" i="16"/>
  <c r="L88" i="16"/>
  <c r="L66" i="16"/>
  <c r="L140" i="16"/>
  <c r="L120" i="16"/>
  <c r="O133" i="16"/>
  <c r="L133" i="16"/>
  <c r="L156" i="16"/>
  <c r="L153" i="16"/>
  <c r="O166" i="16"/>
  <c r="L166" i="16"/>
  <c r="L135" i="16"/>
  <c r="L15" i="16"/>
  <c r="L28" i="16"/>
  <c r="L115" i="16"/>
  <c r="L50" i="16"/>
  <c r="N111" i="16"/>
  <c r="O111" i="16" s="1"/>
  <c r="L78" i="16"/>
  <c r="L22" i="16"/>
  <c r="N26" i="16"/>
  <c r="O26" i="16" s="1"/>
  <c r="L129" i="16"/>
  <c r="N136" i="16"/>
  <c r="O136" i="16" s="1"/>
  <c r="L89" i="16"/>
  <c r="N35" i="16"/>
  <c r="O35" i="16" s="1"/>
  <c r="L155" i="16"/>
  <c r="N165" i="16"/>
  <c r="O165" i="16" s="1"/>
  <c r="L151" i="16"/>
  <c r="N113" i="16"/>
  <c r="O113" i="16" s="1"/>
  <c r="L178" i="16"/>
  <c r="N172" i="16"/>
  <c r="O172" i="16" s="1"/>
  <c r="L173" i="16"/>
  <c r="O97" i="16"/>
  <c r="O73" i="16"/>
  <c r="L73" i="16"/>
  <c r="L46" i="16"/>
  <c r="L30" i="16"/>
  <c r="N54" i="16"/>
  <c r="O54" i="16" s="1"/>
  <c r="N30" i="16"/>
  <c r="O30" i="16" s="1"/>
  <c r="N110" i="16"/>
  <c r="O110" i="16" s="1"/>
  <c r="N78" i="16"/>
  <c r="O78" i="16" s="1"/>
  <c r="N36" i="16"/>
  <c r="O36" i="16" s="1"/>
  <c r="N89" i="16"/>
  <c r="O89" i="16" s="1"/>
  <c r="N155" i="16"/>
  <c r="O155" i="16" s="1"/>
  <c r="L118" i="16"/>
  <c r="L181" i="16"/>
  <c r="L8" i="16"/>
  <c r="N118" i="16"/>
  <c r="O118" i="16" s="1"/>
  <c r="N46" i="16"/>
  <c r="O46" i="16" s="1"/>
  <c r="N131" i="16"/>
  <c r="O131" i="16" s="1"/>
  <c r="N181" i="16"/>
  <c r="O181" i="16" s="1"/>
  <c r="N99" i="16"/>
  <c r="O99" i="16" s="1"/>
  <c r="N101" i="16"/>
  <c r="O101" i="16" s="1"/>
  <c r="N8" i="16"/>
  <c r="O8" i="16" s="1"/>
  <c r="N140" i="16"/>
  <c r="O140" i="16" s="1"/>
  <c r="N156" i="16"/>
  <c r="O156" i="16" s="1"/>
  <c r="N153" i="16"/>
  <c r="O153" i="16" s="1"/>
  <c r="N135" i="16"/>
  <c r="O135" i="16" s="1"/>
  <c r="N15" i="16"/>
  <c r="O15" i="16" s="1"/>
  <c r="N28" i="16"/>
  <c r="O28" i="16" s="1"/>
  <c r="N50" i="16"/>
  <c r="O50" i="16" s="1"/>
  <c r="N69" i="16"/>
  <c r="O69" i="16" s="1"/>
  <c r="N22" i="16"/>
  <c r="O22" i="16" s="1"/>
  <c r="N129" i="16"/>
  <c r="O129" i="16" s="1"/>
  <c r="N160" i="16"/>
  <c r="O160" i="16" s="1"/>
  <c r="N151" i="16"/>
  <c r="O151" i="16" s="1"/>
  <c r="N176" i="16"/>
  <c r="O176" i="16" s="1"/>
  <c r="O40" i="16"/>
  <c r="O128" i="16"/>
  <c r="L110" i="16"/>
  <c r="L69" i="16"/>
  <c r="L70" i="16"/>
  <c r="L36" i="16"/>
  <c r="L20" i="16"/>
  <c r="L160" i="16"/>
  <c r="L130" i="16"/>
  <c r="L176" i="16"/>
  <c r="L182" i="16"/>
  <c r="H77" i="12"/>
  <c r="E77" i="12"/>
  <c r="F61" i="12"/>
  <c r="F77" i="12" s="1"/>
  <c r="I60" i="12"/>
  <c r="I77" i="12" s="1"/>
  <c r="E91" i="12"/>
  <c r="F91" i="12"/>
  <c r="I91" i="12"/>
  <c r="F56" i="12"/>
  <c r="I56" i="12"/>
  <c r="E56" i="12"/>
  <c r="H56" i="12"/>
  <c r="R16" i="10"/>
  <c r="S16" i="10"/>
  <c r="T16" i="10"/>
  <c r="U16" i="10"/>
  <c r="R17" i="10"/>
  <c r="S17" i="10"/>
  <c r="T17" i="10"/>
  <c r="U17" i="10"/>
  <c r="R18" i="10"/>
  <c r="S18" i="10"/>
  <c r="T18" i="10"/>
  <c r="U18" i="10"/>
  <c r="R19" i="10"/>
  <c r="S19" i="10"/>
  <c r="T19" i="10"/>
  <c r="U19" i="10"/>
  <c r="R20" i="10"/>
  <c r="S20" i="10"/>
  <c r="T20" i="10"/>
  <c r="U20" i="10"/>
  <c r="U15" i="10"/>
  <c r="T15" i="10"/>
  <c r="S15" i="10"/>
  <c r="R15" i="10"/>
  <c r="Q5" i="10"/>
  <c r="R5" i="10"/>
  <c r="Q6" i="10"/>
  <c r="R6" i="10"/>
  <c r="Q7" i="10"/>
  <c r="R7" i="10"/>
  <c r="Q8" i="10"/>
  <c r="R8" i="10"/>
  <c r="Q9" i="10"/>
  <c r="R9" i="10"/>
  <c r="Q4" i="10"/>
  <c r="R4" i="10"/>
  <c r="K20" i="10"/>
  <c r="O15" i="10" s="1"/>
  <c r="P5" i="10"/>
  <c r="P6" i="10"/>
  <c r="P7" i="10"/>
  <c r="P8" i="10"/>
  <c r="P4" i="10"/>
  <c r="L14" i="10"/>
  <c r="L15" i="10"/>
  <c r="K14" i="10"/>
  <c r="L16" i="10"/>
  <c r="L17" i="10"/>
  <c r="L18" i="10"/>
  <c r="L19" i="10"/>
  <c r="L20" i="10"/>
  <c r="K16" i="10"/>
  <c r="K17" i="10"/>
  <c r="K18" i="10"/>
  <c r="K19" i="10"/>
  <c r="K15" i="10"/>
  <c r="O186" i="16" l="1"/>
  <c r="N186" i="16"/>
  <c r="L186" i="16"/>
  <c r="N17" i="10"/>
  <c r="O17" i="10"/>
  <c r="O16" i="10"/>
  <c r="T4" i="10"/>
  <c r="O18" i="10"/>
  <c r="O20" i="10"/>
  <c r="O19" i="10"/>
  <c r="N15" i="10"/>
  <c r="N19" i="10"/>
  <c r="N16" i="10"/>
  <c r="P9" i="10"/>
  <c r="N20" i="10"/>
  <c r="N18" i="10"/>
  <c r="C186" i="2"/>
  <c r="D186" i="2"/>
  <c r="E186" i="2"/>
  <c r="F186" i="2"/>
  <c r="G186" i="2"/>
  <c r="H186" i="2"/>
  <c r="I186" i="2"/>
  <c r="J186" i="2"/>
  <c r="K186" i="2"/>
  <c r="L186" i="2"/>
  <c r="M186" i="2"/>
  <c r="N186" i="2"/>
  <c r="B186" i="2"/>
  <c r="R4" i="2"/>
  <c r="R3" i="2"/>
  <c r="Q3" i="2"/>
  <c r="K33" i="2"/>
  <c r="N22" i="10" l="1"/>
  <c r="P54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39" i="9"/>
  <c r="N54" i="9"/>
  <c r="N55" i="9"/>
  <c r="Q18" i="10" l="1"/>
  <c r="Q16" i="10"/>
  <c r="Q17" i="10"/>
  <c r="Q20" i="10"/>
  <c r="Q19" i="10"/>
  <c r="Q15" i="10"/>
  <c r="G136" i="9"/>
  <c r="G137" i="9"/>
  <c r="G138" i="9"/>
  <c r="G139" i="9"/>
  <c r="G140" i="9"/>
  <c r="G141" i="9"/>
  <c r="G142" i="9"/>
  <c r="G143" i="9"/>
  <c r="G144" i="9"/>
  <c r="G145" i="9"/>
  <c r="G146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58" i="9"/>
  <c r="H55" i="9"/>
  <c r="G55" i="9" s="1"/>
  <c r="H4" i="9"/>
  <c r="G4" i="9" s="1"/>
  <c r="H8" i="9"/>
  <c r="G8" i="9" s="1"/>
  <c r="H12" i="9"/>
  <c r="G12" i="9" s="1"/>
  <c r="H16" i="9"/>
  <c r="G16" i="9" s="1"/>
  <c r="H20" i="9"/>
  <c r="G20" i="9" s="1"/>
  <c r="H24" i="9"/>
  <c r="G24" i="9" s="1"/>
  <c r="H28" i="9"/>
  <c r="G28" i="9" s="1"/>
  <c r="H32" i="9"/>
  <c r="G32" i="9" s="1"/>
  <c r="H36" i="9"/>
  <c r="G36" i="9" s="1"/>
  <c r="H40" i="9"/>
  <c r="G40" i="9" s="1"/>
  <c r="H44" i="9"/>
  <c r="G44" i="9" s="1"/>
  <c r="H48" i="9"/>
  <c r="G48" i="9" s="1"/>
  <c r="H52" i="9"/>
  <c r="G52" i="9" s="1"/>
  <c r="R51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39" i="9"/>
  <c r="M54" i="9"/>
  <c r="H2" i="9" s="1"/>
  <c r="G2" i="9" s="1"/>
  <c r="K55" i="9"/>
  <c r="K91" i="9"/>
  <c r="K98" i="9"/>
  <c r="K182" i="9"/>
  <c r="K183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44" i="9"/>
  <c r="K138" i="9"/>
  <c r="K122" i="9"/>
  <c r="K106" i="9"/>
  <c r="K107" i="9"/>
  <c r="K115" i="9"/>
  <c r="K76" i="9"/>
  <c r="K145" i="9"/>
  <c r="K146" i="9"/>
  <c r="K133" i="9"/>
  <c r="K134" i="9"/>
  <c r="K135" i="9"/>
  <c r="K137" i="9"/>
  <c r="K140" i="9"/>
  <c r="K142" i="9"/>
  <c r="K113" i="9"/>
  <c r="K92" i="9"/>
  <c r="K130" i="9"/>
  <c r="K128" i="9"/>
  <c r="K124" i="9"/>
  <c r="K99" i="9"/>
  <c r="K116" i="9"/>
  <c r="K117" i="9"/>
  <c r="K125" i="9"/>
  <c r="K123" i="9"/>
  <c r="K119" i="9"/>
  <c r="K126" i="9"/>
  <c r="K114" i="9"/>
  <c r="K112" i="9"/>
  <c r="K101" i="9"/>
  <c r="K102" i="9"/>
  <c r="K109" i="9"/>
  <c r="K110" i="9"/>
  <c r="K93" i="9"/>
  <c r="K153" i="9"/>
  <c r="K24" i="9"/>
  <c r="K19" i="9"/>
  <c r="K8" i="9"/>
  <c r="K13" i="9"/>
  <c r="K17" i="9"/>
  <c r="K20" i="9"/>
  <c r="K61" i="9"/>
  <c r="K63" i="9"/>
  <c r="K64" i="9"/>
  <c r="K67" i="9"/>
  <c r="K68" i="9"/>
  <c r="K69" i="9"/>
  <c r="K70" i="9"/>
  <c r="K71" i="9"/>
  <c r="K72" i="9"/>
  <c r="K73" i="9"/>
  <c r="K74" i="9"/>
  <c r="K75" i="9"/>
  <c r="K77" i="9"/>
  <c r="K80" i="9"/>
  <c r="K81" i="9"/>
  <c r="K83" i="9"/>
  <c r="K84" i="9"/>
  <c r="K85" i="9"/>
  <c r="K86" i="9"/>
  <c r="K87" i="9"/>
  <c r="K88" i="9"/>
  <c r="K90" i="9"/>
  <c r="K96" i="9"/>
  <c r="K97" i="9"/>
  <c r="K100" i="9"/>
  <c r="K103" i="9"/>
  <c r="K104" i="9"/>
  <c r="K111" i="9"/>
  <c r="K127" i="9"/>
  <c r="K129" i="9"/>
  <c r="K131" i="9"/>
  <c r="K132" i="9"/>
  <c r="K2" i="9"/>
  <c r="K3" i="9"/>
  <c r="K4" i="9"/>
  <c r="K5" i="9"/>
  <c r="K6" i="9"/>
  <c r="K7" i="9"/>
  <c r="K9" i="9"/>
  <c r="K10" i="9"/>
  <c r="K11" i="9"/>
  <c r="K12" i="9"/>
  <c r="K14" i="9"/>
  <c r="K15" i="9"/>
  <c r="K16" i="9"/>
  <c r="K18" i="9"/>
  <c r="K21" i="9"/>
  <c r="K22" i="9"/>
  <c r="K23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6" i="9"/>
  <c r="K57" i="9"/>
  <c r="K58" i="9"/>
  <c r="K59" i="9"/>
  <c r="K60" i="9"/>
  <c r="K62" i="9"/>
  <c r="K65" i="9"/>
  <c r="K66" i="9"/>
  <c r="K78" i="9"/>
  <c r="K79" i="9"/>
  <c r="K82" i="9"/>
  <c r="K89" i="9"/>
  <c r="K94" i="9"/>
  <c r="K95" i="9"/>
  <c r="K105" i="9"/>
  <c r="K108" i="9"/>
  <c r="K118" i="9"/>
  <c r="K120" i="9"/>
  <c r="K121" i="9"/>
  <c r="K141" i="9"/>
  <c r="K157" i="9"/>
  <c r="K158" i="9"/>
  <c r="K159" i="9"/>
  <c r="K160" i="9"/>
  <c r="K161" i="9"/>
  <c r="K162" i="9"/>
  <c r="D3" i="9"/>
  <c r="E3" i="9"/>
  <c r="D4" i="9"/>
  <c r="E4" i="9"/>
  <c r="D5" i="9"/>
  <c r="E5" i="9"/>
  <c r="D6" i="9"/>
  <c r="E6" i="9"/>
  <c r="D7" i="9"/>
  <c r="E7" i="9"/>
  <c r="D8" i="9"/>
  <c r="E8" i="9"/>
  <c r="D9" i="9"/>
  <c r="E9" i="9"/>
  <c r="D10" i="9"/>
  <c r="E10" i="9"/>
  <c r="D11" i="9"/>
  <c r="E11" i="9"/>
  <c r="D12" i="9"/>
  <c r="E12" i="9"/>
  <c r="D13" i="9"/>
  <c r="E13" i="9"/>
  <c r="D14" i="9"/>
  <c r="E14" i="9"/>
  <c r="D15" i="9"/>
  <c r="E15" i="9"/>
  <c r="D16" i="9"/>
  <c r="E16" i="9"/>
  <c r="D17" i="9"/>
  <c r="E17" i="9"/>
  <c r="D18" i="9"/>
  <c r="E18" i="9"/>
  <c r="D19" i="9"/>
  <c r="E19" i="9"/>
  <c r="D20" i="9"/>
  <c r="E20" i="9"/>
  <c r="D21" i="9"/>
  <c r="E21" i="9"/>
  <c r="D22" i="9"/>
  <c r="E22" i="9"/>
  <c r="D23" i="9"/>
  <c r="E23" i="9"/>
  <c r="D24" i="9"/>
  <c r="E24" i="9"/>
  <c r="D25" i="9"/>
  <c r="E25" i="9"/>
  <c r="D26" i="9"/>
  <c r="E26" i="9"/>
  <c r="D27" i="9"/>
  <c r="E27" i="9"/>
  <c r="D28" i="9"/>
  <c r="E28" i="9"/>
  <c r="D29" i="9"/>
  <c r="E29" i="9"/>
  <c r="D30" i="9"/>
  <c r="E30" i="9"/>
  <c r="D31" i="9"/>
  <c r="E31" i="9"/>
  <c r="D32" i="9"/>
  <c r="E32" i="9"/>
  <c r="D33" i="9"/>
  <c r="E33" i="9"/>
  <c r="D34" i="9"/>
  <c r="E34" i="9"/>
  <c r="D35" i="9"/>
  <c r="E35" i="9"/>
  <c r="D36" i="9"/>
  <c r="E36" i="9"/>
  <c r="D37" i="9"/>
  <c r="E37" i="9"/>
  <c r="D38" i="9"/>
  <c r="E38" i="9"/>
  <c r="D39" i="9"/>
  <c r="E39" i="9"/>
  <c r="D40" i="9"/>
  <c r="E40" i="9"/>
  <c r="D41" i="9"/>
  <c r="E41" i="9"/>
  <c r="D42" i="9"/>
  <c r="E42" i="9"/>
  <c r="D43" i="9"/>
  <c r="E43" i="9"/>
  <c r="D44" i="9"/>
  <c r="E44" i="9"/>
  <c r="D45" i="9"/>
  <c r="E45" i="9"/>
  <c r="D46" i="9"/>
  <c r="E46" i="9"/>
  <c r="D47" i="9"/>
  <c r="E47" i="9"/>
  <c r="D48" i="9"/>
  <c r="E48" i="9"/>
  <c r="D49" i="9"/>
  <c r="E49" i="9"/>
  <c r="D50" i="9"/>
  <c r="E50" i="9"/>
  <c r="D51" i="9"/>
  <c r="E51" i="9"/>
  <c r="D52" i="9"/>
  <c r="E52" i="9"/>
  <c r="D53" i="9"/>
  <c r="E53" i="9"/>
  <c r="D54" i="9"/>
  <c r="E54" i="9"/>
  <c r="D55" i="9"/>
  <c r="E55" i="9"/>
  <c r="D56" i="9"/>
  <c r="E56" i="9"/>
  <c r="D57" i="9"/>
  <c r="E57" i="9"/>
  <c r="D58" i="9"/>
  <c r="E58" i="9"/>
  <c r="D59" i="9"/>
  <c r="E59" i="9"/>
  <c r="D60" i="9"/>
  <c r="E60" i="9"/>
  <c r="D61" i="9"/>
  <c r="E61" i="9"/>
  <c r="D62" i="9"/>
  <c r="E62" i="9"/>
  <c r="D63" i="9"/>
  <c r="E63" i="9"/>
  <c r="D64" i="9"/>
  <c r="E64" i="9"/>
  <c r="D65" i="9"/>
  <c r="E65" i="9"/>
  <c r="D66" i="9"/>
  <c r="E66" i="9"/>
  <c r="D67" i="9"/>
  <c r="E67" i="9"/>
  <c r="D68" i="9"/>
  <c r="E68" i="9"/>
  <c r="D69" i="9"/>
  <c r="E69" i="9"/>
  <c r="D70" i="9"/>
  <c r="E70" i="9"/>
  <c r="D71" i="9"/>
  <c r="E71" i="9"/>
  <c r="D72" i="9"/>
  <c r="E72" i="9"/>
  <c r="D73" i="9"/>
  <c r="E73" i="9"/>
  <c r="D74" i="9"/>
  <c r="E74" i="9"/>
  <c r="D75" i="9"/>
  <c r="E75" i="9"/>
  <c r="D76" i="9"/>
  <c r="E76" i="9"/>
  <c r="D77" i="9"/>
  <c r="E77" i="9"/>
  <c r="D78" i="9"/>
  <c r="E78" i="9"/>
  <c r="D79" i="9"/>
  <c r="E79" i="9"/>
  <c r="D80" i="9"/>
  <c r="E80" i="9"/>
  <c r="D81" i="9"/>
  <c r="E81" i="9"/>
  <c r="D82" i="9"/>
  <c r="E82" i="9"/>
  <c r="D83" i="9"/>
  <c r="E83" i="9"/>
  <c r="D84" i="9"/>
  <c r="E84" i="9"/>
  <c r="D85" i="9"/>
  <c r="E85" i="9"/>
  <c r="D86" i="9"/>
  <c r="E86" i="9"/>
  <c r="D87" i="9"/>
  <c r="E87" i="9"/>
  <c r="D88" i="9"/>
  <c r="E88" i="9"/>
  <c r="D89" i="9"/>
  <c r="E89" i="9"/>
  <c r="D90" i="9"/>
  <c r="E90" i="9"/>
  <c r="D91" i="9"/>
  <c r="E91" i="9"/>
  <c r="D92" i="9"/>
  <c r="E92" i="9"/>
  <c r="D93" i="9"/>
  <c r="E93" i="9"/>
  <c r="D94" i="9"/>
  <c r="E94" i="9"/>
  <c r="D95" i="9"/>
  <c r="E95" i="9"/>
  <c r="D96" i="9"/>
  <c r="E96" i="9"/>
  <c r="D97" i="9"/>
  <c r="E97" i="9"/>
  <c r="D98" i="9"/>
  <c r="E98" i="9"/>
  <c r="D99" i="9"/>
  <c r="E99" i="9"/>
  <c r="D100" i="9"/>
  <c r="E100" i="9"/>
  <c r="D101" i="9"/>
  <c r="E101" i="9"/>
  <c r="D102" i="9"/>
  <c r="E102" i="9"/>
  <c r="D103" i="9"/>
  <c r="E103" i="9"/>
  <c r="D104" i="9"/>
  <c r="E104" i="9"/>
  <c r="D105" i="9"/>
  <c r="E105" i="9"/>
  <c r="D106" i="9"/>
  <c r="E106" i="9"/>
  <c r="D107" i="9"/>
  <c r="E107" i="9"/>
  <c r="D108" i="9"/>
  <c r="E108" i="9"/>
  <c r="D109" i="9"/>
  <c r="E109" i="9"/>
  <c r="D110" i="9"/>
  <c r="E110" i="9"/>
  <c r="D111" i="9"/>
  <c r="E111" i="9"/>
  <c r="D112" i="9"/>
  <c r="E112" i="9"/>
  <c r="D113" i="9"/>
  <c r="E113" i="9"/>
  <c r="D114" i="9"/>
  <c r="E114" i="9"/>
  <c r="D115" i="9"/>
  <c r="E115" i="9"/>
  <c r="D116" i="9"/>
  <c r="E116" i="9"/>
  <c r="D117" i="9"/>
  <c r="E117" i="9"/>
  <c r="D118" i="9"/>
  <c r="E118" i="9"/>
  <c r="D119" i="9"/>
  <c r="E119" i="9"/>
  <c r="D120" i="9"/>
  <c r="E120" i="9"/>
  <c r="D121" i="9"/>
  <c r="E121" i="9"/>
  <c r="D122" i="9"/>
  <c r="E122" i="9"/>
  <c r="D123" i="9"/>
  <c r="E123" i="9"/>
  <c r="D124" i="9"/>
  <c r="E124" i="9"/>
  <c r="D125" i="9"/>
  <c r="E125" i="9"/>
  <c r="D126" i="9"/>
  <c r="E126" i="9"/>
  <c r="D127" i="9"/>
  <c r="E127" i="9"/>
  <c r="D128" i="9"/>
  <c r="E128" i="9"/>
  <c r="D129" i="9"/>
  <c r="E129" i="9"/>
  <c r="D130" i="9"/>
  <c r="E130" i="9"/>
  <c r="D131" i="9"/>
  <c r="E131" i="9"/>
  <c r="D132" i="9"/>
  <c r="E132" i="9"/>
  <c r="D133" i="9"/>
  <c r="E133" i="9"/>
  <c r="D134" i="9"/>
  <c r="E134" i="9"/>
  <c r="D135" i="9"/>
  <c r="E135" i="9"/>
  <c r="D136" i="9"/>
  <c r="E136" i="9"/>
  <c r="D137" i="9"/>
  <c r="E137" i="9"/>
  <c r="D138" i="9"/>
  <c r="E138" i="9"/>
  <c r="D139" i="9"/>
  <c r="E139" i="9"/>
  <c r="D140" i="9"/>
  <c r="E140" i="9"/>
  <c r="D141" i="9"/>
  <c r="E141" i="9"/>
  <c r="D142" i="9"/>
  <c r="E142" i="9"/>
  <c r="D143" i="9"/>
  <c r="E143" i="9"/>
  <c r="D144" i="9"/>
  <c r="E144" i="9"/>
  <c r="D145" i="9"/>
  <c r="E145" i="9"/>
  <c r="D146" i="9"/>
  <c r="E146" i="9"/>
  <c r="D147" i="9"/>
  <c r="E147" i="9"/>
  <c r="D148" i="9"/>
  <c r="E148" i="9"/>
  <c r="D149" i="9"/>
  <c r="E149" i="9"/>
  <c r="D150" i="9"/>
  <c r="E150" i="9"/>
  <c r="D151" i="9"/>
  <c r="E151" i="9"/>
  <c r="D152" i="9"/>
  <c r="E152" i="9"/>
  <c r="D153" i="9"/>
  <c r="E153" i="9"/>
  <c r="D154" i="9"/>
  <c r="E154" i="9"/>
  <c r="D155" i="9"/>
  <c r="E155" i="9"/>
  <c r="D156" i="9"/>
  <c r="E156" i="9"/>
  <c r="D157" i="9"/>
  <c r="E157" i="9"/>
  <c r="D158" i="9"/>
  <c r="E158" i="9"/>
  <c r="D159" i="9"/>
  <c r="E159" i="9"/>
  <c r="D160" i="9"/>
  <c r="E160" i="9"/>
  <c r="D161" i="9"/>
  <c r="E161" i="9"/>
  <c r="D162" i="9"/>
  <c r="E162" i="9"/>
  <c r="D163" i="9"/>
  <c r="E163" i="9"/>
  <c r="D164" i="9"/>
  <c r="E164" i="9"/>
  <c r="D165" i="9"/>
  <c r="E165" i="9"/>
  <c r="D166" i="9"/>
  <c r="E166" i="9"/>
  <c r="D167" i="9"/>
  <c r="E167" i="9"/>
  <c r="D168" i="9"/>
  <c r="E168" i="9"/>
  <c r="D169" i="9"/>
  <c r="E169" i="9"/>
  <c r="D170" i="9"/>
  <c r="E170" i="9"/>
  <c r="D171" i="9"/>
  <c r="E171" i="9"/>
  <c r="D172" i="9"/>
  <c r="E172" i="9"/>
  <c r="D173" i="9"/>
  <c r="E173" i="9"/>
  <c r="D174" i="9"/>
  <c r="E174" i="9"/>
  <c r="D175" i="9"/>
  <c r="E175" i="9"/>
  <c r="D176" i="9"/>
  <c r="E176" i="9"/>
  <c r="D177" i="9"/>
  <c r="E177" i="9"/>
  <c r="D178" i="9"/>
  <c r="E178" i="9"/>
  <c r="D179" i="9"/>
  <c r="E179" i="9"/>
  <c r="D180" i="9"/>
  <c r="E180" i="9"/>
  <c r="D181" i="9"/>
  <c r="E181" i="9"/>
  <c r="D182" i="9"/>
  <c r="E182" i="9"/>
  <c r="D183" i="9"/>
  <c r="E183" i="9"/>
  <c r="E2" i="9"/>
  <c r="D2" i="9"/>
  <c r="K6" i="2"/>
  <c r="K10" i="2"/>
  <c r="K14" i="2"/>
  <c r="K18" i="2"/>
  <c r="K22" i="2"/>
  <c r="J5" i="2"/>
  <c r="K5" i="2" s="1"/>
  <c r="J6" i="2"/>
  <c r="J7" i="2"/>
  <c r="J8" i="2"/>
  <c r="K8" i="2" s="1"/>
  <c r="J9" i="2"/>
  <c r="K9" i="2" s="1"/>
  <c r="J10" i="2"/>
  <c r="J11" i="2"/>
  <c r="J12" i="2"/>
  <c r="K12" i="2" s="1"/>
  <c r="J13" i="2"/>
  <c r="K13" i="2" s="1"/>
  <c r="J14" i="2"/>
  <c r="J15" i="2"/>
  <c r="J16" i="2"/>
  <c r="K16" i="2" s="1"/>
  <c r="J17" i="2"/>
  <c r="K17" i="2" s="1"/>
  <c r="J18" i="2"/>
  <c r="J19" i="2"/>
  <c r="J20" i="2"/>
  <c r="K20" i="2" s="1"/>
  <c r="J21" i="2"/>
  <c r="K21" i="2" s="1"/>
  <c r="J22" i="2"/>
  <c r="J23" i="2"/>
  <c r="J24" i="2"/>
  <c r="K24" i="2" s="1"/>
  <c r="J25" i="2"/>
  <c r="K25" i="2" s="1"/>
  <c r="J26" i="2"/>
  <c r="J27" i="2"/>
  <c r="J28" i="2"/>
  <c r="K28" i="2" s="1"/>
  <c r="J29" i="2"/>
  <c r="K29" i="2" s="1"/>
  <c r="J30" i="2"/>
  <c r="J31" i="2"/>
  <c r="J32" i="2"/>
  <c r="K32" i="2" s="1"/>
  <c r="J33" i="2"/>
  <c r="J34" i="2"/>
  <c r="J35" i="2"/>
  <c r="J36" i="2"/>
  <c r="K36" i="2" s="1"/>
  <c r="J37" i="2"/>
  <c r="K37" i="2" s="1"/>
  <c r="J38" i="2"/>
  <c r="J39" i="2"/>
  <c r="J40" i="2"/>
  <c r="K40" i="2" s="1"/>
  <c r="J41" i="2"/>
  <c r="K41" i="2" s="1"/>
  <c r="J42" i="2"/>
  <c r="J43" i="2"/>
  <c r="J44" i="2"/>
  <c r="K44" i="2" s="1"/>
  <c r="J45" i="2"/>
  <c r="K45" i="2" s="1"/>
  <c r="J46" i="2"/>
  <c r="J47" i="2"/>
  <c r="J48" i="2"/>
  <c r="K48" i="2" s="1"/>
  <c r="J49" i="2"/>
  <c r="K49" i="2" s="1"/>
  <c r="J50" i="2"/>
  <c r="J51" i="2"/>
  <c r="J52" i="2"/>
  <c r="K52" i="2" s="1"/>
  <c r="J53" i="2"/>
  <c r="K53" i="2" s="1"/>
  <c r="J54" i="2"/>
  <c r="J55" i="2"/>
  <c r="J56" i="2"/>
  <c r="K56" i="2" s="1"/>
  <c r="J57" i="2"/>
  <c r="K57" i="2" s="1"/>
  <c r="J58" i="2"/>
  <c r="J59" i="2"/>
  <c r="J60" i="2"/>
  <c r="K60" i="2" s="1"/>
  <c r="J61" i="2"/>
  <c r="K61" i="2" s="1"/>
  <c r="J62" i="2"/>
  <c r="J63" i="2"/>
  <c r="J64" i="2"/>
  <c r="K64" i="2" s="1"/>
  <c r="J65" i="2"/>
  <c r="K65" i="2" s="1"/>
  <c r="J66" i="2"/>
  <c r="J67" i="2"/>
  <c r="J68" i="2"/>
  <c r="K68" i="2" s="1"/>
  <c r="J69" i="2"/>
  <c r="K69" i="2" s="1"/>
  <c r="J70" i="2"/>
  <c r="J71" i="2"/>
  <c r="J72" i="2"/>
  <c r="K72" i="2" s="1"/>
  <c r="J73" i="2"/>
  <c r="K73" i="2" s="1"/>
  <c r="J74" i="2"/>
  <c r="J75" i="2"/>
  <c r="J76" i="2"/>
  <c r="K76" i="2" s="1"/>
  <c r="J77" i="2"/>
  <c r="K77" i="2" s="1"/>
  <c r="J78" i="2"/>
  <c r="J79" i="2"/>
  <c r="J80" i="2"/>
  <c r="K80" i="2" s="1"/>
  <c r="J81" i="2"/>
  <c r="K81" i="2" s="1"/>
  <c r="J82" i="2"/>
  <c r="J83" i="2"/>
  <c r="J84" i="2"/>
  <c r="K84" i="2" s="1"/>
  <c r="J85" i="2"/>
  <c r="K85" i="2" s="1"/>
  <c r="J86" i="2"/>
  <c r="J87" i="2"/>
  <c r="J88" i="2"/>
  <c r="K88" i="2" s="1"/>
  <c r="J89" i="2"/>
  <c r="K89" i="2" s="1"/>
  <c r="J90" i="2"/>
  <c r="J91" i="2"/>
  <c r="J92" i="2"/>
  <c r="K92" i="2" s="1"/>
  <c r="J93" i="2"/>
  <c r="K93" i="2" s="1"/>
  <c r="J94" i="2"/>
  <c r="J95" i="2"/>
  <c r="J96" i="2"/>
  <c r="K96" i="2" s="1"/>
  <c r="J97" i="2"/>
  <c r="K97" i="2" s="1"/>
  <c r="J98" i="2"/>
  <c r="J99" i="2"/>
  <c r="J100" i="2"/>
  <c r="K100" i="2" s="1"/>
  <c r="J101" i="2"/>
  <c r="K101" i="2" s="1"/>
  <c r="J102" i="2"/>
  <c r="J103" i="2"/>
  <c r="J104" i="2"/>
  <c r="K104" i="2" s="1"/>
  <c r="J105" i="2"/>
  <c r="K105" i="2" s="1"/>
  <c r="J106" i="2"/>
  <c r="J107" i="2"/>
  <c r="J108" i="2"/>
  <c r="K108" i="2" s="1"/>
  <c r="J109" i="2"/>
  <c r="K109" i="2" s="1"/>
  <c r="J110" i="2"/>
  <c r="J111" i="2"/>
  <c r="J112" i="2"/>
  <c r="K112" i="2" s="1"/>
  <c r="J113" i="2"/>
  <c r="K113" i="2" s="1"/>
  <c r="J114" i="2"/>
  <c r="J115" i="2"/>
  <c r="J116" i="2"/>
  <c r="K116" i="2" s="1"/>
  <c r="J117" i="2"/>
  <c r="K117" i="2" s="1"/>
  <c r="J118" i="2"/>
  <c r="J119" i="2"/>
  <c r="J120" i="2"/>
  <c r="K120" i="2" s="1"/>
  <c r="J121" i="2"/>
  <c r="K121" i="2" s="1"/>
  <c r="J122" i="2"/>
  <c r="J123" i="2"/>
  <c r="J124" i="2"/>
  <c r="K124" i="2" s="1"/>
  <c r="J125" i="2"/>
  <c r="K125" i="2" s="1"/>
  <c r="J126" i="2"/>
  <c r="J127" i="2"/>
  <c r="J128" i="2"/>
  <c r="K128" i="2" s="1"/>
  <c r="J129" i="2"/>
  <c r="K129" i="2" s="1"/>
  <c r="J130" i="2"/>
  <c r="J131" i="2"/>
  <c r="J132" i="2"/>
  <c r="K132" i="2" s="1"/>
  <c r="J133" i="2"/>
  <c r="K133" i="2" s="1"/>
  <c r="J134" i="2"/>
  <c r="J135" i="2"/>
  <c r="J136" i="2"/>
  <c r="K136" i="2" s="1"/>
  <c r="J137" i="2"/>
  <c r="K137" i="2" s="1"/>
  <c r="J138" i="2"/>
  <c r="J139" i="2"/>
  <c r="J140" i="2"/>
  <c r="K140" i="2" s="1"/>
  <c r="J141" i="2"/>
  <c r="K141" i="2" s="1"/>
  <c r="J142" i="2"/>
  <c r="J143" i="2"/>
  <c r="J144" i="2"/>
  <c r="K144" i="2" s="1"/>
  <c r="J145" i="2"/>
  <c r="K145" i="2" s="1"/>
  <c r="J146" i="2"/>
  <c r="J147" i="2"/>
  <c r="J148" i="2"/>
  <c r="K148" i="2" s="1"/>
  <c r="J149" i="2"/>
  <c r="K149" i="2" s="1"/>
  <c r="J150" i="2"/>
  <c r="J151" i="2"/>
  <c r="J152" i="2"/>
  <c r="K152" i="2" s="1"/>
  <c r="J153" i="2"/>
  <c r="K153" i="2" s="1"/>
  <c r="J154" i="2"/>
  <c r="J155" i="2"/>
  <c r="J156" i="2"/>
  <c r="J157" i="2"/>
  <c r="K157" i="2" s="1"/>
  <c r="J158" i="2"/>
  <c r="J159" i="2"/>
  <c r="J160" i="2"/>
  <c r="J161" i="2"/>
  <c r="K161" i="2" s="1"/>
  <c r="J162" i="2"/>
  <c r="J163" i="2"/>
  <c r="J164" i="2"/>
  <c r="J165" i="2"/>
  <c r="K165" i="2" s="1"/>
  <c r="J166" i="2"/>
  <c r="J167" i="2"/>
  <c r="J168" i="2"/>
  <c r="J169" i="2"/>
  <c r="K169" i="2" s="1"/>
  <c r="J170" i="2"/>
  <c r="J171" i="2"/>
  <c r="J172" i="2"/>
  <c r="J173" i="2"/>
  <c r="K173" i="2" s="1"/>
  <c r="J174" i="2"/>
  <c r="J175" i="2"/>
  <c r="J176" i="2"/>
  <c r="J177" i="2"/>
  <c r="K177" i="2" s="1"/>
  <c r="J178" i="2"/>
  <c r="J179" i="2"/>
  <c r="J180" i="2"/>
  <c r="J181" i="2"/>
  <c r="K181" i="2" s="1"/>
  <c r="J182" i="2"/>
  <c r="J183" i="2"/>
  <c r="J184" i="2"/>
  <c r="J185" i="2"/>
  <c r="J4" i="2"/>
  <c r="F2" i="3"/>
  <c r="E3" i="3"/>
  <c r="E4" i="3"/>
  <c r="E5" i="3"/>
  <c r="E6" i="3"/>
  <c r="E7" i="3"/>
  <c r="E2" i="3"/>
  <c r="F3" i="3"/>
  <c r="F4" i="3"/>
  <c r="F5" i="3"/>
  <c r="F6" i="3"/>
  <c r="F7" i="3"/>
  <c r="M184" i="2" l="1"/>
  <c r="N184" i="2" s="1"/>
  <c r="K184" i="2"/>
  <c r="N172" i="2"/>
  <c r="M172" i="2"/>
  <c r="K172" i="2"/>
  <c r="M160" i="2"/>
  <c r="N160" i="2" s="1"/>
  <c r="K160" i="2"/>
  <c r="M179" i="2"/>
  <c r="N179" i="2" s="1"/>
  <c r="K179" i="2"/>
  <c r="M167" i="2"/>
  <c r="N167" i="2" s="1"/>
  <c r="K167" i="2"/>
  <c r="M159" i="2"/>
  <c r="N159" i="2" s="1"/>
  <c r="K159" i="2"/>
  <c r="M151" i="2"/>
  <c r="N151" i="2"/>
  <c r="K151" i="2"/>
  <c r="M143" i="2"/>
  <c r="N143" i="2"/>
  <c r="K143" i="2"/>
  <c r="M135" i="2"/>
  <c r="N135" i="2" s="1"/>
  <c r="K135" i="2"/>
  <c r="M127" i="2"/>
  <c r="N127" i="2" s="1"/>
  <c r="K127" i="2"/>
  <c r="M119" i="2"/>
  <c r="N119" i="2"/>
  <c r="K119" i="2"/>
  <c r="M111" i="2"/>
  <c r="N111" i="2"/>
  <c r="K111" i="2"/>
  <c r="M103" i="2"/>
  <c r="N103" i="2" s="1"/>
  <c r="K103" i="2"/>
  <c r="M95" i="2"/>
  <c r="N95" i="2" s="1"/>
  <c r="K95" i="2"/>
  <c r="M87" i="2"/>
  <c r="N87" i="2"/>
  <c r="K87" i="2"/>
  <c r="M79" i="2"/>
  <c r="N79" i="2"/>
  <c r="K79" i="2"/>
  <c r="M71" i="2"/>
  <c r="N71" i="2" s="1"/>
  <c r="K71" i="2"/>
  <c r="M63" i="2"/>
  <c r="N63" i="2" s="1"/>
  <c r="K63" i="2"/>
  <c r="M55" i="2"/>
  <c r="N55" i="2"/>
  <c r="K55" i="2"/>
  <c r="M47" i="2"/>
  <c r="N47" i="2"/>
  <c r="K47" i="2"/>
  <c r="M39" i="2"/>
  <c r="N39" i="2" s="1"/>
  <c r="K39" i="2"/>
  <c r="M31" i="2"/>
  <c r="N31" i="2" s="1"/>
  <c r="K31" i="2"/>
  <c r="M23" i="2"/>
  <c r="N23" i="2"/>
  <c r="K23" i="2"/>
  <c r="M19" i="2"/>
  <c r="N19" i="2" s="1"/>
  <c r="K19" i="2"/>
  <c r="N15" i="2"/>
  <c r="M15" i="2"/>
  <c r="K15" i="2"/>
  <c r="N11" i="2"/>
  <c r="M11" i="2"/>
  <c r="K11" i="2"/>
  <c r="M180" i="2"/>
  <c r="N180" i="2"/>
  <c r="K180" i="2"/>
  <c r="M168" i="2"/>
  <c r="N168" i="2" s="1"/>
  <c r="K168" i="2"/>
  <c r="N156" i="2"/>
  <c r="M156" i="2"/>
  <c r="K156" i="2"/>
  <c r="G11" i="3"/>
  <c r="M175" i="2"/>
  <c r="N175" i="2" s="1"/>
  <c r="K175" i="2"/>
  <c r="M163" i="2"/>
  <c r="N163" i="2" s="1"/>
  <c r="K163" i="2"/>
  <c r="M155" i="2"/>
  <c r="N155" i="2"/>
  <c r="K155" i="2"/>
  <c r="M147" i="2"/>
  <c r="N147" i="2"/>
  <c r="K147" i="2"/>
  <c r="M139" i="2"/>
  <c r="N139" i="2" s="1"/>
  <c r="K139" i="2"/>
  <c r="M131" i="2"/>
  <c r="N131" i="2" s="1"/>
  <c r="K131" i="2"/>
  <c r="M123" i="2"/>
  <c r="N123" i="2"/>
  <c r="K123" i="2"/>
  <c r="M115" i="2"/>
  <c r="N115" i="2"/>
  <c r="K115" i="2"/>
  <c r="M107" i="2"/>
  <c r="N107" i="2" s="1"/>
  <c r="K107" i="2"/>
  <c r="M99" i="2"/>
  <c r="N99" i="2" s="1"/>
  <c r="K99" i="2"/>
  <c r="M91" i="2"/>
  <c r="N91" i="2"/>
  <c r="K91" i="2"/>
  <c r="M83" i="2"/>
  <c r="N83" i="2"/>
  <c r="K83" i="2"/>
  <c r="M75" i="2"/>
  <c r="N75" i="2" s="1"/>
  <c r="K75" i="2"/>
  <c r="M67" i="2"/>
  <c r="N67" i="2" s="1"/>
  <c r="K67" i="2"/>
  <c r="M59" i="2"/>
  <c r="N59" i="2"/>
  <c r="K59" i="2"/>
  <c r="M51" i="2"/>
  <c r="N51" i="2"/>
  <c r="K51" i="2"/>
  <c r="M43" i="2"/>
  <c r="N43" i="2" s="1"/>
  <c r="K43" i="2"/>
  <c r="M35" i="2"/>
  <c r="N35" i="2" s="1"/>
  <c r="K35" i="2"/>
  <c r="M27" i="2"/>
  <c r="N27" i="2"/>
  <c r="K27" i="2"/>
  <c r="I7" i="3"/>
  <c r="F10" i="3"/>
  <c r="G10" i="3" s="1"/>
  <c r="M4" i="2"/>
  <c r="N4" i="2" s="1"/>
  <c r="K4" i="2"/>
  <c r="M182" i="2"/>
  <c r="N182" i="2" s="1"/>
  <c r="K182" i="2"/>
  <c r="M176" i="2"/>
  <c r="N176" i="2" s="1"/>
  <c r="K176" i="2"/>
  <c r="N164" i="2"/>
  <c r="M164" i="2"/>
  <c r="K164" i="2"/>
  <c r="N183" i="2"/>
  <c r="M183" i="2"/>
  <c r="K183" i="2"/>
  <c r="M171" i="2"/>
  <c r="N171" i="2"/>
  <c r="K171" i="2"/>
  <c r="E8" i="3"/>
  <c r="M185" i="2"/>
  <c r="N185" i="2" s="1"/>
  <c r="K185" i="2"/>
  <c r="M7" i="2"/>
  <c r="N7" i="2" s="1"/>
  <c r="M178" i="2"/>
  <c r="N178" i="2" s="1"/>
  <c r="M174" i="2"/>
  <c r="N174" i="2" s="1"/>
  <c r="M170" i="2"/>
  <c r="N170" i="2"/>
  <c r="M166" i="2"/>
  <c r="N166" i="2" s="1"/>
  <c r="M162" i="2"/>
  <c r="N162" i="2" s="1"/>
  <c r="M158" i="2"/>
  <c r="N158" i="2" s="1"/>
  <c r="M154" i="2"/>
  <c r="N154" i="2"/>
  <c r="M150" i="2"/>
  <c r="N150" i="2" s="1"/>
  <c r="M146" i="2"/>
  <c r="N146" i="2" s="1"/>
  <c r="M142" i="2"/>
  <c r="N142" i="2" s="1"/>
  <c r="M138" i="2"/>
  <c r="N138" i="2"/>
  <c r="M134" i="2"/>
  <c r="N134" i="2" s="1"/>
  <c r="M130" i="2"/>
  <c r="N130" i="2" s="1"/>
  <c r="M126" i="2"/>
  <c r="N126" i="2" s="1"/>
  <c r="M122" i="2"/>
  <c r="N122" i="2"/>
  <c r="M118" i="2"/>
  <c r="N118" i="2" s="1"/>
  <c r="M114" i="2"/>
  <c r="N114" i="2" s="1"/>
  <c r="M110" i="2"/>
  <c r="N110" i="2" s="1"/>
  <c r="M106" i="2"/>
  <c r="N106" i="2"/>
  <c r="M102" i="2"/>
  <c r="N102" i="2" s="1"/>
  <c r="M98" i="2"/>
  <c r="N98" i="2" s="1"/>
  <c r="M94" i="2"/>
  <c r="N94" i="2" s="1"/>
  <c r="M90" i="2"/>
  <c r="N90" i="2"/>
  <c r="M86" i="2"/>
  <c r="N86" i="2" s="1"/>
  <c r="M82" i="2"/>
  <c r="N82" i="2" s="1"/>
  <c r="M78" i="2"/>
  <c r="N78" i="2" s="1"/>
  <c r="M74" i="2"/>
  <c r="N74" i="2"/>
  <c r="M70" i="2"/>
  <c r="N70" i="2" s="1"/>
  <c r="M66" i="2"/>
  <c r="N66" i="2" s="1"/>
  <c r="M62" i="2"/>
  <c r="N62" i="2" s="1"/>
  <c r="M58" i="2"/>
  <c r="N58" i="2"/>
  <c r="M54" i="2"/>
  <c r="N54" i="2" s="1"/>
  <c r="M50" i="2"/>
  <c r="N50" i="2" s="1"/>
  <c r="M46" i="2"/>
  <c r="N46" i="2" s="1"/>
  <c r="M42" i="2"/>
  <c r="N42" i="2"/>
  <c r="M38" i="2"/>
  <c r="N38" i="2" s="1"/>
  <c r="M34" i="2"/>
  <c r="N34" i="2" s="1"/>
  <c r="M30" i="2"/>
  <c r="N30" i="2" s="1"/>
  <c r="M26" i="2"/>
  <c r="N26" i="2"/>
  <c r="M22" i="2"/>
  <c r="N22" i="2" s="1"/>
  <c r="M18" i="2"/>
  <c r="N18" i="2" s="1"/>
  <c r="M14" i="2"/>
  <c r="N14" i="2" s="1"/>
  <c r="M10" i="2"/>
  <c r="N10" i="2"/>
  <c r="M6" i="2"/>
  <c r="N6" i="2" s="1"/>
  <c r="H51" i="9"/>
  <c r="G51" i="9" s="1"/>
  <c r="H47" i="9"/>
  <c r="G47" i="9" s="1"/>
  <c r="H43" i="9"/>
  <c r="G43" i="9" s="1"/>
  <c r="H39" i="9"/>
  <c r="G39" i="9" s="1"/>
  <c r="H35" i="9"/>
  <c r="G35" i="9" s="1"/>
  <c r="H31" i="9"/>
  <c r="G31" i="9" s="1"/>
  <c r="H27" i="9"/>
  <c r="G27" i="9" s="1"/>
  <c r="H23" i="9"/>
  <c r="G23" i="9" s="1"/>
  <c r="H19" i="9"/>
  <c r="G19" i="9" s="1"/>
  <c r="H15" i="9"/>
  <c r="G15" i="9" s="1"/>
  <c r="H11" i="9"/>
  <c r="G11" i="9" s="1"/>
  <c r="H7" i="9"/>
  <c r="G7" i="9" s="1"/>
  <c r="H3" i="9"/>
  <c r="G3" i="9" s="1"/>
  <c r="H54" i="9"/>
  <c r="G54" i="9" s="1"/>
  <c r="M181" i="2"/>
  <c r="N181" i="2" s="1"/>
  <c r="M177" i="2"/>
  <c r="N177" i="2" s="1"/>
  <c r="M173" i="2"/>
  <c r="N173" i="2" s="1"/>
  <c r="M169" i="2"/>
  <c r="N169" i="2" s="1"/>
  <c r="M165" i="2"/>
  <c r="N165" i="2" s="1"/>
  <c r="M161" i="2"/>
  <c r="N161" i="2" s="1"/>
  <c r="M157" i="2"/>
  <c r="N157" i="2" s="1"/>
  <c r="M153" i="2"/>
  <c r="N153" i="2" s="1"/>
  <c r="M149" i="2"/>
  <c r="N149" i="2" s="1"/>
  <c r="M145" i="2"/>
  <c r="N145" i="2" s="1"/>
  <c r="M141" i="2"/>
  <c r="N141" i="2" s="1"/>
  <c r="M137" i="2"/>
  <c r="N137" i="2" s="1"/>
  <c r="M133" i="2"/>
  <c r="N133" i="2" s="1"/>
  <c r="M129" i="2"/>
  <c r="N129" i="2" s="1"/>
  <c r="M125" i="2"/>
  <c r="N125" i="2" s="1"/>
  <c r="M121" i="2"/>
  <c r="N121" i="2" s="1"/>
  <c r="M117" i="2"/>
  <c r="N117" i="2" s="1"/>
  <c r="M113" i="2"/>
  <c r="N113" i="2" s="1"/>
  <c r="M109" i="2"/>
  <c r="N109" i="2" s="1"/>
  <c r="M105" i="2"/>
  <c r="N105" i="2" s="1"/>
  <c r="M101" i="2"/>
  <c r="N101" i="2" s="1"/>
  <c r="M97" i="2"/>
  <c r="N97" i="2" s="1"/>
  <c r="M93" i="2"/>
  <c r="N93" i="2" s="1"/>
  <c r="M89" i="2"/>
  <c r="N89" i="2" s="1"/>
  <c r="M85" i="2"/>
  <c r="N85" i="2" s="1"/>
  <c r="M81" i="2"/>
  <c r="N81" i="2" s="1"/>
  <c r="M77" i="2"/>
  <c r="N77" i="2" s="1"/>
  <c r="M73" i="2"/>
  <c r="N73" i="2" s="1"/>
  <c r="M69" i="2"/>
  <c r="N69" i="2" s="1"/>
  <c r="M65" i="2"/>
  <c r="N65" i="2" s="1"/>
  <c r="M61" i="2"/>
  <c r="N61" i="2" s="1"/>
  <c r="M57" i="2"/>
  <c r="N57" i="2" s="1"/>
  <c r="M53" i="2"/>
  <c r="N53" i="2" s="1"/>
  <c r="M49" i="2"/>
  <c r="N49" i="2" s="1"/>
  <c r="M45" i="2"/>
  <c r="N45" i="2" s="1"/>
  <c r="M41" i="2"/>
  <c r="N41" i="2" s="1"/>
  <c r="M37" i="2"/>
  <c r="N37" i="2" s="1"/>
  <c r="M33" i="2"/>
  <c r="N33" i="2" s="1"/>
  <c r="M29" i="2"/>
  <c r="N29" i="2" s="1"/>
  <c r="M25" i="2"/>
  <c r="N25" i="2" s="1"/>
  <c r="M21" i="2"/>
  <c r="N21" i="2" s="1"/>
  <c r="M17" i="2"/>
  <c r="N17" i="2" s="1"/>
  <c r="M13" i="2"/>
  <c r="N13" i="2" s="1"/>
  <c r="M9" i="2"/>
  <c r="N9" i="2" s="1"/>
  <c r="M5" i="2"/>
  <c r="N5" i="2" s="1"/>
  <c r="K7" i="2"/>
  <c r="H50" i="9"/>
  <c r="G50" i="9" s="1"/>
  <c r="H46" i="9"/>
  <c r="G46" i="9" s="1"/>
  <c r="H42" i="9"/>
  <c r="G42" i="9" s="1"/>
  <c r="H38" i="9"/>
  <c r="G38" i="9" s="1"/>
  <c r="H34" i="9"/>
  <c r="G34" i="9" s="1"/>
  <c r="H30" i="9"/>
  <c r="G30" i="9" s="1"/>
  <c r="H26" i="9"/>
  <c r="G26" i="9" s="1"/>
  <c r="H22" i="9"/>
  <c r="G22" i="9" s="1"/>
  <c r="H18" i="9"/>
  <c r="G18" i="9" s="1"/>
  <c r="H14" i="9"/>
  <c r="G14" i="9" s="1"/>
  <c r="H10" i="9"/>
  <c r="G10" i="9" s="1"/>
  <c r="H6" i="9"/>
  <c r="G6" i="9" s="1"/>
  <c r="N152" i="2"/>
  <c r="M152" i="2"/>
  <c r="N148" i="2"/>
  <c r="M148" i="2"/>
  <c r="N144" i="2"/>
  <c r="M144" i="2"/>
  <c r="N140" i="2"/>
  <c r="M140" i="2"/>
  <c r="N136" i="2"/>
  <c r="M136" i="2"/>
  <c r="N132" i="2"/>
  <c r="M132" i="2"/>
  <c r="N128" i="2"/>
  <c r="M128" i="2"/>
  <c r="N124" i="2"/>
  <c r="M124" i="2"/>
  <c r="N120" i="2"/>
  <c r="M120" i="2"/>
  <c r="N116" i="2"/>
  <c r="M116" i="2"/>
  <c r="N112" i="2"/>
  <c r="M112" i="2"/>
  <c r="N108" i="2"/>
  <c r="M108" i="2"/>
  <c r="N104" i="2"/>
  <c r="M104" i="2"/>
  <c r="N100" i="2"/>
  <c r="M100" i="2"/>
  <c r="N96" i="2"/>
  <c r="M96" i="2"/>
  <c r="N92" i="2"/>
  <c r="M92" i="2"/>
  <c r="N88" i="2"/>
  <c r="M88" i="2"/>
  <c r="N84" i="2"/>
  <c r="M84" i="2"/>
  <c r="N80" i="2"/>
  <c r="M80" i="2"/>
  <c r="N76" i="2"/>
  <c r="M76" i="2"/>
  <c r="N72" i="2"/>
  <c r="M72" i="2"/>
  <c r="N68" i="2"/>
  <c r="M68" i="2"/>
  <c r="N64" i="2"/>
  <c r="M64" i="2"/>
  <c r="N60" i="2"/>
  <c r="M60" i="2"/>
  <c r="N56" i="2"/>
  <c r="M56" i="2"/>
  <c r="N52" i="2"/>
  <c r="M52" i="2"/>
  <c r="N48" i="2"/>
  <c r="M48" i="2"/>
  <c r="N44" i="2"/>
  <c r="M44" i="2"/>
  <c r="N40" i="2"/>
  <c r="M40" i="2"/>
  <c r="N36" i="2"/>
  <c r="M36" i="2"/>
  <c r="N32" i="2"/>
  <c r="M32" i="2"/>
  <c r="N28" i="2"/>
  <c r="M28" i="2"/>
  <c r="N24" i="2"/>
  <c r="M24" i="2"/>
  <c r="M20" i="2"/>
  <c r="N20" i="2" s="1"/>
  <c r="N16" i="2"/>
  <c r="M16" i="2"/>
  <c r="M12" i="2"/>
  <c r="N12" i="2" s="1"/>
  <c r="M8" i="2"/>
  <c r="N8" i="2" s="1"/>
  <c r="K178" i="2"/>
  <c r="K174" i="2"/>
  <c r="K170" i="2"/>
  <c r="K166" i="2"/>
  <c r="K162" i="2"/>
  <c r="K158" i="2"/>
  <c r="K154" i="2"/>
  <c r="K150" i="2"/>
  <c r="K146" i="2"/>
  <c r="K142" i="2"/>
  <c r="K138" i="2"/>
  <c r="K134" i="2"/>
  <c r="K130" i="2"/>
  <c r="K126" i="2"/>
  <c r="K122" i="2"/>
  <c r="K118" i="2"/>
  <c r="K114" i="2"/>
  <c r="K110" i="2"/>
  <c r="K106" i="2"/>
  <c r="K102" i="2"/>
  <c r="K98" i="2"/>
  <c r="K94" i="2"/>
  <c r="K90" i="2"/>
  <c r="K86" i="2"/>
  <c r="K82" i="2"/>
  <c r="K78" i="2"/>
  <c r="K74" i="2"/>
  <c r="K70" i="2"/>
  <c r="K66" i="2"/>
  <c r="K62" i="2"/>
  <c r="K58" i="2"/>
  <c r="K54" i="2"/>
  <c r="K50" i="2"/>
  <c r="K46" i="2"/>
  <c r="K42" i="2"/>
  <c r="K38" i="2"/>
  <c r="K34" i="2"/>
  <c r="K30" i="2"/>
  <c r="K26" i="2"/>
  <c r="H56" i="9"/>
  <c r="G56" i="9" s="1"/>
  <c r="H57" i="9"/>
  <c r="G57" i="9" s="1"/>
  <c r="H53" i="9"/>
  <c r="G53" i="9" s="1"/>
  <c r="H49" i="9"/>
  <c r="G49" i="9" s="1"/>
  <c r="H45" i="9"/>
  <c r="G45" i="9" s="1"/>
  <c r="H41" i="9"/>
  <c r="G41" i="9" s="1"/>
  <c r="H37" i="9"/>
  <c r="G37" i="9" s="1"/>
  <c r="H33" i="9"/>
  <c r="G33" i="9" s="1"/>
  <c r="H29" i="9"/>
  <c r="G29" i="9" s="1"/>
  <c r="H25" i="9"/>
  <c r="G25" i="9" s="1"/>
  <c r="H21" i="9"/>
  <c r="G21" i="9" s="1"/>
  <c r="H17" i="9"/>
  <c r="G17" i="9" s="1"/>
  <c r="H13" i="9"/>
  <c r="G13" i="9" s="1"/>
  <c r="H9" i="9"/>
  <c r="G9" i="9" s="1"/>
  <c r="H5" i="9"/>
  <c r="I6" i="3"/>
  <c r="I5" i="3"/>
  <c r="I4" i="3"/>
  <c r="I3" i="3"/>
  <c r="H2" i="3"/>
  <c r="I2" i="3"/>
  <c r="H6" i="3"/>
  <c r="H5" i="3"/>
  <c r="H3" i="3"/>
  <c r="H4" i="3"/>
  <c r="O13" i="8"/>
  <c r="O6" i="8"/>
  <c r="O13" i="7"/>
  <c r="O6" i="7"/>
  <c r="O13" i="6"/>
  <c r="O6" i="6"/>
  <c r="O13" i="5"/>
  <c r="O6" i="5"/>
  <c r="O13" i="4"/>
  <c r="P6" i="4"/>
  <c r="O6" i="4"/>
  <c r="M58" i="9" l="1"/>
  <c r="G5" i="9"/>
  <c r="P6" i="8"/>
  <c r="P6" i="7"/>
  <c r="P6" i="6"/>
  <c r="P6" i="5"/>
  <c r="E15" i="8" l="1"/>
  <c r="H15" i="8"/>
  <c r="I15" i="8"/>
  <c r="J15" i="8"/>
  <c r="K15" i="8"/>
  <c r="B15" i="8"/>
  <c r="E21" i="7"/>
  <c r="H21" i="7"/>
  <c r="I21" i="7"/>
  <c r="J21" i="7"/>
  <c r="K21" i="7"/>
  <c r="B21" i="7"/>
  <c r="E21" i="6"/>
  <c r="H21" i="6"/>
  <c r="I21" i="6"/>
  <c r="J21" i="6"/>
  <c r="K21" i="6"/>
  <c r="B21" i="6"/>
  <c r="E20" i="6"/>
  <c r="H20" i="6"/>
  <c r="I20" i="6"/>
  <c r="J20" i="6"/>
  <c r="K20" i="6"/>
  <c r="B20" i="6"/>
  <c r="E20" i="5"/>
  <c r="H20" i="5"/>
  <c r="I20" i="5"/>
  <c r="J20" i="5"/>
  <c r="K20" i="5"/>
  <c r="B20" i="5"/>
  <c r="H14" i="4"/>
  <c r="I14" i="4"/>
  <c r="J14" i="4"/>
  <c r="K14" i="4"/>
  <c r="E14" i="4"/>
  <c r="B14" i="4"/>
  <c r="G11" i="8" l="1"/>
  <c r="G8" i="8"/>
  <c r="G7" i="8"/>
  <c r="G4" i="8"/>
  <c r="D14" i="8"/>
  <c r="D8" i="8"/>
  <c r="D12" i="8"/>
  <c r="F14" i="8"/>
  <c r="G14" i="8" s="1"/>
  <c r="F13" i="8"/>
  <c r="G13" i="8" s="1"/>
  <c r="F12" i="8"/>
  <c r="G12" i="8" s="1"/>
  <c r="F11" i="8"/>
  <c r="F10" i="8"/>
  <c r="G10" i="8" s="1"/>
  <c r="F9" i="8"/>
  <c r="G9" i="8" s="1"/>
  <c r="F8" i="8"/>
  <c r="F7" i="8"/>
  <c r="F6" i="8"/>
  <c r="G6" i="8" s="1"/>
  <c r="F5" i="8"/>
  <c r="G5" i="8" s="1"/>
  <c r="F4" i="8"/>
  <c r="C5" i="8"/>
  <c r="C6" i="8"/>
  <c r="L6" i="8" s="1"/>
  <c r="C7" i="8"/>
  <c r="L7" i="8" s="1"/>
  <c r="C8" i="8"/>
  <c r="L8" i="8" s="1"/>
  <c r="C9" i="8"/>
  <c r="C10" i="8"/>
  <c r="L10" i="8" s="1"/>
  <c r="C11" i="8"/>
  <c r="L11" i="8" s="1"/>
  <c r="C12" i="8"/>
  <c r="L12" i="8" s="1"/>
  <c r="C13" i="8"/>
  <c r="C14" i="8"/>
  <c r="L14" i="8" s="1"/>
  <c r="C4" i="8"/>
  <c r="G18" i="7"/>
  <c r="G17" i="7"/>
  <c r="G14" i="7"/>
  <c r="G13" i="7"/>
  <c r="G10" i="7"/>
  <c r="G9" i="7"/>
  <c r="G6" i="7"/>
  <c r="G5" i="7"/>
  <c r="D6" i="7"/>
  <c r="D7" i="7"/>
  <c r="D10" i="7"/>
  <c r="D11" i="7"/>
  <c r="D15" i="7"/>
  <c r="D19" i="7"/>
  <c r="F20" i="7"/>
  <c r="G20" i="7" s="1"/>
  <c r="F19" i="7"/>
  <c r="G19" i="7" s="1"/>
  <c r="F18" i="7"/>
  <c r="F17" i="7"/>
  <c r="F16" i="7"/>
  <c r="G16" i="7" s="1"/>
  <c r="F15" i="7"/>
  <c r="G15" i="7" s="1"/>
  <c r="F14" i="7"/>
  <c r="F13" i="7"/>
  <c r="F12" i="7"/>
  <c r="G12" i="7" s="1"/>
  <c r="F11" i="7"/>
  <c r="G11" i="7" s="1"/>
  <c r="F10" i="7"/>
  <c r="F9" i="7"/>
  <c r="F8" i="7"/>
  <c r="G8" i="7" s="1"/>
  <c r="F7" i="7"/>
  <c r="G7" i="7" s="1"/>
  <c r="F6" i="7"/>
  <c r="F5" i="7"/>
  <c r="F4" i="7"/>
  <c r="C5" i="7"/>
  <c r="L5" i="7" s="1"/>
  <c r="C6" i="7"/>
  <c r="L6" i="7" s="1"/>
  <c r="C7" i="7"/>
  <c r="C8" i="7"/>
  <c r="L8" i="7" s="1"/>
  <c r="C9" i="7"/>
  <c r="L9" i="7" s="1"/>
  <c r="C10" i="7"/>
  <c r="L10" i="7" s="1"/>
  <c r="M10" i="7" s="1"/>
  <c r="C11" i="7"/>
  <c r="C12" i="7"/>
  <c r="L12" i="7" s="1"/>
  <c r="C13" i="7"/>
  <c r="L13" i="7" s="1"/>
  <c r="C14" i="7"/>
  <c r="L14" i="7" s="1"/>
  <c r="C15" i="7"/>
  <c r="C16" i="7"/>
  <c r="L16" i="7" s="1"/>
  <c r="C17" i="7"/>
  <c r="L17" i="7" s="1"/>
  <c r="C18" i="7"/>
  <c r="L18" i="7" s="1"/>
  <c r="C19" i="7"/>
  <c r="C20" i="7"/>
  <c r="L20" i="7" s="1"/>
  <c r="C4" i="7"/>
  <c r="F5" i="6" a="1"/>
  <c r="F5" i="6" s="1"/>
  <c r="G5" i="6" s="1"/>
  <c r="F6" i="6" a="1"/>
  <c r="F6" i="6" s="1"/>
  <c r="G6" i="6" s="1"/>
  <c r="F7" i="6" a="1"/>
  <c r="F7" i="6" s="1"/>
  <c r="G7" i="6" s="1"/>
  <c r="F8" i="6" a="1"/>
  <c r="F8" i="6" s="1"/>
  <c r="G8" i="6" s="1"/>
  <c r="F9" i="6" a="1"/>
  <c r="F9" i="6" s="1"/>
  <c r="G9" i="6" s="1"/>
  <c r="F10" i="6" a="1"/>
  <c r="F10" i="6"/>
  <c r="G10" i="6" s="1"/>
  <c r="F11" i="6" a="1"/>
  <c r="F11" i="6" s="1"/>
  <c r="G11" i="6" s="1"/>
  <c r="F12" i="6" a="1"/>
  <c r="F12" i="6"/>
  <c r="G12" i="6" s="1"/>
  <c r="F13" i="6" a="1"/>
  <c r="F13" i="6" s="1"/>
  <c r="G13" i="6" s="1"/>
  <c r="F14" i="6" a="1"/>
  <c r="F14" i="6" s="1"/>
  <c r="G14" i="6" s="1"/>
  <c r="F15" i="6" a="1"/>
  <c r="F15" i="6" s="1"/>
  <c r="G15" i="6" s="1"/>
  <c r="F16" i="6" a="1"/>
  <c r="F16" i="6" s="1"/>
  <c r="F17" i="6" a="1"/>
  <c r="F17" i="6" s="1"/>
  <c r="G17" i="6" s="1"/>
  <c r="F18" i="6" a="1"/>
  <c r="F18" i="6"/>
  <c r="G18" i="6" s="1"/>
  <c r="F19" i="6" a="1"/>
  <c r="F19" i="6" s="1"/>
  <c r="G19" i="6" s="1"/>
  <c r="F4" i="6" a="1"/>
  <c r="F4" i="6" s="1"/>
  <c r="G4" i="6" s="1"/>
  <c r="G20" i="6" s="1"/>
  <c r="C5" i="6"/>
  <c r="C6" i="6"/>
  <c r="C7" i="6"/>
  <c r="L7" i="6" s="1"/>
  <c r="C8" i="6"/>
  <c r="D8" i="6" s="1"/>
  <c r="C9" i="6"/>
  <c r="L9" i="6" s="1"/>
  <c r="C10" i="6"/>
  <c r="L10" i="6" s="1"/>
  <c r="C11" i="6"/>
  <c r="L11" i="6" s="1"/>
  <c r="C12" i="6"/>
  <c r="L12" i="6" s="1"/>
  <c r="C13" i="6"/>
  <c r="C14" i="6"/>
  <c r="C15" i="6"/>
  <c r="L15" i="6" s="1"/>
  <c r="C16" i="6"/>
  <c r="D16" i="6" s="1"/>
  <c r="C17" i="6"/>
  <c r="L17" i="6" s="1"/>
  <c r="C18" i="6"/>
  <c r="L18" i="6" s="1"/>
  <c r="C19" i="6"/>
  <c r="L19" i="6" s="1"/>
  <c r="C4" i="6"/>
  <c r="D4" i="6" s="1"/>
  <c r="F5" i="5"/>
  <c r="G5" i="5" s="1"/>
  <c r="F6" i="5"/>
  <c r="G6" i="5" s="1"/>
  <c r="F7" i="5"/>
  <c r="G7" i="5" s="1"/>
  <c r="F8" i="5"/>
  <c r="G8" i="5" s="1"/>
  <c r="F9" i="5"/>
  <c r="G9" i="5" s="1"/>
  <c r="F10" i="5"/>
  <c r="G10" i="5" s="1"/>
  <c r="F11" i="5"/>
  <c r="G11" i="5" s="1"/>
  <c r="F12" i="5"/>
  <c r="G12" i="5" s="1"/>
  <c r="F13" i="5"/>
  <c r="G13" i="5" s="1"/>
  <c r="F14" i="5"/>
  <c r="G14" i="5" s="1"/>
  <c r="F15" i="5"/>
  <c r="G15" i="5" s="1"/>
  <c r="F16" i="5"/>
  <c r="G16" i="5" s="1"/>
  <c r="F17" i="5"/>
  <c r="G17" i="5" s="1"/>
  <c r="F18" i="5"/>
  <c r="G18" i="5" s="1"/>
  <c r="F19" i="5"/>
  <c r="G19" i="5" s="1"/>
  <c r="F4" i="5"/>
  <c r="C5" i="5"/>
  <c r="L5" i="5" s="1"/>
  <c r="C6" i="5"/>
  <c r="L6" i="5" s="1"/>
  <c r="C7" i="5"/>
  <c r="L7" i="5" s="1"/>
  <c r="C8" i="5"/>
  <c r="L8" i="5" s="1"/>
  <c r="C9" i="5"/>
  <c r="L9" i="5" s="1"/>
  <c r="C10" i="5"/>
  <c r="L10" i="5" s="1"/>
  <c r="C11" i="5"/>
  <c r="L11" i="5" s="1"/>
  <c r="C12" i="5"/>
  <c r="L12" i="5" s="1"/>
  <c r="C13" i="5"/>
  <c r="L13" i="5" s="1"/>
  <c r="C14" i="5"/>
  <c r="L14" i="5" s="1"/>
  <c r="C15" i="5"/>
  <c r="L15" i="5" s="1"/>
  <c r="C16" i="5"/>
  <c r="L16" i="5" s="1"/>
  <c r="C17" i="5"/>
  <c r="L17" i="5" s="1"/>
  <c r="C18" i="5"/>
  <c r="L18" i="5" s="1"/>
  <c r="C19" i="5"/>
  <c r="L19" i="5" s="1"/>
  <c r="C4" i="5"/>
  <c r="F5" i="4"/>
  <c r="G5" i="4" s="1"/>
  <c r="F6" i="4"/>
  <c r="G6" i="4" s="1"/>
  <c r="F7" i="4"/>
  <c r="G7" i="4" s="1"/>
  <c r="F8" i="4"/>
  <c r="G8" i="4" s="1"/>
  <c r="F9" i="4"/>
  <c r="G9" i="4" s="1"/>
  <c r="F10" i="4"/>
  <c r="G10" i="4" s="1"/>
  <c r="F11" i="4"/>
  <c r="G11" i="4" s="1"/>
  <c r="F12" i="4"/>
  <c r="G12" i="4" s="1"/>
  <c r="F13" i="4"/>
  <c r="G13" i="4" s="1"/>
  <c r="F4" i="4"/>
  <c r="C5" i="4"/>
  <c r="C6" i="4"/>
  <c r="C7" i="4"/>
  <c r="C8" i="4"/>
  <c r="C9" i="4"/>
  <c r="C10" i="4"/>
  <c r="C11" i="4"/>
  <c r="C12" i="4"/>
  <c r="C13" i="4"/>
  <c r="C4" i="4"/>
  <c r="F21" i="6" l="1"/>
  <c r="G16" i="6"/>
  <c r="G21" i="6" s="1"/>
  <c r="D21" i="6"/>
  <c r="D8" i="4"/>
  <c r="L8" i="4"/>
  <c r="M8" i="4" s="1"/>
  <c r="M18" i="6"/>
  <c r="L6" i="6"/>
  <c r="D17" i="5"/>
  <c r="M17" i="5" s="1"/>
  <c r="D13" i="5"/>
  <c r="M13" i="5" s="1"/>
  <c r="D9" i="5"/>
  <c r="M9" i="5" s="1"/>
  <c r="D5" i="5"/>
  <c r="M5" i="5" s="1"/>
  <c r="L13" i="6"/>
  <c r="M9" i="6"/>
  <c r="L5" i="6"/>
  <c r="D12" i="6"/>
  <c r="L4" i="7"/>
  <c r="C21" i="7"/>
  <c r="L21" i="7" s="1"/>
  <c r="M5" i="7"/>
  <c r="L4" i="8"/>
  <c r="C15" i="8"/>
  <c r="D12" i="4"/>
  <c r="L12" i="4"/>
  <c r="M12" i="4" s="1"/>
  <c r="D10" i="5"/>
  <c r="M10" i="5" s="1"/>
  <c r="D11" i="4"/>
  <c r="L11" i="4"/>
  <c r="D7" i="4"/>
  <c r="L7" i="4"/>
  <c r="L4" i="4"/>
  <c r="D10" i="4"/>
  <c r="L10" i="4"/>
  <c r="M10" i="4" s="1"/>
  <c r="D6" i="4"/>
  <c r="L6" i="4"/>
  <c r="M6" i="4" s="1"/>
  <c r="L4" i="5"/>
  <c r="C20" i="5"/>
  <c r="M12" i="5"/>
  <c r="F20" i="5"/>
  <c r="D4" i="5"/>
  <c r="D16" i="5"/>
  <c r="M16" i="5" s="1"/>
  <c r="D12" i="5"/>
  <c r="D8" i="5"/>
  <c r="M8" i="5" s="1"/>
  <c r="G4" i="5"/>
  <c r="G20" i="5" s="1"/>
  <c r="L4" i="6"/>
  <c r="M4" i="6" s="1"/>
  <c r="C20" i="6"/>
  <c r="L16" i="6"/>
  <c r="M16" i="6" s="1"/>
  <c r="C21" i="6"/>
  <c r="L21" i="6" s="1"/>
  <c r="M12" i="6"/>
  <c r="L8" i="6"/>
  <c r="M8" i="6" s="1"/>
  <c r="F20" i="6"/>
  <c r="D19" i="6"/>
  <c r="D15" i="6"/>
  <c r="D11" i="6"/>
  <c r="D7" i="6"/>
  <c r="M7" i="6" s="1"/>
  <c r="M8" i="7"/>
  <c r="F21" i="7"/>
  <c r="D18" i="7"/>
  <c r="D14" i="7"/>
  <c r="M14" i="8"/>
  <c r="D11" i="8"/>
  <c r="M11" i="8" s="1"/>
  <c r="D7" i="8"/>
  <c r="M7" i="8" s="1"/>
  <c r="G15" i="8"/>
  <c r="D18" i="5"/>
  <c r="M18" i="5" s="1"/>
  <c r="D14" i="5"/>
  <c r="M14" i="5" s="1"/>
  <c r="D6" i="5"/>
  <c r="M6" i="5" s="1"/>
  <c r="L14" i="6"/>
  <c r="D13" i="4"/>
  <c r="L13" i="4"/>
  <c r="D9" i="4"/>
  <c r="L9" i="4"/>
  <c r="D5" i="4"/>
  <c r="L5" i="4"/>
  <c r="D19" i="5"/>
  <c r="M19" i="5" s="1"/>
  <c r="D15" i="5"/>
  <c r="M15" i="5" s="1"/>
  <c r="D11" i="5"/>
  <c r="M11" i="5" s="1"/>
  <c r="D7" i="5"/>
  <c r="M7" i="5" s="1"/>
  <c r="M19" i="6"/>
  <c r="M15" i="6"/>
  <c r="M11" i="6"/>
  <c r="D18" i="6"/>
  <c r="D14" i="6"/>
  <c r="D10" i="6"/>
  <c r="M10" i="6" s="1"/>
  <c r="D6" i="6"/>
  <c r="L19" i="7"/>
  <c r="M19" i="7" s="1"/>
  <c r="L15" i="7"/>
  <c r="M15" i="7" s="1"/>
  <c r="L11" i="7"/>
  <c r="M11" i="7" s="1"/>
  <c r="L7" i="7"/>
  <c r="M7" i="7" s="1"/>
  <c r="D4" i="7"/>
  <c r="D17" i="7"/>
  <c r="M17" i="7" s="1"/>
  <c r="D13" i="7"/>
  <c r="M13" i="7" s="1"/>
  <c r="D9" i="7"/>
  <c r="M9" i="7" s="1"/>
  <c r="D5" i="7"/>
  <c r="L13" i="8"/>
  <c r="L9" i="8"/>
  <c r="M9" i="8" s="1"/>
  <c r="L5" i="8"/>
  <c r="D4" i="8"/>
  <c r="D10" i="8"/>
  <c r="M10" i="8" s="1"/>
  <c r="D6" i="8"/>
  <c r="M6" i="8" s="1"/>
  <c r="D17" i="6"/>
  <c r="M17" i="6" s="1"/>
  <c r="D13" i="6"/>
  <c r="D9" i="6"/>
  <c r="D5" i="6"/>
  <c r="D20" i="6" s="1"/>
  <c r="M18" i="7"/>
  <c r="M14" i="7"/>
  <c r="M6" i="7"/>
  <c r="D20" i="7"/>
  <c r="M20" i="7" s="1"/>
  <c r="D16" i="7"/>
  <c r="M16" i="7" s="1"/>
  <c r="D12" i="7"/>
  <c r="M12" i="7" s="1"/>
  <c r="D8" i="7"/>
  <c r="G4" i="7"/>
  <c r="G21" i="7" s="1"/>
  <c r="M12" i="8"/>
  <c r="M8" i="8"/>
  <c r="F15" i="8"/>
  <c r="D13" i="8"/>
  <c r="D9" i="8"/>
  <c r="D5" i="8"/>
  <c r="C14" i="4"/>
  <c r="D4" i="4"/>
  <c r="D14" i="4" s="1"/>
  <c r="F14" i="4"/>
  <c r="G4" i="4"/>
  <c r="G14" i="4" s="1"/>
  <c r="M22" i="4" l="1"/>
  <c r="L14" i="4"/>
  <c r="M14" i="4" s="1"/>
  <c r="M13" i="8"/>
  <c r="M9" i="4"/>
  <c r="M14" i="6"/>
  <c r="L20" i="6"/>
  <c r="M20" i="6" s="1"/>
  <c r="M4" i="5"/>
  <c r="M11" i="4"/>
  <c r="M4" i="7"/>
  <c r="M13" i="6"/>
  <c r="L20" i="5"/>
  <c r="D15" i="8"/>
  <c r="D21" i="7"/>
  <c r="M21" i="7" s="1"/>
  <c r="L15" i="4"/>
  <c r="M4" i="4"/>
  <c r="L15" i="8"/>
  <c r="M15" i="8" s="1"/>
  <c r="M5" i="8"/>
  <c r="M5" i="4"/>
  <c r="M13" i="4"/>
  <c r="M21" i="6"/>
  <c r="D20" i="5"/>
  <c r="M7" i="4"/>
  <c r="M4" i="8"/>
  <c r="M5" i="6"/>
  <c r="M6" i="6"/>
  <c r="M20" i="5" l="1"/>
</calcChain>
</file>

<file path=xl/sharedStrings.xml><?xml version="1.0" encoding="utf-8"?>
<sst xmlns="http://schemas.openxmlformats.org/spreadsheetml/2006/main" count="309" uniqueCount="70">
  <si>
    <t>vf (mm/sec)</t>
  </si>
  <si>
    <t>vr (mm/sec)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</si>
  <si>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vf (mm/sec)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</si>
  <si>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vr (mm/sec)</t>
    </r>
  </si>
  <si>
    <t>p [Pa]</t>
  </si>
  <si>
    <t>V (Volt)</t>
  </si>
  <si>
    <t xml:space="preserve">Group n. </t>
  </si>
  <si>
    <t>d(mm)</t>
  </si>
  <si>
    <t>T (˚C)</t>
  </si>
  <si>
    <t>For each droplet report the average velocity of fall and rise over multiple measurements, distance of plates, temperature, pressure and Voltage across the plates</t>
  </si>
  <si>
    <t>Separation</t>
  </si>
  <si>
    <t>7.86mm</t>
  </si>
  <si>
    <t>0.02mm</t>
  </si>
  <si>
    <t>Time Uncertainty</t>
  </si>
  <si>
    <t>Distance Taveled</t>
  </si>
  <si>
    <t>0.2mm</t>
  </si>
  <si>
    <t>0.025mm</t>
  </si>
  <si>
    <t>0.5s</t>
  </si>
  <si>
    <t>AVERAGE</t>
  </si>
  <si>
    <t>AVG 1</t>
  </si>
  <si>
    <t>AVG 2</t>
  </si>
  <si>
    <t>AVG</t>
  </si>
  <si>
    <t>Q</t>
  </si>
  <si>
    <t>dQ</t>
  </si>
  <si>
    <t>Constants</t>
  </si>
  <si>
    <t>Value</t>
  </si>
  <si>
    <t>g</t>
  </si>
  <si>
    <t>rho</t>
  </si>
  <si>
    <t>b</t>
  </si>
  <si>
    <t>eta</t>
  </si>
  <si>
    <t>p</t>
  </si>
  <si>
    <t>E</t>
  </si>
  <si>
    <t>V</t>
  </si>
  <si>
    <t>Q1 - Q2</t>
  </si>
  <si>
    <t>Delta</t>
  </si>
  <si>
    <t>e</t>
  </si>
  <si>
    <t>Group 6.</t>
  </si>
  <si>
    <t>dq</t>
  </si>
  <si>
    <t>Time Fall (s)</t>
  </si>
  <si>
    <t>Time Rise (s)</t>
  </si>
  <si>
    <t>Droplet</t>
  </si>
  <si>
    <t>Δfall (s)</t>
  </si>
  <si>
    <t>Δrise (s)</t>
  </si>
  <si>
    <t>Q (C)</t>
  </si>
  <si>
    <t>ΔQ (C)</t>
  </si>
  <si>
    <t>Multiple</t>
  </si>
  <si>
    <t>Q2 - Q1 (C)</t>
  </si>
  <si>
    <t>Guess 2</t>
  </si>
  <si>
    <t>Estimate</t>
  </si>
  <si>
    <t>Trial N</t>
  </si>
  <si>
    <t>Time Rise (S)</t>
  </si>
  <si>
    <t>Constant</t>
  </si>
  <si>
    <t>Uncertainty</t>
  </si>
  <si>
    <t>d (mm)</t>
  </si>
  <si>
    <t>T (s)</t>
  </si>
  <si>
    <t>NA</t>
  </si>
  <si>
    <t>rounded-N</t>
  </si>
  <si>
    <t>Multiple of charge</t>
  </si>
  <si>
    <t>error</t>
  </si>
  <si>
    <t>Dvf (mm/sec)</t>
  </si>
  <si>
    <t>Dvr (mm/sec)</t>
  </si>
  <si>
    <t>Droplet 1</t>
  </si>
  <si>
    <t>Droplet 2</t>
  </si>
  <si>
    <t>Droplet 3</t>
  </si>
  <si>
    <t>Droplet 4</t>
  </si>
  <si>
    <t>Droplet 5</t>
  </si>
  <si>
    <t>Droplet 6</t>
  </si>
  <si>
    <t>Charge C)</t>
  </si>
  <si>
    <r>
      <rPr>
        <sz val="11"/>
        <color theme="1"/>
        <rFont val="Calibri"/>
        <family val="2"/>
        <charset val="2"/>
      </rPr>
      <t>Δ</t>
    </r>
    <r>
      <rPr>
        <sz val="11"/>
        <color theme="1"/>
        <rFont val="Calibri"/>
        <family val="2"/>
        <charset val="2"/>
        <scheme val="minor"/>
      </rPr>
      <t>q</t>
    </r>
  </si>
  <si>
    <t>ΔQ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</si>
</sst>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E+00"/>
    <numFmt numFmtId="166" formatCode="0.00000"/>
    <numFmt numFmtId="167" formatCode="0.0"/>
    <numFmt numFmtId="173" formatCode="0.00000E+00"/>
  </numFmts>
  <fonts count="7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  <charset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0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11" fontId="0" fillId="0" borderId="0" xfId="0" applyNumberFormat="1"/>
    <xf numFmtId="0" fontId="2" fillId="0" borderId="3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165" fontId="0" fillId="2" borderId="0" xfId="0" applyNumberFormat="1" applyFill="1"/>
    <xf numFmtId="165" fontId="0" fillId="0" borderId="0" xfId="0" applyNumberFormat="1" applyFill="1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/>
    <xf numFmtId="1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2" fontId="0" fillId="0" borderId="0" xfId="0" applyNumberFormat="1"/>
    <xf numFmtId="167" fontId="0" fillId="0" borderId="0" xfId="0" applyNumberFormat="1"/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11" fontId="0" fillId="0" borderId="7" xfId="0" applyNumberFormat="1" applyBorder="1"/>
    <xf numFmtId="11" fontId="0" fillId="0" borderId="2" xfId="0" applyNumberFormat="1" applyBorder="1"/>
    <xf numFmtId="165" fontId="0" fillId="0" borderId="6" xfId="0" applyNumberFormat="1" applyBorder="1"/>
    <xf numFmtId="0" fontId="0" fillId="0" borderId="6" xfId="0" applyBorder="1"/>
    <xf numFmtId="164" fontId="0" fillId="0" borderId="0" xfId="0" applyNumberForma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11" xfId="0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11" xfId="0" applyNumberForma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11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6" xfId="0" applyFill="1" applyBorder="1" applyAlignment="1">
      <alignment horizontal="center"/>
    </xf>
    <xf numFmtId="2" fontId="0" fillId="0" borderId="6" xfId="0" applyNumberFormat="1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6" xfId="0" applyNumberFormat="1" applyBorder="1" applyAlignment="1">
      <alignment horizontal="center"/>
    </xf>
    <xf numFmtId="11" fontId="0" fillId="0" borderId="6" xfId="0" applyNumberFormat="1" applyBorder="1"/>
    <xf numFmtId="11" fontId="0" fillId="0" borderId="6" xfId="0" applyNumberFormat="1" applyFill="1" applyBorder="1" applyAlignment="1">
      <alignment horizontal="center"/>
    </xf>
    <xf numFmtId="11" fontId="0" fillId="0" borderId="6" xfId="0" applyNumberFormat="1" applyFill="1" applyBorder="1"/>
    <xf numFmtId="2" fontId="0" fillId="0" borderId="0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1" fontId="0" fillId="0" borderId="6" xfId="0" applyNumberFormat="1" applyFill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11" xfId="0" applyNumberFormat="1" applyFill="1" applyBorder="1" applyAlignment="1">
      <alignment horizontal="center"/>
    </xf>
    <xf numFmtId="11" fontId="0" fillId="0" borderId="11" xfId="0" applyNumberFormat="1" applyFill="1" applyBorder="1" applyAlignment="1">
      <alignment horizontal="center"/>
    </xf>
    <xf numFmtId="11" fontId="0" fillId="0" borderId="11" xfId="0" applyNumberFormat="1" applyFill="1" applyBorder="1"/>
    <xf numFmtId="0" fontId="0" fillId="0" borderId="12" xfId="0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66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13" xfId="0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4" fontId="0" fillId="0" borderId="0" xfId="1" applyNumberFormat="1" applyFont="1"/>
    <xf numFmtId="0" fontId="0" fillId="0" borderId="0" xfId="0" applyNumberFormat="1"/>
    <xf numFmtId="0" fontId="0" fillId="0" borderId="14" xfId="0" applyBorder="1"/>
    <xf numFmtId="0" fontId="0" fillId="4" borderId="7" xfId="0" applyFill="1" applyBorder="1" applyAlignment="1">
      <alignment horizontal="center"/>
    </xf>
    <xf numFmtId="2" fontId="0" fillId="4" borderId="7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0" fontId="0" fillId="3" borderId="7" xfId="0" applyFill="1" applyBorder="1"/>
    <xf numFmtId="0" fontId="0" fillId="4" borderId="7" xfId="0" applyFill="1" applyBorder="1"/>
    <xf numFmtId="0" fontId="0" fillId="4" borderId="0" xfId="0" applyFill="1" applyBorder="1"/>
    <xf numFmtId="2" fontId="0" fillId="4" borderId="0" xfId="0" applyNumberForma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2" fontId="0" fillId="3" borderId="15" xfId="0" applyNumberFormat="1" applyFill="1" applyBorder="1" applyAlignment="1">
      <alignment horizontal="center"/>
    </xf>
    <xf numFmtId="164" fontId="0" fillId="3" borderId="15" xfId="0" applyNumberFormat="1" applyFill="1" applyBorder="1" applyAlignment="1">
      <alignment horizontal="center"/>
    </xf>
    <xf numFmtId="0" fontId="0" fillId="5" borderId="0" xfId="0" applyFill="1"/>
    <xf numFmtId="173" fontId="0" fillId="0" borderId="11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5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outline="0">
        <bottom style="medium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Charge</a:t>
            </a:r>
            <a:r>
              <a:rPr lang="en-AU" baseline="0"/>
              <a:t> of each droplet as a multiple of the lowest-charged (#5)</a:t>
            </a:r>
            <a:endParaRPr lang="en-A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Transpose!$O$15:$O$20</c:f>
                <c:numCache>
                  <c:formatCode>General</c:formatCode>
                  <c:ptCount val="6"/>
                  <c:pt idx="0">
                    <c:v>3.3215519251505756</c:v>
                  </c:pt>
                  <c:pt idx="1">
                    <c:v>2.7075426077506286</c:v>
                  </c:pt>
                  <c:pt idx="2">
                    <c:v>2.2950960205950515</c:v>
                  </c:pt>
                  <c:pt idx="3">
                    <c:v>2.2541248640611737</c:v>
                  </c:pt>
                  <c:pt idx="4">
                    <c:v>0.82943933276482162</c:v>
                  </c:pt>
                  <c:pt idx="5">
                    <c:v>0.4040832322898224</c:v>
                  </c:pt>
                </c:numCache>
              </c:numRef>
            </c:plus>
            <c:minus>
              <c:numRef>
                <c:f>Transpose!$O$15:$O$20</c:f>
                <c:numCache>
                  <c:formatCode>General</c:formatCode>
                  <c:ptCount val="6"/>
                  <c:pt idx="0">
                    <c:v>3.3215519251505756</c:v>
                  </c:pt>
                  <c:pt idx="1">
                    <c:v>2.7075426077506286</c:v>
                  </c:pt>
                  <c:pt idx="2">
                    <c:v>2.2950960205950515</c:v>
                  </c:pt>
                  <c:pt idx="3">
                    <c:v>2.2541248640611737</c:v>
                  </c:pt>
                  <c:pt idx="4">
                    <c:v>0.82943933276482162</c:v>
                  </c:pt>
                  <c:pt idx="5">
                    <c:v>0.4040832322898224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Transpose!$N$15:$N$20</c:f>
              <c:numCache>
                <c:formatCode>0.000</c:formatCode>
                <c:ptCount val="6"/>
                <c:pt idx="0">
                  <c:v>4.4698602189764118</c:v>
                </c:pt>
                <c:pt idx="1">
                  <c:v>3.7643915350546417</c:v>
                </c:pt>
                <c:pt idx="2">
                  <c:v>3.4442847950846147</c:v>
                </c:pt>
                <c:pt idx="3">
                  <c:v>2.1380171665770367</c:v>
                </c:pt>
                <c:pt idx="4">
                  <c:v>1.6544487478533465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D3-4693-A2AC-AF68C38FF6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678424"/>
        <c:axId val="370675144"/>
      </c:scatterChart>
      <c:valAx>
        <c:axId val="370678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Droplet number (N)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675144"/>
        <c:crosses val="autoZero"/>
        <c:crossBetween val="midCat"/>
      </c:valAx>
      <c:valAx>
        <c:axId val="370675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Multiple</a:t>
                </a:r>
                <a:r>
                  <a:rPr lang="en-AU" baseline="0"/>
                  <a:t> of charge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678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'Droplet 1'!$B$3</c:f>
              <c:strCache>
                <c:ptCount val="1"/>
                <c:pt idx="0">
                  <c:v>Time Fall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'Droplet 1'!$A$4:$A$13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'Droplet 1'!$B$4:$B$13</c:f>
              <c:numCache>
                <c:formatCode>0.000</c:formatCode>
                <c:ptCount val="10"/>
                <c:pt idx="0">
                  <c:v>3.57</c:v>
                </c:pt>
                <c:pt idx="1">
                  <c:v>5.49</c:v>
                </c:pt>
                <c:pt idx="2">
                  <c:v>5.99</c:v>
                </c:pt>
                <c:pt idx="3">
                  <c:v>6.92</c:v>
                </c:pt>
                <c:pt idx="4">
                  <c:v>5.14</c:v>
                </c:pt>
                <c:pt idx="5">
                  <c:v>4.18</c:v>
                </c:pt>
                <c:pt idx="6">
                  <c:v>4.42</c:v>
                </c:pt>
                <c:pt idx="7">
                  <c:v>6.4</c:v>
                </c:pt>
                <c:pt idx="8">
                  <c:v>3.69</c:v>
                </c:pt>
                <c:pt idx="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4E-4966-BBAD-466FF871D7EE}"/>
            </c:ext>
          </c:extLst>
        </c:ser>
        <c:ser>
          <c:idx val="1"/>
          <c:order val="1"/>
          <c:tx>
            <c:strRef>
              <c:f>'Droplet 1'!$E$3</c:f>
              <c:strCache>
                <c:ptCount val="1"/>
                <c:pt idx="0">
                  <c:v>Time Rise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'Droplet 1'!$A$4:$A$13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'Droplet 1'!$E$4:$E$13</c:f>
              <c:numCache>
                <c:formatCode>0.000</c:formatCode>
                <c:ptCount val="10"/>
                <c:pt idx="0">
                  <c:v>1.41</c:v>
                </c:pt>
                <c:pt idx="1">
                  <c:v>1.26</c:v>
                </c:pt>
                <c:pt idx="2">
                  <c:v>1.02</c:v>
                </c:pt>
                <c:pt idx="3">
                  <c:v>0.92</c:v>
                </c:pt>
                <c:pt idx="4">
                  <c:v>1.32</c:v>
                </c:pt>
                <c:pt idx="5">
                  <c:v>0.92</c:v>
                </c:pt>
                <c:pt idx="6">
                  <c:v>0.79</c:v>
                </c:pt>
                <c:pt idx="7">
                  <c:v>0.79</c:v>
                </c:pt>
                <c:pt idx="8">
                  <c:v>0.9</c:v>
                </c:pt>
                <c:pt idx="9">
                  <c:v>0.79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4E-4966-BBAD-466FF871D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528456"/>
        <c:axId val="424530096"/>
      </c:scatterChart>
      <c:valAx>
        <c:axId val="424528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30096"/>
        <c:crosses val="autoZero"/>
        <c:crossBetween val="midCat"/>
      </c:valAx>
      <c:valAx>
        <c:axId val="42453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28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'Droplet (2)'!$B$3</c:f>
              <c:strCache>
                <c:ptCount val="1"/>
                <c:pt idx="0">
                  <c:v>Time Fall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'Droplet (2)'!$A$4:$A$19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(2)'!$B$4:$B$19</c:f>
              <c:numCache>
                <c:formatCode>General</c:formatCode>
                <c:ptCount val="16"/>
                <c:pt idx="0">
                  <c:v>2.83</c:v>
                </c:pt>
                <c:pt idx="1">
                  <c:v>3.14</c:v>
                </c:pt>
                <c:pt idx="2">
                  <c:v>3.05</c:v>
                </c:pt>
                <c:pt idx="3">
                  <c:v>2.39</c:v>
                </c:pt>
                <c:pt idx="4">
                  <c:v>3.31</c:v>
                </c:pt>
                <c:pt idx="5">
                  <c:v>3.15</c:v>
                </c:pt>
                <c:pt idx="6">
                  <c:v>3.62</c:v>
                </c:pt>
                <c:pt idx="7">
                  <c:v>3.54</c:v>
                </c:pt>
                <c:pt idx="8">
                  <c:v>3.02</c:v>
                </c:pt>
                <c:pt idx="9">
                  <c:v>3.49</c:v>
                </c:pt>
                <c:pt idx="10">
                  <c:v>3.43</c:v>
                </c:pt>
                <c:pt idx="11">
                  <c:v>3.22</c:v>
                </c:pt>
                <c:pt idx="12">
                  <c:v>3.51</c:v>
                </c:pt>
                <c:pt idx="13">
                  <c:v>3.23</c:v>
                </c:pt>
                <c:pt idx="14">
                  <c:v>3.05</c:v>
                </c:pt>
                <c:pt idx="15">
                  <c:v>2.5299999999999998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B2-46AB-9BC9-0A46DA15EFC1}"/>
            </c:ext>
          </c:extLst>
        </c:ser>
        <c:ser>
          <c:idx val="1"/>
          <c:order val="1"/>
          <c:tx>
            <c:strRef>
              <c:f>'Droplet (2)'!$E$3</c:f>
              <c:strCache>
                <c:ptCount val="1"/>
                <c:pt idx="0">
                  <c:v>Time Rise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'Droplet (2)'!$A$4:$A$19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(2)'!$E$4:$E$19</c:f>
              <c:numCache>
                <c:formatCode>0.000</c:formatCode>
                <c:ptCount val="16"/>
                <c:pt idx="0">
                  <c:v>2</c:v>
                </c:pt>
                <c:pt idx="1">
                  <c:v>1.88</c:v>
                </c:pt>
                <c:pt idx="2">
                  <c:v>1.17</c:v>
                </c:pt>
                <c:pt idx="3">
                  <c:v>2.38</c:v>
                </c:pt>
                <c:pt idx="4">
                  <c:v>1.36</c:v>
                </c:pt>
                <c:pt idx="5">
                  <c:v>1.71</c:v>
                </c:pt>
                <c:pt idx="6">
                  <c:v>1.5</c:v>
                </c:pt>
                <c:pt idx="7">
                  <c:v>1.71</c:v>
                </c:pt>
                <c:pt idx="8">
                  <c:v>2.1800000000000002</c:v>
                </c:pt>
                <c:pt idx="9">
                  <c:v>1.71</c:v>
                </c:pt>
                <c:pt idx="10">
                  <c:v>1.63</c:v>
                </c:pt>
                <c:pt idx="11">
                  <c:v>1.55</c:v>
                </c:pt>
                <c:pt idx="12">
                  <c:v>1.86</c:v>
                </c:pt>
                <c:pt idx="13">
                  <c:v>1.56</c:v>
                </c:pt>
                <c:pt idx="14">
                  <c:v>1.65</c:v>
                </c:pt>
                <c:pt idx="15">
                  <c:v>1.66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B2-46AB-9BC9-0A46DA15E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541640"/>
        <c:axId val="314540328"/>
      </c:scatterChart>
      <c:valAx>
        <c:axId val="314541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540328"/>
        <c:crosses val="autoZero"/>
        <c:crossBetween val="midCat"/>
      </c:valAx>
      <c:valAx>
        <c:axId val="314540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541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'Droplet (3)'!$A$4:$A$19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(3)'!$B$4:$B$19</c:f>
              <c:numCache>
                <c:formatCode>0.00</c:formatCode>
                <c:ptCount val="16"/>
                <c:pt idx="0">
                  <c:v>5.18</c:v>
                </c:pt>
                <c:pt idx="1">
                  <c:v>5.37</c:v>
                </c:pt>
                <c:pt idx="2">
                  <c:v>5.09</c:v>
                </c:pt>
                <c:pt idx="3">
                  <c:v>4.8600000000000003</c:v>
                </c:pt>
                <c:pt idx="4">
                  <c:v>6.45</c:v>
                </c:pt>
                <c:pt idx="5">
                  <c:v>4.78</c:v>
                </c:pt>
                <c:pt idx="6">
                  <c:v>6.13</c:v>
                </c:pt>
                <c:pt idx="7">
                  <c:v>6.48</c:v>
                </c:pt>
                <c:pt idx="8">
                  <c:v>5.93</c:v>
                </c:pt>
                <c:pt idx="9">
                  <c:v>4.76</c:v>
                </c:pt>
                <c:pt idx="10">
                  <c:v>4.2</c:v>
                </c:pt>
                <c:pt idx="11">
                  <c:v>5.94</c:v>
                </c:pt>
                <c:pt idx="12">
                  <c:v>4</c:v>
                </c:pt>
                <c:pt idx="13">
                  <c:v>5</c:v>
                </c:pt>
                <c:pt idx="14">
                  <c:v>4.03</c:v>
                </c:pt>
                <c:pt idx="15">
                  <c:v>4.5999999999999996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F6-4CB4-8747-A285596C9FBC}"/>
            </c:ext>
          </c:extLst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'Droplet (3)'!$A$4:$A$19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(3)'!$E$4:$E$19</c:f>
              <c:numCache>
                <c:formatCode>0.000</c:formatCode>
                <c:ptCount val="16"/>
                <c:pt idx="0">
                  <c:v>1.01</c:v>
                </c:pt>
                <c:pt idx="1">
                  <c:v>1.21</c:v>
                </c:pt>
                <c:pt idx="2">
                  <c:v>0.62</c:v>
                </c:pt>
                <c:pt idx="3">
                  <c:v>0.97</c:v>
                </c:pt>
                <c:pt idx="4">
                  <c:v>0.99</c:v>
                </c:pt>
                <c:pt idx="5">
                  <c:v>0.92</c:v>
                </c:pt>
                <c:pt idx="6">
                  <c:v>1.1000000000000001</c:v>
                </c:pt>
                <c:pt idx="7">
                  <c:v>0.99</c:v>
                </c:pt>
                <c:pt idx="8">
                  <c:v>1.1499999999999999</c:v>
                </c:pt>
                <c:pt idx="9">
                  <c:v>0.97</c:v>
                </c:pt>
                <c:pt idx="10">
                  <c:v>0.83</c:v>
                </c:pt>
                <c:pt idx="11">
                  <c:v>0.91</c:v>
                </c:pt>
                <c:pt idx="12">
                  <c:v>1.62</c:v>
                </c:pt>
                <c:pt idx="13">
                  <c:v>1.78</c:v>
                </c:pt>
                <c:pt idx="14">
                  <c:v>2.46</c:v>
                </c:pt>
                <c:pt idx="15">
                  <c:v>2.77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F6-4CB4-8747-A285596C9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982992"/>
        <c:axId val="417983648"/>
      </c:scatterChart>
      <c:valAx>
        <c:axId val="417982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983648"/>
        <c:crosses val="autoZero"/>
        <c:crossBetween val="midCat"/>
      </c:valAx>
      <c:valAx>
        <c:axId val="41798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982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Exemplar</a:t>
            </a:r>
            <a:r>
              <a:rPr lang="en-AU" baseline="0"/>
              <a:t> Data from data set sweeps</a:t>
            </a:r>
            <a:endParaRPr lang="en-A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263010227169886E-2"/>
          <c:y val="0.12599573686467233"/>
          <c:w val="0.87892856065405622"/>
          <c:h val="0.81555827733811104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'Class Calc.'!$N$54</c:f>
                <c:numCache>
                  <c:formatCode>General</c:formatCode>
                  <c:ptCount val="1"/>
                  <c:pt idx="0">
                    <c:v>2.8593282507256699E-19</c:v>
                  </c:pt>
                </c:numCache>
              </c:numRef>
            </c:plus>
            <c:minus>
              <c:numRef>
                <c:f>'Class Calc.'!$N$54</c:f>
                <c:numCache>
                  <c:formatCode>General</c:formatCode>
                  <c:ptCount val="1"/>
                  <c:pt idx="0">
                    <c:v>2.8593282507256699E-19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'Class Calc.'!$P$39:$P$54</c:f>
              <c:numCache>
                <c:formatCode>General</c:formatCode>
                <c:ptCount val="16"/>
                <c:pt idx="0">
                  <c:v>-1.4173480711534645E-19</c:v>
                </c:pt>
                <c:pt idx="1">
                  <c:v>-1.3204435683180196E-19</c:v>
                </c:pt>
                <c:pt idx="2">
                  <c:v>-1.204406582045721E-19</c:v>
                </c:pt>
                <c:pt idx="3">
                  <c:v>-1.6456840065362462E-19</c:v>
                </c:pt>
                <c:pt idx="4">
                  <c:v>-1.5340881754697128E-19</c:v>
                </c:pt>
                <c:pt idx="5">
                  <c:v>-1.824365440404694E-19</c:v>
                </c:pt>
                <c:pt idx="6">
                  <c:v>-2.1576018699484391E-19</c:v>
                </c:pt>
                <c:pt idx="7">
                  <c:v>-1.925811635599307E-19</c:v>
                </c:pt>
                <c:pt idx="8">
                  <c:v>-2.5321163626651784E-19</c:v>
                </c:pt>
                <c:pt idx="9">
                  <c:v>-2.2439367534611521E-19</c:v>
                </c:pt>
                <c:pt idx="10">
                  <c:v>-1.9611602893537038E-19</c:v>
                </c:pt>
                <c:pt idx="11">
                  <c:v>-1.5918087042348372E-19</c:v>
                </c:pt>
                <c:pt idx="12">
                  <c:v>-1.5638444259631279E-19</c:v>
                </c:pt>
                <c:pt idx="13">
                  <c:v>-1.1576870785123E-19</c:v>
                </c:pt>
                <c:pt idx="14">
                  <c:v>-1.0799566673110102E-19</c:v>
                </c:pt>
                <c:pt idx="15">
                  <c:v>-1.5447738883430817E-19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1A-4808-A8EE-2EC12C3BF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380040"/>
        <c:axId val="725381024"/>
      </c:scatterChart>
      <c:valAx>
        <c:axId val="725380040"/>
        <c:scaling>
          <c:orientation val="minMax"/>
          <c:max val="17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Data</a:t>
                </a:r>
                <a:r>
                  <a:rPr lang="en-AU" baseline="0"/>
                  <a:t> Number</a:t>
                </a:r>
                <a:endParaRPr lang="en-AU"/>
              </a:p>
            </c:rich>
          </c:tx>
          <c:layout>
            <c:manualLayout>
              <c:xMode val="edge"/>
              <c:yMode val="edge"/>
              <c:x val="0.48402706127251327"/>
              <c:y val="0.948348068495836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381024"/>
        <c:crosses val="autoZero"/>
        <c:crossBetween val="midCat"/>
      </c:valAx>
      <c:valAx>
        <c:axId val="72538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Estimated Q (C)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380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Cohort</a:t>
            </a:r>
            <a:r>
              <a:rPr lang="en-AU" baseline="0"/>
              <a:t> Charge data</a:t>
            </a:r>
            <a:endParaRPr lang="en-AU"/>
          </a:p>
        </c:rich>
      </c:tx>
      <c:layout>
        <c:manualLayout>
          <c:xMode val="edge"/>
          <c:yMode val="edge"/>
          <c:x val="0.3950833750652617"/>
          <c:y val="9.467456797584282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365433177415745E-2"/>
          <c:y val="7.9179497017129896E-2"/>
          <c:w val="0.8764469258663371"/>
          <c:h val="0.86336869507135638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'Class data q'!$J$4:$J$185</c:f>
              <c:numCache>
                <c:formatCode>General</c:formatCode>
                <c:ptCount val="182"/>
                <c:pt idx="0">
                  <c:v>-2.8447954102542753E-19</c:v>
                </c:pt>
                <c:pt idx="1">
                  <c:v>-1.0858219261429304E-18</c:v>
                </c:pt>
                <c:pt idx="2">
                  <c:v>-1.2466376784684031E-18</c:v>
                </c:pt>
                <c:pt idx="3">
                  <c:v>-2.6026385932158794E-18</c:v>
                </c:pt>
                <c:pt idx="4">
                  <c:v>-9.1266766327066659E-19</c:v>
                </c:pt>
                <c:pt idx="5">
                  <c:v>-2.262578130026178E-16</c:v>
                </c:pt>
                <c:pt idx="6">
                  <c:v>-6.3390620347441299E-16</c:v>
                </c:pt>
                <c:pt idx="7">
                  <c:v>-4.3532060870520451E-16</c:v>
                </c:pt>
                <c:pt idx="8">
                  <c:v>8.3677430744390738E-17</c:v>
                </c:pt>
                <c:pt idx="9">
                  <c:v>-3.3260166661337345E-19</c:v>
                </c:pt>
                <c:pt idx="10">
                  <c:v>-1.225914911854331E-18</c:v>
                </c:pt>
                <c:pt idx="11">
                  <c:v>-7.6938609442212743E-19</c:v>
                </c:pt>
                <c:pt idx="12">
                  <c:v>3.418597740880948E-19</c:v>
                </c:pt>
                <c:pt idx="13">
                  <c:v>-4.324527694370833E-19</c:v>
                </c:pt>
                <c:pt idx="14">
                  <c:v>-7.1163032976912478E-20</c:v>
                </c:pt>
                <c:pt idx="15">
                  <c:v>1.3369242214153249E-18</c:v>
                </c:pt>
                <c:pt idx="16">
                  <c:v>-2.2782489848631849E-19</c:v>
                </c:pt>
                <c:pt idx="17">
                  <c:v>-5.3467743316630053E-19</c:v>
                </c:pt>
                <c:pt idx="18">
                  <c:v>-4.6149098546628723E-19</c:v>
                </c:pt>
                <c:pt idx="19">
                  <c:v>-4.2513598590220186E-19</c:v>
                </c:pt>
                <c:pt idx="20">
                  <c:v>-9.582699001667452E-19</c:v>
                </c:pt>
                <c:pt idx="21">
                  <c:v>1.5330402503506953E-18</c:v>
                </c:pt>
                <c:pt idx="22">
                  <c:v>4.8989150464642525E-20</c:v>
                </c:pt>
                <c:pt idx="23">
                  <c:v>-4.6306696336572297E-19</c:v>
                </c:pt>
                <c:pt idx="24">
                  <c:v>8.7814262189075969E-16</c:v>
                </c:pt>
                <c:pt idx="25">
                  <c:v>7.8674272934325953E-16</c:v>
                </c:pt>
                <c:pt idx="26">
                  <c:v>3.0672952521062567E-17</c:v>
                </c:pt>
                <c:pt idx="27">
                  <c:v>1.4309481213375633E-16</c:v>
                </c:pt>
                <c:pt idx="28">
                  <c:v>4.4720088884195109E-16</c:v>
                </c:pt>
                <c:pt idx="29">
                  <c:v>5.2145334221726152E-16</c:v>
                </c:pt>
                <c:pt idx="30">
                  <c:v>-7.3568236814913804E-19</c:v>
                </c:pt>
                <c:pt idx="31">
                  <c:v>-6.6880215286285286E-19</c:v>
                </c:pt>
                <c:pt idx="32">
                  <c:v>-5.0072264301402462E-19</c:v>
                </c:pt>
                <c:pt idx="33">
                  <c:v>-7.3568236814913804E-19</c:v>
                </c:pt>
                <c:pt idx="34">
                  <c:v>-7.6912247579228068E-19</c:v>
                </c:pt>
                <c:pt idx="35">
                  <c:v>-7.3568236814913804E-19</c:v>
                </c:pt>
                <c:pt idx="36">
                  <c:v>-6.6880215286285286E-19</c:v>
                </c:pt>
                <c:pt idx="37">
                  <c:v>-7.3568236814913804E-19</c:v>
                </c:pt>
                <c:pt idx="38">
                  <c:v>-6.6880215286285286E-19</c:v>
                </c:pt>
                <c:pt idx="39">
                  <c:v>-6.6880215286285286E-19</c:v>
                </c:pt>
                <c:pt idx="40">
                  <c:v>-7.3568236814913804E-19</c:v>
                </c:pt>
                <c:pt idx="41">
                  <c:v>-6.6880215286285286E-19</c:v>
                </c:pt>
                <c:pt idx="42">
                  <c:v>-5.0072264301402462E-19</c:v>
                </c:pt>
                <c:pt idx="43">
                  <c:v>-7.022422605059955E-19</c:v>
                </c:pt>
                <c:pt idx="44">
                  <c:v>-4.5718154362150063E-19</c:v>
                </c:pt>
                <c:pt idx="45">
                  <c:v>-7.3568236814913804E-19</c:v>
                </c:pt>
                <c:pt idx="46">
                  <c:v>-7.022422605059955E-19</c:v>
                </c:pt>
                <c:pt idx="47">
                  <c:v>-7.3568236814913804E-19</c:v>
                </c:pt>
                <c:pt idx="48">
                  <c:v>-5.0072264301402462E-19</c:v>
                </c:pt>
                <c:pt idx="49">
                  <c:v>-5.0072264301402462E-19</c:v>
                </c:pt>
                <c:pt idx="50">
                  <c:v>-4.5718154362150063E-19</c:v>
                </c:pt>
                <c:pt idx="51">
                  <c:v>-7.9101398758840232E-19</c:v>
                </c:pt>
                <c:pt idx="52">
                  <c:v>-1.8485060021646185E-18</c:v>
                </c:pt>
                <c:pt idx="53">
                  <c:v>-2.2801897607082058E-19</c:v>
                </c:pt>
                <c:pt idx="54">
                  <c:v>-5.42181259977646E-19</c:v>
                </c:pt>
                <c:pt idx="55">
                  <c:v>1.0327450961614248E-29</c:v>
                </c:pt>
                <c:pt idx="56">
                  <c:v>4.1891710170498957E-30</c:v>
                </c:pt>
                <c:pt idx="57">
                  <c:v>9.8963456164512234E-29</c:v>
                </c:pt>
                <c:pt idx="58">
                  <c:v>6.0509767731663938E-28</c:v>
                </c:pt>
                <c:pt idx="59">
                  <c:v>2.8087884968179736E-27</c:v>
                </c:pt>
                <c:pt idx="60">
                  <c:v>-3.0277431030538229E-30</c:v>
                </c:pt>
                <c:pt idx="61">
                  <c:v>3.7287062543686825E-30</c:v>
                </c:pt>
                <c:pt idx="62">
                  <c:v>-2.8447954102542753E-19</c:v>
                </c:pt>
                <c:pt idx="63">
                  <c:v>-1.0858219261429304E-18</c:v>
                </c:pt>
                <c:pt idx="64">
                  <c:v>-1.2466376784684031E-18</c:v>
                </c:pt>
                <c:pt idx="65">
                  <c:v>-2.6026385932158794E-18</c:v>
                </c:pt>
                <c:pt idx="66">
                  <c:v>-9.1266766327066659E-19</c:v>
                </c:pt>
                <c:pt idx="67">
                  <c:v>-2.4898474964304368E-19</c:v>
                </c:pt>
                <c:pt idx="68">
                  <c:v>-3.1791838641621085E-19</c:v>
                </c:pt>
                <c:pt idx="69">
                  <c:v>-4.4352241029172228E-19</c:v>
                </c:pt>
                <c:pt idx="70">
                  <c:v>-5.82977447613692E-19</c:v>
                </c:pt>
                <c:pt idx="71">
                  <c:v>-8.0966851778139192E-19</c:v>
                </c:pt>
                <c:pt idx="72">
                  <c:v>-3.6755547214546394E-19</c:v>
                </c:pt>
                <c:pt idx="73">
                  <c:v>-1.1167966597481344E-18</c:v>
                </c:pt>
                <c:pt idx="74">
                  <c:v>-4.5120209919123862E-19</c:v>
                </c:pt>
                <c:pt idx="75">
                  <c:v>-5.1363178024791337E-19</c:v>
                </c:pt>
                <c:pt idx="76">
                  <c:v>-1.3131598353502638E-18</c:v>
                </c:pt>
                <c:pt idx="77">
                  <c:v>-1.7405103354335175E-18</c:v>
                </c:pt>
                <c:pt idx="78">
                  <c:v>-2.9717711464688427E-19</c:v>
                </c:pt>
                <c:pt idx="79">
                  <c:v>-1.1281565805839724E-18</c:v>
                </c:pt>
                <c:pt idx="80">
                  <c:v>-5.2356714599434365E-18</c:v>
                </c:pt>
                <c:pt idx="81">
                  <c:v>-2.4390503822695692E-17</c:v>
                </c:pt>
                <c:pt idx="82">
                  <c:v>-6.5451442848859117E-18</c:v>
                </c:pt>
                <c:pt idx="83">
                  <c:v>-4.3241862210624202E-18</c:v>
                </c:pt>
                <c:pt idx="84">
                  <c:v>-2.49378134548171E-17</c:v>
                </c:pt>
                <c:pt idx="85">
                  <c:v>-1.9942109637111974E-17</c:v>
                </c:pt>
                <c:pt idx="86">
                  <c:v>-3.2162738634037646E-18</c:v>
                </c:pt>
                <c:pt idx="87">
                  <c:v>-3.4021875391532613E-17</c:v>
                </c:pt>
                <c:pt idx="88">
                  <c:v>-2.2351927260019854E-17</c:v>
                </c:pt>
                <c:pt idx="89">
                  <c:v>-3.9692738523347718E-17</c:v>
                </c:pt>
                <c:pt idx="90">
                  <c:v>-1.396555375135549E-18</c:v>
                </c:pt>
                <c:pt idx="91">
                  <c:v>-7.0289775439137177E-19</c:v>
                </c:pt>
                <c:pt idx="92">
                  <c:v>-7.0732580995485729E-19</c:v>
                </c:pt>
                <c:pt idx="93">
                  <c:v>-1.854456108373626E-18</c:v>
                </c:pt>
                <c:pt idx="94">
                  <c:v>-9.7252139152974094E-19</c:v>
                </c:pt>
                <c:pt idx="95">
                  <c:v>-5.7540111527202777E-19</c:v>
                </c:pt>
                <c:pt idx="96">
                  <c:v>-2.5442086022056105E-20</c:v>
                </c:pt>
                <c:pt idx="97">
                  <c:v>-3.160885051476154E-20</c:v>
                </c:pt>
                <c:pt idx="98">
                  <c:v>-1.0984131219523785E-19</c:v>
                </c:pt>
                <c:pt idx="99">
                  <c:v>-3.0602230101619071E-21</c:v>
                </c:pt>
                <c:pt idx="100">
                  <c:v>-1.6708239311322472E-21</c:v>
                </c:pt>
                <c:pt idx="101">
                  <c:v>-2.1867665152213124E-19</c:v>
                </c:pt>
                <c:pt idx="102">
                  <c:v>2.4614632380738494E-20</c:v>
                </c:pt>
                <c:pt idx="103">
                  <c:v>-1.2480453545243678E-19</c:v>
                </c:pt>
                <c:pt idx="104">
                  <c:v>-1.8984411103635405E-19</c:v>
                </c:pt>
                <c:pt idx="105">
                  <c:v>-9.9373753288164244E-19</c:v>
                </c:pt>
                <c:pt idx="106">
                  <c:v>-3.0842735807579312E-19</c:v>
                </c:pt>
                <c:pt idx="107">
                  <c:v>-2.8238007465334306E-19</c:v>
                </c:pt>
                <c:pt idx="108">
                  <c:v>-8.2725092359932974E-19</c:v>
                </c:pt>
                <c:pt idx="109">
                  <c:v>-3.854793018687805E-19</c:v>
                </c:pt>
                <c:pt idx="110">
                  <c:v>-2.9943558064236036E-19</c:v>
                </c:pt>
                <c:pt idx="111">
                  <c:v>-5.4226727836088383E-19</c:v>
                </c:pt>
                <c:pt idx="112">
                  <c:v>-7.309374813892249E-19</c:v>
                </c:pt>
                <c:pt idx="113">
                  <c:v>-9.503461535295137E-19</c:v>
                </c:pt>
                <c:pt idx="114">
                  <c:v>-9.5020475944525536E-19</c:v>
                </c:pt>
                <c:pt idx="115">
                  <c:v>-5.0760609370472761E-19</c:v>
                </c:pt>
                <c:pt idx="116">
                  <c:v>-6.5739453450215928E-19</c:v>
                </c:pt>
                <c:pt idx="117">
                  <c:v>-5.8782055207736522E-19</c:v>
                </c:pt>
                <c:pt idx="118">
                  <c:v>-5.7574741085432242E-19</c:v>
                </c:pt>
                <c:pt idx="119">
                  <c:v>-1.0589742198795931E-18</c:v>
                </c:pt>
                <c:pt idx="120">
                  <c:v>-2.1711182192261916E-18</c:v>
                </c:pt>
                <c:pt idx="121">
                  <c:v>-5.3620880339037921E-19</c:v>
                </c:pt>
                <c:pt idx="122">
                  <c:v>-5.3468365556390938E-19</c:v>
                </c:pt>
                <c:pt idx="123">
                  <c:v>-5.2166822854669126E-19</c:v>
                </c:pt>
                <c:pt idx="124">
                  <c:v>-2.099693455123716E-19</c:v>
                </c:pt>
                <c:pt idx="125">
                  <c:v>-2.337271139828702E-19</c:v>
                </c:pt>
                <c:pt idx="126">
                  <c:v>-6.5805381684490325E-19</c:v>
                </c:pt>
                <c:pt idx="127">
                  <c:v>-1.4784448329736284E-19</c:v>
                </c:pt>
                <c:pt idx="128">
                  <c:v>-4.6446418975319992E-19</c:v>
                </c:pt>
                <c:pt idx="129">
                  <c:v>-4.6662432748690443E-19</c:v>
                </c:pt>
                <c:pt idx="130">
                  <c:v>-3.2438387164169751E-19</c:v>
                </c:pt>
                <c:pt idx="131">
                  <c:v>-2.0522852793449144E-19</c:v>
                </c:pt>
                <c:pt idx="132">
                  <c:v>-5.3013331625535596E-19</c:v>
                </c:pt>
                <c:pt idx="133">
                  <c:v>-3.3467117034500512E-19</c:v>
                </c:pt>
                <c:pt idx="134">
                  <c:v>-6.8083266106696829E-19</c:v>
                </c:pt>
                <c:pt idx="135">
                  <c:v>-4.1024726292119158E-19</c:v>
                </c:pt>
                <c:pt idx="136">
                  <c:v>-1.4212734032502942E-18</c:v>
                </c:pt>
                <c:pt idx="137">
                  <c:v>-5.3432808017588024E-19</c:v>
                </c:pt>
                <c:pt idx="138">
                  <c:v>-4.2276411202318429E-19</c:v>
                </c:pt>
                <c:pt idx="139">
                  <c:v>-1.5841258928372047E-18</c:v>
                </c:pt>
                <c:pt idx="140">
                  <c:v>-2.0788497837197412E-18</c:v>
                </c:pt>
                <c:pt idx="141">
                  <c:v>-2.7039367197275616E-19</c:v>
                </c:pt>
                <c:pt idx="142">
                  <c:v>-2.385481580802355E-19</c:v>
                </c:pt>
                <c:pt idx="143">
                  <c:v>-6.2251483809064733E-19</c:v>
                </c:pt>
                <c:pt idx="144">
                  <c:v>-1.2688178295575648E-18</c:v>
                </c:pt>
                <c:pt idx="145">
                  <c:v>-6.7027384365933812E-19</c:v>
                </c:pt>
                <c:pt idx="146">
                  <c:v>-2.1094322277219226E-18</c:v>
                </c:pt>
                <c:pt idx="147">
                  <c:v>-1.0698671484607109E-18</c:v>
                </c:pt>
                <c:pt idx="148">
                  <c:v>2.3956503203466424E-19</c:v>
                </c:pt>
                <c:pt idx="149">
                  <c:v>2.5916662751656052E-19</c:v>
                </c:pt>
                <c:pt idx="150">
                  <c:v>1.1772100199862741E-19</c:v>
                </c:pt>
                <c:pt idx="151">
                  <c:v>1.1121628772742515E-19</c:v>
                </c:pt>
                <c:pt idx="152">
                  <c:v>1.6359540116728507E-19</c:v>
                </c:pt>
                <c:pt idx="153">
                  <c:v>-9.9241168790173824E-17</c:v>
                </c:pt>
                <c:pt idx="154">
                  <c:v>2.4068688301934575E-17</c:v>
                </c:pt>
                <c:pt idx="155">
                  <c:v>1.1077547566905457E-17</c:v>
                </c:pt>
                <c:pt idx="156">
                  <c:v>2.6101646472277572E-17</c:v>
                </c:pt>
                <c:pt idx="157">
                  <c:v>-3.626211345504175E-17</c:v>
                </c:pt>
                <c:pt idx="158">
                  <c:v>-3.7761087988378952E-17</c:v>
                </c:pt>
                <c:pt idx="159">
                  <c:v>2.9950308571835134E-17</c:v>
                </c:pt>
                <c:pt idx="160">
                  <c:v>3.5074531752482912E-17</c:v>
                </c:pt>
                <c:pt idx="161">
                  <c:v>8.9845039987723551E-18</c:v>
                </c:pt>
                <c:pt idx="162">
                  <c:v>2.8794727275204219E-17</c:v>
                </c:pt>
                <c:pt idx="163">
                  <c:v>1.5797918367233522E-17</c:v>
                </c:pt>
                <c:pt idx="164">
                  <c:v>1.2639813098308047E-17</c:v>
                </c:pt>
                <c:pt idx="165">
                  <c:v>-6.1599819577660503E-18</c:v>
                </c:pt>
                <c:pt idx="166">
                  <c:v>1.6994053808078978E-19</c:v>
                </c:pt>
                <c:pt idx="167">
                  <c:v>-9.6442447486604206E-19</c:v>
                </c:pt>
                <c:pt idx="168">
                  <c:v>-1.424945022413721E-18</c:v>
                </c:pt>
                <c:pt idx="169">
                  <c:v>-4.9824598236769187E-18</c:v>
                </c:pt>
                <c:pt idx="170">
                  <c:v>-3.1755405879411331E-19</c:v>
                </c:pt>
                <c:pt idx="171">
                  <c:v>-4.2084175132111898E-18</c:v>
                </c:pt>
                <c:pt idx="172">
                  <c:v>-3.92242722376123E-16</c:v>
                </c:pt>
                <c:pt idx="173">
                  <c:v>-1.8470051402030502E-16</c:v>
                </c:pt>
                <c:pt idx="174">
                  <c:v>-3.0220459147669833E-16</c:v>
                </c:pt>
                <c:pt idx="175">
                  <c:v>-2.9065954962139612E-16</c:v>
                </c:pt>
                <c:pt idx="176">
                  <c:v>-2.3933122505611573E-16</c:v>
                </c:pt>
                <c:pt idx="177">
                  <c:v>-3.3482641855702965E-16</c:v>
                </c:pt>
                <c:pt idx="178">
                  <c:v>-3.725635700257134E-16</c:v>
                </c:pt>
                <c:pt idx="179">
                  <c:v>-5.7106208557200371E-16</c:v>
                </c:pt>
                <c:pt idx="180">
                  <c:v>1.7277405127368775E-17</c:v>
                </c:pt>
                <c:pt idx="181">
                  <c:v>-2.4399629830134852E-16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34-48A0-8C0D-3B9C67785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260920"/>
        <c:axId val="499254360"/>
      </c:scatterChart>
      <c:valAx>
        <c:axId val="499260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Trial</a:t>
                </a:r>
                <a:r>
                  <a:rPr lang="en-AU" baseline="0"/>
                  <a:t> Number</a:t>
                </a:r>
                <a:endParaRPr lang="en-AU"/>
              </a:p>
            </c:rich>
          </c:tx>
          <c:layout>
            <c:manualLayout>
              <c:xMode val="edge"/>
              <c:yMode val="edge"/>
              <c:x val="0.44608227760433872"/>
              <c:y val="0.94600990181675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54360"/>
        <c:crosses val="autoZero"/>
        <c:crossBetween val="midCat"/>
      </c:valAx>
      <c:valAx>
        <c:axId val="499254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Estimated Charge Q (C)</a:t>
                </a:r>
              </a:p>
            </c:rich>
          </c:tx>
          <c:layout>
            <c:manualLayout>
              <c:xMode val="edge"/>
              <c:yMode val="edge"/>
              <c:x val="7.2169598556608029E-3"/>
              <c:y val="0.35900571327471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60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Class data sorted</a:t>
            </a:r>
            <a:r>
              <a:rPr lang="en-AU" baseline="0"/>
              <a:t> in order of charge strength</a:t>
            </a:r>
            <a:endParaRPr lang="en-AU"/>
          </a:p>
        </c:rich>
      </c:tx>
      <c:layout>
        <c:manualLayout>
          <c:xMode val="edge"/>
          <c:yMode val="edge"/>
          <c:x val="0.3950833750652617"/>
          <c:y val="9.467456797584282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365433177415745E-2"/>
          <c:y val="7.9179497017129896E-2"/>
          <c:w val="0.8764469258663371"/>
          <c:h val="0.86336869507135638"/>
        </c:manualLayout>
      </c:layout>
      <c:scatterChart>
        <c:scatterStyle val="lineMarker"/>
        <c:varyColors val="0"/>
        <c:ser>
          <c:idx val="0"/>
          <c:order val="0"/>
          <c:tx>
            <c:strRef>
              <c:f>'Manipulating class data'!$K$3</c:f>
              <c:strCache>
                <c:ptCount val="1"/>
                <c:pt idx="0">
                  <c:v>Q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'Manipulating class data'!$L$4:$L$185</c:f>
                <c:numCache>
                  <c:formatCode>General</c:formatCode>
                  <c:ptCount val="182"/>
                  <c:pt idx="0">
                    <c:v>2.5149345139998924E-30</c:v>
                  </c:pt>
                  <c:pt idx="1">
                    <c:v>2.9245311523438192E-30</c:v>
                  </c:pt>
                  <c:pt idx="2">
                    <c:v>3.2951232445240613E-30</c:v>
                  </c:pt>
                  <c:pt idx="3">
                    <c:v>8.311409916959088E-30</c:v>
                  </c:pt>
                  <c:pt idx="4">
                    <c:v>9.2580523671088475E-29</c:v>
                  </c:pt>
                  <c:pt idx="5">
                    <c:v>6.8228461213493068E-28</c:v>
                  </c:pt>
                  <c:pt idx="6">
                    <c:v>4.2033936976222775E-27</c:v>
                  </c:pt>
                  <c:pt idx="7">
                    <c:v>4.9369729676828207E-21</c:v>
                  </c:pt>
                  <c:pt idx="8">
                    <c:v>1.0710780535566676E-20</c:v>
                  </c:pt>
                  <c:pt idx="9">
                    <c:v>1.8291535791794827E-20</c:v>
                  </c:pt>
                  <c:pt idx="10">
                    <c:v>8.9524258682849023E-21</c:v>
                  </c:pt>
                  <c:pt idx="11">
                    <c:v>1.1164080409590659E-20</c:v>
                  </c:pt>
                  <c:pt idx="12">
                    <c:v>3.6738363656618228E-20</c:v>
                  </c:pt>
                  <c:pt idx="13">
                    <c:v>2.7429955534525744E-20</c:v>
                  </c:pt>
                  <c:pt idx="14">
                    <c:v>3.8992388516474114E-20</c:v>
                  </c:pt>
                  <c:pt idx="15">
                    <c:v>1.8185694497895278E-20</c:v>
                  </c:pt>
                  <c:pt idx="16">
                    <c:v>2.0471949450549288E-20</c:v>
                  </c:pt>
                  <c:pt idx="17">
                    <c:v>1.0543603647934526E-19</c:v>
                  </c:pt>
                  <c:pt idx="18">
                    <c:v>1.2699279871304073E-18</c:v>
                  </c:pt>
                  <c:pt idx="19">
                    <c:v>2.1426361245998672E-20</c:v>
                  </c:pt>
                  <c:pt idx="20">
                    <c:v>1.0319095456906414E-19</c:v>
                  </c:pt>
                  <c:pt idx="21">
                    <c:v>1.5737058611173985E-19</c:v>
                  </c:pt>
                  <c:pt idx="22">
                    <c:v>3.7188299462596288E-20</c:v>
                  </c:pt>
                  <c:pt idx="23">
                    <c:v>1.9838490108875178E-19</c:v>
                  </c:pt>
                  <c:pt idx="24">
                    <c:v>1.5365408774468708E-19</c:v>
                  </c:pt>
                  <c:pt idx="25">
                    <c:v>7.1150815023717152E-20</c:v>
                  </c:pt>
                  <c:pt idx="26">
                    <c:v>2.3125785726061814E-20</c:v>
                  </c:pt>
                  <c:pt idx="27">
                    <c:v>2.2234256518856164E-19</c:v>
                  </c:pt>
                  <c:pt idx="28">
                    <c:v>1.6427678638976734E-19</c:v>
                  </c:pt>
                  <c:pt idx="29">
                    <c:v>2.4238599708579706E-20</c:v>
                  </c:pt>
                  <c:pt idx="30">
                    <c:v>3.702632718222258E-19</c:v>
                  </c:pt>
                  <c:pt idx="31">
                    <c:v>4.2889586294962861E-20</c:v>
                  </c:pt>
                  <c:pt idx="32">
                    <c:v>1.7951748735560816E-19</c:v>
                  </c:pt>
                  <c:pt idx="33">
                    <c:v>8.9616766984035688E-18</c:v>
                  </c:pt>
                  <c:pt idx="34">
                    <c:v>3.0299166374793077E-19</c:v>
                  </c:pt>
                  <c:pt idx="35">
                    <c:v>3.0299166374793077E-19</c:v>
                  </c:pt>
                  <c:pt idx="36">
                    <c:v>4.3918066656437299E-19</c:v>
                  </c:pt>
                  <c:pt idx="37">
                    <c:v>1.2258961003192572E-19</c:v>
                  </c:pt>
                  <c:pt idx="38">
                    <c:v>7.1486825269220012E-18</c:v>
                  </c:pt>
                  <c:pt idx="39">
                    <c:v>1.1802338372593278E-19</c:v>
                  </c:pt>
                  <c:pt idx="40">
                    <c:v>4.7104532461042638E-19</c:v>
                  </c:pt>
                  <c:pt idx="41">
                    <c:v>5.305019712112035E-19</c:v>
                  </c:pt>
                  <c:pt idx="42">
                    <c:v>3.1132225719146493E-19</c:v>
                  </c:pt>
                  <c:pt idx="43">
                    <c:v>6.1489512228563596E-20</c:v>
                  </c:pt>
                  <c:pt idx="44">
                    <c:v>1.0427588711999597E-19</c:v>
                  </c:pt>
                  <c:pt idx="45">
                    <c:v>5.4205775081055728E-19</c:v>
                  </c:pt>
                  <c:pt idx="46">
                    <c:v>1.2102526679676613E-17</c:v>
                  </c:pt>
                  <c:pt idx="47">
                    <c:v>1.5405596033679465E-19</c:v>
                  </c:pt>
                  <c:pt idx="48">
                    <c:v>2.6059747004711947E-19</c:v>
                  </c:pt>
                  <c:pt idx="49">
                    <c:v>5.3406815871725199E-18</c:v>
                  </c:pt>
                  <c:pt idx="50">
                    <c:v>1.7776940403664908E-19</c:v>
                  </c:pt>
                  <c:pt idx="51">
                    <c:v>6.5367513115509458E-19</c:v>
                  </c:pt>
                  <c:pt idx="52">
                    <c:v>6.6451440775268937E-19</c:v>
                  </c:pt>
                  <c:pt idx="53">
                    <c:v>1.1827087758904038E-18</c:v>
                  </c:pt>
                  <c:pt idx="54">
                    <c:v>1.1827087758904038E-18</c:v>
                  </c:pt>
                  <c:pt idx="55">
                    <c:v>1.2859489350908654E-19</c:v>
                  </c:pt>
                  <c:pt idx="56">
                    <c:v>3.4006711857289193E-19</c:v>
                  </c:pt>
                  <c:pt idx="57">
                    <c:v>5.1887916417017129E-19</c:v>
                  </c:pt>
                  <c:pt idx="58">
                    <c:v>8.4309584419444235E-19</c:v>
                  </c:pt>
                  <c:pt idx="59">
                    <c:v>1.2918644189761835E-18</c:v>
                  </c:pt>
                  <c:pt idx="60">
                    <c:v>1.2918644189761835E-18</c:v>
                  </c:pt>
                  <c:pt idx="61">
                    <c:v>1.2918644189761835E-18</c:v>
                  </c:pt>
                  <c:pt idx="62">
                    <c:v>1.2918644189761835E-18</c:v>
                  </c:pt>
                  <c:pt idx="63">
                    <c:v>3.2089076957219792E-19</c:v>
                  </c:pt>
                  <c:pt idx="64">
                    <c:v>7.6022373744698253E-19</c:v>
                  </c:pt>
                  <c:pt idx="65">
                    <c:v>5.1265593490471552E-19</c:v>
                  </c:pt>
                  <c:pt idx="66">
                    <c:v>1.0139278991771024E-19</c:v>
                  </c:pt>
                  <c:pt idx="67">
                    <c:v>1.9896471120207748E-19</c:v>
                  </c:pt>
                  <c:pt idx="68">
                    <c:v>1.7522242354634389E-19</c:v>
                  </c:pt>
                  <c:pt idx="69">
                    <c:v>5.6834728174765382E-19</c:v>
                  </c:pt>
                  <c:pt idx="70">
                    <c:v>1.1830156275945012E-18</c:v>
                  </c:pt>
                  <c:pt idx="71">
                    <c:v>5.1189827213542047E-20</c:v>
                  </c:pt>
                  <c:pt idx="72">
                    <c:v>3.5248181874891084E-19</c:v>
                  </c:pt>
                  <c:pt idx="73">
                    <c:v>1.5309800284372769E-19</c:v>
                  </c:pt>
                  <c:pt idx="74">
                    <c:v>4.3583496802276919E-19</c:v>
                  </c:pt>
                  <c:pt idx="75">
                    <c:v>8.6198442322080623E-19</c:v>
                  </c:pt>
                  <c:pt idx="76">
                    <c:v>4.0130239570486513E-19</c:v>
                  </c:pt>
                  <c:pt idx="77">
                    <c:v>3.199784088026803E-19</c:v>
                  </c:pt>
                  <c:pt idx="78">
                    <c:v>4.5812542879656032E-19</c:v>
                  </c:pt>
                  <c:pt idx="79">
                    <c:v>5.5214999628275961E-19</c:v>
                  </c:pt>
                  <c:pt idx="80">
                    <c:v>8.9173620381713734E-19</c:v>
                  </c:pt>
                  <c:pt idx="81">
                    <c:v>8.9173620381713734E-19</c:v>
                  </c:pt>
                  <c:pt idx="82">
                    <c:v>8.9173620381713734E-19</c:v>
                  </c:pt>
                  <c:pt idx="83">
                    <c:v>8.9173620381713734E-19</c:v>
                  </c:pt>
                  <c:pt idx="84">
                    <c:v>8.9173620381713734E-19</c:v>
                  </c:pt>
                  <c:pt idx="85">
                    <c:v>3.8241799632035576E-19</c:v>
                  </c:pt>
                  <c:pt idx="86">
                    <c:v>1.290411049615564E-19</c:v>
                  </c:pt>
                  <c:pt idx="87">
                    <c:v>9.3398220647297407E-19</c:v>
                  </c:pt>
                  <c:pt idx="88">
                    <c:v>9.3398220647297407E-19</c:v>
                  </c:pt>
                  <c:pt idx="89">
                    <c:v>1.8050898852562826E-19</c:v>
                  </c:pt>
                  <c:pt idx="90">
                    <c:v>1.8065970066834239E-19</c:v>
                  </c:pt>
                  <c:pt idx="91">
                    <c:v>5.3448679659846178E-19</c:v>
                  </c:pt>
                  <c:pt idx="92">
                    <c:v>9.7619391158251001E-19</c:v>
                  </c:pt>
                  <c:pt idx="93">
                    <c:v>9.7619391158251001E-19</c:v>
                  </c:pt>
                  <c:pt idx="94">
                    <c:v>9.7619391158251001E-19</c:v>
                  </c:pt>
                  <c:pt idx="95">
                    <c:v>9.7619391158251001E-19</c:v>
                  </c:pt>
                  <c:pt idx="96">
                    <c:v>9.7619391158251001E-19</c:v>
                  </c:pt>
                  <c:pt idx="97">
                    <c:v>9.7619391158251001E-19</c:v>
                  </c:pt>
                  <c:pt idx="98">
                    <c:v>9.7619391158251001E-19</c:v>
                  </c:pt>
                  <c:pt idx="99">
                    <c:v>1.0183751299842234E-18</c:v>
                  </c:pt>
                  <c:pt idx="100">
                    <c:v>3.8736339289955099E-19</c:v>
                  </c:pt>
                  <c:pt idx="101">
                    <c:v>1.3845639092940161E-19</c:v>
                  </c:pt>
                  <c:pt idx="102">
                    <c:v>1.1891422339195874E-18</c:v>
                  </c:pt>
                  <c:pt idx="103">
                    <c:v>7.1497185427737154E-18</c:v>
                  </c:pt>
                  <c:pt idx="104">
                    <c:v>9.720582814023819E-19</c:v>
                  </c:pt>
                  <c:pt idx="105">
                    <c:v>9.720582814023819E-19</c:v>
                  </c:pt>
                  <c:pt idx="106">
                    <c:v>9.013153966151576E-19</c:v>
                  </c:pt>
                  <c:pt idx="107">
                    <c:v>9.8606213384217269E-19</c:v>
                  </c:pt>
                  <c:pt idx="108">
                    <c:v>2.5567166590137896E-18</c:v>
                  </c:pt>
                  <c:pt idx="109">
                    <c:v>3.5049154246118326E-19</c:v>
                  </c:pt>
                  <c:pt idx="110">
                    <c:v>2.8868123655810605E-19</c:v>
                  </c:pt>
                  <c:pt idx="111">
                    <c:v>9.191123287068858E-19</c:v>
                  </c:pt>
                  <c:pt idx="112">
                    <c:v>1.2114971616356E-18</c:v>
                  </c:pt>
                  <c:pt idx="113">
                    <c:v>7.5865397552093032E-19</c:v>
                  </c:pt>
                  <c:pt idx="114">
                    <c:v>1.1564803245609245E-18</c:v>
                  </c:pt>
                  <c:pt idx="115">
                    <c:v>1.1564803245609245E-18</c:v>
                  </c:pt>
                  <c:pt idx="116">
                    <c:v>1.6478078163636976E-18</c:v>
                  </c:pt>
                  <c:pt idx="117">
                    <c:v>1.6586124845516393E-18</c:v>
                  </c:pt>
                  <c:pt idx="118">
                    <c:v>7.5001410702858599E-19</c:v>
                  </c:pt>
                  <c:pt idx="119">
                    <c:v>1.3277609452281763E-18</c:v>
                  </c:pt>
                  <c:pt idx="120">
                    <c:v>1.3277609452281763E-18</c:v>
                  </c:pt>
                  <c:pt idx="121">
                    <c:v>4.637569115301613E-19</c:v>
                  </c:pt>
                  <c:pt idx="122">
                    <c:v>1.921724407056598E-18</c:v>
                  </c:pt>
                  <c:pt idx="123">
                    <c:v>2.9279300311613038E-19</c:v>
                  </c:pt>
                  <c:pt idx="124">
                    <c:v>4.4913346174675266E-19</c:v>
                  </c:pt>
                  <c:pt idx="125">
                    <c:v>5.5733006259789981E-19</c:v>
                  </c:pt>
                  <c:pt idx="126">
                    <c:v>5.4393993024084158E-19</c:v>
                  </c:pt>
                  <c:pt idx="127">
                    <c:v>1.1723863522545535E-18</c:v>
                  </c:pt>
                  <c:pt idx="128">
                    <c:v>6.2664171760596487E-19</c:v>
                  </c:pt>
                  <c:pt idx="129">
                    <c:v>2.6325470622635496E-18</c:v>
                  </c:pt>
                  <c:pt idx="130">
                    <c:v>1.7077212446085972E-19</c:v>
                  </c:pt>
                  <c:pt idx="131">
                    <c:v>7.2354538816817125E-19</c:v>
                  </c:pt>
                  <c:pt idx="132">
                    <c:v>8.4114556791141257E-19</c:v>
                  </c:pt>
                  <c:pt idx="133">
                    <c:v>1.0067197172405556E-18</c:v>
                  </c:pt>
                  <c:pt idx="134">
                    <c:v>3.1257872652565118E-18</c:v>
                  </c:pt>
                  <c:pt idx="135">
                    <c:v>2.7720017919410525E-18</c:v>
                  </c:pt>
                  <c:pt idx="136">
                    <c:v>2.7720017919410525E-18</c:v>
                  </c:pt>
                  <c:pt idx="137">
                    <c:v>0</c:v>
                  </c:pt>
                  <c:pt idx="138">
                    <c:v>1.5293444809300532E-18</c:v>
                  </c:pt>
                  <c:pt idx="139">
                    <c:v>0</c:v>
                  </c:pt>
                  <c:pt idx="140">
                    <c:v>1.8220097900396173E-18</c:v>
                  </c:pt>
                  <c:pt idx="141">
                    <c:v>0</c:v>
                  </c:pt>
                  <c:pt idx="142">
                    <c:v>2.2019129065306301E-18</c:v>
                  </c:pt>
                  <c:pt idx="143">
                    <c:v>0</c:v>
                  </c:pt>
                  <c:pt idx="144">
                    <c:v>2.689476880739625E-18</c:v>
                  </c:pt>
                  <c:pt idx="145">
                    <c:v>4.1725061534272855E-18</c:v>
                  </c:pt>
                  <c:pt idx="146">
                    <c:v>3.4597253118072948E-18</c:v>
                  </c:pt>
                  <c:pt idx="147">
                    <c:v>4.4263657748535697E-18</c:v>
                  </c:pt>
                  <c:pt idx="148">
                    <c:v>1.1208201914047704E-17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6.6548227354753246E-18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5.8571221867461926E-18</c:v>
                  </c:pt>
                  <c:pt idx="155">
                    <c:v>6.8578383850399862E-18</c:v>
                  </c:pt>
                  <c:pt idx="156">
                    <c:v>7.2379439421369208E-18</c:v>
                  </c:pt>
                  <c:pt idx="157">
                    <c:v>6.4957703830292924E-20</c:v>
                  </c:pt>
                  <c:pt idx="158">
                    <c:v>0</c:v>
                  </c:pt>
                  <c:pt idx="159">
                    <c:v>7.6522171181731564E-18</c:v>
                  </c:pt>
                  <c:pt idx="160">
                    <c:v>1.495637681194012E-17</c:v>
                  </c:pt>
                  <c:pt idx="161">
                    <c:v>1.5450306674745718E-17</c:v>
                  </c:pt>
                  <c:pt idx="162">
                    <c:v>0</c:v>
                  </c:pt>
                  <c:pt idx="163">
                    <c:v>4.3038711214228299E-16</c:v>
                  </c:pt>
                  <c:pt idx="164">
                    <c:v>3.5767471111178137E-17</c:v>
                  </c:pt>
                  <c:pt idx="165">
                    <c:v>3.0742083688677712E-19</c:v>
                  </c:pt>
                  <c:pt idx="166">
                    <c:v>1.3975570634559528E-16</c:v>
                  </c:pt>
                  <c:pt idx="167">
                    <c:v>9.8680848642239651E-16</c:v>
                  </c:pt>
                  <c:pt idx="168">
                    <c:v>2.7146680929508897E-16</c:v>
                  </c:pt>
                  <c:pt idx="169">
                    <c:v>2.3092482820051803E-16</c:v>
                  </c:pt>
                  <c:pt idx="170">
                    <c:v>1.6212939517149441E-16</c:v>
                  </c:pt>
                  <c:pt idx="171">
                    <c:v>4.4803595395406453E-16</c:v>
                  </c:pt>
                  <c:pt idx="172">
                    <c:v>3.2368248616100551E-16</c:v>
                  </c:pt>
                  <c:pt idx="173">
                    <c:v>5.4176817370289767E-16</c:v>
                  </c:pt>
                  <c:pt idx="174">
                    <c:v>5.7535673502732046E-16</c:v>
                  </c:pt>
                  <c:pt idx="175">
                    <c:v>1.8761360130639776E-15</c:v>
                  </c:pt>
                  <c:pt idx="176">
                    <c:v>5.8989708531958522E-19</c:v>
                  </c:pt>
                  <c:pt idx="177">
                    <c:v>6.8302390628073127E-19</c:v>
                  </c:pt>
                  <c:pt idx="178">
                    <c:v>6.8213304132204553E-16</c:v>
                  </c:pt>
                  <c:pt idx="179">
                    <c:v>2.7728492320763993E-15</c:v>
                  </c:pt>
                  <c:pt idx="180">
                    <c:v>1.0235736194274797E-19</c:v>
                  </c:pt>
                  <c:pt idx="181">
                    <c:v>7.0462014161716417E-20</c:v>
                  </c:pt>
                </c:numCache>
              </c:numRef>
            </c:plus>
            <c:minus>
              <c:numRef>
                <c:f>'Manipulating class data'!$L$4:$L$185</c:f>
                <c:numCache>
                  <c:formatCode>General</c:formatCode>
                  <c:ptCount val="182"/>
                  <c:pt idx="0">
                    <c:v>2.5149345139998924E-30</c:v>
                  </c:pt>
                  <c:pt idx="1">
                    <c:v>2.9245311523438192E-30</c:v>
                  </c:pt>
                  <c:pt idx="2">
                    <c:v>3.2951232445240613E-30</c:v>
                  </c:pt>
                  <c:pt idx="3">
                    <c:v>8.311409916959088E-30</c:v>
                  </c:pt>
                  <c:pt idx="4">
                    <c:v>9.2580523671088475E-29</c:v>
                  </c:pt>
                  <c:pt idx="5">
                    <c:v>6.8228461213493068E-28</c:v>
                  </c:pt>
                  <c:pt idx="6">
                    <c:v>4.2033936976222775E-27</c:v>
                  </c:pt>
                  <c:pt idx="7">
                    <c:v>4.9369729676828207E-21</c:v>
                  </c:pt>
                  <c:pt idx="8">
                    <c:v>1.0710780535566676E-20</c:v>
                  </c:pt>
                  <c:pt idx="9">
                    <c:v>1.8291535791794827E-20</c:v>
                  </c:pt>
                  <c:pt idx="10">
                    <c:v>8.9524258682849023E-21</c:v>
                  </c:pt>
                  <c:pt idx="11">
                    <c:v>1.1164080409590659E-20</c:v>
                  </c:pt>
                  <c:pt idx="12">
                    <c:v>3.6738363656618228E-20</c:v>
                  </c:pt>
                  <c:pt idx="13">
                    <c:v>2.7429955534525744E-20</c:v>
                  </c:pt>
                  <c:pt idx="14">
                    <c:v>3.8992388516474114E-20</c:v>
                  </c:pt>
                  <c:pt idx="15">
                    <c:v>1.8185694497895278E-20</c:v>
                  </c:pt>
                  <c:pt idx="16">
                    <c:v>2.0471949450549288E-20</c:v>
                  </c:pt>
                  <c:pt idx="17">
                    <c:v>1.0543603647934526E-19</c:v>
                  </c:pt>
                  <c:pt idx="18">
                    <c:v>1.2699279871304073E-18</c:v>
                  </c:pt>
                  <c:pt idx="19">
                    <c:v>2.1426361245998672E-20</c:v>
                  </c:pt>
                  <c:pt idx="20">
                    <c:v>1.0319095456906414E-19</c:v>
                  </c:pt>
                  <c:pt idx="21">
                    <c:v>1.5737058611173985E-19</c:v>
                  </c:pt>
                  <c:pt idx="22">
                    <c:v>3.7188299462596288E-20</c:v>
                  </c:pt>
                  <c:pt idx="23">
                    <c:v>1.9838490108875178E-19</c:v>
                  </c:pt>
                  <c:pt idx="24">
                    <c:v>1.5365408774468708E-19</c:v>
                  </c:pt>
                  <c:pt idx="25">
                    <c:v>7.1150815023717152E-20</c:v>
                  </c:pt>
                  <c:pt idx="26">
                    <c:v>2.3125785726061814E-20</c:v>
                  </c:pt>
                  <c:pt idx="27">
                    <c:v>2.2234256518856164E-19</c:v>
                  </c:pt>
                  <c:pt idx="28">
                    <c:v>1.6427678638976734E-19</c:v>
                  </c:pt>
                  <c:pt idx="29">
                    <c:v>2.4238599708579706E-20</c:v>
                  </c:pt>
                  <c:pt idx="30">
                    <c:v>3.702632718222258E-19</c:v>
                  </c:pt>
                  <c:pt idx="31">
                    <c:v>4.2889586294962861E-20</c:v>
                  </c:pt>
                  <c:pt idx="32">
                    <c:v>1.7951748735560816E-19</c:v>
                  </c:pt>
                  <c:pt idx="33">
                    <c:v>8.9616766984035688E-18</c:v>
                  </c:pt>
                  <c:pt idx="34">
                    <c:v>3.0299166374793077E-19</c:v>
                  </c:pt>
                  <c:pt idx="35">
                    <c:v>3.0299166374793077E-19</c:v>
                  </c:pt>
                  <c:pt idx="36">
                    <c:v>4.3918066656437299E-19</c:v>
                  </c:pt>
                  <c:pt idx="37">
                    <c:v>1.2258961003192572E-19</c:v>
                  </c:pt>
                  <c:pt idx="38">
                    <c:v>7.1486825269220012E-18</c:v>
                  </c:pt>
                  <c:pt idx="39">
                    <c:v>1.1802338372593278E-19</c:v>
                  </c:pt>
                  <c:pt idx="40">
                    <c:v>4.7104532461042638E-19</c:v>
                  </c:pt>
                  <c:pt idx="41">
                    <c:v>5.305019712112035E-19</c:v>
                  </c:pt>
                  <c:pt idx="42">
                    <c:v>3.1132225719146493E-19</c:v>
                  </c:pt>
                  <c:pt idx="43">
                    <c:v>6.1489512228563596E-20</c:v>
                  </c:pt>
                  <c:pt idx="44">
                    <c:v>1.0427588711999597E-19</c:v>
                  </c:pt>
                  <c:pt idx="45">
                    <c:v>5.4205775081055728E-19</c:v>
                  </c:pt>
                  <c:pt idx="46">
                    <c:v>1.2102526679676613E-17</c:v>
                  </c:pt>
                  <c:pt idx="47">
                    <c:v>1.5405596033679465E-19</c:v>
                  </c:pt>
                  <c:pt idx="48">
                    <c:v>2.6059747004711947E-19</c:v>
                  </c:pt>
                  <c:pt idx="49">
                    <c:v>5.3406815871725199E-18</c:v>
                  </c:pt>
                  <c:pt idx="50">
                    <c:v>1.7776940403664908E-19</c:v>
                  </c:pt>
                  <c:pt idx="51">
                    <c:v>6.5367513115509458E-19</c:v>
                  </c:pt>
                  <c:pt idx="52">
                    <c:v>6.6451440775268937E-19</c:v>
                  </c:pt>
                  <c:pt idx="53">
                    <c:v>1.1827087758904038E-18</c:v>
                  </c:pt>
                  <c:pt idx="54">
                    <c:v>1.1827087758904038E-18</c:v>
                  </c:pt>
                  <c:pt idx="55">
                    <c:v>1.2859489350908654E-19</c:v>
                  </c:pt>
                  <c:pt idx="56">
                    <c:v>3.4006711857289193E-19</c:v>
                  </c:pt>
                  <c:pt idx="57">
                    <c:v>5.1887916417017129E-19</c:v>
                  </c:pt>
                  <c:pt idx="58">
                    <c:v>8.4309584419444235E-19</c:v>
                  </c:pt>
                  <c:pt idx="59">
                    <c:v>1.2918644189761835E-18</c:v>
                  </c:pt>
                  <c:pt idx="60">
                    <c:v>1.2918644189761835E-18</c:v>
                  </c:pt>
                  <c:pt idx="61">
                    <c:v>1.2918644189761835E-18</c:v>
                  </c:pt>
                  <c:pt idx="62">
                    <c:v>1.2918644189761835E-18</c:v>
                  </c:pt>
                  <c:pt idx="63">
                    <c:v>3.2089076957219792E-19</c:v>
                  </c:pt>
                  <c:pt idx="64">
                    <c:v>7.6022373744698253E-19</c:v>
                  </c:pt>
                  <c:pt idx="65">
                    <c:v>5.1265593490471552E-19</c:v>
                  </c:pt>
                  <c:pt idx="66">
                    <c:v>1.0139278991771024E-19</c:v>
                  </c:pt>
                  <c:pt idx="67">
                    <c:v>1.9896471120207748E-19</c:v>
                  </c:pt>
                  <c:pt idx="68">
                    <c:v>1.7522242354634389E-19</c:v>
                  </c:pt>
                  <c:pt idx="69">
                    <c:v>5.6834728174765382E-19</c:v>
                  </c:pt>
                  <c:pt idx="70">
                    <c:v>1.1830156275945012E-18</c:v>
                  </c:pt>
                  <c:pt idx="71">
                    <c:v>5.1189827213542047E-20</c:v>
                  </c:pt>
                  <c:pt idx="72">
                    <c:v>3.5248181874891084E-19</c:v>
                  </c:pt>
                  <c:pt idx="73">
                    <c:v>1.5309800284372769E-19</c:v>
                  </c:pt>
                  <c:pt idx="74">
                    <c:v>4.3583496802276919E-19</c:v>
                  </c:pt>
                  <c:pt idx="75">
                    <c:v>8.6198442322080623E-19</c:v>
                  </c:pt>
                  <c:pt idx="76">
                    <c:v>4.0130239570486513E-19</c:v>
                  </c:pt>
                  <c:pt idx="77">
                    <c:v>3.199784088026803E-19</c:v>
                  </c:pt>
                  <c:pt idx="78">
                    <c:v>4.5812542879656032E-19</c:v>
                  </c:pt>
                  <c:pt idx="79">
                    <c:v>5.5214999628275961E-19</c:v>
                  </c:pt>
                  <c:pt idx="80">
                    <c:v>8.9173620381713734E-19</c:v>
                  </c:pt>
                  <c:pt idx="81">
                    <c:v>8.9173620381713734E-19</c:v>
                  </c:pt>
                  <c:pt idx="82">
                    <c:v>8.9173620381713734E-19</c:v>
                  </c:pt>
                  <c:pt idx="83">
                    <c:v>8.9173620381713734E-19</c:v>
                  </c:pt>
                  <c:pt idx="84">
                    <c:v>8.9173620381713734E-19</c:v>
                  </c:pt>
                  <c:pt idx="85">
                    <c:v>3.8241799632035576E-19</c:v>
                  </c:pt>
                  <c:pt idx="86">
                    <c:v>1.290411049615564E-19</c:v>
                  </c:pt>
                  <c:pt idx="87">
                    <c:v>9.3398220647297407E-19</c:v>
                  </c:pt>
                  <c:pt idx="88">
                    <c:v>9.3398220647297407E-19</c:v>
                  </c:pt>
                  <c:pt idx="89">
                    <c:v>1.8050898852562826E-19</c:v>
                  </c:pt>
                  <c:pt idx="90">
                    <c:v>1.8065970066834239E-19</c:v>
                  </c:pt>
                  <c:pt idx="91">
                    <c:v>5.3448679659846178E-19</c:v>
                  </c:pt>
                  <c:pt idx="92">
                    <c:v>9.7619391158251001E-19</c:v>
                  </c:pt>
                  <c:pt idx="93">
                    <c:v>9.7619391158251001E-19</c:v>
                  </c:pt>
                  <c:pt idx="94">
                    <c:v>9.7619391158251001E-19</c:v>
                  </c:pt>
                  <c:pt idx="95">
                    <c:v>9.7619391158251001E-19</c:v>
                  </c:pt>
                  <c:pt idx="96">
                    <c:v>9.7619391158251001E-19</c:v>
                  </c:pt>
                  <c:pt idx="97">
                    <c:v>9.7619391158251001E-19</c:v>
                  </c:pt>
                  <c:pt idx="98">
                    <c:v>9.7619391158251001E-19</c:v>
                  </c:pt>
                  <c:pt idx="99">
                    <c:v>1.0183751299842234E-18</c:v>
                  </c:pt>
                  <c:pt idx="100">
                    <c:v>3.8736339289955099E-19</c:v>
                  </c:pt>
                  <c:pt idx="101">
                    <c:v>1.3845639092940161E-19</c:v>
                  </c:pt>
                  <c:pt idx="102">
                    <c:v>1.1891422339195874E-18</c:v>
                  </c:pt>
                  <c:pt idx="103">
                    <c:v>7.1497185427737154E-18</c:v>
                  </c:pt>
                  <c:pt idx="104">
                    <c:v>9.720582814023819E-19</c:v>
                  </c:pt>
                  <c:pt idx="105">
                    <c:v>9.720582814023819E-19</c:v>
                  </c:pt>
                  <c:pt idx="106">
                    <c:v>9.013153966151576E-19</c:v>
                  </c:pt>
                  <c:pt idx="107">
                    <c:v>9.8606213384217269E-19</c:v>
                  </c:pt>
                  <c:pt idx="108">
                    <c:v>2.5567166590137896E-18</c:v>
                  </c:pt>
                  <c:pt idx="109">
                    <c:v>3.5049154246118326E-19</c:v>
                  </c:pt>
                  <c:pt idx="110">
                    <c:v>2.8868123655810605E-19</c:v>
                  </c:pt>
                  <c:pt idx="111">
                    <c:v>9.191123287068858E-19</c:v>
                  </c:pt>
                  <c:pt idx="112">
                    <c:v>1.2114971616356E-18</c:v>
                  </c:pt>
                  <c:pt idx="113">
                    <c:v>7.5865397552093032E-19</c:v>
                  </c:pt>
                  <c:pt idx="114">
                    <c:v>1.1564803245609245E-18</c:v>
                  </c:pt>
                  <c:pt idx="115">
                    <c:v>1.1564803245609245E-18</c:v>
                  </c:pt>
                  <c:pt idx="116">
                    <c:v>1.6478078163636976E-18</c:v>
                  </c:pt>
                  <c:pt idx="117">
                    <c:v>1.6586124845516393E-18</c:v>
                  </c:pt>
                  <c:pt idx="118">
                    <c:v>7.5001410702858599E-19</c:v>
                  </c:pt>
                  <c:pt idx="119">
                    <c:v>1.3277609452281763E-18</c:v>
                  </c:pt>
                  <c:pt idx="120">
                    <c:v>1.3277609452281763E-18</c:v>
                  </c:pt>
                  <c:pt idx="121">
                    <c:v>4.637569115301613E-19</c:v>
                  </c:pt>
                  <c:pt idx="122">
                    <c:v>1.921724407056598E-18</c:v>
                  </c:pt>
                  <c:pt idx="123">
                    <c:v>2.9279300311613038E-19</c:v>
                  </c:pt>
                  <c:pt idx="124">
                    <c:v>4.4913346174675266E-19</c:v>
                  </c:pt>
                  <c:pt idx="125">
                    <c:v>5.5733006259789981E-19</c:v>
                  </c:pt>
                  <c:pt idx="126">
                    <c:v>5.4393993024084158E-19</c:v>
                  </c:pt>
                  <c:pt idx="127">
                    <c:v>1.1723863522545535E-18</c:v>
                  </c:pt>
                  <c:pt idx="128">
                    <c:v>6.2664171760596487E-19</c:v>
                  </c:pt>
                  <c:pt idx="129">
                    <c:v>2.6325470622635496E-18</c:v>
                  </c:pt>
                  <c:pt idx="130">
                    <c:v>1.7077212446085972E-19</c:v>
                  </c:pt>
                  <c:pt idx="131">
                    <c:v>7.2354538816817125E-19</c:v>
                  </c:pt>
                  <c:pt idx="132">
                    <c:v>8.4114556791141257E-19</c:v>
                  </c:pt>
                  <c:pt idx="133">
                    <c:v>1.0067197172405556E-18</c:v>
                  </c:pt>
                  <c:pt idx="134">
                    <c:v>3.1257872652565118E-18</c:v>
                  </c:pt>
                  <c:pt idx="135">
                    <c:v>2.7720017919410525E-18</c:v>
                  </c:pt>
                  <c:pt idx="136">
                    <c:v>2.7720017919410525E-18</c:v>
                  </c:pt>
                  <c:pt idx="137">
                    <c:v>0</c:v>
                  </c:pt>
                  <c:pt idx="138">
                    <c:v>1.5293444809300532E-18</c:v>
                  </c:pt>
                  <c:pt idx="139">
                    <c:v>0</c:v>
                  </c:pt>
                  <c:pt idx="140">
                    <c:v>1.8220097900396173E-18</c:v>
                  </c:pt>
                  <c:pt idx="141">
                    <c:v>0</c:v>
                  </c:pt>
                  <c:pt idx="142">
                    <c:v>2.2019129065306301E-18</c:v>
                  </c:pt>
                  <c:pt idx="143">
                    <c:v>0</c:v>
                  </c:pt>
                  <c:pt idx="144">
                    <c:v>2.689476880739625E-18</c:v>
                  </c:pt>
                  <c:pt idx="145">
                    <c:v>4.1725061534272855E-18</c:v>
                  </c:pt>
                  <c:pt idx="146">
                    <c:v>3.4597253118072948E-18</c:v>
                  </c:pt>
                  <c:pt idx="147">
                    <c:v>4.4263657748535697E-18</c:v>
                  </c:pt>
                  <c:pt idx="148">
                    <c:v>1.1208201914047704E-17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6.6548227354753246E-18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5.8571221867461926E-18</c:v>
                  </c:pt>
                  <c:pt idx="155">
                    <c:v>6.8578383850399862E-18</c:v>
                  </c:pt>
                  <c:pt idx="156">
                    <c:v>7.2379439421369208E-18</c:v>
                  </c:pt>
                  <c:pt idx="157">
                    <c:v>6.4957703830292924E-20</c:v>
                  </c:pt>
                  <c:pt idx="158">
                    <c:v>0</c:v>
                  </c:pt>
                  <c:pt idx="159">
                    <c:v>7.6522171181731564E-18</c:v>
                  </c:pt>
                  <c:pt idx="160">
                    <c:v>1.495637681194012E-17</c:v>
                  </c:pt>
                  <c:pt idx="161">
                    <c:v>1.5450306674745718E-17</c:v>
                  </c:pt>
                  <c:pt idx="162">
                    <c:v>0</c:v>
                  </c:pt>
                  <c:pt idx="163">
                    <c:v>4.3038711214228299E-16</c:v>
                  </c:pt>
                  <c:pt idx="164">
                    <c:v>3.5767471111178137E-17</c:v>
                  </c:pt>
                  <c:pt idx="165">
                    <c:v>3.0742083688677712E-19</c:v>
                  </c:pt>
                  <c:pt idx="166">
                    <c:v>1.3975570634559528E-16</c:v>
                  </c:pt>
                  <c:pt idx="167">
                    <c:v>9.8680848642239651E-16</c:v>
                  </c:pt>
                  <c:pt idx="168">
                    <c:v>2.7146680929508897E-16</c:v>
                  </c:pt>
                  <c:pt idx="169">
                    <c:v>2.3092482820051803E-16</c:v>
                  </c:pt>
                  <c:pt idx="170">
                    <c:v>1.6212939517149441E-16</c:v>
                  </c:pt>
                  <c:pt idx="171">
                    <c:v>4.4803595395406453E-16</c:v>
                  </c:pt>
                  <c:pt idx="172">
                    <c:v>3.2368248616100551E-16</c:v>
                  </c:pt>
                  <c:pt idx="173">
                    <c:v>5.4176817370289767E-16</c:v>
                  </c:pt>
                  <c:pt idx="174">
                    <c:v>5.7535673502732046E-16</c:v>
                  </c:pt>
                  <c:pt idx="175">
                    <c:v>1.8761360130639776E-15</c:v>
                  </c:pt>
                  <c:pt idx="176">
                    <c:v>5.8989708531958522E-19</c:v>
                  </c:pt>
                  <c:pt idx="177">
                    <c:v>6.8302390628073127E-19</c:v>
                  </c:pt>
                  <c:pt idx="178">
                    <c:v>6.8213304132204553E-16</c:v>
                  </c:pt>
                  <c:pt idx="179">
                    <c:v>2.7728492320763993E-15</c:v>
                  </c:pt>
                  <c:pt idx="180">
                    <c:v>1.0235736194274797E-19</c:v>
                  </c:pt>
                  <c:pt idx="181">
                    <c:v>7.0462014161716417E-20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'Manipulating class data'!$K$11:$K$185</c:f>
              <c:numCache>
                <c:formatCode>General</c:formatCode>
                <c:ptCount val="175"/>
                <c:pt idx="0">
                  <c:v>1.6708239311322472E-21</c:v>
                </c:pt>
                <c:pt idx="1">
                  <c:v>3.0602230101619071E-21</c:v>
                </c:pt>
                <c:pt idx="2">
                  <c:v>2.4614632380738494E-20</c:v>
                </c:pt>
                <c:pt idx="3">
                  <c:v>2.5442086022056105E-20</c:v>
                </c:pt>
                <c:pt idx="4">
                  <c:v>3.160885051476154E-20</c:v>
                </c:pt>
                <c:pt idx="5">
                  <c:v>4.8989150464642525E-20</c:v>
                </c:pt>
                <c:pt idx="6">
                  <c:v>7.1163032976912478E-20</c:v>
                </c:pt>
                <c:pt idx="7">
                  <c:v>1.0984131219523785E-19</c:v>
                </c:pt>
                <c:pt idx="8">
                  <c:v>1.1121628772742515E-19</c:v>
                </c:pt>
                <c:pt idx="9">
                  <c:v>1.1772100199862741E-19</c:v>
                </c:pt>
                <c:pt idx="10">
                  <c:v>1.2480453545243678E-19</c:v>
                </c:pt>
                <c:pt idx="11">
                  <c:v>1.4784448329736284E-19</c:v>
                </c:pt>
                <c:pt idx="12">
                  <c:v>1.6359540116728507E-19</c:v>
                </c:pt>
                <c:pt idx="13">
                  <c:v>1.6994053808078978E-19</c:v>
                </c:pt>
                <c:pt idx="14">
                  <c:v>1.8984411103635405E-19</c:v>
                </c:pt>
                <c:pt idx="15">
                  <c:v>2.0522852793449144E-19</c:v>
                </c:pt>
                <c:pt idx="16">
                  <c:v>2.099693455123716E-19</c:v>
                </c:pt>
                <c:pt idx="17">
                  <c:v>2.1867665152213124E-19</c:v>
                </c:pt>
                <c:pt idx="18">
                  <c:v>2.2782489848631849E-19</c:v>
                </c:pt>
                <c:pt idx="19">
                  <c:v>2.2801897607082058E-19</c:v>
                </c:pt>
                <c:pt idx="20">
                  <c:v>2.337271139828702E-19</c:v>
                </c:pt>
                <c:pt idx="21">
                  <c:v>2.385481580802355E-19</c:v>
                </c:pt>
                <c:pt idx="22">
                  <c:v>2.3956503203466424E-19</c:v>
                </c:pt>
                <c:pt idx="23">
                  <c:v>2.4898474964304368E-19</c:v>
                </c:pt>
                <c:pt idx="24">
                  <c:v>2.5916662751656052E-19</c:v>
                </c:pt>
                <c:pt idx="25">
                  <c:v>2.7039367197275616E-19</c:v>
                </c:pt>
                <c:pt idx="26">
                  <c:v>2.8238007465334306E-19</c:v>
                </c:pt>
                <c:pt idx="27">
                  <c:v>2.8447954102542753E-19</c:v>
                </c:pt>
                <c:pt idx="28">
                  <c:v>2.8447954102542753E-19</c:v>
                </c:pt>
                <c:pt idx="29">
                  <c:v>2.9717711464688427E-19</c:v>
                </c:pt>
                <c:pt idx="30">
                  <c:v>2.9943558064236036E-19</c:v>
                </c:pt>
                <c:pt idx="31">
                  <c:v>3.0842735807579312E-19</c:v>
                </c:pt>
                <c:pt idx="32">
                  <c:v>3.1755405879411331E-19</c:v>
                </c:pt>
                <c:pt idx="33">
                  <c:v>3.1791838641621085E-19</c:v>
                </c:pt>
                <c:pt idx="34">
                  <c:v>3.2438387164169751E-19</c:v>
                </c:pt>
                <c:pt idx="35">
                  <c:v>3.3260166661337345E-19</c:v>
                </c:pt>
                <c:pt idx="36">
                  <c:v>3.3467117034500512E-19</c:v>
                </c:pt>
                <c:pt idx="37">
                  <c:v>3.418597740880948E-19</c:v>
                </c:pt>
                <c:pt idx="38">
                  <c:v>3.6755547214546394E-19</c:v>
                </c:pt>
                <c:pt idx="39">
                  <c:v>3.854793018687805E-19</c:v>
                </c:pt>
                <c:pt idx="40">
                  <c:v>4.1024726292119158E-19</c:v>
                </c:pt>
                <c:pt idx="41">
                  <c:v>4.2276411202318429E-19</c:v>
                </c:pt>
                <c:pt idx="42">
                  <c:v>4.2513598590220186E-19</c:v>
                </c:pt>
                <c:pt idx="43">
                  <c:v>4.324527694370833E-19</c:v>
                </c:pt>
                <c:pt idx="44">
                  <c:v>4.4352241029172228E-19</c:v>
                </c:pt>
                <c:pt idx="45">
                  <c:v>4.5120209919123862E-19</c:v>
                </c:pt>
                <c:pt idx="46">
                  <c:v>4.5718154362150063E-19</c:v>
                </c:pt>
                <c:pt idx="47">
                  <c:v>4.5718154362150063E-19</c:v>
                </c:pt>
                <c:pt idx="48">
                  <c:v>4.6149098546628723E-19</c:v>
                </c:pt>
                <c:pt idx="49">
                  <c:v>4.6306696336572297E-19</c:v>
                </c:pt>
                <c:pt idx="50">
                  <c:v>4.6446418975319992E-19</c:v>
                </c:pt>
                <c:pt idx="51">
                  <c:v>4.6662432748690443E-19</c:v>
                </c:pt>
                <c:pt idx="52">
                  <c:v>5.0072264301402462E-19</c:v>
                </c:pt>
                <c:pt idx="53">
                  <c:v>5.0072264301402462E-19</c:v>
                </c:pt>
                <c:pt idx="54">
                  <c:v>5.0072264301402462E-19</c:v>
                </c:pt>
                <c:pt idx="55">
                  <c:v>5.0072264301402462E-19</c:v>
                </c:pt>
                <c:pt idx="56">
                  <c:v>5.0760609370472761E-19</c:v>
                </c:pt>
                <c:pt idx="57">
                  <c:v>5.1363178024791337E-19</c:v>
                </c:pt>
                <c:pt idx="58">
                  <c:v>5.2166822854669126E-19</c:v>
                </c:pt>
                <c:pt idx="59">
                  <c:v>5.3013331625535596E-19</c:v>
                </c:pt>
                <c:pt idx="60">
                  <c:v>5.3432808017588024E-19</c:v>
                </c:pt>
                <c:pt idx="61">
                  <c:v>5.3467743316630053E-19</c:v>
                </c:pt>
                <c:pt idx="62">
                  <c:v>5.3468365556390938E-19</c:v>
                </c:pt>
                <c:pt idx="63">
                  <c:v>5.3620880339037921E-19</c:v>
                </c:pt>
                <c:pt idx="64">
                  <c:v>5.42181259977646E-19</c:v>
                </c:pt>
                <c:pt idx="65">
                  <c:v>5.4226727836088383E-19</c:v>
                </c:pt>
                <c:pt idx="66">
                  <c:v>5.7540111527202777E-19</c:v>
                </c:pt>
                <c:pt idx="67">
                  <c:v>5.7574741085432242E-19</c:v>
                </c:pt>
                <c:pt idx="68">
                  <c:v>5.82977447613692E-19</c:v>
                </c:pt>
                <c:pt idx="69">
                  <c:v>5.8782055207736522E-19</c:v>
                </c:pt>
                <c:pt idx="70">
                  <c:v>6.2251483809064733E-19</c:v>
                </c:pt>
                <c:pt idx="71">
                  <c:v>6.5739453450215928E-19</c:v>
                </c:pt>
                <c:pt idx="72">
                  <c:v>6.5805381684490325E-19</c:v>
                </c:pt>
                <c:pt idx="73">
                  <c:v>6.6880215286285286E-19</c:v>
                </c:pt>
                <c:pt idx="74">
                  <c:v>6.6880215286285286E-19</c:v>
                </c:pt>
                <c:pt idx="75">
                  <c:v>6.6880215286285286E-19</c:v>
                </c:pt>
                <c:pt idx="76">
                  <c:v>6.6880215286285286E-19</c:v>
                </c:pt>
                <c:pt idx="77">
                  <c:v>6.6880215286285286E-19</c:v>
                </c:pt>
                <c:pt idx="78">
                  <c:v>6.7027384365933812E-19</c:v>
                </c:pt>
                <c:pt idx="79">
                  <c:v>6.8083266106696829E-19</c:v>
                </c:pt>
                <c:pt idx="80">
                  <c:v>7.022422605059955E-19</c:v>
                </c:pt>
                <c:pt idx="81">
                  <c:v>7.022422605059955E-19</c:v>
                </c:pt>
                <c:pt idx="82">
                  <c:v>7.0289775439137177E-19</c:v>
                </c:pt>
                <c:pt idx="83">
                  <c:v>7.0732580995485729E-19</c:v>
                </c:pt>
                <c:pt idx="84">
                  <c:v>7.309374813892249E-19</c:v>
                </c:pt>
                <c:pt idx="85">
                  <c:v>7.3568236814913804E-19</c:v>
                </c:pt>
                <c:pt idx="86">
                  <c:v>7.3568236814913804E-19</c:v>
                </c:pt>
                <c:pt idx="87">
                  <c:v>7.3568236814913804E-19</c:v>
                </c:pt>
                <c:pt idx="88">
                  <c:v>7.3568236814913804E-19</c:v>
                </c:pt>
                <c:pt idx="89">
                  <c:v>7.3568236814913804E-19</c:v>
                </c:pt>
                <c:pt idx="90">
                  <c:v>7.3568236814913804E-19</c:v>
                </c:pt>
                <c:pt idx="91">
                  <c:v>7.3568236814913804E-19</c:v>
                </c:pt>
                <c:pt idx="92">
                  <c:v>7.6912247579228068E-19</c:v>
                </c:pt>
                <c:pt idx="93">
                  <c:v>7.6938609442212743E-19</c:v>
                </c:pt>
                <c:pt idx="94">
                  <c:v>7.9101398758840232E-19</c:v>
                </c:pt>
                <c:pt idx="95">
                  <c:v>8.0966851778139192E-19</c:v>
                </c:pt>
                <c:pt idx="96">
                  <c:v>8.2725092359932974E-19</c:v>
                </c:pt>
                <c:pt idx="97">
                  <c:v>9.1266766327066659E-19</c:v>
                </c:pt>
                <c:pt idx="98">
                  <c:v>9.1266766327066659E-19</c:v>
                </c:pt>
                <c:pt idx="99">
                  <c:v>9.5020475944525536E-19</c:v>
                </c:pt>
                <c:pt idx="100">
                  <c:v>9.503461535295137E-19</c:v>
                </c:pt>
                <c:pt idx="101">
                  <c:v>9.582699001667452E-19</c:v>
                </c:pt>
                <c:pt idx="102">
                  <c:v>9.6442447486604206E-19</c:v>
                </c:pt>
                <c:pt idx="103">
                  <c:v>9.7252139152974094E-19</c:v>
                </c:pt>
                <c:pt idx="104">
                  <c:v>9.9373753288164244E-19</c:v>
                </c:pt>
                <c:pt idx="105">
                  <c:v>1.0589742198795931E-18</c:v>
                </c:pt>
                <c:pt idx="106">
                  <c:v>1.0698671484607109E-18</c:v>
                </c:pt>
                <c:pt idx="107">
                  <c:v>1.0858219261429304E-18</c:v>
                </c:pt>
                <c:pt idx="108">
                  <c:v>1.0858219261429304E-18</c:v>
                </c:pt>
                <c:pt idx="109">
                  <c:v>1.1167966597481344E-18</c:v>
                </c:pt>
                <c:pt idx="110">
                  <c:v>1.1281565805839724E-18</c:v>
                </c:pt>
                <c:pt idx="111">
                  <c:v>1.225914911854331E-18</c:v>
                </c:pt>
                <c:pt idx="112">
                  <c:v>1.2466376784684031E-18</c:v>
                </c:pt>
                <c:pt idx="113">
                  <c:v>1.2466376784684031E-18</c:v>
                </c:pt>
                <c:pt idx="114">
                  <c:v>1.2688178295575648E-18</c:v>
                </c:pt>
                <c:pt idx="115">
                  <c:v>1.3131598353502638E-18</c:v>
                </c:pt>
                <c:pt idx="116">
                  <c:v>1.3369242214153249E-18</c:v>
                </c:pt>
                <c:pt idx="117">
                  <c:v>1.396555375135549E-18</c:v>
                </c:pt>
                <c:pt idx="118">
                  <c:v>1.4212734032502942E-18</c:v>
                </c:pt>
                <c:pt idx="119">
                  <c:v>1.424945022413721E-18</c:v>
                </c:pt>
                <c:pt idx="120">
                  <c:v>1.5330402503506953E-18</c:v>
                </c:pt>
                <c:pt idx="121">
                  <c:v>1.5841258928372047E-18</c:v>
                </c:pt>
                <c:pt idx="122">
                  <c:v>1.7405103354335175E-18</c:v>
                </c:pt>
                <c:pt idx="123">
                  <c:v>1.8485060021646185E-18</c:v>
                </c:pt>
                <c:pt idx="124">
                  <c:v>1.854456108373626E-18</c:v>
                </c:pt>
                <c:pt idx="125">
                  <c:v>2.0788497837197412E-18</c:v>
                </c:pt>
                <c:pt idx="126">
                  <c:v>2.1094322277219226E-18</c:v>
                </c:pt>
                <c:pt idx="127">
                  <c:v>2.1711182192261916E-18</c:v>
                </c:pt>
                <c:pt idx="128">
                  <c:v>2.6026385932158794E-18</c:v>
                </c:pt>
                <c:pt idx="129">
                  <c:v>2.6026385932158794E-18</c:v>
                </c:pt>
                <c:pt idx="130">
                  <c:v>3.2162738634037646E-18</c:v>
                </c:pt>
                <c:pt idx="131">
                  <c:v>4.2084175132111898E-18</c:v>
                </c:pt>
                <c:pt idx="132">
                  <c:v>4.3241862210624202E-18</c:v>
                </c:pt>
                <c:pt idx="133">
                  <c:v>4.9824598236769187E-18</c:v>
                </c:pt>
                <c:pt idx="134">
                  <c:v>5.2356714599434365E-18</c:v>
                </c:pt>
                <c:pt idx="135">
                  <c:v>6.1599819577660503E-18</c:v>
                </c:pt>
                <c:pt idx="136">
                  <c:v>6.5451442848859117E-18</c:v>
                </c:pt>
                <c:pt idx="137">
                  <c:v>8.9845039987723551E-18</c:v>
                </c:pt>
                <c:pt idx="138">
                  <c:v>1.1077547566905457E-17</c:v>
                </c:pt>
                <c:pt idx="139">
                  <c:v>1.2639813098308047E-17</c:v>
                </c:pt>
                <c:pt idx="140">
                  <c:v>1.5797918367233522E-17</c:v>
                </c:pt>
                <c:pt idx="141">
                  <c:v>1.7277405127368775E-17</c:v>
                </c:pt>
                <c:pt idx="142">
                  <c:v>1.9942109637111974E-17</c:v>
                </c:pt>
                <c:pt idx="143">
                  <c:v>2.2351927260019854E-17</c:v>
                </c:pt>
                <c:pt idx="144">
                  <c:v>2.4068688301934575E-17</c:v>
                </c:pt>
                <c:pt idx="145">
                  <c:v>2.4390503822695692E-17</c:v>
                </c:pt>
                <c:pt idx="146">
                  <c:v>2.49378134548171E-17</c:v>
                </c:pt>
                <c:pt idx="147">
                  <c:v>2.6101646472277572E-17</c:v>
                </c:pt>
                <c:pt idx="148">
                  <c:v>2.8794727275204219E-17</c:v>
                </c:pt>
                <c:pt idx="149">
                  <c:v>2.9950308571835134E-17</c:v>
                </c:pt>
                <c:pt idx="150">
                  <c:v>3.0672952521062567E-17</c:v>
                </c:pt>
                <c:pt idx="151">
                  <c:v>3.4021875391532613E-17</c:v>
                </c:pt>
                <c:pt idx="152">
                  <c:v>3.5074531752482912E-17</c:v>
                </c:pt>
                <c:pt idx="153">
                  <c:v>3.626211345504175E-17</c:v>
                </c:pt>
                <c:pt idx="154">
                  <c:v>3.7761087988378952E-17</c:v>
                </c:pt>
                <c:pt idx="155">
                  <c:v>3.9692738523347718E-17</c:v>
                </c:pt>
                <c:pt idx="156">
                  <c:v>8.3677430744390738E-17</c:v>
                </c:pt>
                <c:pt idx="157">
                  <c:v>9.9241168790173824E-17</c:v>
                </c:pt>
                <c:pt idx="158">
                  <c:v>1.4309481213375633E-16</c:v>
                </c:pt>
                <c:pt idx="159">
                  <c:v>1.8470051402030502E-16</c:v>
                </c:pt>
                <c:pt idx="160">
                  <c:v>2.262578130026178E-16</c:v>
                </c:pt>
                <c:pt idx="161">
                  <c:v>2.3933122505611573E-16</c:v>
                </c:pt>
                <c:pt idx="162">
                  <c:v>2.4399629830134852E-16</c:v>
                </c:pt>
                <c:pt idx="163">
                  <c:v>2.9065954962139612E-16</c:v>
                </c:pt>
                <c:pt idx="164">
                  <c:v>3.0220459147669833E-16</c:v>
                </c:pt>
                <c:pt idx="165">
                  <c:v>3.3482641855702965E-16</c:v>
                </c:pt>
                <c:pt idx="166">
                  <c:v>3.725635700257134E-16</c:v>
                </c:pt>
                <c:pt idx="167">
                  <c:v>3.92242722376123E-16</c:v>
                </c:pt>
                <c:pt idx="168">
                  <c:v>4.3532060870520451E-16</c:v>
                </c:pt>
                <c:pt idx="169">
                  <c:v>4.4720088884195109E-16</c:v>
                </c:pt>
                <c:pt idx="170">
                  <c:v>5.2145334221726152E-16</c:v>
                </c:pt>
                <c:pt idx="171">
                  <c:v>5.7106208557200371E-16</c:v>
                </c:pt>
                <c:pt idx="172">
                  <c:v>6.3390620347441299E-16</c:v>
                </c:pt>
                <c:pt idx="173">
                  <c:v>7.8674272934325953E-16</c:v>
                </c:pt>
                <c:pt idx="174">
                  <c:v>8.7814262189075969E-16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7C-4A3E-94AA-54584673F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260920"/>
        <c:axId val="499254360"/>
      </c:scatterChart>
      <c:valAx>
        <c:axId val="499260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Ordinal</a:t>
                </a:r>
                <a:r>
                  <a:rPr lang="en-AU" baseline="0"/>
                  <a:t> ranking of charge</a:t>
                </a:r>
              </a:p>
            </c:rich>
          </c:tx>
          <c:layout>
            <c:manualLayout>
              <c:xMode val="edge"/>
              <c:yMode val="edge"/>
              <c:x val="0.44608227760433872"/>
              <c:y val="0.94600990181675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54360"/>
        <c:crosses val="autoZero"/>
        <c:crossBetween val="midCat"/>
      </c:valAx>
      <c:valAx>
        <c:axId val="499254360"/>
        <c:scaling>
          <c:logBase val="10"/>
          <c:orientation val="minMax"/>
          <c:max val="1.0000000000000008E-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Estimated Charge Q (C)</a:t>
                </a:r>
              </a:p>
            </c:rich>
          </c:tx>
          <c:layout>
            <c:manualLayout>
              <c:xMode val="edge"/>
              <c:yMode val="edge"/>
              <c:x val="7.2169598556608029E-3"/>
              <c:y val="0.35900571327471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60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314325</xdr:colOff>
      <xdr:row>22</xdr:row>
      <xdr:rowOff>133350</xdr:rowOff>
    </xdr:from>
    <xdr:to>
      <xdr:col>17</xdr:col>
      <xdr:colOff>47625</xdr:colOff>
      <xdr:row>37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400050</xdr:colOff>
      <xdr:row>14</xdr:row>
      <xdr:rowOff>71437</xdr:rowOff>
    </xdr:from>
    <xdr:to>
      <xdr:col>17</xdr:col>
      <xdr:colOff>133350</xdr:colOff>
      <xdr:row>28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55E51F-08BC-4F64-AC78-8177C545A2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761999</xdr:colOff>
      <xdr:row>20</xdr:row>
      <xdr:rowOff>109537</xdr:rowOff>
    </xdr:from>
    <xdr:to>
      <xdr:col>8</xdr:col>
      <xdr:colOff>371474</xdr:colOff>
      <xdr:row>34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70E002-F34A-48EA-8957-D39EE021CB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23</xdr:row>
      <xdr:rowOff>47625</xdr:rowOff>
    </xdr:from>
    <xdr:to>
      <xdr:col>8</xdr:col>
      <xdr:colOff>47624</xdr:colOff>
      <xdr:row>36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86B769-7DD4-4FD1-9D62-286949B63C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381000</xdr:colOff>
      <xdr:row>1</xdr:row>
      <xdr:rowOff>14286</xdr:rowOff>
    </xdr:from>
    <xdr:to>
      <xdr:col>21</xdr:col>
      <xdr:colOff>9525</xdr:colOff>
      <xdr:row>20</xdr:row>
      <xdr:rowOff>133349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AE089E-2A29-451E-A3A3-E832172FE6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104775</xdr:colOff>
      <xdr:row>17</xdr:row>
      <xdr:rowOff>123825</xdr:rowOff>
    </xdr:from>
    <xdr:to>
      <xdr:col>25</xdr:col>
      <xdr:colOff>438150</xdr:colOff>
      <xdr:row>38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1F686B-B296-4728-A660-28D693DA8A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47625</xdr:colOff>
      <xdr:row>4</xdr:row>
      <xdr:rowOff>180975</xdr:rowOff>
    </xdr:from>
    <xdr:to>
      <xdr:col>29</xdr:col>
      <xdr:colOff>76200</xdr:colOff>
      <xdr:row>26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1F686B-B296-4728-A660-28D693DA8A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C4:J15" totalsRowShown="0" headerRowBorderDxfId="52" tableBorderDxfId="53">
  <autoFilter ref="C4:J15"/>
  <tableColumns count="8">
    <tableColumn id="1" name="Trial N">
      <calculatedColumnFormula>'Droplet 1'!A4</calculatedColumnFormula>
    </tableColumn>
    <tableColumn id="2" name="Time Fall (s)">
      <calculatedColumnFormula>'Droplet 1'!B4</calculatedColumnFormula>
    </tableColumn>
    <tableColumn id="3" name="vf (mm/sec)">
      <calculatedColumnFormula>'Droplet 1'!C4</calculatedColumnFormula>
    </tableColumn>
    <tableColumn id="4" name="Dvf (mm/sec)">
      <calculatedColumnFormula>'Droplet 1'!D4</calculatedColumnFormula>
    </tableColumn>
    <tableColumn id="5" name="Time Rise (s)">
      <calculatedColumnFormula>'Droplet 1'!E4</calculatedColumnFormula>
    </tableColumn>
    <tableColumn id="6" name="vr (mm/sec)">
      <calculatedColumnFormula>'Droplet 1'!F4</calculatedColumnFormula>
    </tableColumn>
    <tableColumn id="7" name="Dvr (mm/sec)">
      <calculatedColumnFormula>'Droplet 1'!G4</calculatedColumnFormula>
    </tableColumn>
    <tableColumn id="8" name="d(mm)">
      <calculatedColumnFormula>'Droplet 1'!H4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7:J34" totalsRowShown="0" headerRowBorderDxfId="50" tableBorderDxfId="51">
  <autoFilter ref="C17:J34"/>
  <tableColumns count="8">
    <tableColumn id="1" name="Trial N">
      <calculatedColumnFormula>'Droplet (2)'!A4</calculatedColumnFormula>
    </tableColumn>
    <tableColumn id="2" name="Time Fall (s)">
      <calculatedColumnFormula>'Droplet (2)'!B4</calculatedColumnFormula>
    </tableColumn>
    <tableColumn id="3" name="vf (mm/sec)">
      <calculatedColumnFormula>'Droplet (2)'!C4</calculatedColumnFormula>
    </tableColumn>
    <tableColumn id="4" name="Dvf (mm/sec)">
      <calculatedColumnFormula>'Droplet (2)'!D4</calculatedColumnFormula>
    </tableColumn>
    <tableColumn id="5" name="Time Rise (S)">
      <calculatedColumnFormula>'Droplet (2)'!E4</calculatedColumnFormula>
    </tableColumn>
    <tableColumn id="6" name="vr (mm/sec)">
      <calculatedColumnFormula>'Droplet (2)'!F4</calculatedColumnFormula>
    </tableColumn>
    <tableColumn id="7" name="Dvr (mm/sec)">
      <calculatedColumnFormula>'Droplet (2)'!G4</calculatedColumnFormula>
    </tableColumn>
    <tableColumn id="8" name="d(mm)">
      <calculatedColumnFormula>'Droplet (2)'!H4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C36:J49" totalsRowShown="0" headerRowDxfId="38" dataDxfId="39" headerRowBorderDxfId="48" tableBorderDxfId="49">
  <autoFilter ref="C36:J49"/>
  <tableColumns count="8">
    <tableColumn id="1" name="Trial N" dataDxfId="47"/>
    <tableColumn id="2" name="Time Fall (s)" dataDxfId="46"/>
    <tableColumn id="3" name="vf (mm/sec)" dataDxfId="45"/>
    <tableColumn id="4" name="Dvf (mm/sec)" dataDxfId="44"/>
    <tableColumn id="5" name="Time Rise (s)" dataDxfId="43"/>
    <tableColumn id="6" name="vr (mm/sec)" dataDxfId="42"/>
    <tableColumn id="7" name="Dvr (mm/sec)" dataDxfId="41"/>
    <tableColumn id="8" name="d(mm)" dataDxfId="4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C51:J56" totalsRowShown="0" headerRowDxfId="26" dataDxfId="27" headerRowBorderDxfId="36" tableBorderDxfId="37">
  <autoFilter ref="C51:J56"/>
  <tableColumns count="8">
    <tableColumn id="1" name="Trial N" dataDxfId="35"/>
    <tableColumn id="2" name="Time Fall (s)" dataDxfId="34"/>
    <tableColumn id="3" name="vf (mm/sec)" dataDxfId="33"/>
    <tableColumn id="4" name="Dvf (mm/sec)" dataDxfId="32"/>
    <tableColumn id="5" name="Time Rise (s)" dataDxfId="31"/>
    <tableColumn id="6" name="vr (mm/sec)" dataDxfId="30"/>
    <tableColumn id="7" name="Dvr (mm/sec)" dataDxfId="29"/>
    <tableColumn id="8" name="d(mm)" dataDxfId="28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C79:J91" totalsRowShown="0" headerRowDxfId="14" dataDxfId="15" headerRowBorderDxfId="24" tableBorderDxfId="25">
  <autoFilter ref="C79:J91"/>
  <tableColumns count="8">
    <tableColumn id="1" name="Trial N" dataDxfId="23"/>
    <tableColumn id="2" name="Time Fall (s)" dataDxfId="22"/>
    <tableColumn id="3" name="vf (mm/sec)" dataDxfId="21"/>
    <tableColumn id="4" name="Dvf (mm/sec)" dataDxfId="20"/>
    <tableColumn id="5" name="Time Rise (s)" dataDxfId="19"/>
    <tableColumn id="6" name="vr (mm/sec)" dataDxfId="18"/>
    <tableColumn id="7" name="Dvr (mm/sec)" dataDxfId="17"/>
    <tableColumn id="8" name="d(mm)" dataDxfId="16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C59:J77" totalsRowShown="0" headerRowDxfId="2" dataDxfId="3" headerRowBorderDxfId="12" tableBorderDxfId="13">
  <autoFilter ref="C59:J77"/>
  <tableColumns count="8">
    <tableColumn id="1" name="Trial N" dataDxfId="11"/>
    <tableColumn id="2" name="Time Fall (s)" dataDxfId="10"/>
    <tableColumn id="3" name="vf (mm/sec)" dataDxfId="9"/>
    <tableColumn id="4" name="Dvf (mm/sec)" dataDxfId="8"/>
    <tableColumn id="5" name="Time Rise (s)" dataDxfId="7"/>
    <tableColumn id="6" name="vr (mm/sec)" dataDxfId="6"/>
    <tableColumn id="7" name="Dvr (mm/sec)" dataDxfId="5"/>
    <tableColumn id="8" name="d(mm)" dataDxfId="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9" name="Table9" displayName="Table9" ref="F4:H187" totalsRowShown="0">
  <autoFilter ref="F4:H187"/>
  <tableColumns count="3">
    <tableColumn id="1" name="Trial N" dataDxfId="1"/>
    <tableColumn id="2" name="Charge C)">
      <calculatedColumnFormula>'Class data q'!J4</calculatedColumnFormula>
    </tableColumn>
    <tableColumn id="3" name="Δq" dataDxfId="0">
      <calculatedColumnFormula>'Class data q'!K4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opLeftCell="A4" workbookViewId="0">
      <selection activeCell="S22" sqref="S22"/>
    </sheetView>
  </sheetViews>
  <sheetFormatPr defaultRowHeight="15"/>
  <cols>
    <col min="1" max="1" width="20" customWidth="1"/>
    <col min="10" max="10" width="10.7109375" customWidth="1"/>
    <col min="11" max="11" width="12.140625" customWidth="1"/>
    <col min="12" max="12" width="11.42578125" customWidth="1"/>
    <col min="14" max="14" width="17" customWidth="1"/>
    <col min="15" max="16" width="9.5703125" bestFit="1" customWidth="1"/>
    <col min="20" max="20" width="10" bestFit="1" customWidth="1"/>
  </cols>
  <sheetData>
    <row r="1" spans="1:21" ht="15.75" thickBot="1">
      <c r="A1" s="31" t="s">
        <v>40</v>
      </c>
      <c r="B1" s="30">
        <v>1</v>
      </c>
      <c r="C1" s="30">
        <v>2</v>
      </c>
      <c r="D1" s="30">
        <v>3</v>
      </c>
      <c r="E1" s="30">
        <v>4</v>
      </c>
      <c r="F1" s="30">
        <v>5</v>
      </c>
      <c r="G1" s="30">
        <v>6</v>
      </c>
      <c r="J1" s="30" t="s">
        <v>51</v>
      </c>
      <c r="K1" s="30" t="s">
        <v>25</v>
      </c>
      <c r="L1" s="30" t="s">
        <v>52</v>
      </c>
    </row>
    <row r="2" spans="1:21">
      <c r="A2" s="32" t="s">
        <v>38</v>
      </c>
      <c r="B2" s="28">
        <v>4.9800000000000004</v>
      </c>
      <c r="C2" s="28">
        <v>3.16</v>
      </c>
      <c r="D2" s="28">
        <v>5.43</v>
      </c>
      <c r="E2" s="28">
        <v>4.4000000000000004</v>
      </c>
      <c r="F2" s="28">
        <v>6.42</v>
      </c>
      <c r="G2" s="28">
        <v>12.8</v>
      </c>
      <c r="J2" s="74" t="s">
        <v>53</v>
      </c>
      <c r="K2" s="14">
        <v>7.86</v>
      </c>
      <c r="L2" s="14">
        <v>0.02</v>
      </c>
    </row>
    <row r="3" spans="1:21">
      <c r="A3" s="33" t="s">
        <v>41</v>
      </c>
      <c r="B3" s="28">
        <v>0.5</v>
      </c>
      <c r="C3" s="28">
        <v>0.5</v>
      </c>
      <c r="D3" s="28">
        <v>0.5</v>
      </c>
      <c r="E3" s="28">
        <v>0.5</v>
      </c>
      <c r="F3" s="28">
        <v>0.5</v>
      </c>
      <c r="G3" s="28">
        <v>0.5</v>
      </c>
      <c r="J3" s="32" t="s">
        <v>54</v>
      </c>
      <c r="K3" s="14" t="s">
        <v>55</v>
      </c>
      <c r="L3" s="14">
        <v>0.5</v>
      </c>
    </row>
    <row r="4" spans="1:21">
      <c r="A4" s="32" t="s">
        <v>0</v>
      </c>
      <c r="B4" s="9">
        <v>4.2219980377156761E-2</v>
      </c>
      <c r="C4" s="9">
        <v>6.4172472068103115E-2</v>
      </c>
      <c r="D4" s="9">
        <v>3.7472588547908192E-2</v>
      </c>
      <c r="E4" s="9">
        <v>4.5776513108210161E-2</v>
      </c>
      <c r="F4" s="9">
        <v>3.1413239305719397E-2</v>
      </c>
      <c r="G4" s="9">
        <v>2.2604742112205874E-2</v>
      </c>
      <c r="J4" s="32" t="s">
        <v>26</v>
      </c>
      <c r="K4" s="14">
        <v>9.81</v>
      </c>
      <c r="L4" s="14"/>
      <c r="P4" s="86">
        <f>L15/K15</f>
        <v>0.74309973073636815</v>
      </c>
      <c r="Q4">
        <f>4.5*P4</f>
        <v>3.3439487883136567</v>
      </c>
      <c r="R4" s="9">
        <f>N15-Q4</f>
        <v>1.1259114306627551</v>
      </c>
      <c r="T4" s="10">
        <f>K20/2</f>
        <v>-1.2340468010517972E-19</v>
      </c>
    </row>
    <row r="5" spans="1:21">
      <c r="A5" s="34" t="s">
        <v>2</v>
      </c>
      <c r="B5" s="9">
        <v>4.6702134917447121E-3</v>
      </c>
      <c r="C5" s="9">
        <v>1.0443429440717189E-2</v>
      </c>
      <c r="D5" s="9">
        <v>3.5726378731107933E-3</v>
      </c>
      <c r="E5" s="9">
        <v>5.2832980398061736E-3</v>
      </c>
      <c r="F5" s="9">
        <v>2.48763712845848E-3</v>
      </c>
      <c r="G5" s="9">
        <v>2.790965803329114E-3</v>
      </c>
      <c r="J5" s="32" t="s">
        <v>27</v>
      </c>
      <c r="K5" s="14">
        <v>886</v>
      </c>
      <c r="L5" s="14"/>
      <c r="P5" s="86">
        <f>L16/K16</f>
        <v>0.71925106156932406</v>
      </c>
      <c r="Q5" s="13">
        <f t="shared" ref="Q5:Q9" si="0">4.5*P5</f>
        <v>3.2366297770619581</v>
      </c>
      <c r="R5" s="9">
        <f t="shared" ref="R5:R9" si="1">N16-Q5</f>
        <v>0.52776175799268366</v>
      </c>
    </row>
    <row r="6" spans="1:21">
      <c r="A6" s="34" t="s">
        <v>39</v>
      </c>
      <c r="B6" s="29">
        <v>1.012</v>
      </c>
      <c r="C6" s="29">
        <v>1.7193749999999999</v>
      </c>
      <c r="D6" s="29">
        <v>0.97250000000000014</v>
      </c>
      <c r="E6" s="29">
        <v>2.1575000000000002</v>
      </c>
      <c r="F6" s="29">
        <v>2.0811764705882361</v>
      </c>
      <c r="G6" s="29">
        <v>0.74818181818181817</v>
      </c>
      <c r="J6" s="32" t="s">
        <v>28</v>
      </c>
      <c r="K6" s="14">
        <v>8.3000000000000001E-3</v>
      </c>
      <c r="L6" s="14"/>
      <c r="P6" s="86">
        <f>L17/K17</f>
        <v>0.66634908468382581</v>
      </c>
      <c r="Q6" s="13">
        <f t="shared" si="0"/>
        <v>2.998570881077216</v>
      </c>
      <c r="R6" s="9">
        <f t="shared" si="1"/>
        <v>0.44571391400739868</v>
      </c>
    </row>
    <row r="7" spans="1:21">
      <c r="A7" s="34" t="s">
        <v>42</v>
      </c>
      <c r="B7" s="29">
        <v>0.5</v>
      </c>
      <c r="C7" s="29">
        <v>0.5</v>
      </c>
      <c r="D7" s="29">
        <v>0.5</v>
      </c>
      <c r="E7" s="29">
        <v>0.5</v>
      </c>
      <c r="F7" s="29">
        <v>0.5</v>
      </c>
      <c r="G7" s="29">
        <v>0.5</v>
      </c>
      <c r="J7" s="32" t="s">
        <v>29</v>
      </c>
      <c r="K7" s="14">
        <v>1.8320000000000001E-5</v>
      </c>
      <c r="L7" s="14"/>
      <c r="P7" s="86">
        <f>L18/K18</f>
        <v>1.0543062512776851</v>
      </c>
      <c r="Q7" s="13">
        <f t="shared" si="0"/>
        <v>4.7443781307495829</v>
      </c>
      <c r="R7" s="9">
        <f t="shared" si="1"/>
        <v>-2.6063609641725463</v>
      </c>
    </row>
    <row r="8" spans="1:21">
      <c r="A8" s="32" t="s">
        <v>1</v>
      </c>
      <c r="B8" s="28">
        <v>0.20646662150530154</v>
      </c>
      <c r="C8" s="28">
        <v>0.11959543347726975</v>
      </c>
      <c r="D8" s="28">
        <v>0.21134732052058613</v>
      </c>
      <c r="E8" s="28">
        <v>9.7329829939591633E-2</v>
      </c>
      <c r="F8" s="28">
        <v>9.6816712162026738E-2</v>
      </c>
      <c r="G8" s="28">
        <v>0.29285428318003648</v>
      </c>
      <c r="P8" s="86">
        <f>L19/K19</f>
        <v>0.50133878963674294</v>
      </c>
      <c r="Q8" s="13">
        <f t="shared" si="0"/>
        <v>2.2560245533653434</v>
      </c>
      <c r="R8" s="9">
        <f t="shared" si="1"/>
        <v>-0.60157580551199685</v>
      </c>
    </row>
    <row r="9" spans="1:21">
      <c r="A9" s="34" t="s">
        <v>3</v>
      </c>
      <c r="B9" s="28">
        <v>0.11072403028340276</v>
      </c>
      <c r="C9" s="28">
        <v>3.6776561462331193E-2</v>
      </c>
      <c r="D9" s="28">
        <v>0.1154519697339086</v>
      </c>
      <c r="E9" s="28">
        <v>2.4805764131434132E-2</v>
      </c>
      <c r="F9" s="28">
        <v>2.3615094895886778E-2</v>
      </c>
      <c r="G9" s="28">
        <v>0.23162390226917839</v>
      </c>
      <c r="P9" s="86">
        <f>L20/K20</f>
        <v>0.4040832322898224</v>
      </c>
      <c r="Q9" s="13">
        <f t="shared" si="0"/>
        <v>1.8183745453042008</v>
      </c>
      <c r="R9" s="9">
        <f t="shared" si="1"/>
        <v>-0.81837454530420084</v>
      </c>
    </row>
    <row r="10" spans="1:21">
      <c r="A10" s="34" t="s">
        <v>7</v>
      </c>
      <c r="B10" s="13">
        <v>7.8600000000000012</v>
      </c>
      <c r="C10" s="13">
        <v>7.8600000000000012</v>
      </c>
      <c r="D10" s="13">
        <v>7.8600000000000012</v>
      </c>
      <c r="E10" s="13">
        <v>7.8600000000000012</v>
      </c>
      <c r="F10" s="13">
        <v>7.8600000000000012</v>
      </c>
      <c r="G10" s="13">
        <v>7.8600000000000012</v>
      </c>
      <c r="P10" s="86"/>
    </row>
    <row r="11" spans="1:21">
      <c r="A11" s="34" t="s">
        <v>8</v>
      </c>
      <c r="B11" s="13">
        <v>22</v>
      </c>
      <c r="C11" s="13">
        <v>22</v>
      </c>
      <c r="D11" s="13">
        <v>22</v>
      </c>
      <c r="E11" s="13">
        <v>22</v>
      </c>
      <c r="F11" s="13">
        <v>22</v>
      </c>
      <c r="G11" s="13">
        <v>22</v>
      </c>
    </row>
    <row r="12" spans="1:21">
      <c r="A12" s="32" t="s">
        <v>4</v>
      </c>
      <c r="B12" s="13">
        <v>1007</v>
      </c>
      <c r="C12" s="13">
        <v>1007</v>
      </c>
      <c r="D12" s="13">
        <v>1007</v>
      </c>
      <c r="E12" s="13">
        <v>1007</v>
      </c>
      <c r="F12" s="13">
        <v>1007</v>
      </c>
      <c r="G12" s="13">
        <v>1007</v>
      </c>
    </row>
    <row r="13" spans="1:21">
      <c r="A13" s="32" t="s">
        <v>5</v>
      </c>
      <c r="B13">
        <v>503</v>
      </c>
      <c r="C13">
        <v>500</v>
      </c>
      <c r="D13" s="13">
        <v>500</v>
      </c>
      <c r="E13" s="13">
        <v>500</v>
      </c>
      <c r="F13" s="13">
        <v>500</v>
      </c>
      <c r="G13" s="13">
        <v>504</v>
      </c>
    </row>
    <row r="14" spans="1:21">
      <c r="A14" s="35" t="s">
        <v>43</v>
      </c>
      <c r="B14" s="37">
        <v>-1.1032033408753054E-18</v>
      </c>
      <c r="C14" s="37">
        <v>-8.5008172665710272E-19</v>
      </c>
      <c r="D14" s="37">
        <v>-9.2908706634812897E-19</v>
      </c>
      <c r="E14" s="37">
        <v>-4.0833343695851471E-19</v>
      </c>
      <c r="F14" s="37">
        <v>-2.4680936021035944E-19</v>
      </c>
      <c r="G14" s="37">
        <v>-5.2768264900164395E-19</v>
      </c>
      <c r="J14" s="10"/>
      <c r="K14" s="84" t="str">
        <f>'Group Data'!B1</f>
        <v>Q</v>
      </c>
      <c r="L14" s="84" t="str">
        <f>'Group Data'!C1</f>
        <v>dQ</v>
      </c>
      <c r="N14" t="s">
        <v>57</v>
      </c>
      <c r="O14" t="s">
        <v>58</v>
      </c>
    </row>
    <row r="15" spans="1:21">
      <c r="A15" s="36" t="s">
        <v>44</v>
      </c>
      <c r="B15" s="38">
        <v>-8.1979010555190123E-19</v>
      </c>
      <c r="C15" s="38">
        <v>-5.6645118046440658E-19</v>
      </c>
      <c r="D15" s="38">
        <v>-6.6824685876122082E-19</v>
      </c>
      <c r="E15" s="38">
        <v>-2.0471339105299305E-19</v>
      </c>
      <c r="F15" s="38">
        <v>-9.9731524033185118E-20</v>
      </c>
      <c r="G15" s="38">
        <v>-5.5633911553320176E-19</v>
      </c>
      <c r="J15" s="10"/>
      <c r="K15" s="48">
        <f>'Group Data'!B2</f>
        <v>-1.1032033408753054E-18</v>
      </c>
      <c r="L15" s="48">
        <f>'Group Data'!C2</f>
        <v>-8.1979010555190123E-19</v>
      </c>
      <c r="N15" s="85">
        <f>K15/$K$20</f>
        <v>4.4698602189764118</v>
      </c>
      <c r="O15" s="9">
        <f>L15/$K$20</f>
        <v>3.3215519251505756</v>
      </c>
      <c r="P15" s="9"/>
      <c r="Q15" s="9">
        <f>$N$22</f>
        <v>0.6544487478533465</v>
      </c>
      <c r="R15" s="9">
        <f>1*$Q15</f>
        <v>0.6544487478533465</v>
      </c>
      <c r="S15" s="9">
        <f>2*$Q15</f>
        <v>1.308897495706693</v>
      </c>
      <c r="T15" s="9">
        <f>3*$Q15</f>
        <v>1.9633462435600395</v>
      </c>
      <c r="U15" s="9">
        <f>4*$Q15</f>
        <v>2.617794991413386</v>
      </c>
    </row>
    <row r="16" spans="1:21">
      <c r="J16" s="10"/>
      <c r="K16" s="48">
        <f>'Group Data'!B3</f>
        <v>-9.2908706634812897E-19</v>
      </c>
      <c r="L16" s="48">
        <f>'Group Data'!C3</f>
        <v>-6.6824685876122082E-19</v>
      </c>
      <c r="M16" s="10"/>
      <c r="N16" s="85">
        <f t="shared" ref="N16:N20" si="2">K16/$K$20</f>
        <v>3.7643915350546417</v>
      </c>
      <c r="O16" s="9">
        <f t="shared" ref="O16:O20" si="3">L16/$K$20</f>
        <v>2.7075426077506286</v>
      </c>
      <c r="P16" s="9"/>
      <c r="Q16" s="9">
        <f>2*$N$22</f>
        <v>1.308897495706693</v>
      </c>
      <c r="R16" s="9">
        <f t="shared" ref="R16:R20" si="4">1*$Q16</f>
        <v>1.308897495706693</v>
      </c>
      <c r="S16" s="9">
        <f t="shared" ref="S16:S20" si="5">2*$Q16</f>
        <v>2.617794991413386</v>
      </c>
      <c r="T16" s="9">
        <f t="shared" ref="T16:T20" si="6">3*$Q16</f>
        <v>3.926692487120079</v>
      </c>
      <c r="U16" s="9">
        <f t="shared" ref="U16:U20" si="7">4*$Q16</f>
        <v>5.235589982826772</v>
      </c>
    </row>
    <row r="17" spans="2:21">
      <c r="J17" s="10"/>
      <c r="K17" s="48">
        <f>'Group Data'!B4</f>
        <v>-8.5008172665710272E-19</v>
      </c>
      <c r="L17" s="48">
        <f>'Group Data'!C4</f>
        <v>-5.6645118046440658E-19</v>
      </c>
      <c r="M17" s="10"/>
      <c r="N17" s="85">
        <f t="shared" si="2"/>
        <v>3.4442847950846147</v>
      </c>
      <c r="O17" s="9">
        <f t="shared" si="3"/>
        <v>2.2950960205950515</v>
      </c>
      <c r="P17" s="9"/>
      <c r="Q17" s="9">
        <f>3*$N$22</f>
        <v>1.9633462435600395</v>
      </c>
      <c r="R17" s="9">
        <f t="shared" si="4"/>
        <v>1.9633462435600395</v>
      </c>
      <c r="S17" s="9">
        <f t="shared" si="5"/>
        <v>3.926692487120079</v>
      </c>
      <c r="T17" s="9">
        <f t="shared" si="6"/>
        <v>5.8900387306801187</v>
      </c>
      <c r="U17" s="9">
        <f t="shared" si="7"/>
        <v>7.853384974240158</v>
      </c>
    </row>
    <row r="18" spans="2:21">
      <c r="J18" s="10"/>
      <c r="K18" s="48">
        <f>'Group Data'!B5</f>
        <v>-5.2768264900164395E-19</v>
      </c>
      <c r="L18" s="48">
        <f>'Group Data'!C5</f>
        <v>-5.5633911553320176E-19</v>
      </c>
      <c r="M18" s="10"/>
      <c r="N18" s="85">
        <f t="shared" si="2"/>
        <v>2.1380171665770367</v>
      </c>
      <c r="O18" s="9">
        <f t="shared" si="3"/>
        <v>2.2541248640611737</v>
      </c>
      <c r="P18" s="9"/>
      <c r="Q18" s="9">
        <f>4*$N$22</f>
        <v>2.617794991413386</v>
      </c>
      <c r="R18" s="9">
        <f t="shared" si="4"/>
        <v>2.617794991413386</v>
      </c>
      <c r="S18" s="9">
        <f t="shared" si="5"/>
        <v>5.235589982826772</v>
      </c>
      <c r="T18" s="9">
        <f t="shared" si="6"/>
        <v>7.853384974240158</v>
      </c>
      <c r="U18" s="9">
        <f t="shared" si="7"/>
        <v>10.471179965653544</v>
      </c>
    </row>
    <row r="19" spans="2:21">
      <c r="J19" s="10"/>
      <c r="K19" s="48">
        <f>'Group Data'!B6</f>
        <v>-4.0833343695851471E-19</v>
      </c>
      <c r="L19" s="48">
        <f>'Group Data'!C6</f>
        <v>-2.0471339105299305E-19</v>
      </c>
      <c r="M19" s="10"/>
      <c r="N19" s="85">
        <f t="shared" si="2"/>
        <v>1.6544487478533465</v>
      </c>
      <c r="O19" s="9">
        <f t="shared" si="3"/>
        <v>0.82943933276482162</v>
      </c>
      <c r="P19" s="9"/>
      <c r="Q19" s="9">
        <f>5*$N$22</f>
        <v>3.2722437392667327</v>
      </c>
      <c r="R19" s="9">
        <f t="shared" si="4"/>
        <v>3.2722437392667327</v>
      </c>
      <c r="S19" s="9">
        <f t="shared" si="5"/>
        <v>6.5444874785334655</v>
      </c>
      <c r="T19" s="9">
        <f t="shared" si="6"/>
        <v>9.8167312178001982</v>
      </c>
      <c r="U19" s="9">
        <f t="shared" si="7"/>
        <v>13.088974957066931</v>
      </c>
    </row>
    <row r="20" spans="2:21">
      <c r="K20" s="48">
        <f>('Group Data'!B7)</f>
        <v>-2.4680936021035944E-19</v>
      </c>
      <c r="L20" s="48">
        <f>'Group Data'!C7</f>
        <v>-9.9731524033185118E-20</v>
      </c>
      <c r="M20" s="10"/>
      <c r="N20" s="85">
        <f t="shared" si="2"/>
        <v>1</v>
      </c>
      <c r="O20" s="9">
        <f t="shared" si="3"/>
        <v>0.4040832322898224</v>
      </c>
      <c r="P20" s="9"/>
      <c r="Q20" s="9">
        <f>6*$N$22</f>
        <v>3.926692487120079</v>
      </c>
      <c r="R20" s="9">
        <f t="shared" si="4"/>
        <v>3.926692487120079</v>
      </c>
      <c r="S20" s="9">
        <f t="shared" si="5"/>
        <v>7.853384974240158</v>
      </c>
      <c r="T20" s="9">
        <f t="shared" si="6"/>
        <v>11.780077461360237</v>
      </c>
      <c r="U20" s="9">
        <f t="shared" si="7"/>
        <v>15.706769948480316</v>
      </c>
    </row>
    <row r="21" spans="2:21">
      <c r="B21" s="13"/>
      <c r="C21" s="13"/>
      <c r="D21" s="13"/>
      <c r="E21" s="13"/>
      <c r="F21" s="13"/>
      <c r="G21" s="13"/>
      <c r="H21" s="13"/>
      <c r="M21" s="10"/>
      <c r="N21" s="10"/>
    </row>
    <row r="22" spans="2:21">
      <c r="B22" s="13"/>
      <c r="C22" s="13"/>
      <c r="D22" s="13"/>
      <c r="E22" s="13"/>
      <c r="F22" s="13"/>
      <c r="G22" s="13"/>
      <c r="H22" s="13"/>
      <c r="N22" s="9">
        <f>N19-N20</f>
        <v>0.6544487478533465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zoomScaleNormal="100" workbookViewId="0">
      <selection activeCell="A3" sqref="A3:H14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1" width="8.85546875" style="1"/>
    <col min="12" max="13" width="12.7109375" style="1" bestFit="1" customWidth="1"/>
    <col min="14" max="14" width="17.85546875" style="1" customWidth="1"/>
    <col min="15" max="15" width="11" bestFit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49</v>
      </c>
      <c r="B3" s="30" t="s">
        <v>38</v>
      </c>
      <c r="C3" s="30" t="s">
        <v>0</v>
      </c>
      <c r="D3" s="43" t="s">
        <v>2</v>
      </c>
      <c r="E3" s="43" t="s">
        <v>39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t="s">
        <v>10</v>
      </c>
      <c r="O3" t="s">
        <v>11</v>
      </c>
      <c r="P3" t="s">
        <v>12</v>
      </c>
    </row>
    <row r="4" spans="1:16">
      <c r="A4" s="20">
        <v>1</v>
      </c>
      <c r="B4" s="24">
        <v>3.57</v>
      </c>
      <c r="C4" s="24">
        <f>(0.2/B4)</f>
        <v>5.6022408963585436E-2</v>
      </c>
      <c r="D4" s="24">
        <f>(0.5/B4)*C4</f>
        <v>7.8462757652080443E-3</v>
      </c>
      <c r="E4" s="24">
        <v>1.41</v>
      </c>
      <c r="F4" s="24">
        <f>0.2/E4</f>
        <v>0.14184397163120568</v>
      </c>
      <c r="G4" s="24">
        <f>(0.5/E4)*F4</f>
        <v>5.0299280720285708E-2</v>
      </c>
      <c r="H4" s="24">
        <v>7.86</v>
      </c>
      <c r="I4" s="51">
        <v>22</v>
      </c>
      <c r="J4" s="51">
        <v>1007</v>
      </c>
      <c r="K4" s="51">
        <v>503</v>
      </c>
      <c r="L4" s="48">
        <f>0.75*PI()*$O$9*$O$8*(SQRT(($O$10/(2*$O$12))^2 +((9*$O$11*C4)/(1000*$O$8*$O$9))) - ($O$10/(2*$O$12)))^3 * ((C4-F4)/($O$6*C4))</f>
        <v>-1.0037350808490661E-18</v>
      </c>
      <c r="M4" s="48">
        <f>L4* ((1.5*(D4/C4)) + ((D4+G4)/(C4+F4)) + ($P$6/$O$6) + (D4/C4))</f>
        <v>-6.4896223044765636E-19</v>
      </c>
      <c r="N4" t="s">
        <v>13</v>
      </c>
      <c r="O4" t="s">
        <v>17</v>
      </c>
    </row>
    <row r="5" spans="1:16">
      <c r="A5" s="20">
        <v>2</v>
      </c>
      <c r="B5" s="24">
        <v>5.49</v>
      </c>
      <c r="C5" s="24">
        <f t="shared" ref="C5:C13" si="0">(0.2/B5)</f>
        <v>3.6429872495446269E-2</v>
      </c>
      <c r="D5" s="24">
        <f t="shared" ref="D5:D13" si="1">(0.5/B5)*C5</f>
        <v>3.3178390250861809E-3</v>
      </c>
      <c r="E5" s="24">
        <v>1.26</v>
      </c>
      <c r="F5" s="24">
        <f t="shared" ref="F5:F13" si="2">0.2/E5</f>
        <v>0.15873015873015875</v>
      </c>
      <c r="G5" s="24">
        <f t="shared" ref="G5:G13" si="3">(0.5/E5)*F5</f>
        <v>6.2988158226253463E-2</v>
      </c>
      <c r="H5" s="24">
        <v>7.86</v>
      </c>
      <c r="I5" s="51">
        <v>22</v>
      </c>
      <c r="J5" s="51">
        <v>1007</v>
      </c>
      <c r="K5" s="51">
        <v>503</v>
      </c>
      <c r="L5" s="48">
        <f t="shared" ref="L5:L14" si="4">0.75*PI()*$O$9*$O$8*(SQRT(($O$10/(2*$O$12))^2 +((9*$O$11*C5)/(1000*$O$8*$O$9))) - ($O$10/(2*$O$12)))^3 * ((C5-F5)/($O$6*C5))</f>
        <v>-6.1447659279753192E-19</v>
      </c>
      <c r="M5" s="48">
        <f t="shared" ref="M5:M13" si="5">L5* ((1.5*(D5/C5)) + ((D5+G5)/(C5+F5)) + ($P$6/$O$6) + (D5/C5))</f>
        <v>-3.5024131150639134E-19</v>
      </c>
      <c r="N5" s="1" t="s">
        <v>14</v>
      </c>
      <c r="O5" t="s">
        <v>15</v>
      </c>
      <c r="P5" t="s">
        <v>16</v>
      </c>
    </row>
    <row r="6" spans="1:16">
      <c r="A6" s="20">
        <v>3</v>
      </c>
      <c r="B6" s="24">
        <v>5.99</v>
      </c>
      <c r="C6" s="24">
        <f t="shared" si="0"/>
        <v>3.3388981636060099E-2</v>
      </c>
      <c r="D6" s="24">
        <f t="shared" si="1"/>
        <v>2.7870602367328964E-3</v>
      </c>
      <c r="E6" s="24">
        <v>1.02</v>
      </c>
      <c r="F6" s="24">
        <f t="shared" si="2"/>
        <v>0.19607843137254902</v>
      </c>
      <c r="G6" s="24">
        <f t="shared" si="3"/>
        <v>9.611687812379853E-2</v>
      </c>
      <c r="H6" s="24">
        <v>7.86</v>
      </c>
      <c r="I6" s="51">
        <v>22</v>
      </c>
      <c r="J6" s="51">
        <v>1007</v>
      </c>
      <c r="K6" s="51">
        <v>503</v>
      </c>
      <c r="L6" s="48">
        <f t="shared" si="4"/>
        <v>-6.8834042157719423E-19</v>
      </c>
      <c r="M6" s="48">
        <f t="shared" si="5"/>
        <v>-4.4208033376405676E-19</v>
      </c>
      <c r="N6" s="1" t="s">
        <v>31</v>
      </c>
      <c r="O6">
        <f>K4/7.86</f>
        <v>63.994910941475823</v>
      </c>
      <c r="P6">
        <f>O6*(0.02/7.86)</f>
        <v>0.16283692351520565</v>
      </c>
    </row>
    <row r="7" spans="1:16">
      <c r="A7" s="20">
        <v>4</v>
      </c>
      <c r="B7" s="24">
        <v>6.92</v>
      </c>
      <c r="C7" s="24">
        <f t="shared" si="0"/>
        <v>2.8901734104046246E-2</v>
      </c>
      <c r="D7" s="24">
        <f t="shared" si="1"/>
        <v>2.0882755855524747E-3</v>
      </c>
      <c r="E7" s="24">
        <v>0.92</v>
      </c>
      <c r="F7" s="24">
        <f t="shared" si="2"/>
        <v>0.21739130434782608</v>
      </c>
      <c r="G7" s="24">
        <f t="shared" si="3"/>
        <v>0.11814744801512286</v>
      </c>
      <c r="H7" s="24">
        <v>7.86</v>
      </c>
      <c r="I7" s="51">
        <v>22</v>
      </c>
      <c r="J7" s="51">
        <v>1007</v>
      </c>
      <c r="K7" s="51">
        <v>503</v>
      </c>
      <c r="L7" s="48">
        <f t="shared" si="4"/>
        <v>-5.9974104540010122E-19</v>
      </c>
      <c r="M7" s="48">
        <f t="shared" si="5"/>
        <v>-4.0264331361696428E-19</v>
      </c>
      <c r="N7" s="1" t="s">
        <v>24</v>
      </c>
      <c r="O7" t="s">
        <v>25</v>
      </c>
    </row>
    <row r="8" spans="1:16">
      <c r="A8" s="20">
        <v>5</v>
      </c>
      <c r="B8" s="24">
        <v>5.14</v>
      </c>
      <c r="C8" s="24">
        <f t="shared" si="0"/>
        <v>3.8910505836575883E-2</v>
      </c>
      <c r="D8" s="24">
        <f t="shared" si="1"/>
        <v>3.7850686611455141E-3</v>
      </c>
      <c r="E8" s="24">
        <v>1.32</v>
      </c>
      <c r="F8" s="24">
        <f t="shared" si="2"/>
        <v>0.15151515151515152</v>
      </c>
      <c r="G8" s="24">
        <f t="shared" si="3"/>
        <v>5.73921028466483E-2</v>
      </c>
      <c r="H8" s="24">
        <v>7.86</v>
      </c>
      <c r="I8" s="51">
        <v>22</v>
      </c>
      <c r="J8" s="51">
        <v>1007</v>
      </c>
      <c r="K8" s="51">
        <v>503</v>
      </c>
      <c r="L8" s="48">
        <f t="shared" si="4"/>
        <v>-6.4413614269629462E-19</v>
      </c>
      <c r="M8" s="48">
        <f t="shared" si="5"/>
        <v>-3.6522556168324468E-19</v>
      </c>
      <c r="N8" s="1" t="s">
        <v>26</v>
      </c>
      <c r="O8">
        <v>9.81</v>
      </c>
    </row>
    <row r="9" spans="1:16">
      <c r="A9" s="20">
        <v>6</v>
      </c>
      <c r="B9" s="24">
        <v>4.18</v>
      </c>
      <c r="C9" s="24">
        <f t="shared" si="0"/>
        <v>4.7846889952153117E-2</v>
      </c>
      <c r="D9" s="24">
        <f t="shared" si="1"/>
        <v>5.7233121952336274E-3</v>
      </c>
      <c r="E9" s="24">
        <v>0.92</v>
      </c>
      <c r="F9" s="24">
        <f t="shared" si="2"/>
        <v>0.21739130434782608</v>
      </c>
      <c r="G9" s="24">
        <f t="shared" si="3"/>
        <v>0.11814744801512286</v>
      </c>
      <c r="H9" s="24">
        <v>7.86</v>
      </c>
      <c r="I9" s="51">
        <v>22</v>
      </c>
      <c r="J9" s="51">
        <v>1007</v>
      </c>
      <c r="K9" s="51">
        <v>503</v>
      </c>
      <c r="L9" s="48">
        <f t="shared" si="4"/>
        <v>-1.4559314683148164E-18</v>
      </c>
      <c r="M9" s="48">
        <f t="shared" si="5"/>
        <v>-1.1190356905720645E-18</v>
      </c>
      <c r="N9" s="1" t="s">
        <v>27</v>
      </c>
      <c r="O9">
        <v>886</v>
      </c>
    </row>
    <row r="10" spans="1:16">
      <c r="A10" s="20">
        <v>7</v>
      </c>
      <c r="B10" s="24">
        <v>4.42</v>
      </c>
      <c r="C10" s="24">
        <f t="shared" si="0"/>
        <v>4.5248868778280549E-2</v>
      </c>
      <c r="D10" s="24">
        <f t="shared" si="1"/>
        <v>5.1186503142851298E-3</v>
      </c>
      <c r="E10" s="24">
        <v>0.79</v>
      </c>
      <c r="F10" s="24">
        <f t="shared" si="2"/>
        <v>0.25316455696202533</v>
      </c>
      <c r="G10" s="24">
        <f t="shared" si="3"/>
        <v>0.1602307322544464</v>
      </c>
      <c r="H10" s="24">
        <v>7.86</v>
      </c>
      <c r="I10" s="51">
        <v>22</v>
      </c>
      <c r="J10" s="51">
        <v>1007</v>
      </c>
      <c r="K10" s="51">
        <v>503</v>
      </c>
      <c r="L10" s="48">
        <f t="shared" si="4"/>
        <v>-1.6001569679208894E-18</v>
      </c>
      <c r="M10" s="48">
        <f t="shared" si="5"/>
        <v>-1.3432436760436832E-18</v>
      </c>
      <c r="N10" s="1" t="s">
        <v>28</v>
      </c>
      <c r="O10">
        <v>8.3000000000000001E-3</v>
      </c>
    </row>
    <row r="11" spans="1:16">
      <c r="A11" s="20">
        <v>8</v>
      </c>
      <c r="B11" s="24">
        <v>6.4</v>
      </c>
      <c r="C11" s="24">
        <f t="shared" si="0"/>
        <v>3.125E-2</v>
      </c>
      <c r="D11" s="24">
        <f t="shared" si="1"/>
        <v>2.44140625E-3</v>
      </c>
      <c r="E11" s="24">
        <v>0.79</v>
      </c>
      <c r="F11" s="24">
        <f t="shared" si="2"/>
        <v>0.25316455696202533</v>
      </c>
      <c r="G11" s="24">
        <f t="shared" si="3"/>
        <v>0.1602307322544464</v>
      </c>
      <c r="H11" s="24">
        <v>7.86</v>
      </c>
      <c r="I11" s="51">
        <v>22</v>
      </c>
      <c r="J11" s="51">
        <v>1007</v>
      </c>
      <c r="K11" s="51">
        <v>503</v>
      </c>
      <c r="L11" s="48">
        <f t="shared" si="4"/>
        <v>-8.2391251320541568E-19</v>
      </c>
      <c r="M11" s="48">
        <f t="shared" si="5"/>
        <v>-6.3425721499160704E-19</v>
      </c>
      <c r="N11" s="1" t="s">
        <v>29</v>
      </c>
      <c r="O11">
        <v>1.8320000000000001E-5</v>
      </c>
    </row>
    <row r="12" spans="1:16">
      <c r="A12" s="20">
        <v>9</v>
      </c>
      <c r="B12" s="24">
        <v>3.69</v>
      </c>
      <c r="C12" s="24">
        <f t="shared" si="0"/>
        <v>5.4200542005420058E-2</v>
      </c>
      <c r="D12" s="24">
        <f t="shared" si="1"/>
        <v>7.3442468842032605E-3</v>
      </c>
      <c r="E12" s="24">
        <v>0.9</v>
      </c>
      <c r="F12" s="24">
        <f t="shared" si="2"/>
        <v>0.22222222222222224</v>
      </c>
      <c r="G12" s="24">
        <f t="shared" si="3"/>
        <v>0.12345679012345681</v>
      </c>
      <c r="H12" s="24">
        <v>7.86</v>
      </c>
      <c r="I12" s="51">
        <v>22</v>
      </c>
      <c r="J12" s="51">
        <v>1007</v>
      </c>
      <c r="K12" s="51">
        <v>503</v>
      </c>
      <c r="L12" s="48">
        <f t="shared" si="4"/>
        <v>-1.842066946692606E-18</v>
      </c>
      <c r="M12" s="48">
        <f t="shared" si="5"/>
        <v>-1.5003449298691793E-18</v>
      </c>
      <c r="N12" s="1" t="s">
        <v>30</v>
      </c>
      <c r="O12">
        <v>1007</v>
      </c>
    </row>
    <row r="13" spans="1:16" ht="15.75" thickBot="1">
      <c r="A13" s="30">
        <v>10</v>
      </c>
      <c r="B13" s="45">
        <v>4</v>
      </c>
      <c r="C13" s="45">
        <f t="shared" si="0"/>
        <v>0.05</v>
      </c>
      <c r="D13" s="45">
        <f t="shared" si="1"/>
        <v>6.2500000000000003E-3</v>
      </c>
      <c r="E13" s="45">
        <v>0.79</v>
      </c>
      <c r="F13" s="45">
        <f t="shared" si="2"/>
        <v>0.25316455696202533</v>
      </c>
      <c r="G13" s="45">
        <f t="shared" si="3"/>
        <v>0.1602307322544464</v>
      </c>
      <c r="H13" s="45">
        <v>7.86</v>
      </c>
      <c r="I13" s="52">
        <v>22</v>
      </c>
      <c r="J13" s="52">
        <v>1007</v>
      </c>
      <c r="K13" s="52">
        <v>503</v>
      </c>
      <c r="L13" s="49">
        <f t="shared" si="4"/>
        <v>-1.9018898433599951E-18</v>
      </c>
      <c r="M13" s="49">
        <f t="shared" si="5"/>
        <v>-1.6435897227436989E-18</v>
      </c>
      <c r="N13" s="1" t="s">
        <v>32</v>
      </c>
      <c r="O13" s="9">
        <f>K4</f>
        <v>503</v>
      </c>
    </row>
    <row r="14" spans="1:16" ht="15.75" thickBot="1">
      <c r="A14" s="46" t="s">
        <v>18</v>
      </c>
      <c r="B14" s="47">
        <f>AVERAGE(B4:B13)</f>
        <v>4.9799999999999995</v>
      </c>
      <c r="C14" s="47">
        <f t="shared" ref="C14:G14" si="6">AVERAGE(C4:C13)</f>
        <v>4.2219980377156761E-2</v>
      </c>
      <c r="D14" s="47">
        <f t="shared" si="6"/>
        <v>4.6702134917447121E-3</v>
      </c>
      <c r="E14" s="47">
        <f t="shared" si="6"/>
        <v>1.012</v>
      </c>
      <c r="F14" s="47">
        <f t="shared" si="6"/>
        <v>0.20646662150530154</v>
      </c>
      <c r="G14" s="47">
        <f t="shared" si="6"/>
        <v>0.11072403028340276</v>
      </c>
      <c r="H14" s="47">
        <f>AVERAGE(H4:H13)</f>
        <v>7.8600000000000012</v>
      </c>
      <c r="I14" s="53">
        <f t="shared" ref="I14" si="7">AVERAGE(I4:I13)</f>
        <v>22</v>
      </c>
      <c r="J14" s="53">
        <f t="shared" ref="J14" si="8">AVERAGE(J4:J13)</f>
        <v>1007</v>
      </c>
      <c r="K14" s="53">
        <f t="shared" ref="K14" si="9">AVERAGE(K4:K13)</f>
        <v>503</v>
      </c>
      <c r="L14" s="50">
        <f t="shared" si="4"/>
        <v>-1.1032033408753054E-18</v>
      </c>
      <c r="M14" s="50">
        <f>L14* ((1.5*(D14/C14)) + ((D14+G14)/(C14+F14)) + ($P$6/$O$6) + (D14/C14))</f>
        <v>-8.1979010555190123E-19</v>
      </c>
    </row>
    <row r="15" spans="1:16">
      <c r="A15" s="26">
        <v>12</v>
      </c>
      <c r="B15" s="26"/>
      <c r="C15" s="27"/>
      <c r="D15" s="27"/>
      <c r="E15" s="27"/>
      <c r="F15" s="27"/>
      <c r="G15" s="27"/>
      <c r="H15">
        <v>7.86</v>
      </c>
      <c r="I15" s="27"/>
      <c r="J15" s="27"/>
      <c r="K15" s="27"/>
      <c r="L15" s="1">
        <f>_xlfn.STDEV.S(L4:L13)</f>
        <v>5.2875666469213851E-19</v>
      </c>
    </row>
    <row r="16" spans="1:16">
      <c r="A16" s="2">
        <v>13</v>
      </c>
      <c r="B16" s="2"/>
      <c r="C16" s="3"/>
      <c r="D16" s="3"/>
      <c r="E16" s="3"/>
      <c r="F16" s="3"/>
      <c r="G16" s="3"/>
      <c r="H16">
        <v>7.86</v>
      </c>
      <c r="I16" s="3"/>
      <c r="J16" s="3"/>
      <c r="K16" s="3"/>
    </row>
    <row r="17" spans="1:13">
      <c r="A17" s="2">
        <v>14</v>
      </c>
      <c r="B17" s="2"/>
      <c r="C17" s="3"/>
      <c r="D17" s="3"/>
      <c r="E17" s="3"/>
      <c r="F17" s="3"/>
      <c r="G17" s="3"/>
      <c r="H17">
        <v>7.86</v>
      </c>
      <c r="I17" s="3"/>
      <c r="J17" s="3"/>
      <c r="K17" s="3"/>
    </row>
    <row r="18" spans="1:13">
      <c r="A18" s="2">
        <v>15</v>
      </c>
      <c r="B18" s="2"/>
      <c r="C18" s="3"/>
      <c r="D18" s="3"/>
      <c r="E18" s="3"/>
      <c r="F18" s="3"/>
      <c r="G18" s="3"/>
      <c r="H18">
        <v>7.86</v>
      </c>
      <c r="I18" s="3"/>
      <c r="J18" s="3"/>
      <c r="K18" s="3"/>
    </row>
    <row r="19" spans="1:13">
      <c r="A19" s="2">
        <v>16</v>
      </c>
      <c r="B19" s="2"/>
      <c r="C19" s="3"/>
      <c r="D19" s="3"/>
      <c r="E19" s="3"/>
      <c r="F19" s="3"/>
      <c r="G19" s="3"/>
      <c r="H19">
        <v>7.86</v>
      </c>
      <c r="I19" s="3"/>
      <c r="J19" s="3"/>
      <c r="K19" s="3"/>
    </row>
    <row r="20" spans="1:13">
      <c r="A20" s="2">
        <v>17</v>
      </c>
      <c r="B20" s="2"/>
      <c r="C20" s="3"/>
      <c r="D20" s="3"/>
      <c r="E20" s="3"/>
      <c r="F20" s="3"/>
      <c r="G20" s="3"/>
      <c r="H20">
        <v>7.86</v>
      </c>
      <c r="I20" s="3"/>
      <c r="J20" s="3"/>
      <c r="K20" s="3"/>
    </row>
    <row r="21" spans="1:13">
      <c r="A21" s="2">
        <v>18</v>
      </c>
      <c r="B21" s="2"/>
      <c r="C21" s="3"/>
      <c r="D21" s="3"/>
      <c r="E21" s="3"/>
      <c r="F21" s="3"/>
      <c r="G21" s="3"/>
      <c r="H21">
        <v>7.86</v>
      </c>
      <c r="I21" s="3"/>
      <c r="J21" s="3"/>
      <c r="K21" s="3"/>
    </row>
    <row r="22" spans="1:13">
      <c r="A22" s="2">
        <v>19</v>
      </c>
      <c r="B22" s="2"/>
      <c r="C22" s="3"/>
      <c r="D22" s="3"/>
      <c r="E22" s="3"/>
      <c r="F22" s="3"/>
      <c r="G22" s="3"/>
      <c r="H22">
        <v>7.86</v>
      </c>
      <c r="I22" s="3"/>
      <c r="J22" s="3"/>
      <c r="K22" s="3"/>
      <c r="M22" s="1" t="e">
        <f xml:space="preserve"> 0.75*PI*886*9.81*(((SQRT((8.2*10^(-3))/(2*1007))^2 + ((9*(1.83*10^(-5))*AVERAGE(C4:C13))/(2*9.81*886)))-((8.2*10^(-3))/(2*1007)))^(3))*((AVERAGE(C4:C13)-AVERAGE(F4:F13))/(500*AVERAGE(C4:C14)))</f>
        <v>#NAME?</v>
      </c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A2" workbookViewId="0">
      <selection activeCell="A3" sqref="A3:H20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0" width="10.5703125" style="1" bestFit="1" customWidth="1"/>
    <col min="11" max="11" width="9.5703125" style="1" bestFit="1" customWidth="1"/>
    <col min="12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49</v>
      </c>
      <c r="B3" s="30" t="s">
        <v>38</v>
      </c>
      <c r="C3" s="30" t="s">
        <v>0</v>
      </c>
      <c r="D3" s="43" t="s">
        <v>2</v>
      </c>
      <c r="E3" s="43" t="s">
        <v>50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20">
        <v>1</v>
      </c>
      <c r="B4" s="20">
        <v>2.83</v>
      </c>
      <c r="C4" s="24">
        <f>0.2/B4</f>
        <v>7.0671378091872794E-2</v>
      </c>
      <c r="D4" s="24">
        <f>(0.5/B4)*C4</f>
        <v>1.2486109203511096E-2</v>
      </c>
      <c r="E4" s="24">
        <v>2</v>
      </c>
      <c r="F4" s="24">
        <f>0.2/E4</f>
        <v>0.1</v>
      </c>
      <c r="G4" s="24">
        <f>(0.5/E4)*F4</f>
        <v>2.5000000000000001E-2</v>
      </c>
      <c r="H4" s="20">
        <v>7.86</v>
      </c>
      <c r="I4" s="51">
        <v>23</v>
      </c>
      <c r="J4" s="51">
        <v>1007</v>
      </c>
      <c r="K4" s="51">
        <v>500</v>
      </c>
      <c r="L4" s="7">
        <f>0.75*PI()*$O$9*$O$8*(SQRT(($O$10/(2*$O$12))^2 +((9*$O$11*C4)/(1000*$O$8*$O$9))) - ($O$10/(2*$O$12)))^3 * ((C4-F4)/($O$6*C4))</f>
        <v>-5.4276708034055815E-19</v>
      </c>
      <c r="M4" s="7">
        <f>L4* ((1.5*(D4/C4)) + ((D4+G4)/(C4+F4)) + ($P$6/$O$6) + (D4/C4))</f>
        <v>-3.6033207365457468E-19</v>
      </c>
      <c r="N4" s="6" t="s">
        <v>13</v>
      </c>
      <c r="O4" s="6" t="s">
        <v>17</v>
      </c>
      <c r="P4" s="6"/>
    </row>
    <row r="5" spans="1:16">
      <c r="A5" s="20">
        <v>2</v>
      </c>
      <c r="B5" s="20">
        <v>3.14</v>
      </c>
      <c r="C5" s="24">
        <f t="shared" ref="C5:C19" si="0">0.2/B5</f>
        <v>6.3694267515923567E-2</v>
      </c>
      <c r="D5" s="24">
        <f t="shared" ref="D5:D19" si="1">(0.5/B5)*C5</f>
        <v>1.0142399285975089E-2</v>
      </c>
      <c r="E5" s="24">
        <v>1.88</v>
      </c>
      <c r="F5" s="24">
        <f t="shared" ref="F5:F19" si="2">0.2/E5</f>
        <v>0.10638297872340427</v>
      </c>
      <c r="G5" s="24">
        <f t="shared" ref="G5:G19" si="3">(0.5/E5)*F5</f>
        <v>2.8293345405160708E-2</v>
      </c>
      <c r="H5" s="20">
        <v>7.86</v>
      </c>
      <c r="I5" s="51">
        <v>23</v>
      </c>
      <c r="J5" s="51">
        <v>1007</v>
      </c>
      <c r="K5" s="51">
        <v>500</v>
      </c>
      <c r="L5" s="7">
        <f t="shared" ref="L5:L14" si="4">0.75*PI()*$O$9*$O$8*(SQRT(($O$10/(2*$O$12))^2 +((9*$O$11*C5)/(1000*$O$8*$O$9))) - ($O$10/(2*$O$12)))^3 * ((C5-F5)/($O$6*C5))</f>
        <v>-6.4528613232718495E-19</v>
      </c>
      <c r="M5" s="7">
        <f t="shared" ref="M5:M13" si="5">L5* ((1.5*(D5/C5)) + ((D5+G5)/(C5+F5)) + ($P$6/$O$6) + (D5/C5))</f>
        <v>-4.0435153835903832E-19</v>
      </c>
      <c r="N5" s="1" t="s">
        <v>14</v>
      </c>
      <c r="O5" s="6" t="s">
        <v>15</v>
      </c>
      <c r="P5" s="6" t="s">
        <v>16</v>
      </c>
    </row>
    <row r="6" spans="1:16">
      <c r="A6" s="20">
        <v>3</v>
      </c>
      <c r="B6" s="20">
        <v>3.05</v>
      </c>
      <c r="C6" s="24">
        <f t="shared" si="0"/>
        <v>6.5573770491803282E-2</v>
      </c>
      <c r="D6" s="24">
        <f t="shared" si="1"/>
        <v>1.0749798441279228E-2</v>
      </c>
      <c r="E6" s="24">
        <v>1.17</v>
      </c>
      <c r="F6" s="24">
        <f t="shared" si="2"/>
        <v>0.17094017094017097</v>
      </c>
      <c r="G6" s="24">
        <f t="shared" si="3"/>
        <v>7.3051355102637175E-2</v>
      </c>
      <c r="H6" s="20">
        <v>7.86</v>
      </c>
      <c r="I6" s="51">
        <v>23</v>
      </c>
      <c r="J6" s="51">
        <v>1007</v>
      </c>
      <c r="K6" s="51">
        <v>500</v>
      </c>
      <c r="L6" s="7">
        <f t="shared" si="4"/>
        <v>-1.6855909728501843E-18</v>
      </c>
      <c r="M6" s="7">
        <f t="shared" si="5"/>
        <v>-1.2923402791254665E-18</v>
      </c>
      <c r="N6" s="1" t="s">
        <v>31</v>
      </c>
      <c r="O6" s="6">
        <f>K4/7.86</f>
        <v>63.613231552162844</v>
      </c>
      <c r="P6" s="6">
        <f>O6*(0.02/7.86)</f>
        <v>0.16186572914036346</v>
      </c>
    </row>
    <row r="7" spans="1:16">
      <c r="A7" s="20">
        <v>4</v>
      </c>
      <c r="B7" s="20">
        <v>2.39</v>
      </c>
      <c r="C7" s="24">
        <f t="shared" si="0"/>
        <v>8.3682008368200833E-2</v>
      </c>
      <c r="D7" s="24">
        <f t="shared" si="1"/>
        <v>1.7506696311339085E-2</v>
      </c>
      <c r="E7" s="24">
        <v>2.38</v>
      </c>
      <c r="F7" s="24">
        <f t="shared" si="2"/>
        <v>8.4033613445378158E-2</v>
      </c>
      <c r="G7" s="24">
        <f t="shared" si="3"/>
        <v>1.7654120471718101E-2</v>
      </c>
      <c r="H7" s="20">
        <v>7.86</v>
      </c>
      <c r="I7" s="51">
        <v>23</v>
      </c>
      <c r="J7" s="51">
        <v>1007</v>
      </c>
      <c r="K7" s="51">
        <v>500</v>
      </c>
      <c r="L7" s="7">
        <f t="shared" si="4"/>
        <v>-9.0303835334053483E-21</v>
      </c>
      <c r="M7" s="7">
        <f t="shared" si="5"/>
        <v>-6.6391608226822708E-21</v>
      </c>
      <c r="N7" s="1" t="s">
        <v>24</v>
      </c>
      <c r="O7" s="6" t="s">
        <v>25</v>
      </c>
      <c r="P7" s="6"/>
    </row>
    <row r="8" spans="1:16">
      <c r="A8" s="20">
        <v>5</v>
      </c>
      <c r="B8" s="20">
        <v>3.31</v>
      </c>
      <c r="C8" s="24">
        <f t="shared" si="0"/>
        <v>6.0422960725075532E-2</v>
      </c>
      <c r="D8" s="24">
        <f t="shared" si="1"/>
        <v>9.12733545696005E-3</v>
      </c>
      <c r="E8" s="24">
        <v>1.36</v>
      </c>
      <c r="F8" s="24">
        <f t="shared" si="2"/>
        <v>0.14705882352941177</v>
      </c>
      <c r="G8" s="24">
        <f t="shared" si="3"/>
        <v>5.4065743944636674E-2</v>
      </c>
      <c r="H8" s="20">
        <v>7.86</v>
      </c>
      <c r="I8" s="51">
        <v>23</v>
      </c>
      <c r="J8" s="51">
        <v>1007</v>
      </c>
      <c r="K8" s="51">
        <v>500</v>
      </c>
      <c r="L8" s="7">
        <f t="shared" si="4"/>
        <v>-1.181603946355362E-18</v>
      </c>
      <c r="M8" s="7">
        <f t="shared" si="5"/>
        <v>-8.09114801775152E-19</v>
      </c>
      <c r="N8" s="1" t="s">
        <v>26</v>
      </c>
      <c r="O8" s="6">
        <v>9.81</v>
      </c>
      <c r="P8" s="6"/>
    </row>
    <row r="9" spans="1:16">
      <c r="A9" s="20">
        <v>6</v>
      </c>
      <c r="B9" s="20">
        <v>3.15</v>
      </c>
      <c r="C9" s="24">
        <f t="shared" si="0"/>
        <v>6.3492063492063502E-2</v>
      </c>
      <c r="D9" s="24">
        <f t="shared" si="1"/>
        <v>1.0078105316200556E-2</v>
      </c>
      <c r="E9" s="24">
        <v>1.71</v>
      </c>
      <c r="F9" s="24">
        <f t="shared" si="2"/>
        <v>0.11695906432748539</v>
      </c>
      <c r="G9" s="24">
        <f t="shared" si="3"/>
        <v>3.4198556820902157E-2</v>
      </c>
      <c r="H9" s="20">
        <v>7.86</v>
      </c>
      <c r="I9" s="51">
        <v>23</v>
      </c>
      <c r="J9" s="51">
        <v>1007</v>
      </c>
      <c r="K9" s="51">
        <v>500</v>
      </c>
      <c r="L9" s="7">
        <f t="shared" si="4"/>
        <v>-8.0321750323430373E-19</v>
      </c>
      <c r="M9" s="7">
        <f t="shared" si="5"/>
        <v>-5.1786358455596333E-19</v>
      </c>
      <c r="N9" s="1" t="s">
        <v>27</v>
      </c>
      <c r="O9" s="6">
        <v>886</v>
      </c>
      <c r="P9" s="6"/>
    </row>
    <row r="10" spans="1:16">
      <c r="A10" s="20">
        <v>7</v>
      </c>
      <c r="B10" s="20">
        <v>3.62</v>
      </c>
      <c r="C10" s="24">
        <f t="shared" si="0"/>
        <v>5.5248618784530391E-2</v>
      </c>
      <c r="D10" s="24">
        <f t="shared" si="1"/>
        <v>7.6310246939959112E-3</v>
      </c>
      <c r="E10" s="24">
        <v>1.5</v>
      </c>
      <c r="F10" s="24">
        <f t="shared" si="2"/>
        <v>0.13333333333333333</v>
      </c>
      <c r="G10" s="24">
        <f t="shared" si="3"/>
        <v>4.4444444444444439E-2</v>
      </c>
      <c r="H10" s="20">
        <v>7.86</v>
      </c>
      <c r="I10" s="51">
        <v>23</v>
      </c>
      <c r="J10" s="51">
        <v>1007</v>
      </c>
      <c r="K10" s="51">
        <v>500</v>
      </c>
      <c r="L10" s="7">
        <f t="shared" si="4"/>
        <v>-8.9407720039274607E-19</v>
      </c>
      <c r="M10" s="7">
        <f t="shared" si="5"/>
        <v>-5.5789592693534556E-19</v>
      </c>
      <c r="N10" s="1" t="s">
        <v>28</v>
      </c>
      <c r="O10" s="6">
        <v>8.3000000000000001E-3</v>
      </c>
      <c r="P10" s="6"/>
    </row>
    <row r="11" spans="1:16">
      <c r="A11" s="20">
        <v>8</v>
      </c>
      <c r="B11" s="20">
        <v>3.54</v>
      </c>
      <c r="C11" s="24">
        <f t="shared" si="0"/>
        <v>5.6497175141242938E-2</v>
      </c>
      <c r="D11" s="24">
        <f t="shared" si="1"/>
        <v>7.9798269973506974E-3</v>
      </c>
      <c r="E11" s="24">
        <v>1.71</v>
      </c>
      <c r="F11" s="24">
        <f t="shared" si="2"/>
        <v>0.11695906432748539</v>
      </c>
      <c r="G11" s="24">
        <f t="shared" si="3"/>
        <v>3.4198556820902157E-2</v>
      </c>
      <c r="H11" s="20">
        <v>7.86</v>
      </c>
      <c r="I11" s="51">
        <v>23</v>
      </c>
      <c r="J11" s="51">
        <v>1007</v>
      </c>
      <c r="K11" s="51">
        <v>500</v>
      </c>
      <c r="L11" s="7">
        <f t="shared" si="4"/>
        <v>-7.2321478980609813E-19</v>
      </c>
      <c r="M11" s="7">
        <f t="shared" si="5"/>
        <v>-4.3307279158453944E-19</v>
      </c>
      <c r="N11" s="1" t="s">
        <v>29</v>
      </c>
      <c r="O11" s="6">
        <v>1.8320000000000001E-5</v>
      </c>
      <c r="P11" s="6"/>
    </row>
    <row r="12" spans="1:16">
      <c r="A12" s="20">
        <v>9</v>
      </c>
      <c r="B12" s="20">
        <v>3.02</v>
      </c>
      <c r="C12" s="24">
        <f t="shared" si="0"/>
        <v>6.6225165562913912E-2</v>
      </c>
      <c r="D12" s="24">
        <f t="shared" si="1"/>
        <v>1.0964431384588398E-2</v>
      </c>
      <c r="E12" s="24">
        <v>2.1800000000000002</v>
      </c>
      <c r="F12" s="24">
        <f t="shared" si="2"/>
        <v>9.1743119266055051E-2</v>
      </c>
      <c r="G12" s="24">
        <f t="shared" si="3"/>
        <v>2.1041999831664E-2</v>
      </c>
      <c r="H12" s="20">
        <v>7.86</v>
      </c>
      <c r="I12" s="51">
        <v>23</v>
      </c>
      <c r="J12" s="51">
        <v>1007</v>
      </c>
      <c r="K12" s="51">
        <v>500</v>
      </c>
      <c r="L12" s="7">
        <f t="shared" si="4"/>
        <v>-4.1615683878293064E-19</v>
      </c>
      <c r="M12" s="7">
        <f t="shared" si="5"/>
        <v>-2.576280642338195E-19</v>
      </c>
      <c r="N12" s="1" t="s">
        <v>30</v>
      </c>
      <c r="O12" s="6">
        <v>1007</v>
      </c>
      <c r="P12" s="6"/>
    </row>
    <row r="13" spans="1:16">
      <c r="A13" s="20">
        <v>10</v>
      </c>
      <c r="B13" s="20">
        <v>3.49</v>
      </c>
      <c r="C13" s="24">
        <f t="shared" si="0"/>
        <v>5.7306590257879653E-2</v>
      </c>
      <c r="D13" s="24">
        <f t="shared" si="1"/>
        <v>8.2101132174612675E-3</v>
      </c>
      <c r="E13" s="24">
        <v>1.71</v>
      </c>
      <c r="F13" s="24">
        <f t="shared" si="2"/>
        <v>0.11695906432748539</v>
      </c>
      <c r="G13" s="24">
        <f t="shared" si="3"/>
        <v>3.4198556820902157E-2</v>
      </c>
      <c r="H13" s="20">
        <v>7.86</v>
      </c>
      <c r="I13" s="51">
        <v>23</v>
      </c>
      <c r="J13" s="51">
        <v>1007</v>
      </c>
      <c r="K13" s="51">
        <v>500</v>
      </c>
      <c r="L13" s="7">
        <f t="shared" si="4"/>
        <v>-7.3364941629176916E-19</v>
      </c>
      <c r="M13" s="7">
        <f t="shared" si="5"/>
        <v>-4.4317352119083299E-19</v>
      </c>
      <c r="N13" s="1" t="s">
        <v>32</v>
      </c>
      <c r="O13" s="9">
        <f>K4</f>
        <v>500</v>
      </c>
      <c r="P13" s="6"/>
    </row>
    <row r="14" spans="1:16">
      <c r="A14" s="20">
        <v>11</v>
      </c>
      <c r="B14" s="20">
        <v>3.43</v>
      </c>
      <c r="C14" s="24">
        <f t="shared" si="0"/>
        <v>5.8309037900874633E-2</v>
      </c>
      <c r="D14" s="24">
        <f t="shared" si="1"/>
        <v>8.4998597523140845E-3</v>
      </c>
      <c r="E14" s="24">
        <v>1.63</v>
      </c>
      <c r="F14" s="24">
        <f t="shared" si="2"/>
        <v>0.1226993865030675</v>
      </c>
      <c r="G14" s="24">
        <f t="shared" si="3"/>
        <v>3.7637848620572852E-2</v>
      </c>
      <c r="H14" s="20">
        <v>7.86</v>
      </c>
      <c r="I14" s="51">
        <v>23</v>
      </c>
      <c r="J14" s="51">
        <v>1007</v>
      </c>
      <c r="K14" s="51">
        <v>500</v>
      </c>
      <c r="L14" s="7">
        <f t="shared" si="4"/>
        <v>-8.1921060838423272E-19</v>
      </c>
      <c r="M14" s="7">
        <f>L14* ((1.5*(D14/C14)) + ((D14+G14)/(C14+F14)) + ($P$6/$O$6) + (D14/C14))</f>
        <v>-5.0944136942292085E-19</v>
      </c>
      <c r="O14" s="6"/>
      <c r="P14" s="6"/>
    </row>
    <row r="15" spans="1:16">
      <c r="A15" s="20">
        <v>12</v>
      </c>
      <c r="B15" s="20">
        <v>3.22</v>
      </c>
      <c r="C15" s="24">
        <f t="shared" si="0"/>
        <v>6.2111801242236024E-2</v>
      </c>
      <c r="D15" s="24">
        <f t="shared" si="1"/>
        <v>9.644689633887581E-3</v>
      </c>
      <c r="E15" s="24">
        <v>1.55</v>
      </c>
      <c r="F15" s="24">
        <f t="shared" si="2"/>
        <v>0.12903225806451613</v>
      </c>
      <c r="G15" s="24">
        <f t="shared" si="3"/>
        <v>4.1623309053069719E-2</v>
      </c>
      <c r="H15" s="20">
        <v>7.86</v>
      </c>
      <c r="I15" s="51">
        <v>23</v>
      </c>
      <c r="J15" s="51">
        <v>1007</v>
      </c>
      <c r="K15" s="51">
        <v>500</v>
      </c>
      <c r="L15" s="59">
        <f t="shared" ref="L15:L20" si="6">0.75*PI()*$O$9*$O$8*(SQRT(($O$10/(2*$O$12))^2 +((9*$O$11*C15)/(1000*$O$8*$O$9))) - ($O$10/(2*$O$12)))^3 * ((C15-F15)/($O$6*C15))</f>
        <v>-9.631474754395499E-19</v>
      </c>
      <c r="M15" s="7">
        <f t="shared" ref="M15:M20" si="7">L15* ((1.5*(D15/C15)) + ((D15+G15)/(C15+F15)) + ($P$6/$O$6) + (D15/C15))</f>
        <v>-6.3467549612476279E-19</v>
      </c>
    </row>
    <row r="16" spans="1:16">
      <c r="A16" s="20">
        <v>13</v>
      </c>
      <c r="B16" s="20">
        <v>3.51</v>
      </c>
      <c r="C16" s="24">
        <f t="shared" si="0"/>
        <v>5.6980056980056988E-2</v>
      </c>
      <c r="D16" s="24">
        <f t="shared" si="1"/>
        <v>8.116817233626351E-3</v>
      </c>
      <c r="E16" s="24">
        <v>1.86</v>
      </c>
      <c r="F16" s="24">
        <f t="shared" si="2"/>
        <v>0.10752688172043011</v>
      </c>
      <c r="G16" s="24">
        <f t="shared" si="3"/>
        <v>2.8905075731298413E-2</v>
      </c>
      <c r="H16" s="20">
        <v>7.86</v>
      </c>
      <c r="I16" s="51">
        <v>23</v>
      </c>
      <c r="J16" s="51">
        <v>1007</v>
      </c>
      <c r="K16" s="51">
        <v>500</v>
      </c>
      <c r="L16" s="59">
        <f t="shared" si="6"/>
        <v>-6.1475774874075142E-19</v>
      </c>
      <c r="M16" s="7">
        <f t="shared" si="7"/>
        <v>-3.5884485180278421E-19</v>
      </c>
    </row>
    <row r="17" spans="1:13">
      <c r="A17" s="20">
        <v>14</v>
      </c>
      <c r="B17" s="20">
        <v>3.23</v>
      </c>
      <c r="C17" s="24">
        <f t="shared" si="0"/>
        <v>6.1919504643962855E-2</v>
      </c>
      <c r="D17" s="24">
        <f t="shared" si="1"/>
        <v>9.5850626383843437E-3</v>
      </c>
      <c r="E17" s="24">
        <v>1.56</v>
      </c>
      <c r="F17" s="24">
        <f t="shared" si="2"/>
        <v>0.12820512820512822</v>
      </c>
      <c r="G17" s="24">
        <f t="shared" si="3"/>
        <v>4.1091387245233403E-2</v>
      </c>
      <c r="H17" s="20">
        <v>7.86</v>
      </c>
      <c r="I17" s="51">
        <v>23</v>
      </c>
      <c r="J17" s="51">
        <v>1007</v>
      </c>
      <c r="K17" s="51">
        <v>500</v>
      </c>
      <c r="L17" s="59">
        <f t="shared" si="6"/>
        <v>-9.4825788177405794E-19</v>
      </c>
      <c r="M17" s="7">
        <f t="shared" si="7"/>
        <v>-6.2213753357931209E-19</v>
      </c>
    </row>
    <row r="18" spans="1:13">
      <c r="A18" s="20">
        <v>15</v>
      </c>
      <c r="B18" s="20">
        <v>3.05</v>
      </c>
      <c r="C18" s="24">
        <f t="shared" si="0"/>
        <v>6.5573770491803282E-2</v>
      </c>
      <c r="D18" s="24">
        <f t="shared" si="1"/>
        <v>1.0749798441279228E-2</v>
      </c>
      <c r="E18" s="24">
        <v>1.65</v>
      </c>
      <c r="F18" s="24">
        <f t="shared" si="2"/>
        <v>0.12121212121212123</v>
      </c>
      <c r="G18" s="24">
        <f t="shared" si="3"/>
        <v>3.6730945821854918E-2</v>
      </c>
      <c r="H18" s="20">
        <v>7.86</v>
      </c>
      <c r="I18" s="51">
        <v>23</v>
      </c>
      <c r="J18" s="51">
        <v>1007</v>
      </c>
      <c r="K18" s="51">
        <v>500</v>
      </c>
      <c r="L18" s="59">
        <f t="shared" si="6"/>
        <v>-8.9007028160174154E-19</v>
      </c>
      <c r="M18" s="7">
        <f t="shared" si="7"/>
        <v>-5.9330248458306117E-19</v>
      </c>
    </row>
    <row r="19" spans="1:13" ht="15.75" thickBot="1">
      <c r="A19" s="30">
        <v>16</v>
      </c>
      <c r="B19" s="30">
        <v>2.5299999999999998</v>
      </c>
      <c r="C19" s="45">
        <f t="shared" si="0"/>
        <v>7.9051383399209502E-2</v>
      </c>
      <c r="D19" s="45">
        <f t="shared" si="1"/>
        <v>1.5622803043322038E-2</v>
      </c>
      <c r="E19" s="45">
        <v>1.66</v>
      </c>
      <c r="F19" s="45">
        <f t="shared" si="2"/>
        <v>0.12048192771084339</v>
      </c>
      <c r="G19" s="45">
        <f t="shared" si="3"/>
        <v>3.6289737262302231E-2</v>
      </c>
      <c r="H19" s="30">
        <v>7.86</v>
      </c>
      <c r="I19" s="52">
        <v>23</v>
      </c>
      <c r="J19" s="52">
        <v>1007</v>
      </c>
      <c r="K19" s="52">
        <v>500</v>
      </c>
      <c r="L19" s="60">
        <f t="shared" si="6"/>
        <v>-9.53025126525145E-19</v>
      </c>
      <c r="M19" s="61">
        <f t="shared" si="7"/>
        <v>-7.2123556715113154E-19</v>
      </c>
    </row>
    <row r="20" spans="1:13" ht="15.75" thickBot="1">
      <c r="A20" s="56" t="s">
        <v>18</v>
      </c>
      <c r="B20" s="57">
        <f>AVERAGE(B4:B19)</f>
        <v>3.1568749999999994</v>
      </c>
      <c r="C20" s="58">
        <f t="shared" ref="C20:K20" si="8">AVERAGE(C4:C19)</f>
        <v>6.4172472068103115E-2</v>
      </c>
      <c r="D20" s="58">
        <f t="shared" si="8"/>
        <v>1.0443429440717189E-2</v>
      </c>
      <c r="E20" s="58">
        <f t="shared" si="8"/>
        <v>1.7193749999999999</v>
      </c>
      <c r="F20" s="58">
        <f t="shared" si="8"/>
        <v>0.11959543347726975</v>
      </c>
      <c r="G20" s="58">
        <f t="shared" si="8"/>
        <v>3.6776561462331193E-2</v>
      </c>
      <c r="H20" s="56">
        <f t="shared" si="8"/>
        <v>7.86</v>
      </c>
      <c r="I20" s="56">
        <f t="shared" si="8"/>
        <v>23</v>
      </c>
      <c r="J20" s="56">
        <f t="shared" si="8"/>
        <v>1007</v>
      </c>
      <c r="K20" s="56">
        <f t="shared" si="8"/>
        <v>500</v>
      </c>
      <c r="L20" s="62">
        <f t="shared" si="6"/>
        <v>-8.5008172665710272E-19</v>
      </c>
      <c r="M20" s="63">
        <f t="shared" si="7"/>
        <v>-5.6645118046440658E-19</v>
      </c>
    </row>
    <row r="21" spans="1:13">
      <c r="A21" s="26">
        <v>18</v>
      </c>
      <c r="B21" s="26"/>
      <c r="C21" s="27"/>
      <c r="D21" s="27"/>
      <c r="E21" s="27"/>
      <c r="F21" s="27"/>
      <c r="G21" s="27"/>
      <c r="H21">
        <v>7.86</v>
      </c>
      <c r="I21" s="27"/>
      <c r="J21" s="27"/>
      <c r="K21" s="27"/>
    </row>
    <row r="22" spans="1:13">
      <c r="A22" s="2">
        <v>19</v>
      </c>
      <c r="B22" s="2"/>
      <c r="C22" s="3"/>
      <c r="D22" s="3"/>
      <c r="E22" s="3"/>
      <c r="F22" s="3"/>
      <c r="G22" s="3"/>
      <c r="H22">
        <v>7.86</v>
      </c>
      <c r="I22" s="3"/>
      <c r="J22" s="3"/>
      <c r="K22" s="3"/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A21" sqref="A21:H21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56" t="s">
        <v>49</v>
      </c>
      <c r="B3" s="56" t="s">
        <v>38</v>
      </c>
      <c r="C3" s="56" t="s">
        <v>0</v>
      </c>
      <c r="D3" s="44" t="s">
        <v>2</v>
      </c>
      <c r="E3" s="44" t="s">
        <v>39</v>
      </c>
      <c r="F3" s="56" t="s">
        <v>1</v>
      </c>
      <c r="G3" s="44" t="s">
        <v>3</v>
      </c>
      <c r="H3" s="44" t="s">
        <v>7</v>
      </c>
      <c r="I3" s="44" t="s">
        <v>8</v>
      </c>
      <c r="J3" s="56" t="s">
        <v>4</v>
      </c>
      <c r="K3" s="56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19">
        <v>1</v>
      </c>
      <c r="B4" s="64">
        <v>5.18</v>
      </c>
      <c r="C4" s="41">
        <f>(0.2/B4)</f>
        <v>3.8610038610038616E-2</v>
      </c>
      <c r="D4" s="41">
        <f>(0.5/B4)*C4</f>
        <v>3.726837703671681E-3</v>
      </c>
      <c r="E4" s="41">
        <v>1.01</v>
      </c>
      <c r="F4" s="41">
        <f t="array" ref="F4">(0.2/E4)</f>
        <v>0.19801980198019803</v>
      </c>
      <c r="G4" s="41">
        <f>(0.5/E4)*F4</f>
        <v>9.8029604940692086E-2</v>
      </c>
      <c r="H4" s="19">
        <v>7.86</v>
      </c>
      <c r="I4" s="65">
        <v>22</v>
      </c>
      <c r="J4" s="65">
        <v>1007</v>
      </c>
      <c r="K4" s="65">
        <v>500</v>
      </c>
      <c r="L4" s="66">
        <f>0.75*PI()*$O$9*$O$8*(SQRT(($O$10/(2*$O$12))^2 +((9*$O$11*C4)/(1000*$O$8*$O$9))) - ($O$10/(2*$O$12)))^3 * ((C4-F4)/($O$6*C4))</f>
        <v>-9.0345570150293436E-19</v>
      </c>
      <c r="M4" s="66">
        <f>L4* ((1.5*(D4/C4)) + ((D4+G4)/(C4+F4)) + ($P$6/$O$6) + (D4/C4))</f>
        <v>-6.088216166960299E-19</v>
      </c>
      <c r="N4" s="6" t="s">
        <v>13</v>
      </c>
      <c r="O4" s="6" t="s">
        <v>17</v>
      </c>
      <c r="P4" s="6"/>
    </row>
    <row r="5" spans="1:16">
      <c r="A5" s="19">
        <v>2</v>
      </c>
      <c r="B5" s="64">
        <v>5.37</v>
      </c>
      <c r="C5" s="41">
        <f t="shared" ref="C5:C19" si="0">(0.2/B5)</f>
        <v>3.7243947858473E-2</v>
      </c>
      <c r="D5" s="41">
        <f t="shared" ref="D5:D19" si="1">(0.5/B5)*C5</f>
        <v>3.4677791302116386E-3</v>
      </c>
      <c r="E5" s="41">
        <v>1.21</v>
      </c>
      <c r="F5" s="41">
        <f t="array" ref="F5">(0.2/E5)</f>
        <v>0.16528925619834711</v>
      </c>
      <c r="G5" s="41">
        <f t="shared" ref="G5:G19" si="2">(0.5/E5)*F5</f>
        <v>6.8301345536507074E-2</v>
      </c>
      <c r="H5" s="19">
        <v>7.86</v>
      </c>
      <c r="I5" s="65">
        <v>22</v>
      </c>
      <c r="J5" s="65">
        <v>1007</v>
      </c>
      <c r="K5" s="65">
        <v>500</v>
      </c>
      <c r="L5" s="66">
        <f t="shared" ref="L5:L14" si="3">0.75*PI()*$O$9*$O$8*(SQRT(($O$10/(2*$O$12))^2 +((9*$O$11*C5)/(1000*$O$8*$O$9))) - ($O$10/(2*$O$12)))^3 * ((C5-F5)/($O$6*C5))</f>
        <v>-6.760025088564275E-19</v>
      </c>
      <c r="M5" s="66">
        <f t="shared" ref="M5:M13" si="4">L5* ((1.5*(D5/C5)) + ((D5+G5)/(C5+F5)) + ($P$6/$O$6) + (D5/C5))</f>
        <v>-3.98622813442966E-19</v>
      </c>
      <c r="N5" s="1" t="s">
        <v>14</v>
      </c>
      <c r="O5" s="6" t="s">
        <v>15</v>
      </c>
      <c r="P5" s="6" t="s">
        <v>16</v>
      </c>
    </row>
    <row r="6" spans="1:16">
      <c r="A6" s="19">
        <v>3</v>
      </c>
      <c r="B6" s="64">
        <v>5.09</v>
      </c>
      <c r="C6" s="41">
        <f t="shared" si="0"/>
        <v>3.9292730844793719E-2</v>
      </c>
      <c r="D6" s="41">
        <f t="shared" si="1"/>
        <v>3.8597967431035093E-3</v>
      </c>
      <c r="E6" s="41">
        <v>0.62</v>
      </c>
      <c r="F6" s="41">
        <f t="array" ref="F6">(0.2/E6)</f>
        <v>0.32258064516129037</v>
      </c>
      <c r="G6" s="41">
        <f t="shared" si="2"/>
        <v>0.26014568158168583</v>
      </c>
      <c r="H6" s="19">
        <v>7.86</v>
      </c>
      <c r="I6" s="65">
        <v>22</v>
      </c>
      <c r="J6" s="65">
        <v>1007</v>
      </c>
      <c r="K6" s="65">
        <v>500</v>
      </c>
      <c r="L6" s="66">
        <f t="shared" si="3"/>
        <v>-1.661894303260519E-18</v>
      </c>
      <c r="M6" s="66">
        <f t="shared" si="4"/>
        <v>-1.6247944881778447E-18</v>
      </c>
      <c r="N6" s="1" t="s">
        <v>31</v>
      </c>
      <c r="O6" s="6">
        <f>K4/7.86</f>
        <v>63.613231552162844</v>
      </c>
      <c r="P6" s="6">
        <f>O6*(0.02/7.86)</f>
        <v>0.16186572914036346</v>
      </c>
    </row>
    <row r="7" spans="1:16">
      <c r="A7" s="19">
        <v>4</v>
      </c>
      <c r="B7" s="64">
        <v>4.8600000000000003</v>
      </c>
      <c r="C7" s="41">
        <f t="shared" si="0"/>
        <v>4.1152263374485597E-2</v>
      </c>
      <c r="D7" s="41">
        <f t="shared" si="1"/>
        <v>4.2337719521075715E-3</v>
      </c>
      <c r="E7" s="41">
        <v>0.97</v>
      </c>
      <c r="F7" s="41">
        <f t="array" ref="F7">(0.2/E7)</f>
        <v>0.2061855670103093</v>
      </c>
      <c r="G7" s="41">
        <f t="shared" si="2"/>
        <v>0.10628122010840686</v>
      </c>
      <c r="H7" s="19">
        <v>7.86</v>
      </c>
      <c r="I7" s="65">
        <v>22</v>
      </c>
      <c r="J7" s="65">
        <v>1007</v>
      </c>
      <c r="K7" s="65">
        <v>500</v>
      </c>
      <c r="L7" s="66">
        <f t="shared" si="3"/>
        <v>-1.0603651125142397E-18</v>
      </c>
      <c r="M7" s="66">
        <f t="shared" si="4"/>
        <v>-7.4921598999394635E-19</v>
      </c>
      <c r="N7" s="1" t="s">
        <v>24</v>
      </c>
      <c r="O7" s="6" t="s">
        <v>25</v>
      </c>
      <c r="P7" s="6"/>
    </row>
    <row r="8" spans="1:16">
      <c r="A8" s="19">
        <v>5</v>
      </c>
      <c r="B8" s="64">
        <v>6.45</v>
      </c>
      <c r="C8" s="41">
        <f t="shared" si="0"/>
        <v>3.1007751937984496E-2</v>
      </c>
      <c r="D8" s="41">
        <f t="shared" si="1"/>
        <v>2.4037017006189533E-3</v>
      </c>
      <c r="E8" s="41">
        <v>0.99</v>
      </c>
      <c r="F8" s="41">
        <f t="array" ref="F8">(0.2/E8)</f>
        <v>0.20202020202020204</v>
      </c>
      <c r="G8" s="41">
        <f t="shared" si="2"/>
        <v>0.10203040506070811</v>
      </c>
      <c r="H8" s="19">
        <v>7.86</v>
      </c>
      <c r="I8" s="65">
        <v>22</v>
      </c>
      <c r="J8" s="65">
        <v>1007</v>
      </c>
      <c r="K8" s="65">
        <v>500</v>
      </c>
      <c r="L8" s="66">
        <f t="shared" si="3"/>
        <v>-6.2899534903395529E-19</v>
      </c>
      <c r="M8" s="66">
        <f t="shared" si="4"/>
        <v>-4.0539018299117767E-19</v>
      </c>
      <c r="N8" s="1" t="s">
        <v>26</v>
      </c>
      <c r="O8" s="6">
        <v>9.81</v>
      </c>
      <c r="P8" s="6"/>
    </row>
    <row r="9" spans="1:16">
      <c r="A9" s="19">
        <v>6</v>
      </c>
      <c r="B9" s="64">
        <v>4.78</v>
      </c>
      <c r="C9" s="41">
        <f t="shared" si="0"/>
        <v>4.1841004184100417E-2</v>
      </c>
      <c r="D9" s="41">
        <f t="shared" si="1"/>
        <v>4.3766740778347713E-3</v>
      </c>
      <c r="E9" s="41">
        <v>0.92</v>
      </c>
      <c r="F9" s="41">
        <f t="array" ref="F9">(0.2/E9)</f>
        <v>0.21739130434782608</v>
      </c>
      <c r="G9" s="41">
        <f t="shared" si="2"/>
        <v>0.11814744801512286</v>
      </c>
      <c r="H9" s="19">
        <v>7.86</v>
      </c>
      <c r="I9" s="65">
        <v>22</v>
      </c>
      <c r="J9" s="65">
        <v>1007</v>
      </c>
      <c r="K9" s="65">
        <v>500</v>
      </c>
      <c r="L9" s="66">
        <f t="shared" si="3"/>
        <v>-1.1653596462105296E-18</v>
      </c>
      <c r="M9" s="66">
        <f t="shared" si="4"/>
        <v>-8.5851227083143826E-19</v>
      </c>
      <c r="N9" s="1" t="s">
        <v>27</v>
      </c>
      <c r="O9" s="6">
        <v>886</v>
      </c>
      <c r="P9" s="6"/>
    </row>
    <row r="10" spans="1:16">
      <c r="A10" s="19">
        <v>7</v>
      </c>
      <c r="B10" s="64">
        <v>6.13</v>
      </c>
      <c r="C10" s="41">
        <f t="shared" si="0"/>
        <v>3.2626427406199025E-2</v>
      </c>
      <c r="D10" s="41">
        <f t="shared" si="1"/>
        <v>2.6612094132299367E-3</v>
      </c>
      <c r="E10" s="41">
        <v>1.1000000000000001</v>
      </c>
      <c r="F10" s="41">
        <f t="array" ref="F10">(0.2/E10)</f>
        <v>0.18181818181818182</v>
      </c>
      <c r="G10" s="41">
        <f t="shared" si="2"/>
        <v>8.2644628099173556E-2</v>
      </c>
      <c r="H10" s="19">
        <v>7.86</v>
      </c>
      <c r="I10" s="65">
        <v>22</v>
      </c>
      <c r="J10" s="65">
        <v>1007</v>
      </c>
      <c r="K10" s="65">
        <v>500</v>
      </c>
      <c r="L10" s="66">
        <f t="shared" si="3"/>
        <v>-6.0672146823693042E-19</v>
      </c>
      <c r="M10" s="66">
        <f t="shared" si="4"/>
        <v>-3.6661668753645441E-19</v>
      </c>
      <c r="N10" s="1" t="s">
        <v>28</v>
      </c>
      <c r="O10" s="6">
        <v>8.3000000000000001E-3</v>
      </c>
      <c r="P10" s="6"/>
    </row>
    <row r="11" spans="1:16">
      <c r="A11" s="19">
        <v>8</v>
      </c>
      <c r="B11" s="64">
        <v>6.48</v>
      </c>
      <c r="C11" s="41">
        <f t="shared" si="0"/>
        <v>3.0864197530864196E-2</v>
      </c>
      <c r="D11" s="41">
        <f t="shared" si="1"/>
        <v>2.3814967230605089E-3</v>
      </c>
      <c r="E11" s="41">
        <v>0.99</v>
      </c>
      <c r="F11" s="41">
        <f t="array" ref="F11">(0.2/E11)</f>
        <v>0.20202020202020204</v>
      </c>
      <c r="G11" s="41">
        <f t="shared" si="2"/>
        <v>0.10203040506070811</v>
      </c>
      <c r="H11" s="19">
        <v>7.86</v>
      </c>
      <c r="I11" s="65">
        <v>22</v>
      </c>
      <c r="J11" s="65">
        <v>1007</v>
      </c>
      <c r="K11" s="65">
        <v>500</v>
      </c>
      <c r="L11" s="66">
        <f t="shared" si="3"/>
        <v>-6.2378104411001854E-19</v>
      </c>
      <c r="M11" s="66">
        <f t="shared" si="4"/>
        <v>-4.0158272221893283E-19</v>
      </c>
      <c r="N11" s="1" t="s">
        <v>29</v>
      </c>
      <c r="O11" s="6">
        <v>1.8320000000000001E-5</v>
      </c>
      <c r="P11" s="6"/>
    </row>
    <row r="12" spans="1:16">
      <c r="A12" s="19">
        <v>9</v>
      </c>
      <c r="B12" s="64">
        <v>5.93</v>
      </c>
      <c r="C12" s="41">
        <f t="shared" si="0"/>
        <v>3.3726812816188875E-2</v>
      </c>
      <c r="D12" s="41">
        <f t="shared" si="1"/>
        <v>2.8437447568456053E-3</v>
      </c>
      <c r="E12" s="41">
        <v>1.1499999999999999</v>
      </c>
      <c r="F12" s="41">
        <f t="array" ref="F12">(0.2/E12)</f>
        <v>0.17391304347826089</v>
      </c>
      <c r="G12" s="41">
        <f t="shared" si="2"/>
        <v>7.5614366729678653E-2</v>
      </c>
      <c r="H12" s="19">
        <v>7.86</v>
      </c>
      <c r="I12" s="65">
        <v>22</v>
      </c>
      <c r="J12" s="65">
        <v>1007</v>
      </c>
      <c r="K12" s="65">
        <v>500</v>
      </c>
      <c r="L12" s="66">
        <f t="shared" si="3"/>
        <v>-6.0865602455738124E-19</v>
      </c>
      <c r="M12" s="66">
        <f t="shared" si="4"/>
        <v>-3.5983367550474606E-19</v>
      </c>
      <c r="N12" s="1" t="s">
        <v>30</v>
      </c>
      <c r="O12" s="6">
        <v>1007</v>
      </c>
      <c r="P12" s="6"/>
    </row>
    <row r="13" spans="1:16">
      <c r="A13" s="19">
        <v>10</v>
      </c>
      <c r="B13" s="64">
        <v>4.76</v>
      </c>
      <c r="C13" s="41">
        <f t="shared" si="0"/>
        <v>4.2016806722689079E-2</v>
      </c>
      <c r="D13" s="41">
        <f t="shared" si="1"/>
        <v>4.4135301179295252E-3</v>
      </c>
      <c r="E13" s="41">
        <v>0.97</v>
      </c>
      <c r="F13" s="41">
        <f t="array" ref="F13">(0.2/E13)</f>
        <v>0.2061855670103093</v>
      </c>
      <c r="G13" s="41">
        <f t="shared" si="2"/>
        <v>0.10628122010840686</v>
      </c>
      <c r="H13" s="19">
        <v>7.86</v>
      </c>
      <c r="I13" s="65">
        <v>22</v>
      </c>
      <c r="J13" s="65">
        <v>1007</v>
      </c>
      <c r="K13" s="65">
        <v>500</v>
      </c>
      <c r="L13" s="66">
        <f t="shared" si="3"/>
        <v>-1.09882620779063E-18</v>
      </c>
      <c r="M13" s="66">
        <f t="shared" si="4"/>
        <v>-7.8141425414934434E-19</v>
      </c>
      <c r="N13" s="1" t="s">
        <v>32</v>
      </c>
      <c r="O13" s="9">
        <f>K4</f>
        <v>500</v>
      </c>
      <c r="P13" s="6"/>
    </row>
    <row r="14" spans="1:16">
      <c r="A14" s="19">
        <v>11</v>
      </c>
      <c r="B14" s="64">
        <v>4.2</v>
      </c>
      <c r="C14" s="41">
        <f t="shared" si="0"/>
        <v>4.7619047619047616E-2</v>
      </c>
      <c r="D14" s="41">
        <f t="shared" si="1"/>
        <v>5.6689342403628109E-3</v>
      </c>
      <c r="E14" s="41">
        <v>0.83</v>
      </c>
      <c r="F14" s="41">
        <f t="array" ref="F14">(0.2/E14)</f>
        <v>0.24096385542168677</v>
      </c>
      <c r="G14" s="41">
        <f t="shared" si="2"/>
        <v>0.14515894904920892</v>
      </c>
      <c r="H14" s="19">
        <v>7.86</v>
      </c>
      <c r="I14" s="65">
        <v>22</v>
      </c>
      <c r="J14" s="65">
        <v>1007</v>
      </c>
      <c r="K14" s="65">
        <v>500</v>
      </c>
      <c r="L14" s="66">
        <f t="shared" si="3"/>
        <v>-1.6547090451080513E-18</v>
      </c>
      <c r="M14" s="66">
        <f>L14* ((1.5*(D14/C14)) + ((D14+G14)/(C14+F14)) + ($P$6/$O$6) + (D14/C14))</f>
        <v>-1.3615172344742886E-18</v>
      </c>
      <c r="O14" s="6"/>
      <c r="P14" s="6"/>
    </row>
    <row r="15" spans="1:16">
      <c r="A15" s="19">
        <v>12</v>
      </c>
      <c r="B15" s="64">
        <v>5.94</v>
      </c>
      <c r="C15" s="41">
        <f t="shared" si="0"/>
        <v>3.3670033670033669E-2</v>
      </c>
      <c r="D15" s="41">
        <f t="shared" si="1"/>
        <v>2.8341779183530024E-3</v>
      </c>
      <c r="E15" s="41">
        <v>0.91</v>
      </c>
      <c r="F15" s="41">
        <f t="array" ref="F15">(0.2/E15)</f>
        <v>0.21978021978021978</v>
      </c>
      <c r="G15" s="41">
        <f t="shared" si="2"/>
        <v>0.12075836251660425</v>
      </c>
      <c r="H15" s="19">
        <v>7.86</v>
      </c>
      <c r="I15" s="65">
        <v>22</v>
      </c>
      <c r="J15" s="65">
        <v>1007</v>
      </c>
      <c r="K15" s="65">
        <v>500</v>
      </c>
      <c r="L15" s="66">
        <f t="shared" ref="L15:L21" si="5">0.75*PI()*$O$9*$O$8*(SQRT(($O$10/(2*$O$12))^2 +((9*$O$11*C15)/(1000*$O$8*$O$9))) - ($O$10/(2*$O$12)))^3 * ((C15-F15)/($O$6*C15))</f>
        <v>-8.053660128615986E-19</v>
      </c>
      <c r="M15" s="66">
        <f t="shared" ref="M15:M21" si="6">L15* ((1.5*(D15/C15)) + ((D15+G15)/(C15+F15)) + ($P$6/$O$6) + (D15/C15))</f>
        <v>-5.6425752668761673E-19</v>
      </c>
    </row>
    <row r="16" spans="1:16">
      <c r="A16" s="19">
        <v>13</v>
      </c>
      <c r="B16" s="64">
        <v>4</v>
      </c>
      <c r="C16" s="41">
        <f t="shared" si="0"/>
        <v>0.05</v>
      </c>
      <c r="D16" s="41">
        <f t="shared" si="1"/>
        <v>6.2500000000000003E-3</v>
      </c>
      <c r="E16" s="41">
        <v>1.62</v>
      </c>
      <c r="F16" s="41">
        <f t="array" ref="F16">(0.2/E16)</f>
        <v>0.12345679012345678</v>
      </c>
      <c r="G16" s="41">
        <f t="shared" si="2"/>
        <v>3.8103947568968143E-2</v>
      </c>
      <c r="H16" s="19">
        <v>7.86</v>
      </c>
      <c r="I16" s="65">
        <v>22</v>
      </c>
      <c r="J16" s="65">
        <v>1007</v>
      </c>
      <c r="K16" s="65">
        <v>500</v>
      </c>
      <c r="L16" s="66">
        <f t="shared" si="5"/>
        <v>-6.9177894757631903E-19</v>
      </c>
      <c r="M16" s="66">
        <f t="shared" si="6"/>
        <v>-3.9483322277014025E-19</v>
      </c>
    </row>
    <row r="17" spans="1:13">
      <c r="A17" s="19">
        <v>14</v>
      </c>
      <c r="B17" s="64">
        <v>5</v>
      </c>
      <c r="C17" s="41">
        <f t="shared" si="0"/>
        <v>0.04</v>
      </c>
      <c r="D17" s="41">
        <f t="shared" si="1"/>
        <v>4.0000000000000001E-3</v>
      </c>
      <c r="E17" s="41">
        <v>1.78</v>
      </c>
      <c r="F17" s="41">
        <f t="array" ref="F17">(0.2/E17)</f>
        <v>0.11235955056179776</v>
      </c>
      <c r="G17" s="41">
        <f t="shared" si="2"/>
        <v>3.1561671506122969E-2</v>
      </c>
      <c r="H17" s="19">
        <v>7.86</v>
      </c>
      <c r="I17" s="65">
        <v>22</v>
      </c>
      <c r="J17" s="65">
        <v>1007</v>
      </c>
      <c r="K17" s="65">
        <v>500</v>
      </c>
      <c r="L17" s="66">
        <f t="shared" si="5"/>
        <v>-4.3966075370386041E-19</v>
      </c>
      <c r="M17" s="66">
        <f t="shared" si="6"/>
        <v>-2.1365348632873156E-19</v>
      </c>
    </row>
    <row r="18" spans="1:13">
      <c r="A18" s="19">
        <v>15</v>
      </c>
      <c r="B18" s="64">
        <v>4.03</v>
      </c>
      <c r="C18" s="41">
        <f t="shared" si="0"/>
        <v>4.9627791563275431E-2</v>
      </c>
      <c r="D18" s="41">
        <f t="shared" si="1"/>
        <v>6.15729423861978E-3</v>
      </c>
      <c r="E18" s="41">
        <v>2.46</v>
      </c>
      <c r="F18" s="41">
        <f t="array" ref="F18">(0.2/E18)</f>
        <v>8.1300813008130093E-2</v>
      </c>
      <c r="G18" s="41">
        <f t="shared" si="2"/>
        <v>1.6524555489457336E-2</v>
      </c>
      <c r="H18" s="19">
        <v>7.86</v>
      </c>
      <c r="I18" s="65">
        <v>22</v>
      </c>
      <c r="J18" s="65">
        <v>1007</v>
      </c>
      <c r="K18" s="65">
        <v>500</v>
      </c>
      <c r="L18" s="66">
        <f t="shared" si="5"/>
        <v>-2.9394412987375741E-19</v>
      </c>
      <c r="M18" s="66">
        <f t="shared" si="6"/>
        <v>-1.4284407025809149E-19</v>
      </c>
    </row>
    <row r="19" spans="1:13" ht="15.75" thickBot="1">
      <c r="A19" s="56">
        <v>16</v>
      </c>
      <c r="B19" s="57">
        <v>4.5999999999999996</v>
      </c>
      <c r="C19" s="58">
        <f t="shared" si="0"/>
        <v>4.3478260869565223E-2</v>
      </c>
      <c r="D19" s="58">
        <f t="shared" si="1"/>
        <v>4.7258979206049158E-3</v>
      </c>
      <c r="E19" s="58">
        <v>2.77</v>
      </c>
      <c r="F19" s="58">
        <f t="array" ref="F19">(0.2/E19)</f>
        <v>7.2202166064981949E-2</v>
      </c>
      <c r="G19" s="58">
        <f t="shared" si="2"/>
        <v>1.3032881961188078E-2</v>
      </c>
      <c r="H19" s="56">
        <v>7.86</v>
      </c>
      <c r="I19" s="67">
        <v>22</v>
      </c>
      <c r="J19" s="67">
        <v>1007</v>
      </c>
      <c r="K19" s="67">
        <v>500</v>
      </c>
      <c r="L19" s="62">
        <f t="shared" si="5"/>
        <v>-2.0562070280882944E-19</v>
      </c>
      <c r="M19" s="62">
        <f t="shared" si="6"/>
        <v>-8.7964437289482737E-20</v>
      </c>
    </row>
    <row r="20" spans="1:13">
      <c r="A20" s="19" t="s">
        <v>19</v>
      </c>
      <c r="B20" s="64">
        <f>AVERAGE(B4:B15)</f>
        <v>5.4308333333333332</v>
      </c>
      <c r="C20" s="41">
        <f t="shared" ref="C20:K20" si="7">AVERAGE(C4:C15)</f>
        <v>3.7472588547908192E-2</v>
      </c>
      <c r="D20" s="41">
        <f t="shared" si="7"/>
        <v>3.5726378731107933E-3</v>
      </c>
      <c r="E20" s="41">
        <f t="shared" si="7"/>
        <v>0.97250000000000014</v>
      </c>
      <c r="F20" s="41">
        <f t="shared" si="7"/>
        <v>0.21134732052058613</v>
      </c>
      <c r="G20" s="41">
        <f t="shared" si="7"/>
        <v>0.1154519697339086</v>
      </c>
      <c r="H20" s="19">
        <f t="shared" si="7"/>
        <v>7.86</v>
      </c>
      <c r="I20" s="19">
        <f t="shared" si="7"/>
        <v>22</v>
      </c>
      <c r="J20" s="19">
        <f t="shared" si="7"/>
        <v>1007</v>
      </c>
      <c r="K20" s="19">
        <f t="shared" si="7"/>
        <v>500</v>
      </c>
      <c r="L20" s="66">
        <f t="shared" si="5"/>
        <v>-9.2908706634812897E-19</v>
      </c>
      <c r="M20" s="66">
        <f t="shared" si="6"/>
        <v>-6.6824685876122082E-19</v>
      </c>
    </row>
    <row r="21" spans="1:13" ht="15.75" thickBot="1">
      <c r="A21" s="56" t="s">
        <v>20</v>
      </c>
      <c r="B21" s="57">
        <f>AVERAGE(B16:B19)</f>
        <v>4.4075000000000006</v>
      </c>
      <c r="C21" s="58">
        <f t="shared" ref="C21:K21" si="8">AVERAGE(C16:C19)</f>
        <v>4.5776513108210161E-2</v>
      </c>
      <c r="D21" s="58">
        <f t="shared" si="8"/>
        <v>5.2832980398061736E-3</v>
      </c>
      <c r="E21" s="58">
        <f t="shared" si="8"/>
        <v>2.1575000000000002</v>
      </c>
      <c r="F21" s="58">
        <f t="shared" si="8"/>
        <v>9.7329829939591633E-2</v>
      </c>
      <c r="G21" s="58">
        <f t="shared" si="8"/>
        <v>2.4805764131434132E-2</v>
      </c>
      <c r="H21" s="56">
        <f t="shared" si="8"/>
        <v>7.86</v>
      </c>
      <c r="I21" s="56">
        <f t="shared" si="8"/>
        <v>22</v>
      </c>
      <c r="J21" s="56">
        <f t="shared" si="8"/>
        <v>1007</v>
      </c>
      <c r="K21" s="56">
        <f t="shared" si="8"/>
        <v>500</v>
      </c>
      <c r="L21" s="62">
        <f t="shared" si="5"/>
        <v>-4.0833343695851471E-19</v>
      </c>
      <c r="M21" s="62">
        <f t="shared" si="6"/>
        <v>-2.0471339105299305E-19</v>
      </c>
    </row>
    <row r="22" spans="1:13">
      <c r="A22" s="26">
        <v>19</v>
      </c>
      <c r="B22" s="26"/>
      <c r="C22" s="27"/>
      <c r="D22" s="27"/>
      <c r="E22" s="27"/>
      <c r="F22" s="27"/>
      <c r="G22" s="27"/>
      <c r="H22">
        <v>7.86</v>
      </c>
      <c r="I22" s="27"/>
      <c r="J22" s="27"/>
      <c r="K22" s="27"/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A3" workbookViewId="0">
      <selection activeCell="A3" sqref="A3:H21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49</v>
      </c>
      <c r="B3" s="30" t="s">
        <v>38</v>
      </c>
      <c r="C3" s="30" t="s">
        <v>0</v>
      </c>
      <c r="D3" s="43" t="s">
        <v>2</v>
      </c>
      <c r="E3" s="43" t="s">
        <v>39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20">
        <v>1</v>
      </c>
      <c r="B4" s="20">
        <v>5.77</v>
      </c>
      <c r="C4" s="24">
        <f>0.2/B4</f>
        <v>3.4662045060658585E-2</v>
      </c>
      <c r="D4" s="24">
        <f>(0.5/B4)*C4</f>
        <v>3.0036434194678149E-3</v>
      </c>
      <c r="E4" s="24">
        <v>1.74</v>
      </c>
      <c r="F4" s="24">
        <f>0.2/E4</f>
        <v>0.1149425287356322</v>
      </c>
      <c r="G4" s="24">
        <f>(0.5/E4)*F4</f>
        <v>3.3029462280354076E-2</v>
      </c>
      <c r="H4" s="20">
        <v>7.86</v>
      </c>
      <c r="I4" s="51">
        <v>22</v>
      </c>
      <c r="J4" s="51">
        <v>1007</v>
      </c>
      <c r="K4" s="51">
        <v>500</v>
      </c>
      <c r="L4" s="68">
        <f>0.75*PI()*$O$9*$O$8*(SQRT(($O$10/(2*$O$12))^2 +((9*$O$11*C4)/(1000*$O$8*$O$9))) - ($O$10/(2*$O$12)))^3 * ((C4-F4)/($O$6*C4))</f>
        <v>-3.6787773792491687E-19</v>
      </c>
      <c r="M4" s="68">
        <f>L4* ((1.5*(D4/C4)) + ((D4+G4)/(C4+F4)) + ($P$6/$O$6) + (D4/C4))</f>
        <v>-1.6923772154786371E-19</v>
      </c>
      <c r="N4" s="6" t="s">
        <v>13</v>
      </c>
      <c r="O4" s="6" t="s">
        <v>17</v>
      </c>
      <c r="P4" s="6"/>
    </row>
    <row r="5" spans="1:16">
      <c r="A5" s="20">
        <v>2</v>
      </c>
      <c r="B5" s="20">
        <v>6.27</v>
      </c>
      <c r="C5" s="24">
        <f t="shared" ref="C5:C20" si="0">0.2/B5</f>
        <v>3.1897926634768745E-2</v>
      </c>
      <c r="D5" s="24">
        <f t="shared" ref="D5:D20" si="1">(0.5/B5)*C5</f>
        <v>2.5436943089927229E-3</v>
      </c>
      <c r="E5" s="24">
        <v>1.94</v>
      </c>
      <c r="F5" s="24">
        <f t="shared" ref="F5:F20" si="2">0.2/E5</f>
        <v>0.10309278350515465</v>
      </c>
      <c r="G5" s="24">
        <f t="shared" ref="G5:G20" si="3">(0.5/E5)*F5</f>
        <v>2.6570305027101716E-2</v>
      </c>
      <c r="H5" s="20">
        <v>7.86</v>
      </c>
      <c r="I5" s="51">
        <v>22</v>
      </c>
      <c r="J5" s="51">
        <v>1007</v>
      </c>
      <c r="K5" s="51">
        <v>500</v>
      </c>
      <c r="L5" s="68">
        <f t="shared" ref="L5:L14" si="4">0.75*PI()*$O$9*$O$8*(SQRT(($O$10/(2*$O$12))^2 +((9*$O$11*C5)/(1000*$O$8*$O$9))) - ($O$10/(2*$O$12)))^3 * ((C5-F5)/($O$6*C5))</f>
        <v>-2.7690902519227087E-19</v>
      </c>
      <c r="M5" s="68">
        <f t="shared" ref="M5:M13" si="5">L5* ((1.5*(D5/C5)) + ((D5+G5)/(C5+F5)) + ($P$6/$O$6) + (D5/C5))</f>
        <v>-1.1563185527756949E-19</v>
      </c>
      <c r="N5" s="1" t="s">
        <v>14</v>
      </c>
      <c r="O5" s="6" t="s">
        <v>15</v>
      </c>
      <c r="P5" s="6" t="s">
        <v>16</v>
      </c>
    </row>
    <row r="6" spans="1:16">
      <c r="A6" s="20">
        <v>3</v>
      </c>
      <c r="B6" s="20">
        <v>7.09</v>
      </c>
      <c r="C6" s="24">
        <f t="shared" si="0"/>
        <v>2.8208744710860368E-2</v>
      </c>
      <c r="D6" s="24">
        <f t="shared" si="1"/>
        <v>1.9893331954062318E-3</v>
      </c>
      <c r="E6" s="24">
        <v>2.15</v>
      </c>
      <c r="F6" s="24">
        <f t="shared" si="2"/>
        <v>9.3023255813953501E-2</v>
      </c>
      <c r="G6" s="24">
        <f t="shared" si="3"/>
        <v>2.1633315305570583E-2</v>
      </c>
      <c r="H6" s="20">
        <v>7.86</v>
      </c>
      <c r="I6" s="51">
        <v>22</v>
      </c>
      <c r="J6" s="51">
        <v>1007</v>
      </c>
      <c r="K6" s="51">
        <v>500</v>
      </c>
      <c r="L6" s="68">
        <f t="shared" si="4"/>
        <v>-1.977482449945187E-19</v>
      </c>
      <c r="M6" s="68">
        <f t="shared" si="5"/>
        <v>-7.3899325332893151E-20</v>
      </c>
      <c r="N6" s="1" t="s">
        <v>31</v>
      </c>
      <c r="O6" s="6">
        <f>K4/7.86</f>
        <v>63.613231552162844</v>
      </c>
      <c r="P6" s="6">
        <f>O6*(0.02/7.86)</f>
        <v>0.16186572914036346</v>
      </c>
    </row>
    <row r="7" spans="1:16">
      <c r="A7" s="20">
        <v>4</v>
      </c>
      <c r="B7" s="20">
        <v>6.31</v>
      </c>
      <c r="C7" s="24">
        <f t="shared" si="0"/>
        <v>3.1695721077654518E-2</v>
      </c>
      <c r="D7" s="24">
        <f t="shared" si="1"/>
        <v>2.5115468365811823E-3</v>
      </c>
      <c r="E7" s="24">
        <v>2.2400000000000002</v>
      </c>
      <c r="F7" s="24">
        <f t="shared" si="2"/>
        <v>8.9285714285714288E-2</v>
      </c>
      <c r="G7" s="24">
        <f t="shared" si="3"/>
        <v>1.992984693877551E-2</v>
      </c>
      <c r="H7" s="20">
        <v>7.86</v>
      </c>
      <c r="I7" s="51">
        <v>22</v>
      </c>
      <c r="J7" s="51">
        <v>1007</v>
      </c>
      <c r="K7" s="51">
        <v>500</v>
      </c>
      <c r="L7" s="68">
        <f t="shared" si="4"/>
        <v>-2.2119919442409543E-19</v>
      </c>
      <c r="M7" s="68">
        <f t="shared" si="5"/>
        <v>-8.5413261926421246E-20</v>
      </c>
      <c r="N7" s="1" t="s">
        <v>24</v>
      </c>
      <c r="O7" s="6" t="s">
        <v>25</v>
      </c>
      <c r="P7" s="6"/>
    </row>
    <row r="8" spans="1:16">
      <c r="A8" s="20">
        <v>5</v>
      </c>
      <c r="B8" s="20">
        <v>7.12</v>
      </c>
      <c r="C8" s="24">
        <f t="shared" si="0"/>
        <v>2.8089887640449441E-2</v>
      </c>
      <c r="D8" s="24">
        <f t="shared" si="1"/>
        <v>1.9726044691326856E-3</v>
      </c>
      <c r="E8" s="24">
        <v>2.17</v>
      </c>
      <c r="F8" s="24">
        <f t="shared" si="2"/>
        <v>9.2165898617511524E-2</v>
      </c>
      <c r="G8" s="24">
        <f t="shared" si="3"/>
        <v>2.1236382169933531E-2</v>
      </c>
      <c r="H8" s="20">
        <v>7.86</v>
      </c>
      <c r="I8" s="51">
        <v>22</v>
      </c>
      <c r="J8" s="51">
        <v>1007</v>
      </c>
      <c r="K8" s="51">
        <v>500</v>
      </c>
      <c r="L8" s="68">
        <f t="shared" si="4"/>
        <v>-1.9386998923420777E-19</v>
      </c>
      <c r="M8" s="68">
        <f t="shared" si="5"/>
        <v>-7.1945766832041158E-20</v>
      </c>
      <c r="N8" s="1" t="s">
        <v>26</v>
      </c>
      <c r="O8" s="6">
        <v>9.81</v>
      </c>
      <c r="P8" s="6"/>
    </row>
    <row r="9" spans="1:16">
      <c r="A9" s="20">
        <v>6</v>
      </c>
      <c r="B9" s="20">
        <v>6.59</v>
      </c>
      <c r="C9" s="24">
        <f t="shared" si="0"/>
        <v>3.0349013657056147E-2</v>
      </c>
      <c r="D9" s="24">
        <f t="shared" si="1"/>
        <v>2.3026565748904514E-3</v>
      </c>
      <c r="E9" s="24">
        <v>2.0099999999999998</v>
      </c>
      <c r="F9" s="24">
        <f t="shared" si="2"/>
        <v>9.9502487562189074E-2</v>
      </c>
      <c r="G9" s="24">
        <f t="shared" si="3"/>
        <v>2.4751862577658976E-2</v>
      </c>
      <c r="H9" s="20">
        <v>7.86</v>
      </c>
      <c r="I9" s="51">
        <v>22</v>
      </c>
      <c r="J9" s="51">
        <v>1007</v>
      </c>
      <c r="K9" s="51">
        <v>500</v>
      </c>
      <c r="L9" s="68">
        <f t="shared" si="4"/>
        <v>-2.4379004837583317E-19</v>
      </c>
      <c r="M9" s="68">
        <f t="shared" si="5"/>
        <v>-9.76563322005605E-20</v>
      </c>
      <c r="N9" s="1" t="s">
        <v>27</v>
      </c>
      <c r="O9" s="6">
        <v>886</v>
      </c>
      <c r="P9" s="6"/>
    </row>
    <row r="10" spans="1:16">
      <c r="A10" s="20">
        <v>7</v>
      </c>
      <c r="B10" s="20">
        <v>6.13</v>
      </c>
      <c r="C10" s="24">
        <f t="shared" si="0"/>
        <v>3.2626427406199025E-2</v>
      </c>
      <c r="D10" s="24">
        <f t="shared" si="1"/>
        <v>2.6612094132299367E-3</v>
      </c>
      <c r="E10" s="24">
        <v>2.34</v>
      </c>
      <c r="F10" s="24">
        <f t="shared" si="2"/>
        <v>8.5470085470085486E-2</v>
      </c>
      <c r="G10" s="24">
        <f t="shared" si="3"/>
        <v>1.8262838775659294E-2</v>
      </c>
      <c r="H10" s="20">
        <v>7.86</v>
      </c>
      <c r="I10" s="51">
        <v>22</v>
      </c>
      <c r="J10" s="51">
        <v>1007</v>
      </c>
      <c r="K10" s="51">
        <v>500</v>
      </c>
      <c r="L10" s="68">
        <f t="shared" si="4"/>
        <v>-2.1490049456082E-19</v>
      </c>
      <c r="M10" s="68">
        <f t="shared" si="5"/>
        <v>-8.2443830096653251E-20</v>
      </c>
      <c r="N10" s="1" t="s">
        <v>28</v>
      </c>
      <c r="O10" s="6">
        <v>8.3000000000000001E-3</v>
      </c>
      <c r="P10" s="6"/>
    </row>
    <row r="11" spans="1:16">
      <c r="A11" s="20">
        <v>8</v>
      </c>
      <c r="B11" s="20">
        <v>5.65</v>
      </c>
      <c r="C11" s="24">
        <f t="shared" si="0"/>
        <v>3.5398230088495575E-2</v>
      </c>
      <c r="D11" s="24">
        <f t="shared" si="1"/>
        <v>3.1325867334951836E-3</v>
      </c>
      <c r="E11" s="24">
        <v>1.87</v>
      </c>
      <c r="F11" s="24">
        <f t="shared" si="2"/>
        <v>0.10695187165775401</v>
      </c>
      <c r="G11" s="24">
        <f t="shared" si="3"/>
        <v>2.859675712774171E-2</v>
      </c>
      <c r="H11" s="20">
        <v>7.86</v>
      </c>
      <c r="I11" s="51">
        <v>22</v>
      </c>
      <c r="J11" s="51">
        <v>1007</v>
      </c>
      <c r="K11" s="51">
        <v>500</v>
      </c>
      <c r="L11" s="68">
        <f t="shared" si="4"/>
        <v>-3.4175885786189161E-19</v>
      </c>
      <c r="M11" s="68">
        <f t="shared" si="5"/>
        <v>-1.5265684604074628E-19</v>
      </c>
      <c r="N11" s="1" t="s">
        <v>29</v>
      </c>
      <c r="O11" s="6">
        <v>1.8320000000000001E-5</v>
      </c>
      <c r="P11" s="6"/>
    </row>
    <row r="12" spans="1:16">
      <c r="A12" s="20">
        <v>9</v>
      </c>
      <c r="B12" s="20">
        <v>7.43</v>
      </c>
      <c r="C12" s="24">
        <f t="shared" si="0"/>
        <v>2.691790040376851E-2</v>
      </c>
      <c r="D12" s="24">
        <f t="shared" si="1"/>
        <v>1.8114334053680021E-3</v>
      </c>
      <c r="E12" s="24">
        <v>1.86</v>
      </c>
      <c r="F12" s="24">
        <f t="shared" si="2"/>
        <v>0.10752688172043011</v>
      </c>
      <c r="G12" s="24">
        <f t="shared" si="3"/>
        <v>2.8905075731298413E-2</v>
      </c>
      <c r="H12" s="20">
        <v>7.86</v>
      </c>
      <c r="I12" s="51">
        <v>22</v>
      </c>
      <c r="J12" s="51">
        <v>1007</v>
      </c>
      <c r="K12" s="51">
        <v>500</v>
      </c>
      <c r="L12" s="68">
        <f t="shared" si="4"/>
        <v>-2.2418043754235437E-19</v>
      </c>
      <c r="M12" s="68">
        <f t="shared" si="5"/>
        <v>-8.9504204599512962E-20</v>
      </c>
      <c r="N12" s="1" t="s">
        <v>30</v>
      </c>
      <c r="O12" s="6">
        <v>1007</v>
      </c>
      <c r="P12" s="6"/>
    </row>
    <row r="13" spans="1:16">
      <c r="A13" s="20">
        <v>10</v>
      </c>
      <c r="B13" s="20">
        <v>7.51</v>
      </c>
      <c r="C13" s="24">
        <f t="shared" si="0"/>
        <v>2.6631158455392812E-2</v>
      </c>
      <c r="D13" s="24">
        <f t="shared" si="1"/>
        <v>1.7730465016906002E-3</v>
      </c>
      <c r="E13" s="24">
        <v>2.33</v>
      </c>
      <c r="F13" s="24">
        <f t="shared" si="2"/>
        <v>8.5836909871244635E-2</v>
      </c>
      <c r="G13" s="24">
        <f t="shared" si="3"/>
        <v>1.8419937740610438E-2</v>
      </c>
      <c r="H13" s="20">
        <v>7.86</v>
      </c>
      <c r="I13" s="51">
        <v>22</v>
      </c>
      <c r="J13" s="51">
        <v>1007</v>
      </c>
      <c r="K13" s="51">
        <v>500</v>
      </c>
      <c r="L13" s="68">
        <f t="shared" si="4"/>
        <v>-1.6120479916270756E-19</v>
      </c>
      <c r="M13" s="68">
        <f t="shared" si="5"/>
        <v>-5.6185260643964876E-20</v>
      </c>
      <c r="N13" s="1" t="s">
        <v>32</v>
      </c>
      <c r="O13" s="9">
        <f>K4</f>
        <v>500</v>
      </c>
      <c r="P13" s="6"/>
    </row>
    <row r="14" spans="1:16">
      <c r="A14" s="20">
        <v>11</v>
      </c>
      <c r="B14" s="20">
        <v>5.95</v>
      </c>
      <c r="C14" s="24">
        <f t="shared" si="0"/>
        <v>3.3613445378151259E-2</v>
      </c>
      <c r="D14" s="24">
        <f t="shared" si="1"/>
        <v>2.8246592754748953E-3</v>
      </c>
      <c r="E14" s="24">
        <v>2.19</v>
      </c>
      <c r="F14" s="24">
        <f t="shared" si="2"/>
        <v>9.1324200913242018E-2</v>
      </c>
      <c r="G14" s="24">
        <f t="shared" si="3"/>
        <v>2.0850274181105483E-2</v>
      </c>
      <c r="H14" s="20">
        <v>7.86</v>
      </c>
      <c r="I14" s="51">
        <v>22</v>
      </c>
      <c r="J14" s="51">
        <v>1007</v>
      </c>
      <c r="K14" s="51">
        <v>500</v>
      </c>
      <c r="L14" s="68">
        <f t="shared" si="4"/>
        <v>-2.4890802446156236E-19</v>
      </c>
      <c r="M14" s="68">
        <f>L14* ((1.5*(D14/C14)) + ((D14+G14)/(C14+F14)) + ($P$6/$O$6) + (D14/C14))</f>
        <v>-1.0009153094413578E-19</v>
      </c>
      <c r="O14" s="6"/>
      <c r="P14" s="6"/>
    </row>
    <row r="15" spans="1:16">
      <c r="A15" s="20">
        <v>12</v>
      </c>
      <c r="B15" s="20">
        <v>5.99</v>
      </c>
      <c r="C15" s="24">
        <f t="shared" si="0"/>
        <v>3.3388981636060099E-2</v>
      </c>
      <c r="D15" s="24">
        <f t="shared" si="1"/>
        <v>2.7870602367328964E-3</v>
      </c>
      <c r="E15" s="24">
        <v>2.0299999999999998</v>
      </c>
      <c r="F15" s="24">
        <f t="shared" si="2"/>
        <v>9.8522167487684748E-2</v>
      </c>
      <c r="G15" s="24">
        <f t="shared" si="3"/>
        <v>2.4266543716178514E-2</v>
      </c>
      <c r="H15" s="20">
        <v>7.86</v>
      </c>
      <c r="I15" s="51">
        <v>22</v>
      </c>
      <c r="J15" s="51">
        <v>1007</v>
      </c>
      <c r="K15" s="51">
        <v>500</v>
      </c>
      <c r="L15" s="68">
        <f t="shared" ref="L15:L21" si="6">0.75*PI()*$O$9*$O$8*(SQRT(($O$10/(2*$O$12))^2 +((9*$O$11*C15)/(1000*$O$8*$O$9))) - ($O$10/(2*$O$12)))^3 * ((C15-F15)/($O$6*C15))</f>
        <v>-2.772325280371501E-19</v>
      </c>
      <c r="M15" s="68">
        <f t="shared" ref="M15:M21" si="7">L15* ((1.5*(D15/C15)) + ((D15+G15)/(C15+F15)) + ($P$6/$O$6) + (D15/C15))</f>
        <v>-1.1541613143441403E-19</v>
      </c>
    </row>
    <row r="16" spans="1:16">
      <c r="A16" s="20">
        <v>13</v>
      </c>
      <c r="B16" s="20">
        <v>5.71</v>
      </c>
      <c r="C16" s="24">
        <f t="shared" si="0"/>
        <v>3.5026269702276708E-2</v>
      </c>
      <c r="D16" s="24">
        <f t="shared" si="1"/>
        <v>3.0670989231415683E-3</v>
      </c>
      <c r="E16" s="24">
        <v>1.83</v>
      </c>
      <c r="F16" s="24">
        <f t="shared" si="2"/>
        <v>0.10928961748633879</v>
      </c>
      <c r="G16" s="24">
        <f t="shared" si="3"/>
        <v>2.9860551225775623E-2</v>
      </c>
      <c r="H16" s="20">
        <v>7.86</v>
      </c>
      <c r="I16" s="51">
        <v>22</v>
      </c>
      <c r="J16" s="51">
        <v>1007</v>
      </c>
      <c r="K16" s="51">
        <v>500</v>
      </c>
      <c r="L16" s="68">
        <f t="shared" si="6"/>
        <v>-3.4739110838417477E-19</v>
      </c>
      <c r="M16" s="68">
        <f t="shared" si="7"/>
        <v>-1.5619483715301387E-19</v>
      </c>
    </row>
    <row r="17" spans="1:13">
      <c r="A17" s="20">
        <v>14</v>
      </c>
      <c r="B17" s="20">
        <v>6.47</v>
      </c>
      <c r="C17" s="24">
        <f t="shared" si="0"/>
        <v>3.0911901081916542E-2</v>
      </c>
      <c r="D17" s="24">
        <f t="shared" si="1"/>
        <v>2.3888640712454823E-3</v>
      </c>
      <c r="E17" s="24">
        <v>2.14</v>
      </c>
      <c r="F17" s="24">
        <f t="shared" si="2"/>
        <v>9.3457943925233641E-2</v>
      </c>
      <c r="G17" s="24">
        <f t="shared" si="3"/>
        <v>2.183596820683029E-2</v>
      </c>
      <c r="H17" s="20">
        <v>7.86</v>
      </c>
      <c r="I17" s="51">
        <v>22</v>
      </c>
      <c r="J17" s="51">
        <v>1007</v>
      </c>
      <c r="K17" s="51">
        <v>500</v>
      </c>
      <c r="L17" s="68">
        <f t="shared" si="6"/>
        <v>-2.2864641863896658E-19</v>
      </c>
      <c r="M17" s="68">
        <f t="shared" si="7"/>
        <v>-8.9292029449607219E-20</v>
      </c>
    </row>
    <row r="18" spans="1:13">
      <c r="A18" s="20">
        <v>15</v>
      </c>
      <c r="B18" s="20">
        <v>6.21</v>
      </c>
      <c r="C18" s="24">
        <f t="shared" si="0"/>
        <v>3.2206119162640906E-2</v>
      </c>
      <c r="D18" s="24">
        <f t="shared" si="1"/>
        <v>2.5930852787955641E-3</v>
      </c>
      <c r="E18" s="24">
        <v>2.2000000000000002</v>
      </c>
      <c r="F18" s="24">
        <f t="shared" si="2"/>
        <v>9.0909090909090912E-2</v>
      </c>
      <c r="G18" s="24">
        <f t="shared" si="3"/>
        <v>2.0661157024793389E-2</v>
      </c>
      <c r="H18" s="20">
        <v>7.86</v>
      </c>
      <c r="I18" s="51">
        <v>22</v>
      </c>
      <c r="J18" s="51">
        <v>1007</v>
      </c>
      <c r="K18" s="51">
        <v>500</v>
      </c>
      <c r="L18" s="68">
        <f t="shared" si="6"/>
        <v>-2.3269725398093043E-19</v>
      </c>
      <c r="M18" s="68">
        <f t="shared" si="7"/>
        <v>-9.138364043203396E-20</v>
      </c>
    </row>
    <row r="19" spans="1:13">
      <c r="A19" s="20">
        <v>16</v>
      </c>
      <c r="B19" s="20">
        <v>5.77</v>
      </c>
      <c r="C19" s="24">
        <f t="shared" si="0"/>
        <v>3.4662045060658585E-2</v>
      </c>
      <c r="D19" s="24">
        <f t="shared" si="1"/>
        <v>3.0036434194678149E-3</v>
      </c>
      <c r="E19" s="24">
        <v>2.25</v>
      </c>
      <c r="F19" s="24">
        <f t="shared" si="2"/>
        <v>8.8888888888888892E-2</v>
      </c>
      <c r="G19" s="24">
        <f t="shared" si="3"/>
        <v>1.9753086419753086E-2</v>
      </c>
      <c r="H19" s="20">
        <v>7.86</v>
      </c>
      <c r="I19" s="51">
        <v>22</v>
      </c>
      <c r="J19" s="51">
        <v>1007</v>
      </c>
      <c r="K19" s="51">
        <v>500</v>
      </c>
      <c r="L19" s="68">
        <f t="shared" si="6"/>
        <v>-2.4848939280314648E-19</v>
      </c>
      <c r="M19" s="68">
        <f t="shared" si="7"/>
        <v>-1.0023350592664729E-19</v>
      </c>
    </row>
    <row r="20" spans="1:13" ht="15.75" thickBot="1">
      <c r="A20" s="30">
        <v>17</v>
      </c>
      <c r="B20" s="30">
        <v>7.21</v>
      </c>
      <c r="C20" s="45">
        <f t="shared" si="0"/>
        <v>2.7739251040221916E-2</v>
      </c>
      <c r="D20" s="45">
        <f t="shared" si="1"/>
        <v>1.9236651206811313E-3</v>
      </c>
      <c r="E20" s="45">
        <v>2.09</v>
      </c>
      <c r="F20" s="45">
        <f t="shared" si="2"/>
        <v>9.5693779904306234E-2</v>
      </c>
      <c r="G20" s="45">
        <f t="shared" si="3"/>
        <v>2.2893248780934509E-2</v>
      </c>
      <c r="H20" s="30">
        <v>7.86</v>
      </c>
      <c r="I20" s="52">
        <v>22</v>
      </c>
      <c r="J20" s="52">
        <v>1007</v>
      </c>
      <c r="K20" s="52">
        <v>500</v>
      </c>
      <c r="L20" s="60">
        <f t="shared" si="6"/>
        <v>-2.0056153275226656E-19</v>
      </c>
      <c r="M20" s="60">
        <f t="shared" si="7"/>
        <v>-7.5605790087914776E-20</v>
      </c>
    </row>
    <row r="21" spans="1:13" ht="15.75" thickBot="1">
      <c r="A21" s="56" t="s">
        <v>21</v>
      </c>
      <c r="B21" s="57">
        <f>AVERAGE(B4:B20)</f>
        <v>6.4223529411764684</v>
      </c>
      <c r="C21" s="58">
        <f t="shared" ref="C21:K21" si="8">AVERAGE(C4:C20)</f>
        <v>3.1413239305719397E-2</v>
      </c>
      <c r="D21" s="58">
        <f t="shared" si="8"/>
        <v>2.48763712845848E-3</v>
      </c>
      <c r="E21" s="58">
        <f t="shared" si="8"/>
        <v>2.0811764705882361</v>
      </c>
      <c r="F21" s="58">
        <f t="shared" si="8"/>
        <v>9.6816712162026738E-2</v>
      </c>
      <c r="G21" s="58">
        <f t="shared" si="8"/>
        <v>2.3615094895886778E-2</v>
      </c>
      <c r="H21" s="56">
        <f t="shared" si="8"/>
        <v>7.86</v>
      </c>
      <c r="I21" s="56">
        <f t="shared" si="8"/>
        <v>22</v>
      </c>
      <c r="J21" s="56">
        <f t="shared" si="8"/>
        <v>1007</v>
      </c>
      <c r="K21" s="56">
        <f t="shared" si="8"/>
        <v>500</v>
      </c>
      <c r="L21" s="62">
        <f t="shared" si="6"/>
        <v>-2.4680936021035944E-19</v>
      </c>
      <c r="M21" s="62">
        <f t="shared" si="7"/>
        <v>-9.9731524033185118E-20</v>
      </c>
    </row>
    <row r="22" spans="1:13">
      <c r="A22" s="26">
        <v>19</v>
      </c>
      <c r="B22" s="26"/>
      <c r="C22" s="27"/>
      <c r="D22" s="27"/>
      <c r="E22" s="27"/>
      <c r="F22" s="27"/>
      <c r="G22" s="27"/>
      <c r="H22">
        <v>7.86</v>
      </c>
      <c r="I22" s="27"/>
      <c r="J22" s="27"/>
      <c r="K22" s="27"/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H3" sqref="A3:H15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49</v>
      </c>
      <c r="B3" s="30" t="s">
        <v>38</v>
      </c>
      <c r="C3" s="30" t="s">
        <v>0</v>
      </c>
      <c r="D3" s="43" t="s">
        <v>2</v>
      </c>
      <c r="E3" s="43" t="s">
        <v>39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20">
        <v>1</v>
      </c>
      <c r="B4" s="69">
        <v>15.9</v>
      </c>
      <c r="C4" s="24">
        <f>0.2/B4</f>
        <v>1.2578616352201259E-2</v>
      </c>
      <c r="D4" s="24">
        <f>(0.5/B4)*C4</f>
        <v>3.9555397333966222E-4</v>
      </c>
      <c r="E4" s="24">
        <v>1.4</v>
      </c>
      <c r="F4" s="24">
        <f>0.2/E4</f>
        <v>0.14285714285714288</v>
      </c>
      <c r="G4" s="24">
        <f>(0.5/E4)*F4</f>
        <v>5.1020408163265314E-2</v>
      </c>
      <c r="H4" s="20">
        <v>7.86</v>
      </c>
      <c r="I4" s="51">
        <v>23</v>
      </c>
      <c r="J4" s="51">
        <v>1007</v>
      </c>
      <c r="K4" s="51">
        <v>504</v>
      </c>
      <c r="L4" s="7">
        <f>0.75*PI()*$O$9*$O$8*(SQRT(($O$10/(2*$O$12))^2 +((9*$O$11*C4)/(1000*$O$8*$O$9))) - ($O$10/(2*$O$12)))^3 * ((C4-F4)/($O$6*C4))</f>
        <v>-7.9422224517559123E-20</v>
      </c>
      <c r="M4" s="7">
        <f>L4* ((1.5*(D4/C4)) + ((D4+G4)/(C4+F4)) + ($P$6/$O$6) + (D4/C4))</f>
        <v>-3.2717732134662491E-20</v>
      </c>
      <c r="N4" s="6" t="s">
        <v>13</v>
      </c>
      <c r="O4" s="6" t="s">
        <v>17</v>
      </c>
      <c r="P4" s="6"/>
    </row>
    <row r="5" spans="1:16">
      <c r="A5" s="20">
        <v>2</v>
      </c>
      <c r="B5" s="69">
        <v>14.68</v>
      </c>
      <c r="C5" s="24">
        <f t="shared" ref="C5:C14" si="0">0.2/B5</f>
        <v>1.3623978201634879E-2</v>
      </c>
      <c r="D5" s="24">
        <f t="shared" ref="D5:D13" si="1">(0.5/B5)*C5</f>
        <v>4.6403195509655588E-4</v>
      </c>
      <c r="E5" s="24">
        <v>0.84</v>
      </c>
      <c r="F5" s="24">
        <f t="shared" ref="F5:F14" si="2">0.2/E5</f>
        <v>0.23809523809523811</v>
      </c>
      <c r="G5" s="24">
        <f t="shared" ref="G5:G13" si="3">(0.5/E5)*F5</f>
        <v>0.14172335600907029</v>
      </c>
      <c r="H5" s="20">
        <v>7.86</v>
      </c>
      <c r="I5" s="51">
        <v>23</v>
      </c>
      <c r="J5" s="51">
        <v>1007</v>
      </c>
      <c r="K5" s="51">
        <v>504</v>
      </c>
      <c r="L5" s="7">
        <f t="shared" ref="L5:L14" si="4">0.75*PI()*$O$9*$O$8*(SQRT(($O$10/(2*$O$12))^2 +((9*$O$11*C5)/(1000*$O$8*$O$9))) - ($O$10/(2*$O$12)))^3 * ((C5-F5)/($O$6*C5))</f>
        <v>-1.6039687479098329E-19</v>
      </c>
      <c r="M5" s="7">
        <f t="shared" ref="M5:M13" si="5">L5* ((1.5*(D5/C5)) + ((D5+G5)/(C5+F5)) + ($P$6/$O$6) + (D5/C5))</f>
        <v>-1.0466849544477339E-19</v>
      </c>
      <c r="N5" s="1" t="s">
        <v>14</v>
      </c>
      <c r="O5" s="6" t="s">
        <v>15</v>
      </c>
      <c r="P5" s="6" t="s">
        <v>16</v>
      </c>
    </row>
    <row r="6" spans="1:16">
      <c r="A6" s="20">
        <v>3</v>
      </c>
      <c r="B6" s="69">
        <v>10.029999999999999</v>
      </c>
      <c r="C6" s="24">
        <f t="shared" si="0"/>
        <v>1.9940179461615158E-2</v>
      </c>
      <c r="D6" s="24">
        <f t="shared" si="1"/>
        <v>9.9402689240354739E-4</v>
      </c>
      <c r="E6" s="24">
        <v>0.77</v>
      </c>
      <c r="F6" s="24">
        <f t="shared" si="2"/>
        <v>0.25974025974025977</v>
      </c>
      <c r="G6" s="24">
        <f t="shared" si="3"/>
        <v>0.168662506324844</v>
      </c>
      <c r="H6" s="20">
        <v>7.86</v>
      </c>
      <c r="I6" s="51">
        <v>23</v>
      </c>
      <c r="J6" s="51">
        <v>1007</v>
      </c>
      <c r="K6" s="51">
        <v>504</v>
      </c>
      <c r="L6" s="7">
        <f t="shared" si="4"/>
        <v>-3.6514775778166758E-19</v>
      </c>
      <c r="M6" s="7">
        <f t="shared" si="5"/>
        <v>-2.6793781363325586E-19</v>
      </c>
      <c r="N6" s="1" t="s">
        <v>31</v>
      </c>
      <c r="O6" s="6">
        <f>K4/7.86</f>
        <v>64.122137404580144</v>
      </c>
      <c r="P6" s="6">
        <f>O6*(0.02/7.86)</f>
        <v>0.16316065497348636</v>
      </c>
    </row>
    <row r="7" spans="1:16">
      <c r="A7" s="20">
        <v>4</v>
      </c>
      <c r="B7" s="69">
        <v>13.74</v>
      </c>
      <c r="C7" s="24">
        <f t="shared" si="0"/>
        <v>1.4556040756914119E-2</v>
      </c>
      <c r="D7" s="24">
        <f t="shared" si="1"/>
        <v>5.2969580629236236E-4</v>
      </c>
      <c r="E7" s="24">
        <v>0.51</v>
      </c>
      <c r="F7" s="24">
        <f t="shared" si="2"/>
        <v>0.39215686274509803</v>
      </c>
      <c r="G7" s="24">
        <f t="shared" si="3"/>
        <v>0.38446751249519412</v>
      </c>
      <c r="H7" s="20">
        <v>7.86</v>
      </c>
      <c r="I7" s="51">
        <v>23</v>
      </c>
      <c r="J7" s="51">
        <v>1007</v>
      </c>
      <c r="K7" s="51">
        <v>504</v>
      </c>
      <c r="L7" s="7">
        <f t="shared" si="4"/>
        <v>-3.0775958840730971E-19</v>
      </c>
      <c r="M7" s="7">
        <f t="shared" si="5"/>
        <v>-3.2010893558510872E-19</v>
      </c>
      <c r="N7" s="1" t="s">
        <v>24</v>
      </c>
      <c r="O7" s="6" t="s">
        <v>25</v>
      </c>
      <c r="P7" s="6"/>
    </row>
    <row r="8" spans="1:16">
      <c r="A8" s="20">
        <v>5</v>
      </c>
      <c r="B8" s="69">
        <v>11.19</v>
      </c>
      <c r="C8" s="24">
        <f t="shared" si="0"/>
        <v>1.7873100983020557E-2</v>
      </c>
      <c r="D8" s="24">
        <f t="shared" si="1"/>
        <v>7.986193468731259E-4</v>
      </c>
      <c r="E8" s="24">
        <v>0.56999999999999995</v>
      </c>
      <c r="F8" s="24">
        <f t="shared" si="2"/>
        <v>0.35087719298245618</v>
      </c>
      <c r="G8" s="24">
        <f t="shared" si="3"/>
        <v>0.30778701138811948</v>
      </c>
      <c r="H8" s="20">
        <v>7.86</v>
      </c>
      <c r="I8" s="51">
        <v>23</v>
      </c>
      <c r="J8" s="51">
        <v>1007</v>
      </c>
      <c r="K8" s="51">
        <v>504</v>
      </c>
      <c r="L8" s="7">
        <f t="shared" si="4"/>
        <v>-4.0808524702703458E-19</v>
      </c>
      <c r="M8" s="7">
        <f t="shared" si="5"/>
        <v>-3.8812707560131121E-19</v>
      </c>
      <c r="N8" s="1" t="s">
        <v>26</v>
      </c>
      <c r="O8" s="6">
        <v>9.81</v>
      </c>
      <c r="P8" s="6"/>
    </row>
    <row r="9" spans="1:16">
      <c r="A9" s="20">
        <v>6</v>
      </c>
      <c r="B9" s="69">
        <v>15.79</v>
      </c>
      <c r="C9" s="24">
        <f t="shared" si="0"/>
        <v>1.266624445851805E-2</v>
      </c>
      <c r="D9" s="24">
        <f t="shared" si="1"/>
        <v>4.0108437170734802E-4</v>
      </c>
      <c r="E9" s="24">
        <v>0.86</v>
      </c>
      <c r="F9" s="24">
        <f t="shared" si="2"/>
        <v>0.23255813953488375</v>
      </c>
      <c r="G9" s="24">
        <f t="shared" si="3"/>
        <v>0.13520822065981614</v>
      </c>
      <c r="H9" s="20">
        <v>7.86</v>
      </c>
      <c r="I9" s="51">
        <v>23</v>
      </c>
      <c r="J9" s="51">
        <v>1007</v>
      </c>
      <c r="K9" s="51">
        <v>504</v>
      </c>
      <c r="L9" s="7">
        <f t="shared" si="4"/>
        <v>-1.3591796798779009E-19</v>
      </c>
      <c r="M9" s="7">
        <f t="shared" si="5"/>
        <v>-8.6268419665041957E-20</v>
      </c>
      <c r="N9" s="1" t="s">
        <v>27</v>
      </c>
      <c r="O9" s="6">
        <v>886</v>
      </c>
      <c r="P9" s="6"/>
    </row>
    <row r="10" spans="1:16">
      <c r="A10" s="20">
        <v>7</v>
      </c>
      <c r="B10" s="69">
        <v>11.35</v>
      </c>
      <c r="C10" s="24">
        <f t="shared" si="0"/>
        <v>1.7621145374449341E-2</v>
      </c>
      <c r="D10" s="24">
        <f t="shared" si="1"/>
        <v>7.7626191076869352E-4</v>
      </c>
      <c r="E10" s="24">
        <v>0.8</v>
      </c>
      <c r="F10" s="24">
        <f t="shared" si="2"/>
        <v>0.25</v>
      </c>
      <c r="G10" s="24">
        <f t="shared" si="3"/>
        <v>0.15625</v>
      </c>
      <c r="H10" s="20">
        <v>7.86</v>
      </c>
      <c r="I10" s="51">
        <v>23</v>
      </c>
      <c r="J10" s="51">
        <v>1007</v>
      </c>
      <c r="K10" s="51">
        <v>504</v>
      </c>
      <c r="L10" s="7">
        <f t="shared" si="4"/>
        <v>-2.7685776222101611E-19</v>
      </c>
      <c r="M10" s="7">
        <f t="shared" si="5"/>
        <v>-1.9364124713539825E-19</v>
      </c>
      <c r="N10" s="1" t="s">
        <v>28</v>
      </c>
      <c r="O10" s="6">
        <v>8.3000000000000001E-3</v>
      </c>
      <c r="P10" s="6"/>
    </row>
    <row r="11" spans="1:16">
      <c r="A11" s="20">
        <v>8</v>
      </c>
      <c r="B11" s="69">
        <v>13.94</v>
      </c>
      <c r="C11" s="24">
        <f t="shared" si="0"/>
        <v>1.4347202295552369E-2</v>
      </c>
      <c r="D11" s="24">
        <f t="shared" si="1"/>
        <v>5.1460553427375784E-4</v>
      </c>
      <c r="E11" s="24">
        <v>0.8</v>
      </c>
      <c r="F11" s="24">
        <f t="shared" si="2"/>
        <v>0.25</v>
      </c>
      <c r="G11" s="24">
        <f t="shared" si="3"/>
        <v>0.15625</v>
      </c>
      <c r="H11" s="20">
        <v>7.86</v>
      </c>
      <c r="I11" s="51">
        <v>23</v>
      </c>
      <c r="J11" s="51">
        <v>1007</v>
      </c>
      <c r="K11" s="51">
        <v>504</v>
      </c>
      <c r="L11" s="7">
        <f t="shared" si="4"/>
        <v>-1.8662690303196959E-19</v>
      </c>
      <c r="M11" s="7">
        <f t="shared" si="5"/>
        <v>-1.2788420861837723E-19</v>
      </c>
      <c r="N11" s="1" t="s">
        <v>29</v>
      </c>
      <c r="O11" s="6">
        <v>1.8320000000000001E-5</v>
      </c>
      <c r="P11" s="6"/>
    </row>
    <row r="12" spans="1:16">
      <c r="A12" s="20">
        <v>9</v>
      </c>
      <c r="B12" s="69">
        <v>18.420000000000002</v>
      </c>
      <c r="C12" s="24">
        <f t="shared" si="0"/>
        <v>1.0857763300760043E-2</v>
      </c>
      <c r="D12" s="24">
        <f t="shared" si="1"/>
        <v>2.9472755973832904E-4</v>
      </c>
      <c r="E12" s="24">
        <v>0.7</v>
      </c>
      <c r="F12" s="24">
        <f t="shared" si="2"/>
        <v>0.28571428571428575</v>
      </c>
      <c r="G12" s="24">
        <f t="shared" si="3"/>
        <v>0.20408163265306126</v>
      </c>
      <c r="H12" s="20">
        <v>7.86</v>
      </c>
      <c r="I12" s="51">
        <v>23</v>
      </c>
      <c r="J12" s="51">
        <v>1007</v>
      </c>
      <c r="K12" s="51">
        <v>504</v>
      </c>
      <c r="L12" s="7">
        <f t="shared" si="4"/>
        <v>-1.2502884984552423E-19</v>
      </c>
      <c r="M12" s="7">
        <f t="shared" si="5"/>
        <v>-9.4963714600522251E-20</v>
      </c>
      <c r="N12" s="1" t="s">
        <v>30</v>
      </c>
      <c r="O12" s="6">
        <v>1007</v>
      </c>
      <c r="P12" s="6"/>
    </row>
    <row r="13" spans="1:16">
      <c r="A13" s="20">
        <v>10</v>
      </c>
      <c r="B13" s="69">
        <v>13.71</v>
      </c>
      <c r="C13" s="24">
        <f t="shared" si="0"/>
        <v>1.4587892049598834E-2</v>
      </c>
      <c r="D13" s="24">
        <f t="shared" si="1"/>
        <v>5.3201648612687211E-4</v>
      </c>
      <c r="E13" s="24">
        <v>0.46</v>
      </c>
      <c r="F13" s="24">
        <f t="shared" si="2"/>
        <v>0.43478260869565216</v>
      </c>
      <c r="G13" s="24">
        <f t="shared" si="3"/>
        <v>0.47258979206049145</v>
      </c>
      <c r="H13" s="20">
        <v>7.86</v>
      </c>
      <c r="I13" s="51">
        <v>23</v>
      </c>
      <c r="J13" s="51">
        <v>1007</v>
      </c>
      <c r="K13" s="51">
        <v>504</v>
      </c>
      <c r="L13" s="7">
        <f t="shared" si="4"/>
        <v>-3.4396666573224127E-19</v>
      </c>
      <c r="M13" s="7">
        <f t="shared" si="5"/>
        <v>-3.9438305563604715E-19</v>
      </c>
      <c r="N13" s="1" t="s">
        <v>32</v>
      </c>
      <c r="O13" s="9">
        <f>K4</f>
        <v>504</v>
      </c>
      <c r="P13" s="6"/>
    </row>
    <row r="14" spans="1:16" ht="15.75" thickBot="1">
      <c r="A14" s="30">
        <v>11</v>
      </c>
      <c r="B14" s="70">
        <v>2</v>
      </c>
      <c r="C14" s="45">
        <f t="shared" si="0"/>
        <v>0.1</v>
      </c>
      <c r="D14" s="45">
        <f>(0.5/B14)*C14</f>
        <v>2.5000000000000001E-2</v>
      </c>
      <c r="E14" s="45">
        <v>0.52</v>
      </c>
      <c r="F14" s="45">
        <f t="shared" si="2"/>
        <v>0.38461538461538464</v>
      </c>
      <c r="G14" s="45">
        <f>(0.5/E14)*F14</f>
        <v>0.36982248520710059</v>
      </c>
      <c r="H14" s="30">
        <v>7.86</v>
      </c>
      <c r="I14" s="52">
        <v>23</v>
      </c>
      <c r="J14" s="52">
        <v>1007</v>
      </c>
      <c r="K14" s="52">
        <v>504</v>
      </c>
      <c r="L14" s="61">
        <f t="shared" si="4"/>
        <v>-1.0225131382905756E-17</v>
      </c>
      <c r="M14" s="61">
        <f>L14* ((1.5*(D14/C14)) + ((D14+G14)/(C14+F14)) + ($P$6/$O$6) + (D14/C14))</f>
        <v>-1.4747273386389465E-17</v>
      </c>
      <c r="O14" s="6"/>
      <c r="P14" s="6"/>
    </row>
    <row r="15" spans="1:16" s="55" customFormat="1" ht="15.75" thickBot="1">
      <c r="A15" s="46" t="s">
        <v>21</v>
      </c>
      <c r="B15" s="71">
        <f>AVERAGE(B4:B14)</f>
        <v>12.795454545454545</v>
      </c>
      <c r="C15" s="47">
        <f t="shared" ref="C15:K15" si="6">AVERAGE(C4:C14)</f>
        <v>2.2604742112205874E-2</v>
      </c>
      <c r="D15" s="47">
        <f t="shared" si="6"/>
        <v>2.790965803329114E-3</v>
      </c>
      <c r="E15" s="47">
        <f t="shared" si="6"/>
        <v>0.74818181818181817</v>
      </c>
      <c r="F15" s="47">
        <f t="shared" si="6"/>
        <v>0.29285428318003648</v>
      </c>
      <c r="G15" s="47">
        <f t="shared" si="6"/>
        <v>0.23162390226917839</v>
      </c>
      <c r="H15" s="46">
        <f t="shared" si="6"/>
        <v>7.86</v>
      </c>
      <c r="I15" s="46">
        <f t="shared" si="6"/>
        <v>23</v>
      </c>
      <c r="J15" s="46">
        <f t="shared" si="6"/>
        <v>1007</v>
      </c>
      <c r="K15" s="46">
        <f t="shared" si="6"/>
        <v>504</v>
      </c>
      <c r="L15" s="72">
        <f t="shared" ref="L15" si="7">0.75*PI()*$O$9*$O$8*(SQRT(($O$10/(2*$O$12))^2 +((9*$O$11*C15)/(1000*$O$8*$O$9))) - ($O$10/(2*$O$12)))^3 * ((C15-F15)/($O$6*C15))</f>
        <v>-5.2768264900164395E-19</v>
      </c>
      <c r="M15" s="73">
        <f>L15* ((1.5*(D15/C15)) + ((D15+G15)/(C15+F15)) + ($P$6/$O$6) + (D15/C15))</f>
        <v>-5.5633911553320176E-19</v>
      </c>
      <c r="N15" s="54"/>
    </row>
    <row r="16" spans="1:16">
      <c r="A16" s="26">
        <v>13</v>
      </c>
      <c r="B16" s="26"/>
      <c r="C16" s="27"/>
      <c r="D16" s="27"/>
      <c r="E16" s="27"/>
      <c r="F16" s="27"/>
      <c r="G16" s="27"/>
      <c r="H16">
        <v>7.86</v>
      </c>
      <c r="I16" s="27"/>
      <c r="J16" s="27"/>
      <c r="K16" s="27"/>
    </row>
    <row r="17" spans="1:11">
      <c r="A17" s="2">
        <v>14</v>
      </c>
      <c r="B17" s="2"/>
      <c r="C17" s="3"/>
      <c r="D17" s="3"/>
      <c r="E17" s="3"/>
      <c r="F17" s="3"/>
      <c r="G17" s="3"/>
      <c r="H17">
        <v>7.86</v>
      </c>
      <c r="I17" s="3"/>
      <c r="J17" s="3"/>
      <c r="K17" s="3"/>
    </row>
    <row r="18" spans="1:11">
      <c r="A18" s="2">
        <v>15</v>
      </c>
      <c r="B18" s="2"/>
      <c r="C18" s="3"/>
      <c r="D18" s="3"/>
      <c r="E18" s="3"/>
      <c r="F18" s="3"/>
      <c r="G18" s="3"/>
      <c r="H18">
        <v>7.86</v>
      </c>
      <c r="I18" s="3"/>
      <c r="J18" s="3"/>
      <c r="K18" s="3"/>
    </row>
    <row r="19" spans="1:11">
      <c r="A19" s="2">
        <v>16</v>
      </c>
      <c r="B19" s="2"/>
      <c r="C19" s="3"/>
      <c r="D19" s="3"/>
      <c r="E19" s="3"/>
      <c r="F19" s="3"/>
      <c r="G19" s="3"/>
      <c r="H19">
        <v>7.86</v>
      </c>
      <c r="I19" s="3"/>
      <c r="J19" s="3"/>
      <c r="K19" s="3"/>
    </row>
    <row r="20" spans="1:11">
      <c r="A20" s="2">
        <v>17</v>
      </c>
      <c r="B20" s="2"/>
      <c r="C20" s="3"/>
      <c r="D20" s="3"/>
      <c r="E20" s="3"/>
      <c r="F20" s="3"/>
      <c r="G20" s="3"/>
      <c r="H20">
        <v>7.86</v>
      </c>
      <c r="I20" s="3"/>
      <c r="J20" s="3"/>
      <c r="K20" s="3"/>
    </row>
    <row r="21" spans="1:11">
      <c r="A21" s="2">
        <v>18</v>
      </c>
      <c r="B21" s="2"/>
      <c r="C21" s="3"/>
      <c r="D21" s="3"/>
      <c r="E21" s="3"/>
      <c r="F21" s="3"/>
      <c r="G21" s="3"/>
      <c r="H21">
        <v>7.86</v>
      </c>
      <c r="I21" s="3"/>
      <c r="J21" s="3"/>
      <c r="K21" s="3"/>
    </row>
    <row r="22" spans="1:11">
      <c r="A22" s="2">
        <v>19</v>
      </c>
      <c r="B22" s="2"/>
      <c r="C22" s="3"/>
      <c r="D22" s="3"/>
      <c r="E22" s="3"/>
      <c r="F22" s="3"/>
      <c r="G22" s="3"/>
      <c r="H22">
        <v>7.86</v>
      </c>
      <c r="I22" s="3"/>
      <c r="J22" s="3"/>
      <c r="K22" s="3"/>
    </row>
    <row r="23" spans="1:11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activeCell="G20" sqref="G20"/>
    </sheetView>
  </sheetViews>
  <sheetFormatPr defaultColWidth="11.85546875" defaultRowHeight="15"/>
  <cols>
    <col min="1" max="16384" width="11.85546875" style="10"/>
  </cols>
  <sheetData>
    <row r="1" spans="2:9" ht="15.75" thickBot="1">
      <c r="B1" s="10" t="s">
        <v>22</v>
      </c>
      <c r="C1" s="10" t="s">
        <v>23</v>
      </c>
      <c r="E1" s="39" t="s">
        <v>33</v>
      </c>
      <c r="F1" s="39" t="s">
        <v>34</v>
      </c>
    </row>
    <row r="2" spans="2:9">
      <c r="B2" s="10">
        <v>-1.1032033408753054E-18</v>
      </c>
      <c r="C2" s="10">
        <v>-8.1979010555190123E-19</v>
      </c>
      <c r="E2" s="12">
        <f>B2-B3</f>
        <v>-1.7411627452717647E-19</v>
      </c>
      <c r="F2" s="10">
        <f>C2+C3</f>
        <v>-1.488036964313122E-18</v>
      </c>
      <c r="H2" s="10">
        <f>E2/E3</f>
        <v>2.2038545142405521</v>
      </c>
      <c r="I2" s="10">
        <f>F2/E2</f>
        <v>8.5462256090303939</v>
      </c>
    </row>
    <row r="3" spans="2:9">
      <c r="B3" s="10">
        <v>-9.2908706634812897E-19</v>
      </c>
      <c r="C3" s="10">
        <v>-6.6824685876122082E-19</v>
      </c>
      <c r="E3" s="12">
        <f t="shared" ref="E3:E7" si="0">B3-B4</f>
        <v>-7.9005339691026245E-20</v>
      </c>
      <c r="F3" s="10">
        <f t="shared" ref="F3:F7" si="1">C3+C4</f>
        <v>-1.2346980392256273E-18</v>
      </c>
      <c r="H3" s="10">
        <f t="shared" ref="H3:H6" si="2">E3/E4</f>
        <v>0.24505448422981413</v>
      </c>
      <c r="I3" s="10">
        <f t="shared" ref="I3:I7" si="3">F3/E3</f>
        <v>15.628032789356761</v>
      </c>
    </row>
    <row r="4" spans="2:9">
      <c r="B4" s="10">
        <v>-8.5008172665710272E-19</v>
      </c>
      <c r="C4" s="10">
        <v>-5.6645118046440658E-19</v>
      </c>
      <c r="E4" s="12">
        <f t="shared" si="0"/>
        <v>-3.2239907765545877E-19</v>
      </c>
      <c r="F4" s="10">
        <f t="shared" si="1"/>
        <v>-1.1227902959976083E-18</v>
      </c>
      <c r="H4" s="10">
        <f t="shared" si="2"/>
        <v>2.7013088074595193</v>
      </c>
      <c r="I4" s="10">
        <f t="shared" si="3"/>
        <v>3.48261013698529</v>
      </c>
    </row>
    <row r="5" spans="2:9">
      <c r="B5" s="10">
        <v>-5.2768264900164395E-19</v>
      </c>
      <c r="C5" s="10">
        <v>-5.5633911553320176E-19</v>
      </c>
      <c r="E5" s="12">
        <f t="shared" si="0"/>
        <v>-1.1934921204312925E-19</v>
      </c>
      <c r="F5" s="10">
        <f t="shared" si="1"/>
        <v>-7.6105250658619481E-19</v>
      </c>
      <c r="H5" s="10">
        <f t="shared" si="2"/>
        <v>0.7388942530791609</v>
      </c>
      <c r="I5" s="10">
        <f t="shared" si="3"/>
        <v>6.3766864779230641</v>
      </c>
    </row>
    <row r="6" spans="2:9">
      <c r="B6" s="10">
        <v>-4.0833343695851471E-19</v>
      </c>
      <c r="C6" s="10">
        <v>-2.0471339105299305E-19</v>
      </c>
      <c r="E6" s="12">
        <f t="shared" si="0"/>
        <v>-1.6152407674815527E-19</v>
      </c>
      <c r="F6" s="10">
        <f t="shared" si="1"/>
        <v>-3.0444491508617817E-19</v>
      </c>
      <c r="H6" s="10">
        <f t="shared" si="2"/>
        <v>0.65444874785334639</v>
      </c>
      <c r="I6" s="10">
        <f t="shared" si="3"/>
        <v>1.8848268395358909</v>
      </c>
    </row>
    <row r="7" spans="2:9">
      <c r="B7" s="10">
        <v>-2.4680936021035944E-19</v>
      </c>
      <c r="C7" s="10">
        <v>-9.9731524033185118E-20</v>
      </c>
      <c r="E7" s="12">
        <f t="shared" si="0"/>
        <v>-2.4680936021035944E-19</v>
      </c>
      <c r="F7" s="10">
        <f t="shared" si="1"/>
        <v>-9.9731524033185118E-20</v>
      </c>
      <c r="I7" s="10">
        <f t="shared" si="3"/>
        <v>0.4040832322898224</v>
      </c>
    </row>
    <row r="8" spans="2:9">
      <c r="E8" s="12">
        <f>_xlfn.STDEV.S(E2:E6)</f>
        <v>9.240078163743727E-20</v>
      </c>
      <c r="F8" s="12"/>
      <c r="G8" s="12"/>
      <c r="H8" s="12"/>
      <c r="I8" s="12"/>
    </row>
    <row r="9" spans="2:9">
      <c r="E9" s="12"/>
      <c r="F9" s="12"/>
      <c r="G9" s="12"/>
      <c r="H9" s="12"/>
      <c r="I9" s="12"/>
    </row>
    <row r="10" spans="2:9">
      <c r="E10" s="12" t="s">
        <v>35</v>
      </c>
      <c r="F10" s="12">
        <f>(E5+E6+E4+E2)/5</f>
        <v>-1.5547772819478395E-19</v>
      </c>
      <c r="G10" s="12">
        <f>F10*((F2/E2)+(F5/E5)+(F6/E6)+(F4/E4))</f>
        <v>-3.1546973766681991E-18</v>
      </c>
      <c r="H10" s="12"/>
      <c r="I10" s="12"/>
    </row>
    <row r="11" spans="2:9">
      <c r="E11" s="12"/>
      <c r="F11" s="12"/>
      <c r="G11" s="12">
        <f>AVERAGE(F2,F4,F5,F6)</f>
        <v>-9.190811704957758E-19</v>
      </c>
      <c r="H11" s="12"/>
      <c r="I11" s="12"/>
    </row>
    <row r="12" spans="2:9">
      <c r="E12" s="12"/>
      <c r="F12" s="12"/>
      <c r="G12" s="12"/>
      <c r="H12" s="12"/>
      <c r="I12" s="12"/>
    </row>
    <row r="13" spans="2:9">
      <c r="E13" s="12"/>
      <c r="F13" s="12"/>
      <c r="G13" s="12"/>
      <c r="H13" s="12"/>
      <c r="I13" s="12"/>
    </row>
    <row r="14" spans="2:9">
      <c r="E14" s="12"/>
      <c r="F14" s="12"/>
      <c r="G14" s="12"/>
      <c r="H14" s="12"/>
      <c r="I14" s="12"/>
    </row>
    <row r="15" spans="2:9">
      <c r="E15" s="12"/>
      <c r="F15" s="12"/>
      <c r="G15" s="12"/>
      <c r="H15" s="12"/>
      <c r="I15" s="12"/>
    </row>
    <row r="16" spans="2:9">
      <c r="E16" s="12"/>
      <c r="F16" s="12"/>
      <c r="G16" s="12"/>
      <c r="H16" s="12"/>
      <c r="I16" s="12"/>
    </row>
    <row r="17" spans="5:9">
      <c r="E17" s="12"/>
      <c r="F17" s="12"/>
      <c r="G17" s="12"/>
      <c r="H17" s="12"/>
      <c r="I17" s="12"/>
    </row>
    <row r="18" spans="5:9">
      <c r="E18" s="12"/>
      <c r="F18" s="12"/>
      <c r="G18" s="12"/>
      <c r="H18" s="12"/>
      <c r="I18" s="12"/>
    </row>
    <row r="19" spans="5:9">
      <c r="E19" s="12"/>
      <c r="F19" s="12"/>
      <c r="G19" s="12"/>
      <c r="H19" s="12"/>
      <c r="I19" s="12"/>
    </row>
    <row r="20" spans="5:9">
      <c r="E20" s="12"/>
      <c r="F20" s="12"/>
      <c r="G20" s="12"/>
      <c r="H20" s="12"/>
      <c r="I20" s="12"/>
    </row>
    <row r="21" spans="5:9">
      <c r="E21" s="12"/>
      <c r="F21" s="12"/>
      <c r="G21" s="12"/>
      <c r="H21" s="12"/>
      <c r="I21" s="12"/>
    </row>
    <row r="22" spans="5:9">
      <c r="E22" s="12"/>
      <c r="F22" s="12"/>
      <c r="G22" s="12"/>
      <c r="H22" s="12"/>
      <c r="I22" s="12"/>
    </row>
    <row r="23" spans="5:9">
      <c r="E23" s="12"/>
      <c r="F23" s="12"/>
      <c r="G23" s="12"/>
      <c r="H23" s="12"/>
      <c r="I23" s="12"/>
    </row>
    <row r="24" spans="5:9">
      <c r="E24" s="12"/>
      <c r="F24" s="12"/>
      <c r="G24" s="12"/>
      <c r="H24" s="12"/>
      <c r="I24" s="12"/>
    </row>
    <row r="25" spans="5:9">
      <c r="E25" s="12"/>
      <c r="F25" s="12"/>
      <c r="G25" s="12"/>
      <c r="H25" s="12"/>
      <c r="I25" s="12"/>
    </row>
    <row r="26" spans="5:9">
      <c r="E26" s="12"/>
      <c r="F26" s="12"/>
      <c r="G26" s="12"/>
      <c r="H26" s="12"/>
      <c r="I26" s="12"/>
    </row>
    <row r="27" spans="5:9">
      <c r="E27" s="12"/>
      <c r="F27" s="12"/>
      <c r="G27" s="12"/>
      <c r="H27" s="12"/>
      <c r="I27" s="12"/>
    </row>
    <row r="28" spans="5:9">
      <c r="E28" s="12"/>
      <c r="F28" s="12"/>
      <c r="G28" s="12"/>
      <c r="H28" s="12"/>
      <c r="I28" s="12"/>
    </row>
    <row r="29" spans="5:9">
      <c r="E29" s="12"/>
      <c r="F29" s="12"/>
      <c r="G29" s="12"/>
      <c r="H29" s="12"/>
      <c r="I29" s="12"/>
    </row>
    <row r="30" spans="5:9">
      <c r="E30" s="12"/>
      <c r="F30" s="12"/>
      <c r="G30" s="12"/>
      <c r="H30" s="12"/>
      <c r="I30" s="12"/>
    </row>
    <row r="31" spans="5:9">
      <c r="E31" s="12"/>
      <c r="F31" s="12"/>
      <c r="G31" s="12"/>
      <c r="H31" s="12"/>
      <c r="I31" s="12"/>
    </row>
    <row r="32" spans="5:9">
      <c r="E32" s="12"/>
      <c r="F32" s="12"/>
      <c r="G32" s="12"/>
      <c r="H32" s="12"/>
      <c r="I32" s="12"/>
    </row>
    <row r="33" spans="5:9">
      <c r="E33" s="12"/>
      <c r="F33" s="12"/>
      <c r="G33" s="12"/>
      <c r="H33" s="12"/>
      <c r="I33" s="12"/>
    </row>
    <row r="34" spans="5:9">
      <c r="E34" s="12"/>
      <c r="F34" s="12"/>
      <c r="G34" s="12"/>
      <c r="H34" s="12"/>
      <c r="I34" s="12"/>
    </row>
    <row r="35" spans="5:9">
      <c r="E35" s="12"/>
      <c r="F35" s="12"/>
      <c r="G35" s="12"/>
      <c r="H35" s="12"/>
      <c r="I35" s="12"/>
    </row>
    <row r="36" spans="5:9">
      <c r="E36" s="12"/>
      <c r="F36" s="12"/>
      <c r="G36" s="12"/>
      <c r="H36" s="12"/>
      <c r="I36" s="12"/>
    </row>
    <row r="37" spans="5:9">
      <c r="E37" s="12"/>
      <c r="F37" s="12"/>
      <c r="G37" s="12"/>
      <c r="H37" s="12"/>
      <c r="I37" s="12"/>
    </row>
    <row r="38" spans="5:9">
      <c r="E38" s="12"/>
      <c r="F38" s="12"/>
      <c r="G38" s="12"/>
      <c r="H38" s="12"/>
      <c r="I38" s="12"/>
    </row>
    <row r="39" spans="5:9">
      <c r="E39" s="12"/>
      <c r="F39" s="12"/>
      <c r="G39" s="12"/>
      <c r="H39" s="12"/>
      <c r="I39" s="12"/>
    </row>
    <row r="40" spans="5:9">
      <c r="E40" s="12"/>
      <c r="F40" s="12"/>
      <c r="G40" s="12"/>
      <c r="H40" s="12"/>
      <c r="I40" s="12"/>
    </row>
    <row r="41" spans="5:9">
      <c r="E41" s="12"/>
      <c r="F41" s="12"/>
      <c r="G41" s="12"/>
      <c r="H41" s="12"/>
      <c r="I41" s="12"/>
    </row>
    <row r="42" spans="5:9">
      <c r="E42" s="12"/>
      <c r="F42" s="12"/>
      <c r="G42" s="12"/>
      <c r="H42" s="12"/>
      <c r="I42" s="12"/>
    </row>
    <row r="43" spans="5:9">
      <c r="E43" s="12"/>
      <c r="F43" s="12"/>
      <c r="G43" s="12"/>
      <c r="H43" s="12"/>
      <c r="I43" s="12"/>
    </row>
    <row r="44" spans="5:9">
      <c r="E44" s="12"/>
      <c r="F44" s="12"/>
      <c r="G44" s="12"/>
      <c r="H44" s="12"/>
      <c r="I44" s="12"/>
    </row>
    <row r="45" spans="5:9">
      <c r="E45" s="12"/>
      <c r="F45" s="12"/>
      <c r="G45" s="12"/>
      <c r="H45" s="12"/>
      <c r="I45" s="12"/>
    </row>
    <row r="46" spans="5:9">
      <c r="E46" s="12"/>
      <c r="F46" s="12"/>
      <c r="G46" s="12"/>
      <c r="H46" s="12"/>
      <c r="I46" s="12"/>
    </row>
    <row r="47" spans="5:9">
      <c r="E47" s="12"/>
      <c r="F47" s="12"/>
      <c r="G47" s="12"/>
      <c r="H47" s="12"/>
      <c r="I47" s="12"/>
    </row>
    <row r="48" spans="5:9">
      <c r="E48" s="12"/>
      <c r="F48" s="12"/>
      <c r="G48" s="12"/>
      <c r="H48" s="12"/>
      <c r="I48" s="12"/>
    </row>
    <row r="49" spans="5:9">
      <c r="E49" s="12"/>
      <c r="F49" s="12"/>
      <c r="G49" s="12"/>
      <c r="H49" s="12"/>
      <c r="I49" s="12"/>
    </row>
    <row r="50" spans="5:9">
      <c r="E50" s="12"/>
      <c r="F50" s="12"/>
      <c r="G50" s="12"/>
      <c r="H50" s="12"/>
      <c r="I50" s="12"/>
    </row>
    <row r="51" spans="5:9">
      <c r="E51" s="12"/>
      <c r="F51" s="12"/>
      <c r="G51" s="12"/>
      <c r="H51" s="12"/>
      <c r="I51" s="12"/>
    </row>
    <row r="52" spans="5:9">
      <c r="E52" s="12"/>
      <c r="F52" s="12"/>
      <c r="G52" s="12"/>
      <c r="H52" s="12"/>
      <c r="I52" s="12"/>
    </row>
    <row r="53" spans="5:9">
      <c r="E53" s="12"/>
      <c r="F53" s="12"/>
      <c r="G53" s="12"/>
      <c r="H53" s="12"/>
      <c r="I53" s="12"/>
    </row>
    <row r="54" spans="5:9">
      <c r="E54" s="12"/>
      <c r="F54" s="12"/>
      <c r="G54" s="12"/>
      <c r="H54" s="12"/>
      <c r="I54" s="12"/>
    </row>
    <row r="55" spans="5:9">
      <c r="E55" s="12"/>
      <c r="F55" s="12"/>
      <c r="G55" s="12"/>
      <c r="H55" s="12"/>
      <c r="I55" s="12"/>
    </row>
    <row r="56" spans="5:9">
      <c r="E56" s="12"/>
      <c r="F56" s="12"/>
      <c r="G56" s="12"/>
      <c r="H56" s="12"/>
      <c r="I56" s="12"/>
    </row>
    <row r="57" spans="5:9">
      <c r="E57" s="12"/>
      <c r="F57" s="12"/>
      <c r="G57" s="12"/>
      <c r="H57" s="12"/>
      <c r="I57" s="12"/>
    </row>
    <row r="58" spans="5:9">
      <c r="E58" s="12"/>
      <c r="F58" s="12"/>
      <c r="G58" s="12"/>
      <c r="H58" s="12"/>
      <c r="I58" s="12"/>
    </row>
    <row r="59" spans="5:9">
      <c r="E59" s="12"/>
      <c r="F59" s="12"/>
      <c r="G59" s="12"/>
      <c r="H59" s="12"/>
      <c r="I59" s="12"/>
    </row>
    <row r="60" spans="5:9">
      <c r="E60" s="12"/>
      <c r="F60" s="12"/>
      <c r="G60" s="12"/>
      <c r="H60" s="12"/>
      <c r="I60" s="12"/>
    </row>
    <row r="61" spans="5:9">
      <c r="E61" s="12"/>
      <c r="F61" s="12"/>
      <c r="G61" s="12"/>
      <c r="H61" s="12"/>
      <c r="I61" s="12"/>
    </row>
    <row r="62" spans="5:9">
      <c r="E62" s="12"/>
      <c r="F62" s="12"/>
      <c r="G62" s="12"/>
      <c r="H62" s="12"/>
      <c r="I62" s="12"/>
    </row>
    <row r="63" spans="5:9">
      <c r="E63" s="12"/>
      <c r="F63" s="12"/>
      <c r="G63" s="12"/>
      <c r="H63" s="12"/>
      <c r="I63" s="12"/>
    </row>
    <row r="64" spans="5:9">
      <c r="E64" s="12"/>
      <c r="F64" s="12"/>
      <c r="G64" s="12"/>
      <c r="H64" s="12"/>
      <c r="I64" s="12"/>
    </row>
    <row r="65" spans="1:9">
      <c r="E65" s="12"/>
      <c r="F65" s="12"/>
      <c r="G65" s="12"/>
      <c r="H65" s="12"/>
      <c r="I65" s="12"/>
    </row>
    <row r="66" spans="1:9">
      <c r="E66" s="12"/>
      <c r="F66" s="12"/>
      <c r="G66" s="12"/>
      <c r="H66" s="12"/>
      <c r="I66" s="12"/>
    </row>
    <row r="67" spans="1:9">
      <c r="E67" s="12"/>
      <c r="F67" s="12"/>
      <c r="G67" s="12"/>
      <c r="H67" s="12"/>
      <c r="I67" s="12"/>
    </row>
    <row r="68" spans="1:9">
      <c r="E68" s="12"/>
      <c r="F68" s="12"/>
      <c r="G68" s="12"/>
      <c r="H68" s="12"/>
      <c r="I68" s="12"/>
    </row>
    <row r="69" spans="1:9">
      <c r="E69" s="12"/>
      <c r="F69" s="12"/>
      <c r="G69" s="12"/>
      <c r="H69" s="12"/>
      <c r="I69" s="12"/>
    </row>
    <row r="71" spans="1:9">
      <c r="A71" s="11"/>
      <c r="B71" s="11"/>
      <c r="C71" s="11"/>
    </row>
  </sheetData>
  <sortState ref="B2:C73">
    <sortCondition ref="B2:B73"/>
  </sortState>
  <conditionalFormatting sqref="H1:H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{D98EBDBF-57B8-4F62-85E5-CC48E2E8F072}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98EBDBF-57B8-4F62-85E5-CC48E2E8F07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H1:H1048576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3"/>
  <sheetViews>
    <sheetView workbookViewId="0">
      <selection activeCell="G70" sqref="G70"/>
    </sheetView>
  </sheetViews>
  <sheetFormatPr defaultRowHeight="15"/>
  <cols>
    <col min="1" max="2" width="12.7109375" style="13" bestFit="1" customWidth="1"/>
    <col min="4" max="5" width="12.7109375" bestFit="1" customWidth="1"/>
    <col min="7" max="7" width="12.7109375" bestFit="1" customWidth="1"/>
    <col min="9" max="10" width="15.85546875" customWidth="1"/>
    <col min="13" max="13" width="12.7109375" bestFit="1" customWidth="1"/>
    <col min="14" max="14" width="12" bestFit="1" customWidth="1"/>
    <col min="16" max="16" width="12.7109375" bestFit="1" customWidth="1"/>
    <col min="18" max="18" width="12.7109375" bestFit="1" customWidth="1"/>
  </cols>
  <sheetData>
    <row r="1" spans="1:11">
      <c r="A1" s="8" t="s">
        <v>22</v>
      </c>
      <c r="B1" s="8" t="s">
        <v>37</v>
      </c>
    </row>
    <row r="2" spans="1:11">
      <c r="A2" s="13">
        <v>-6.3390620347441299E-16</v>
      </c>
      <c r="B2" s="13">
        <v>-2.7728492320763993E-15</v>
      </c>
      <c r="D2">
        <f>A2-A3</f>
        <v>-6.2844117902409287E-17</v>
      </c>
      <c r="E2">
        <f>B2+B3</f>
        <v>-3.4549822733984447E-15</v>
      </c>
      <c r="G2">
        <f>I2/H2</f>
        <v>-1.5444696633224721E-19</v>
      </c>
      <c r="H2" s="13">
        <f t="shared" ref="H2:H52" si="0">ROUND(I2/$M$54,0)</f>
        <v>1969</v>
      </c>
      <c r="I2">
        <v>-3.0410607670819476E-16</v>
      </c>
      <c r="J2">
        <v>8.9731792220636234E-19</v>
      </c>
      <c r="K2">
        <f>IF(I2=0, 0, (J2/I2)-1)</f>
        <v>-1.0029506740934591</v>
      </c>
    </row>
    <row r="3" spans="1:11">
      <c r="A3" s="13">
        <v>-5.7106208557200371E-16</v>
      </c>
      <c r="B3" s="13">
        <v>-6.8213304132204553E-16</v>
      </c>
      <c r="D3" s="13">
        <f t="shared" ref="D3:D66" si="1">A3-A4</f>
        <v>-1.3574147686679919E-16</v>
      </c>
      <c r="E3" s="13">
        <f t="shared" ref="E3:E66" si="2">B3+B4</f>
        <v>-2.5582690543860231E-15</v>
      </c>
      <c r="G3" s="13">
        <f t="shared" ref="G3:G66" si="3">I3/H3</f>
        <v>-1.5450750560628888E-19</v>
      </c>
      <c r="H3" s="13">
        <f t="shared" si="0"/>
        <v>1717</v>
      </c>
      <c r="I3">
        <v>-2.6528938712599802E-16</v>
      </c>
      <c r="J3">
        <v>7.8538126822347922E-19</v>
      </c>
      <c r="K3" s="13">
        <f t="shared" ref="K3:K66" si="4">IF(I3=0, 0, (J3/I3)-1)</f>
        <v>-1.002960469986123</v>
      </c>
    </row>
    <row r="4" spans="1:11">
      <c r="A4" s="13">
        <v>-4.3532060870520451E-16</v>
      </c>
      <c r="B4" s="13">
        <v>-1.8761360130639776E-15</v>
      </c>
      <c r="D4" s="13">
        <f t="shared" si="1"/>
        <v>-4.3077886329081519E-17</v>
      </c>
      <c r="E4" s="13">
        <f t="shared" si="2"/>
        <v>-2.451492748091298E-15</v>
      </c>
      <c r="G4" s="13">
        <f t="shared" si="3"/>
        <v>-1.5442716367098884E-19</v>
      </c>
      <c r="H4" s="13">
        <f t="shared" si="0"/>
        <v>879</v>
      </c>
      <c r="I4">
        <v>-1.3574147686679919E-16</v>
      </c>
      <c r="J4">
        <v>-2.5582690543860231E-15</v>
      </c>
      <c r="K4" s="13">
        <f t="shared" si="4"/>
        <v>17.84662752635592</v>
      </c>
    </row>
    <row r="5" spans="1:11">
      <c r="A5" s="13">
        <v>-3.92242722376123E-16</v>
      </c>
      <c r="B5" s="13">
        <v>-5.7535673502732046E-16</v>
      </c>
      <c r="D5" s="13">
        <f t="shared" si="1"/>
        <v>-1.9679152350409599E-17</v>
      </c>
      <c r="E5" s="13">
        <f t="shared" si="2"/>
        <v>-1.1171249087302181E-15</v>
      </c>
      <c r="G5" s="13">
        <f t="shared" si="3"/>
        <v>-1.5439171038429082E-19</v>
      </c>
      <c r="H5" s="13">
        <f t="shared" si="0"/>
        <v>592</v>
      </c>
      <c r="I5">
        <v>-9.1399892547500161E-17</v>
      </c>
      <c r="J5">
        <v>1.7281937610446438E-19</v>
      </c>
      <c r="K5" s="13">
        <f t="shared" si="4"/>
        <v>-1.0018908050249036</v>
      </c>
    </row>
    <row r="6" spans="1:11">
      <c r="A6" s="13">
        <v>-3.725635700257134E-16</v>
      </c>
      <c r="B6" s="13">
        <v>-5.4176817370289767E-16</v>
      </c>
      <c r="D6" s="13">
        <f t="shared" si="1"/>
        <v>-3.7737151468683749E-17</v>
      </c>
      <c r="E6" s="13">
        <f t="shared" si="2"/>
        <v>-8.6545065986390312E-16</v>
      </c>
      <c r="G6" s="13">
        <f t="shared" si="3"/>
        <v>-1.5453769481036382E-19</v>
      </c>
      <c r="H6" s="13">
        <f t="shared" si="0"/>
        <v>553</v>
      </c>
      <c r="I6">
        <v>-8.5459345230131194E-17</v>
      </c>
      <c r="J6">
        <v>-1.7552317745677342E-16</v>
      </c>
      <c r="K6" s="13">
        <f t="shared" si="4"/>
        <v>1.0538792683715483</v>
      </c>
    </row>
    <row r="7" spans="1:11">
      <c r="A7" s="13">
        <v>-3.3482641855702965E-16</v>
      </c>
      <c r="B7" s="13">
        <v>-3.2368248616100551E-16</v>
      </c>
      <c r="D7" s="13">
        <f t="shared" si="1"/>
        <v>-3.2621827080331315E-17</v>
      </c>
      <c r="E7" s="13">
        <f t="shared" si="2"/>
        <v>-7.7171844011507008E-16</v>
      </c>
      <c r="G7" s="13">
        <f t="shared" si="3"/>
        <v>-1.5437100493827531E-19</v>
      </c>
      <c r="H7" s="13">
        <f t="shared" si="0"/>
        <v>481</v>
      </c>
      <c r="I7">
        <v>-7.4252453375310422E-17</v>
      </c>
      <c r="J7">
        <v>1.2729209916003165E-18</v>
      </c>
      <c r="K7" s="13">
        <f t="shared" si="4"/>
        <v>-1.0171431506130351</v>
      </c>
    </row>
    <row r="8" spans="1:11">
      <c r="A8" s="13">
        <v>-3.0220459147669833E-16</v>
      </c>
      <c r="B8" s="13">
        <v>-4.4803595395406453E-16</v>
      </c>
      <c r="D8" s="13">
        <f t="shared" si="1"/>
        <v>-1.1545041855302208E-17</v>
      </c>
      <c r="E8" s="13">
        <f t="shared" si="2"/>
        <v>-6.1016534912555899E-16</v>
      </c>
      <c r="G8" s="13">
        <f t="shared" si="3"/>
        <v>-1.5440815209437172E-19</v>
      </c>
      <c r="H8" s="13">
        <f t="shared" si="0"/>
        <v>407</v>
      </c>
      <c r="I8">
        <v>-6.2844117902409287E-17</v>
      </c>
      <c r="J8">
        <v>-3.4549822733984447E-15</v>
      </c>
      <c r="K8" s="13">
        <f t="shared" si="4"/>
        <v>53.977019150204178</v>
      </c>
    </row>
    <row r="9" spans="1:11">
      <c r="A9" s="13">
        <v>-2.9065954962139612E-16</v>
      </c>
      <c r="B9" s="13">
        <v>-1.6212939517149441E-16</v>
      </c>
      <c r="D9" s="13">
        <f t="shared" si="1"/>
        <v>-4.6663251320047603E-17</v>
      </c>
      <c r="E9" s="13">
        <f t="shared" si="2"/>
        <v>-3.9305422337201244E-16</v>
      </c>
      <c r="G9" s="13">
        <f t="shared" si="3"/>
        <v>-1.5467124744630157E-19</v>
      </c>
      <c r="H9" s="13">
        <f t="shared" si="0"/>
        <v>385</v>
      </c>
      <c r="I9">
        <v>-5.95484302668261E-17</v>
      </c>
      <c r="J9">
        <v>-3.5767471111178137E-17</v>
      </c>
      <c r="K9" s="13">
        <f t="shared" si="4"/>
        <v>-0.39935492924145344</v>
      </c>
    </row>
    <row r="10" spans="1:11">
      <c r="A10" s="13">
        <v>-2.4399629830134852E-16</v>
      </c>
      <c r="B10" s="13">
        <v>-2.3092482820051803E-16</v>
      </c>
      <c r="D10" s="13">
        <f t="shared" si="1"/>
        <v>-4.6650732452327898E-18</v>
      </c>
      <c r="E10" s="13">
        <f t="shared" si="2"/>
        <v>-5.02391637495607E-16</v>
      </c>
      <c r="G10" s="13">
        <f t="shared" si="3"/>
        <v>-1.5433086075159894E-19</v>
      </c>
      <c r="H10" s="13">
        <f t="shared" si="0"/>
        <v>385</v>
      </c>
      <c r="I10">
        <v>-5.9417381389365594E-17</v>
      </c>
      <c r="J10">
        <v>4.3069453297916977E-16</v>
      </c>
      <c r="K10" s="13">
        <f t="shared" si="4"/>
        <v>-8.248628648859551</v>
      </c>
    </row>
    <row r="11" spans="1:11">
      <c r="A11" s="13">
        <v>-2.3933122505611573E-16</v>
      </c>
      <c r="B11" s="13">
        <v>-2.7146680929508897E-16</v>
      </c>
      <c r="D11" s="13">
        <f t="shared" si="1"/>
        <v>-1.3073412053497934E-17</v>
      </c>
      <c r="E11" s="13">
        <f t="shared" si="2"/>
        <v>-1.2582752957174854E-15</v>
      </c>
      <c r="G11" s="13">
        <f t="shared" si="3"/>
        <v>-1.5429491743462801E-19</v>
      </c>
      <c r="H11" s="13">
        <f t="shared" si="0"/>
        <v>315</v>
      </c>
      <c r="I11">
        <v>-4.8602898991907826E-17</v>
      </c>
      <c r="J11">
        <v>4.3803932926045615E-16</v>
      </c>
      <c r="K11" s="13">
        <f t="shared" si="4"/>
        <v>-10.012617320077714</v>
      </c>
    </row>
    <row r="12" spans="1:11">
      <c r="A12" s="13">
        <v>-2.262578130026178E-16</v>
      </c>
      <c r="B12" s="13">
        <v>-9.8680848642239651E-16</v>
      </c>
      <c r="D12" s="13">
        <f t="shared" si="1"/>
        <v>-4.1557298982312779E-17</v>
      </c>
      <c r="E12" s="13">
        <f t="shared" si="2"/>
        <v>-1.1265641927679918E-15</v>
      </c>
      <c r="G12" s="13">
        <f t="shared" si="3"/>
        <v>-1.5451407721870067E-19</v>
      </c>
      <c r="H12" s="13">
        <f t="shared" si="0"/>
        <v>302</v>
      </c>
      <c r="I12">
        <v>-4.6663251320047603E-17</v>
      </c>
      <c r="J12">
        <v>-3.9305422337201244E-16</v>
      </c>
      <c r="K12" s="13">
        <f t="shared" si="4"/>
        <v>7.4232069616449401</v>
      </c>
    </row>
    <row r="13" spans="1:11">
      <c r="A13" s="13">
        <v>-1.8470051402030502E-16</v>
      </c>
      <c r="B13" s="13">
        <v>-1.3975570634559528E-16</v>
      </c>
      <c r="D13" s="13">
        <f t="shared" si="1"/>
        <v>-8.5459345230131194E-17</v>
      </c>
      <c r="E13" s="13">
        <f t="shared" si="2"/>
        <v>-1.7552317745677342E-16</v>
      </c>
      <c r="G13" s="13">
        <f t="shared" si="3"/>
        <v>-1.544010262691094E-19</v>
      </c>
      <c r="H13" s="13">
        <f t="shared" si="0"/>
        <v>279</v>
      </c>
      <c r="I13">
        <v>-4.3077886329081519E-17</v>
      </c>
      <c r="J13">
        <v>-2.451492748091298E-15</v>
      </c>
      <c r="K13" s="13">
        <f t="shared" si="4"/>
        <v>55.908380540396102</v>
      </c>
    </row>
    <row r="14" spans="1:11">
      <c r="A14" s="13">
        <v>-9.9241168790173824E-17</v>
      </c>
      <c r="B14" s="13">
        <v>-3.5767471111178137E-17</v>
      </c>
      <c r="D14" s="13">
        <f t="shared" si="1"/>
        <v>-5.95484302668261E-17</v>
      </c>
      <c r="E14" s="13">
        <f t="shared" si="2"/>
        <v>-3.5767471111178137E-17</v>
      </c>
      <c r="G14" s="13">
        <f t="shared" si="3"/>
        <v>-1.5448810030599547E-19</v>
      </c>
      <c r="H14" s="13">
        <f t="shared" si="0"/>
        <v>269</v>
      </c>
      <c r="I14">
        <v>-4.1557298982312779E-17</v>
      </c>
      <c r="J14">
        <v>-1.1265641927679918E-15</v>
      </c>
      <c r="K14" s="13">
        <f t="shared" si="4"/>
        <v>26.108696194318821</v>
      </c>
    </row>
    <row r="15" spans="1:11">
      <c r="A15" s="13">
        <v>-3.9692738523347718E-17</v>
      </c>
      <c r="B15" s="13">
        <v>0</v>
      </c>
      <c r="D15" s="13">
        <f t="shared" si="1"/>
        <v>-1.9316505349687654E-18</v>
      </c>
      <c r="E15" s="13">
        <f t="shared" si="2"/>
        <v>-1.5450306674745718E-17</v>
      </c>
      <c r="G15" s="13">
        <f t="shared" si="3"/>
        <v>-1.5466045683886783E-19</v>
      </c>
      <c r="H15" s="13">
        <f t="shared" si="0"/>
        <v>244</v>
      </c>
      <c r="I15">
        <v>-3.7737151468683749E-17</v>
      </c>
      <c r="J15">
        <v>-8.6545065986390312E-16</v>
      </c>
      <c r="K15" s="13">
        <f t="shared" si="4"/>
        <v>21.933650956196285</v>
      </c>
    </row>
    <row r="16" spans="1:11">
      <c r="A16" s="13">
        <v>-3.7761087988378952E-17</v>
      </c>
      <c r="B16" s="13">
        <v>-1.5450306674745718E-17</v>
      </c>
      <c r="D16" s="13">
        <f t="shared" si="1"/>
        <v>-1.4989745333372022E-18</v>
      </c>
      <c r="E16" s="13">
        <f t="shared" si="2"/>
        <v>-3.0406683486685838E-17</v>
      </c>
      <c r="G16" s="13">
        <f t="shared" si="3"/>
        <v>-1.5460581554659392E-19</v>
      </c>
      <c r="H16" s="13">
        <f t="shared" si="0"/>
        <v>211</v>
      </c>
      <c r="I16">
        <v>-3.2621827080331315E-17</v>
      </c>
      <c r="J16">
        <v>-7.7171844011507008E-16</v>
      </c>
      <c r="K16" s="13">
        <f t="shared" si="4"/>
        <v>22.656505756551031</v>
      </c>
    </row>
    <row r="17" spans="1:11">
      <c r="A17" s="13">
        <v>-3.626211345504175E-17</v>
      </c>
      <c r="B17" s="13">
        <v>-1.495637681194012E-17</v>
      </c>
      <c r="D17" s="13">
        <f t="shared" si="1"/>
        <v>-2.2402380635091374E-18</v>
      </c>
      <c r="E17" s="13">
        <f t="shared" si="2"/>
        <v>-1.495637681194012E-17</v>
      </c>
      <c r="G17" s="13">
        <f t="shared" si="3"/>
        <v>-1.5495395551503622E-19</v>
      </c>
      <c r="H17" s="13">
        <f t="shared" si="0"/>
        <v>127</v>
      </c>
      <c r="I17">
        <v>-1.9679152350409599E-17</v>
      </c>
      <c r="J17">
        <v>-1.1171249087302181E-15</v>
      </c>
      <c r="K17" s="13">
        <f t="shared" si="4"/>
        <v>55.766922113236568</v>
      </c>
    </row>
    <row r="18" spans="1:11">
      <c r="A18" s="13">
        <v>-3.4021875391532613E-17</v>
      </c>
      <c r="B18" s="13">
        <v>0</v>
      </c>
      <c r="D18" s="13">
        <f t="shared" si="1"/>
        <v>-9.0840619367155129E-18</v>
      </c>
      <c r="E18" s="13">
        <f t="shared" si="2"/>
        <v>0</v>
      </c>
      <c r="G18" s="13">
        <f t="shared" si="3"/>
        <v>-1.5398810749685128E-19</v>
      </c>
      <c r="H18" s="13">
        <f t="shared" si="0"/>
        <v>87</v>
      </c>
      <c r="I18">
        <v>-1.3396965352226062E-17</v>
      </c>
      <c r="J18">
        <v>0</v>
      </c>
      <c r="K18" s="13">
        <f t="shared" si="4"/>
        <v>-1</v>
      </c>
    </row>
    <row r="19" spans="1:11">
      <c r="A19" s="13">
        <v>-2.49378134548171E-17</v>
      </c>
      <c r="B19" s="13">
        <v>0</v>
      </c>
      <c r="D19" s="13">
        <f t="shared" si="1"/>
        <v>-5.473096321214082E-19</v>
      </c>
      <c r="E19" s="13">
        <f t="shared" si="2"/>
        <v>0</v>
      </c>
      <c r="G19" s="13">
        <f t="shared" si="3"/>
        <v>-1.5380484768821098E-19</v>
      </c>
      <c r="H19" s="13">
        <f t="shared" si="0"/>
        <v>85</v>
      </c>
      <c r="I19">
        <v>-1.3073412053497934E-17</v>
      </c>
      <c r="J19">
        <v>-1.2582752957174854E-15</v>
      </c>
      <c r="K19" s="13">
        <f t="shared" si="4"/>
        <v>95.246893356414944</v>
      </c>
    </row>
    <row r="20" spans="1:11">
      <c r="A20" s="13">
        <v>-2.4390503822695692E-17</v>
      </c>
      <c r="B20" s="13">
        <v>0</v>
      </c>
      <c r="D20" s="13">
        <f t="shared" si="1"/>
        <v>-2.0385765626758378E-18</v>
      </c>
      <c r="E20" s="13">
        <f t="shared" si="2"/>
        <v>0</v>
      </c>
      <c r="G20" s="13">
        <f t="shared" si="3"/>
        <v>-1.5393389140402944E-19</v>
      </c>
      <c r="H20" s="13">
        <f t="shared" si="0"/>
        <v>75</v>
      </c>
      <c r="I20">
        <v>-1.1545041855302208E-17</v>
      </c>
      <c r="J20">
        <v>-6.1016534912555899E-16</v>
      </c>
      <c r="K20" s="13">
        <f t="shared" si="4"/>
        <v>51.850856391251</v>
      </c>
    </row>
    <row r="21" spans="1:11">
      <c r="A21" s="13">
        <v>-2.2351927260019854E-17</v>
      </c>
      <c r="B21" s="13">
        <v>0</v>
      </c>
      <c r="D21" s="13">
        <f t="shared" si="1"/>
        <v>-2.4098176229078794E-18</v>
      </c>
      <c r="E21" s="13">
        <f t="shared" si="2"/>
        <v>0</v>
      </c>
      <c r="G21" s="13">
        <f t="shared" si="3"/>
        <v>-1.5396715146975445E-19</v>
      </c>
      <c r="H21" s="13">
        <f t="shared" si="0"/>
        <v>59</v>
      </c>
      <c r="I21">
        <v>-9.0840619367155129E-18</v>
      </c>
      <c r="J21">
        <v>0</v>
      </c>
      <c r="K21" s="13">
        <f t="shared" si="4"/>
        <v>-1</v>
      </c>
    </row>
    <row r="22" spans="1:11">
      <c r="A22" s="13">
        <v>-1.9942109637111974E-17</v>
      </c>
      <c r="B22" s="13">
        <v>0</v>
      </c>
      <c r="D22" s="13">
        <f t="shared" si="1"/>
        <v>-1.3396965352226062E-17</v>
      </c>
      <c r="E22" s="13">
        <f t="shared" si="2"/>
        <v>0</v>
      </c>
      <c r="G22" s="13">
        <f t="shared" si="3"/>
        <v>-1.5523882809211792E-19</v>
      </c>
      <c r="H22" s="13">
        <f t="shared" si="0"/>
        <v>48</v>
      </c>
      <c r="I22">
        <v>-7.4514637484216599E-18</v>
      </c>
      <c r="J22">
        <v>3.8618632329941781E-18</v>
      </c>
      <c r="K22" s="13">
        <f t="shared" si="4"/>
        <v>-1.5182690761680457</v>
      </c>
    </row>
    <row r="23" spans="1:11">
      <c r="A23" s="13">
        <v>-6.5451442848859117E-18</v>
      </c>
      <c r="B23" s="13">
        <v>0</v>
      </c>
      <c r="D23" s="13">
        <f t="shared" si="1"/>
        <v>-3.851623271198614E-19</v>
      </c>
      <c r="E23" s="13">
        <f t="shared" si="2"/>
        <v>-2.2019129065306301E-18</v>
      </c>
      <c r="G23" s="13">
        <f t="shared" si="3"/>
        <v>-1.5434734487649544E-19</v>
      </c>
      <c r="H23" s="13">
        <f t="shared" si="0"/>
        <v>44</v>
      </c>
      <c r="I23">
        <v>-6.7912831745657995E-18</v>
      </c>
      <c r="J23">
        <v>1.7863024649523028E-17</v>
      </c>
      <c r="K23" s="13">
        <f t="shared" si="4"/>
        <v>-3.6302871181137428</v>
      </c>
    </row>
    <row r="24" spans="1:11">
      <c r="A24" s="13">
        <v>-6.1599819577660503E-18</v>
      </c>
      <c r="B24" s="13">
        <v>-2.2019129065306301E-18</v>
      </c>
      <c r="D24" s="13">
        <f t="shared" si="1"/>
        <v>-9.2431049782261375E-19</v>
      </c>
      <c r="E24" s="13">
        <f t="shared" si="2"/>
        <v>-2.2019129065306301E-18</v>
      </c>
      <c r="G24" s="13">
        <f t="shared" si="3"/>
        <v>-1.5550244150775966E-19</v>
      </c>
      <c r="H24" s="13">
        <f t="shared" si="0"/>
        <v>30</v>
      </c>
      <c r="I24">
        <v>-4.6650732452327898E-18</v>
      </c>
      <c r="J24">
        <v>-5.02391637495607E-16</v>
      </c>
      <c r="K24" s="13">
        <f t="shared" si="4"/>
        <v>106.69212209240187</v>
      </c>
    </row>
    <row r="25" spans="1:11">
      <c r="A25" s="13">
        <v>-5.2356714599434365E-18</v>
      </c>
      <c r="B25" s="13">
        <v>0</v>
      </c>
      <c r="D25" s="13">
        <f t="shared" si="1"/>
        <v>-2.5321163626651784E-19</v>
      </c>
      <c r="E25" s="13">
        <f t="shared" si="2"/>
        <v>-1.8220097900396173E-18</v>
      </c>
      <c r="G25" s="13">
        <f t="shared" si="3"/>
        <v>-1.5719925826501234E-19</v>
      </c>
      <c r="H25" s="13">
        <f t="shared" si="0"/>
        <v>28</v>
      </c>
      <c r="I25">
        <v>-4.4015792314203453E-18</v>
      </c>
      <c r="J25">
        <v>7.717174822003449E-18</v>
      </c>
      <c r="K25" s="13">
        <f t="shared" si="4"/>
        <v>-2.7532740901072441</v>
      </c>
    </row>
    <row r="26" spans="1:11">
      <c r="A26" s="13">
        <v>-4.9824598236769187E-18</v>
      </c>
      <c r="B26" s="13">
        <v>-1.8220097900396173E-18</v>
      </c>
      <c r="D26" s="13">
        <f t="shared" si="1"/>
        <v>-6.5827360261449849E-19</v>
      </c>
      <c r="E26" s="13">
        <f t="shared" si="2"/>
        <v>-1.8220097900396173E-18</v>
      </c>
      <c r="G26" s="13">
        <f t="shared" si="3"/>
        <v>-1.5790526344627377E-19</v>
      </c>
      <c r="H26" s="13">
        <f t="shared" si="0"/>
        <v>20</v>
      </c>
      <c r="I26">
        <v>-3.1581052689254752E-18</v>
      </c>
      <c r="J26">
        <v>7.8860910866608645E-18</v>
      </c>
      <c r="K26" s="13">
        <f t="shared" si="4"/>
        <v>-3.4970956998352545</v>
      </c>
    </row>
    <row r="27" spans="1:11">
      <c r="A27" s="13">
        <v>-4.3241862210624202E-18</v>
      </c>
      <c r="B27" s="13">
        <v>0</v>
      </c>
      <c r="D27" s="13">
        <f t="shared" si="1"/>
        <v>-1.1576870785123043E-19</v>
      </c>
      <c r="E27" s="13">
        <f t="shared" si="2"/>
        <v>-1.5293444809300532E-18</v>
      </c>
      <c r="G27" s="13">
        <f t="shared" si="3"/>
        <v>-1.5841651781921453E-19</v>
      </c>
      <c r="H27" s="13">
        <f t="shared" si="0"/>
        <v>17</v>
      </c>
      <c r="I27">
        <v>-2.6930808029266469E-18</v>
      </c>
      <c r="J27">
        <v>1.2714960571786178E-17</v>
      </c>
      <c r="K27" s="13">
        <f t="shared" si="4"/>
        <v>-5.7213438816869031</v>
      </c>
    </row>
    <row r="28" spans="1:11">
      <c r="A28" s="13">
        <v>-4.2084175132111898E-18</v>
      </c>
      <c r="B28" s="13">
        <v>-1.5293444809300532E-18</v>
      </c>
      <c r="D28" s="13">
        <f t="shared" si="1"/>
        <v>-9.921436498074252E-19</v>
      </c>
      <c r="E28" s="13">
        <f t="shared" si="2"/>
        <v>-1.5293444809300532E-18</v>
      </c>
      <c r="G28" s="13">
        <f t="shared" si="3"/>
        <v>-1.5061360143174246E-19</v>
      </c>
      <c r="H28" s="13">
        <f t="shared" si="0"/>
        <v>16</v>
      </c>
      <c r="I28">
        <v>-2.4098176229078794E-18</v>
      </c>
      <c r="J28">
        <v>0</v>
      </c>
      <c r="K28" s="13">
        <f t="shared" si="4"/>
        <v>-1</v>
      </c>
    </row>
    <row r="29" spans="1:11">
      <c r="A29" s="13">
        <v>-3.2162738634037646E-18</v>
      </c>
      <c r="B29" s="13">
        <v>0</v>
      </c>
      <c r="D29" s="13">
        <f t="shared" si="1"/>
        <v>-6.1363527018788511E-19</v>
      </c>
      <c r="E29" s="13">
        <f t="shared" si="2"/>
        <v>-2.7720017919410525E-18</v>
      </c>
      <c r="G29" s="13">
        <f t="shared" si="3"/>
        <v>-1.493492042339425E-19</v>
      </c>
      <c r="H29" s="13">
        <f t="shared" si="0"/>
        <v>15</v>
      </c>
      <c r="I29">
        <v>-2.2402380635091374E-18</v>
      </c>
      <c r="J29">
        <v>-1.495637681194012E-17</v>
      </c>
      <c r="K29" s="13">
        <f t="shared" si="4"/>
        <v>5.6762443936481732</v>
      </c>
    </row>
    <row r="30" spans="1:11">
      <c r="A30" s="13">
        <v>-2.6026385932158794E-18</v>
      </c>
      <c r="B30" s="13">
        <v>-2.7720017919410525E-18</v>
      </c>
      <c r="D30" s="13">
        <f t="shared" si="1"/>
        <v>0</v>
      </c>
      <c r="E30" s="13">
        <f t="shared" si="2"/>
        <v>-5.5440035838821051E-18</v>
      </c>
      <c r="G30" s="13">
        <f t="shared" si="3"/>
        <v>-1.4950311200950728E-19</v>
      </c>
      <c r="H30" s="13">
        <f t="shared" si="0"/>
        <v>14</v>
      </c>
      <c r="I30">
        <v>-2.093043568133102E-18</v>
      </c>
      <c r="J30">
        <v>6.8619830341669109E-18</v>
      </c>
      <c r="K30" s="13">
        <f t="shared" si="4"/>
        <v>-4.2784711883888225</v>
      </c>
    </row>
    <row r="31" spans="1:11">
      <c r="A31" s="13">
        <v>-2.6026385932158794E-18</v>
      </c>
      <c r="B31" s="13">
        <v>-2.7720017919410525E-18</v>
      </c>
      <c r="D31" s="13">
        <f t="shared" si="1"/>
        <v>-4.3152037398968782E-19</v>
      </c>
      <c r="E31" s="13">
        <f t="shared" si="2"/>
        <v>-5.8977890571975643E-18</v>
      </c>
      <c r="G31" s="13">
        <f t="shared" si="3"/>
        <v>-1.5681358174429523E-19</v>
      </c>
      <c r="H31" s="13">
        <f t="shared" si="0"/>
        <v>13</v>
      </c>
      <c r="I31">
        <v>-2.0385765626758378E-18</v>
      </c>
      <c r="J31">
        <v>0</v>
      </c>
      <c r="K31" s="13">
        <f t="shared" si="4"/>
        <v>-1</v>
      </c>
    </row>
    <row r="32" spans="1:11">
      <c r="A32" s="13">
        <v>-2.1711182192261916E-18</v>
      </c>
      <c r="B32" s="13">
        <v>-3.1257872652565118E-18</v>
      </c>
      <c r="D32" s="13">
        <f t="shared" si="1"/>
        <v>-6.1685991504269001E-20</v>
      </c>
      <c r="E32" s="13">
        <f t="shared" si="2"/>
        <v>-4.1325069824970676E-18</v>
      </c>
      <c r="G32" s="13">
        <f t="shared" si="3"/>
        <v>-1.5638139771869211E-19</v>
      </c>
      <c r="H32" s="13">
        <f t="shared" si="0"/>
        <v>13</v>
      </c>
      <c r="I32">
        <v>-2.0329581703429973E-18</v>
      </c>
      <c r="J32">
        <v>1.2511944922221516E-17</v>
      </c>
      <c r="K32" s="13">
        <f t="shared" si="4"/>
        <v>-7.1545510895143121</v>
      </c>
    </row>
    <row r="33" spans="1:16">
      <c r="A33" s="13">
        <v>-2.1094322277219226E-18</v>
      </c>
      <c r="B33" s="13">
        <v>-1.0067197172405556E-18</v>
      </c>
      <c r="D33" s="13">
        <f t="shared" si="1"/>
        <v>-3.0582444002181445E-20</v>
      </c>
      <c r="E33" s="13">
        <f t="shared" si="2"/>
        <v>-1.8478652851519682E-18</v>
      </c>
      <c r="G33" s="13">
        <f t="shared" si="3"/>
        <v>-1.4858850268990505E-19</v>
      </c>
      <c r="H33" s="13">
        <f t="shared" si="0"/>
        <v>13</v>
      </c>
      <c r="I33">
        <v>-1.9316505349687654E-18</v>
      </c>
      <c r="J33">
        <v>-1.5450306674745718E-17</v>
      </c>
      <c r="K33" s="13">
        <f t="shared" si="4"/>
        <v>6.9984999331131847</v>
      </c>
    </row>
    <row r="34" spans="1:16">
      <c r="A34" s="13">
        <v>-2.0788497837197412E-18</v>
      </c>
      <c r="B34" s="13">
        <v>-8.4114556791141257E-19</v>
      </c>
      <c r="D34" s="13">
        <f t="shared" si="1"/>
        <v>-2.2439367534611521E-19</v>
      </c>
      <c r="E34" s="13">
        <f t="shared" si="2"/>
        <v>-1.5646909560795838E-18</v>
      </c>
      <c r="G34" s="13">
        <f t="shared" si="3"/>
        <v>-1.5622655314025903E-19</v>
      </c>
      <c r="H34" s="13">
        <f t="shared" si="0"/>
        <v>10</v>
      </c>
      <c r="I34">
        <v>-1.5622655314025902E-18</v>
      </c>
      <c r="J34">
        <v>7.6322314652345803E-18</v>
      </c>
      <c r="K34" s="13">
        <f t="shared" si="4"/>
        <v>-5.8853612345798991</v>
      </c>
    </row>
    <row r="35" spans="1:16">
      <c r="A35" s="13">
        <v>-1.854456108373626E-18</v>
      </c>
      <c r="B35" s="13">
        <v>-7.2354538816817125E-19</v>
      </c>
      <c r="D35" s="13">
        <f t="shared" si="1"/>
        <v>-5.9501062090074586E-21</v>
      </c>
      <c r="E35" s="13">
        <f t="shared" si="2"/>
        <v>-8.9431751262903087E-19</v>
      </c>
      <c r="G35" s="13">
        <f t="shared" si="3"/>
        <v>-1.4989745333372021E-19</v>
      </c>
      <c r="H35" s="13">
        <f t="shared" si="0"/>
        <v>10</v>
      </c>
      <c r="I35">
        <v>-1.4989745333372022E-18</v>
      </c>
      <c r="J35">
        <v>-3.0406683486685838E-17</v>
      </c>
      <c r="K35" s="13">
        <f t="shared" si="4"/>
        <v>19.284990045154888</v>
      </c>
    </row>
    <row r="36" spans="1:16">
      <c r="A36" s="13">
        <v>-1.8485060021646185E-18</v>
      </c>
      <c r="B36" s="13">
        <v>-1.7077212446085972E-19</v>
      </c>
      <c r="D36" s="13">
        <f t="shared" si="1"/>
        <v>-1.0799566673110102E-19</v>
      </c>
      <c r="E36" s="13">
        <f t="shared" si="2"/>
        <v>-2.8033191867244092E-18</v>
      </c>
      <c r="G36" s="13">
        <f t="shared" si="3"/>
        <v>-1.4794867601352529E-19</v>
      </c>
      <c r="H36" s="13">
        <f t="shared" si="0"/>
        <v>10</v>
      </c>
      <c r="I36">
        <v>-1.479486760135253E-18</v>
      </c>
      <c r="J36">
        <v>1.5634567688901275E-17</v>
      </c>
      <c r="K36" s="13">
        <f t="shared" si="4"/>
        <v>-11.567561745177079</v>
      </c>
    </row>
    <row r="37" spans="1:16">
      <c r="A37" s="13">
        <v>-1.7405103354335175E-18</v>
      </c>
      <c r="B37" s="13">
        <v>-2.6325470622635496E-18</v>
      </c>
      <c r="D37" s="13">
        <f t="shared" si="1"/>
        <v>-1.5638444259631279E-19</v>
      </c>
      <c r="E37" s="13">
        <f t="shared" si="2"/>
        <v>-3.2591887798695145E-18</v>
      </c>
      <c r="G37" s="13">
        <f t="shared" si="3"/>
        <v>-1.6508304237584503E-19</v>
      </c>
      <c r="H37" s="13">
        <f t="shared" si="0"/>
        <v>7</v>
      </c>
      <c r="I37">
        <v>-1.1555812966309152E-18</v>
      </c>
      <c r="J37">
        <v>1.4095782327176906E-17</v>
      </c>
      <c r="K37" s="13">
        <f t="shared" si="4"/>
        <v>-13.198001445915581</v>
      </c>
    </row>
    <row r="38" spans="1:16" ht="15.75" thickBot="1">
      <c r="A38" s="13">
        <v>-1.5841258928372047E-18</v>
      </c>
      <c r="B38" s="13">
        <v>-6.2664171760596487E-19</v>
      </c>
      <c r="D38" s="13">
        <f t="shared" si="1"/>
        <v>-1.5918087042348372E-19</v>
      </c>
      <c r="E38" s="13">
        <f t="shared" si="2"/>
        <v>-1.1705816478468064E-18</v>
      </c>
      <c r="G38" s="13">
        <f t="shared" si="3"/>
        <v>-1.6584407455453838E-19</v>
      </c>
      <c r="H38" s="13">
        <f t="shared" si="0"/>
        <v>6</v>
      </c>
      <c r="I38">
        <v>-9.9506444732723023E-19</v>
      </c>
      <c r="J38">
        <v>3.9706889023612632E-19</v>
      </c>
      <c r="K38" s="13">
        <f t="shared" si="4"/>
        <v>-1.3990383651055607</v>
      </c>
      <c r="L38" s="40" t="s">
        <v>45</v>
      </c>
      <c r="M38" s="40" t="s">
        <v>46</v>
      </c>
      <c r="N38" s="13" t="s">
        <v>34</v>
      </c>
    </row>
    <row r="39" spans="1:16">
      <c r="A39" s="13">
        <v>-1.424945022413721E-18</v>
      </c>
      <c r="B39" s="13">
        <v>-5.4393993024084158E-19</v>
      </c>
      <c r="D39" s="13">
        <f t="shared" si="1"/>
        <v>-3.6716191634267527E-21</v>
      </c>
      <c r="E39" s="13">
        <f t="shared" si="2"/>
        <v>-1.1012699928387414E-18</v>
      </c>
      <c r="G39" s="13">
        <f t="shared" si="3"/>
        <v>-1.6535727496790419E-19</v>
      </c>
      <c r="H39" s="13">
        <f t="shared" si="0"/>
        <v>6</v>
      </c>
      <c r="I39">
        <v>-9.921436498074252E-19</v>
      </c>
      <c r="J39">
        <v>-1.5293444809300532E-18</v>
      </c>
      <c r="K39" s="13">
        <f t="shared" si="4"/>
        <v>0.54145468877102476</v>
      </c>
      <c r="L39">
        <v>7</v>
      </c>
      <c r="M39" s="13">
        <v>-9.921436498074252E-19</v>
      </c>
      <c r="N39" s="13">
        <v>-1.5293444809300532E-18</v>
      </c>
      <c r="O39">
        <f>N39/M39</f>
        <v>1.5414546887710248</v>
      </c>
      <c r="P39">
        <f>M39/L39</f>
        <v>-1.4173480711534645E-19</v>
      </c>
    </row>
    <row r="40" spans="1:16">
      <c r="A40" s="13">
        <v>-1.4212734032502942E-18</v>
      </c>
      <c r="B40" s="13">
        <v>-5.5733006259789981E-19</v>
      </c>
      <c r="D40" s="13">
        <f t="shared" si="1"/>
        <v>-2.471802811474519E-20</v>
      </c>
      <c r="E40" s="13">
        <f t="shared" si="2"/>
        <v>-1.0064635243446525E-18</v>
      </c>
      <c r="G40" s="13">
        <f t="shared" si="3"/>
        <v>-1.5405174963710229E-19</v>
      </c>
      <c r="H40" s="13">
        <f t="shared" si="0"/>
        <v>6</v>
      </c>
      <c r="I40">
        <v>-9.2431049782261375E-19</v>
      </c>
      <c r="J40">
        <v>-2.2019129065306301E-18</v>
      </c>
      <c r="K40" s="13">
        <f t="shared" si="4"/>
        <v>1.3822221122854796</v>
      </c>
      <c r="L40">
        <v>7</v>
      </c>
      <c r="M40" s="13">
        <v>-9.2431049782261375E-19</v>
      </c>
      <c r="N40" s="13">
        <v>-2.2019129065306301E-18</v>
      </c>
      <c r="O40" s="13">
        <f t="shared" ref="O40:O53" si="5">N40/M40</f>
        <v>2.3822221122854796</v>
      </c>
      <c r="P40" s="13">
        <f t="shared" ref="P40:P53" si="6">M40/L40</f>
        <v>-1.3204435683180196E-19</v>
      </c>
    </row>
    <row r="41" spans="1:16">
      <c r="A41" s="13">
        <v>-1.396555375135549E-18</v>
      </c>
      <c r="B41" s="13">
        <v>-4.4913346174675266E-19</v>
      </c>
      <c r="D41" s="13">
        <f t="shared" si="1"/>
        <v>-8.3395539785285281E-20</v>
      </c>
      <c r="E41" s="13">
        <f t="shared" si="2"/>
        <v>-2.3708578688033506E-18</v>
      </c>
      <c r="G41" s="13">
        <f t="shared" si="3"/>
        <v>-1.4452878984548653E-19</v>
      </c>
      <c r="H41" s="13">
        <f t="shared" si="0"/>
        <v>5</v>
      </c>
      <c r="I41">
        <v>-7.2264394922743265E-19</v>
      </c>
      <c r="J41">
        <v>7.3029016459672134E-18</v>
      </c>
      <c r="K41" s="13">
        <f t="shared" si="4"/>
        <v>-11.105808889391009</v>
      </c>
      <c r="L41">
        <v>6</v>
      </c>
      <c r="M41" s="13">
        <v>-7.2264394922743265E-19</v>
      </c>
      <c r="N41" s="13">
        <v>7.3029016459672134E-18</v>
      </c>
      <c r="O41" s="13">
        <f t="shared" si="5"/>
        <v>-10.105808889391009</v>
      </c>
      <c r="P41" s="13">
        <f t="shared" si="6"/>
        <v>-1.204406582045721E-19</v>
      </c>
    </row>
    <row r="42" spans="1:16">
      <c r="A42" s="13">
        <v>-1.3131598353502638E-18</v>
      </c>
      <c r="B42" s="13">
        <v>-1.921724407056598E-18</v>
      </c>
      <c r="D42" s="13">
        <f t="shared" si="1"/>
        <v>-4.4342005792698972E-20</v>
      </c>
      <c r="E42" s="13">
        <f t="shared" si="2"/>
        <v>-2.3854813185867592E-18</v>
      </c>
      <c r="G42" s="13">
        <f t="shared" si="3"/>
        <v>-1.6456840065362462E-19</v>
      </c>
      <c r="H42" s="13">
        <f t="shared" si="0"/>
        <v>4</v>
      </c>
      <c r="I42">
        <v>-6.5827360261449849E-19</v>
      </c>
      <c r="J42">
        <v>-1.8220097900396173E-18</v>
      </c>
      <c r="K42" s="13">
        <f t="shared" si="4"/>
        <v>1.7678609362475557</v>
      </c>
      <c r="L42">
        <v>4</v>
      </c>
      <c r="M42" s="13">
        <v>-6.5827360261449849E-19</v>
      </c>
      <c r="N42" s="13">
        <v>-1.8220097900396173E-18</v>
      </c>
      <c r="O42" s="13">
        <f t="shared" si="5"/>
        <v>2.7678609362475557</v>
      </c>
      <c r="P42" s="13">
        <f t="shared" si="6"/>
        <v>-1.6456840065362462E-19</v>
      </c>
    </row>
    <row r="43" spans="1:16">
      <c r="A43" s="13">
        <v>-1.2688178295575648E-18</v>
      </c>
      <c r="B43" s="13">
        <v>-4.637569115301613E-19</v>
      </c>
      <c r="D43" s="13">
        <f t="shared" si="1"/>
        <v>-2.2180151089161675E-20</v>
      </c>
      <c r="E43" s="13">
        <f t="shared" si="2"/>
        <v>-1.7915178567583377E-18</v>
      </c>
      <c r="G43" s="13">
        <f t="shared" si="3"/>
        <v>-1.5340881754697128E-19</v>
      </c>
      <c r="H43" s="13">
        <f t="shared" si="0"/>
        <v>4</v>
      </c>
      <c r="I43">
        <v>-6.1363527018788511E-19</v>
      </c>
      <c r="J43">
        <v>-2.7720017919410525E-18</v>
      </c>
      <c r="K43" s="13">
        <f t="shared" si="4"/>
        <v>3.5173443030618348</v>
      </c>
      <c r="L43">
        <v>4</v>
      </c>
      <c r="M43" s="13">
        <v>-6.1363527018788511E-19</v>
      </c>
      <c r="N43" s="13">
        <v>-2.7720017919410525E-18</v>
      </c>
      <c r="O43" s="13">
        <f t="shared" si="5"/>
        <v>4.5173443030618348</v>
      </c>
      <c r="P43" s="13">
        <f t="shared" si="6"/>
        <v>-1.5340881754697128E-19</v>
      </c>
    </row>
    <row r="44" spans="1:16">
      <c r="A44" s="13">
        <v>-1.2466376784684031E-18</v>
      </c>
      <c r="B44" s="13">
        <v>-1.3277609452281763E-18</v>
      </c>
      <c r="D44" s="13">
        <f t="shared" si="1"/>
        <v>0</v>
      </c>
      <c r="E44" s="13">
        <f t="shared" si="2"/>
        <v>-2.6555218904563525E-18</v>
      </c>
      <c r="G44" s="13">
        <f t="shared" si="3"/>
        <v>-1.3682740803035205E-19</v>
      </c>
      <c r="H44" s="13">
        <f t="shared" si="0"/>
        <v>4</v>
      </c>
      <c r="I44">
        <v>-5.473096321214082E-19</v>
      </c>
      <c r="J44">
        <v>0</v>
      </c>
      <c r="K44" s="13">
        <f t="shared" si="4"/>
        <v>-1</v>
      </c>
      <c r="L44">
        <v>3</v>
      </c>
      <c r="M44" s="13">
        <v>-5.473096321214082E-19</v>
      </c>
      <c r="N44" s="13">
        <v>0</v>
      </c>
      <c r="O44" s="13">
        <f t="shared" si="5"/>
        <v>0</v>
      </c>
      <c r="P44" s="13">
        <f t="shared" si="6"/>
        <v>-1.824365440404694E-19</v>
      </c>
    </row>
    <row r="45" spans="1:16">
      <c r="A45" s="13">
        <v>-1.2466376784684031E-18</v>
      </c>
      <c r="B45" s="13">
        <v>-1.3277609452281763E-18</v>
      </c>
      <c r="D45" s="13">
        <f t="shared" si="1"/>
        <v>-2.0722766614072105E-20</v>
      </c>
      <c r="E45" s="13">
        <f t="shared" si="2"/>
        <v>-2.0777750522567623E-18</v>
      </c>
      <c r="G45" s="13">
        <f t="shared" si="3"/>
        <v>-1.4384012466322928E-19</v>
      </c>
      <c r="H45" s="13">
        <f t="shared" si="0"/>
        <v>3</v>
      </c>
      <c r="I45">
        <v>-4.3152037398968782E-19</v>
      </c>
      <c r="J45">
        <v>-5.8977890571975643E-18</v>
      </c>
      <c r="K45" s="13">
        <f t="shared" si="4"/>
        <v>12.667463722902932</v>
      </c>
      <c r="L45">
        <v>2</v>
      </c>
      <c r="M45" s="13">
        <v>-4.3152037398968782E-19</v>
      </c>
      <c r="N45" s="13">
        <v>-5.8977890571975643E-18</v>
      </c>
      <c r="O45" s="13">
        <f t="shared" si="5"/>
        <v>13.667463722902932</v>
      </c>
      <c r="P45" s="13">
        <f t="shared" si="6"/>
        <v>-2.1576018699484391E-19</v>
      </c>
    </row>
    <row r="46" spans="1:16">
      <c r="A46" s="13">
        <v>-1.225914911854331E-18</v>
      </c>
      <c r="B46" s="13">
        <v>-7.5001410702858599E-19</v>
      </c>
      <c r="D46" s="13">
        <f t="shared" si="1"/>
        <v>-9.7758331270358607E-20</v>
      </c>
      <c r="E46" s="13">
        <f t="shared" si="2"/>
        <v>-2.4086265915802251E-18</v>
      </c>
      <c r="G46" s="13">
        <f t="shared" si="3"/>
        <v>-1.925811635599307E-19</v>
      </c>
      <c r="H46" s="13">
        <f t="shared" si="0"/>
        <v>2</v>
      </c>
      <c r="I46">
        <v>-3.851623271198614E-19</v>
      </c>
      <c r="J46">
        <v>-2.2019129065306301E-18</v>
      </c>
      <c r="K46" s="13">
        <f t="shared" si="4"/>
        <v>4.7168439161636933</v>
      </c>
      <c r="L46">
        <v>2</v>
      </c>
      <c r="M46" s="13">
        <v>-3.851623271198614E-19</v>
      </c>
      <c r="N46" s="13">
        <v>-2.2019129065306301E-18</v>
      </c>
      <c r="O46" s="13">
        <f t="shared" si="5"/>
        <v>5.7168439161636933</v>
      </c>
      <c r="P46" s="13">
        <f t="shared" si="6"/>
        <v>-1.925811635599307E-19</v>
      </c>
    </row>
    <row r="47" spans="1:16">
      <c r="A47" s="13">
        <v>-1.1281565805839724E-18</v>
      </c>
      <c r="B47" s="13">
        <v>-1.6586124845516393E-18</v>
      </c>
      <c r="D47" s="13">
        <f t="shared" si="1"/>
        <v>-1.1359920835838004E-20</v>
      </c>
      <c r="E47" s="13">
        <f t="shared" si="2"/>
        <v>-3.306420300915337E-18</v>
      </c>
      <c r="G47" s="13">
        <f t="shared" si="3"/>
        <v>-1.2660581813325892E-19</v>
      </c>
      <c r="H47" s="13">
        <f t="shared" si="0"/>
        <v>2</v>
      </c>
      <c r="I47">
        <v>-2.5321163626651784E-19</v>
      </c>
      <c r="J47">
        <v>-1.8220097900396173E-18</v>
      </c>
      <c r="K47" s="13">
        <f t="shared" si="4"/>
        <v>6.1956005533721266</v>
      </c>
      <c r="L47">
        <v>1</v>
      </c>
      <c r="M47" s="13">
        <v>-2.5321163626651784E-19</v>
      </c>
      <c r="N47" s="13">
        <v>-1.8220097900396173E-18</v>
      </c>
      <c r="O47" s="13">
        <f t="shared" si="5"/>
        <v>7.1956005533721266</v>
      </c>
      <c r="P47" s="13">
        <f t="shared" si="6"/>
        <v>-2.5321163626651784E-19</v>
      </c>
    </row>
    <row r="48" spans="1:16">
      <c r="A48" s="13">
        <v>-1.1167966597481344E-18</v>
      </c>
      <c r="B48" s="13">
        <v>-1.6478078163636976E-18</v>
      </c>
      <c r="D48" s="13">
        <f t="shared" si="1"/>
        <v>-3.0974733605204022E-20</v>
      </c>
      <c r="E48" s="13">
        <f t="shared" si="2"/>
        <v>-2.8042881409246222E-18</v>
      </c>
      <c r="G48" s="13">
        <f t="shared" si="3"/>
        <v>-2.2439367534611521E-19</v>
      </c>
      <c r="H48" s="13">
        <f t="shared" si="0"/>
        <v>1</v>
      </c>
      <c r="I48">
        <v>-2.2439367534611521E-19</v>
      </c>
      <c r="J48">
        <v>-1.5646909560795838E-18</v>
      </c>
      <c r="K48" s="13">
        <f t="shared" si="4"/>
        <v>5.9729726279768443</v>
      </c>
      <c r="L48">
        <v>1</v>
      </c>
      <c r="M48" s="13">
        <v>-2.2439367534611521E-19</v>
      </c>
      <c r="N48" s="13">
        <v>-1.5646909560795838E-18</v>
      </c>
      <c r="O48" s="13">
        <f t="shared" si="5"/>
        <v>6.9729726279768443</v>
      </c>
      <c r="P48" s="13">
        <f t="shared" si="6"/>
        <v>-2.2439367534611521E-19</v>
      </c>
    </row>
    <row r="49" spans="1:18">
      <c r="A49" s="13">
        <v>-1.0858219261429304E-18</v>
      </c>
      <c r="B49" s="13">
        <v>-1.1564803245609245E-18</v>
      </c>
      <c r="D49" s="13">
        <f t="shared" si="1"/>
        <v>0</v>
      </c>
      <c r="E49" s="13">
        <f t="shared" si="2"/>
        <v>-2.3129606491218489E-18</v>
      </c>
      <c r="G49" s="13">
        <f t="shared" si="3"/>
        <v>-1.9611602893537038E-19</v>
      </c>
      <c r="H49" s="13">
        <f t="shared" si="0"/>
        <v>1</v>
      </c>
      <c r="I49">
        <v>-1.9611602893537038E-19</v>
      </c>
      <c r="J49">
        <v>1.4651793553706839E-18</v>
      </c>
      <c r="K49" s="13">
        <f t="shared" si="4"/>
        <v>-8.4709821697110268</v>
      </c>
      <c r="L49">
        <v>1</v>
      </c>
      <c r="M49" s="13">
        <v>-1.9611602893537038E-19</v>
      </c>
      <c r="N49" s="13">
        <v>1.4651793553706839E-18</v>
      </c>
      <c r="O49" s="13">
        <f t="shared" si="5"/>
        <v>-7.4709821697110268</v>
      </c>
      <c r="P49" s="13">
        <f t="shared" si="6"/>
        <v>-1.9611602893537038E-19</v>
      </c>
    </row>
    <row r="50" spans="1:18">
      <c r="A50" s="13">
        <v>-1.0858219261429304E-18</v>
      </c>
      <c r="B50" s="13">
        <v>-1.1564803245609245E-18</v>
      </c>
      <c r="D50" s="13">
        <f t="shared" si="1"/>
        <v>-1.5954777682219522E-20</v>
      </c>
      <c r="E50" s="13">
        <f t="shared" si="2"/>
        <v>-1.9151343000818547E-18</v>
      </c>
      <c r="G50" s="13">
        <f t="shared" si="3"/>
        <v>-1.5918087042348372E-19</v>
      </c>
      <c r="H50" s="13">
        <f t="shared" si="0"/>
        <v>1</v>
      </c>
      <c r="I50">
        <v>-1.5918087042348372E-19</v>
      </c>
      <c r="J50">
        <v>-1.1705816478468064E-18</v>
      </c>
      <c r="K50" s="13">
        <f t="shared" si="4"/>
        <v>6.3537834334778971</v>
      </c>
      <c r="L50">
        <v>1</v>
      </c>
      <c r="M50" s="13">
        <v>-1.5918087042348372E-19</v>
      </c>
      <c r="N50" s="13">
        <v>-1.1705816478468064E-18</v>
      </c>
      <c r="O50" s="13">
        <f t="shared" si="5"/>
        <v>7.3537834334778971</v>
      </c>
      <c r="P50" s="13">
        <f t="shared" si="6"/>
        <v>-1.5918087042348372E-19</v>
      </c>
    </row>
    <row r="51" spans="1:18">
      <c r="A51" s="13">
        <v>-1.0698671484607109E-18</v>
      </c>
      <c r="B51" s="13">
        <v>-7.5865397552093032E-19</v>
      </c>
      <c r="D51" s="13">
        <f t="shared" si="1"/>
        <v>-1.0892928581117763E-20</v>
      </c>
      <c r="E51" s="13">
        <f t="shared" si="2"/>
        <v>-1.9701511371565302E-18</v>
      </c>
      <c r="G51" s="13">
        <f t="shared" si="3"/>
        <v>-1.5638444259631279E-19</v>
      </c>
      <c r="H51" s="13">
        <f t="shared" si="0"/>
        <v>1</v>
      </c>
      <c r="I51">
        <v>-1.5638444259631279E-19</v>
      </c>
      <c r="J51">
        <v>-3.2591887798695145E-18</v>
      </c>
      <c r="K51" s="13">
        <f t="shared" si="4"/>
        <v>19.840876021681449</v>
      </c>
      <c r="L51">
        <v>1</v>
      </c>
      <c r="M51" s="13">
        <v>-1.5638444259631279E-19</v>
      </c>
      <c r="N51" s="13">
        <v>-3.2591887798695145E-18</v>
      </c>
      <c r="O51" s="13">
        <f t="shared" si="5"/>
        <v>20.840876021681449</v>
      </c>
      <c r="P51" s="13">
        <f t="shared" si="6"/>
        <v>-1.5638444259631279E-19</v>
      </c>
      <c r="R51">
        <f>AVERAGE(M49:M53)</f>
        <v>-1.470891433074996E-19</v>
      </c>
    </row>
    <row r="52" spans="1:18">
      <c r="A52" s="13">
        <v>-1.0589742198795931E-18</v>
      </c>
      <c r="B52" s="13">
        <v>-1.2114971616356E-18</v>
      </c>
      <c r="D52" s="13">
        <f t="shared" si="1"/>
        <v>-6.5236686997950651E-20</v>
      </c>
      <c r="E52" s="13">
        <f t="shared" si="2"/>
        <v>-2.130609490342486E-18</v>
      </c>
      <c r="G52" s="13">
        <f t="shared" si="3"/>
        <v>-1.1576870785123E-19</v>
      </c>
      <c r="H52" s="13">
        <f t="shared" si="0"/>
        <v>1</v>
      </c>
      <c r="I52" s="7">
        <v>-1.1576870785123E-19</v>
      </c>
      <c r="J52">
        <v>-1.5293444809300532E-18</v>
      </c>
      <c r="K52" s="13">
        <f t="shared" si="4"/>
        <v>12.2103442226837</v>
      </c>
      <c r="L52">
        <v>1</v>
      </c>
      <c r="M52" s="7">
        <v>-1.1576870785123E-19</v>
      </c>
      <c r="N52" s="13">
        <v>-1.5293444809300532E-18</v>
      </c>
      <c r="O52" s="13">
        <f t="shared" si="5"/>
        <v>13.2103442226837</v>
      </c>
      <c r="P52" s="13">
        <f t="shared" si="6"/>
        <v>-1.1576870785123E-19</v>
      </c>
    </row>
    <row r="53" spans="1:18">
      <c r="A53" s="13">
        <v>-9.9373753288164244E-19</v>
      </c>
      <c r="B53" s="13">
        <v>-9.191123287068858E-19</v>
      </c>
      <c r="D53" s="13">
        <f t="shared" si="1"/>
        <v>-2.1216141351901498E-20</v>
      </c>
      <c r="E53" s="13">
        <f t="shared" si="2"/>
        <v>-1.2077935652649918E-18</v>
      </c>
      <c r="G53" s="13">
        <f t="shared" si="3"/>
        <v>-1.0799566673110102E-19</v>
      </c>
      <c r="H53" s="13">
        <f>ROUND(I53/$M$54,0)</f>
        <v>1</v>
      </c>
      <c r="I53">
        <v>-1.0799566673110102E-19</v>
      </c>
      <c r="J53">
        <v>-2.8033191867244092E-18</v>
      </c>
      <c r="K53" s="13">
        <f t="shared" si="4"/>
        <v>24.957700633530127</v>
      </c>
      <c r="L53">
        <v>1</v>
      </c>
      <c r="M53" s="13">
        <v>-1.0799566673110102E-19</v>
      </c>
      <c r="N53" s="13">
        <v>-2.8033191867244092E-18</v>
      </c>
      <c r="O53" s="13">
        <f t="shared" si="5"/>
        <v>25.957700633530127</v>
      </c>
      <c r="P53" s="13">
        <f t="shared" si="6"/>
        <v>-1.0799566673110102E-19</v>
      </c>
    </row>
    <row r="54" spans="1:18">
      <c r="A54" s="13">
        <v>-9.7252139152974094E-19</v>
      </c>
      <c r="B54" s="13">
        <v>-2.8868123655810605E-19</v>
      </c>
      <c r="D54" s="13">
        <f t="shared" si="1"/>
        <v>-8.0969166636988815E-21</v>
      </c>
      <c r="E54" s="13">
        <f t="shared" si="2"/>
        <v>-6.3917277901928932E-19</v>
      </c>
      <c r="G54" s="13">
        <f t="shared" si="3"/>
        <v>-9.7758331270358607E-20</v>
      </c>
      <c r="H54" s="13">
        <f t="shared" ref="H54:H57" si="7">ROUND(I54/$M$54,0)</f>
        <v>1</v>
      </c>
      <c r="I54">
        <v>-9.7758331270358607E-20</v>
      </c>
      <c r="J54">
        <v>-2.4086265915802251E-18</v>
      </c>
      <c r="K54" s="13">
        <f t="shared" si="4"/>
        <v>23.638581287961767</v>
      </c>
      <c r="L54" t="s">
        <v>47</v>
      </c>
      <c r="M54">
        <f>SUM(M39:M53)/SUM(L39:L53)</f>
        <v>-1.5447738883430817E-19</v>
      </c>
      <c r="N54">
        <f>_xlfn.STDEV.P(M39:M53)</f>
        <v>2.8593282507256699E-19</v>
      </c>
      <c r="P54" s="13">
        <f>M54</f>
        <v>-1.5447738883430817E-19</v>
      </c>
    </row>
    <row r="55" spans="1:18">
      <c r="A55" s="13">
        <v>-9.6442447486604206E-19</v>
      </c>
      <c r="B55" s="13">
        <v>-3.5049154246118326E-19</v>
      </c>
      <c r="D55" s="13">
        <f t="shared" si="1"/>
        <v>-6.1545746992968566E-21</v>
      </c>
      <c r="E55" s="13">
        <f t="shared" si="2"/>
        <v>-2.9072082014749729E-18</v>
      </c>
      <c r="G55" s="13">
        <f t="shared" si="3"/>
        <v>-8.5416739671336848E-20</v>
      </c>
      <c r="H55" s="13">
        <f t="shared" si="7"/>
        <v>1</v>
      </c>
      <c r="I55">
        <v>-8.5416739671336848E-20</v>
      </c>
      <c r="J55">
        <v>-8.1217768241760975E-18</v>
      </c>
      <c r="K55" s="13">
        <f t="shared" si="4"/>
        <v>94.084135210811709</v>
      </c>
      <c r="N55">
        <f>_xlfn.STDEV.P(G2:G53)</f>
        <v>1.6242029312267629E-20</v>
      </c>
    </row>
    <row r="56" spans="1:18">
      <c r="A56" s="13">
        <v>-9.582699001667452E-19</v>
      </c>
      <c r="B56" s="13">
        <v>-2.5567166590137896E-18</v>
      </c>
      <c r="D56" s="13">
        <f t="shared" si="1"/>
        <v>-7.9237466372314958E-21</v>
      </c>
      <c r="E56" s="13">
        <f t="shared" si="2"/>
        <v>-3.5427787928559627E-18</v>
      </c>
      <c r="G56" s="13">
        <f t="shared" si="3"/>
        <v>-8.3395539785285281E-20</v>
      </c>
      <c r="H56" s="13">
        <f t="shared" si="7"/>
        <v>1</v>
      </c>
      <c r="I56">
        <v>-8.3395539785285281E-20</v>
      </c>
      <c r="J56">
        <v>-2.3708578688033506E-18</v>
      </c>
      <c r="K56" s="13">
        <f t="shared" si="4"/>
        <v>27.429072764652535</v>
      </c>
    </row>
    <row r="57" spans="1:18">
      <c r="A57" s="13">
        <v>-9.503461535295137E-19</v>
      </c>
      <c r="B57" s="13">
        <v>-9.8606213384217269E-19</v>
      </c>
      <c r="D57" s="13">
        <f t="shared" si="1"/>
        <v>-1.4139408425834241E-22</v>
      </c>
      <c r="E57" s="13">
        <f t="shared" si="2"/>
        <v>-1.8873775304573301E-18</v>
      </c>
      <c r="G57" s="13">
        <f t="shared" si="3"/>
        <v>-8.2693146571534281E-20</v>
      </c>
      <c r="H57" s="13">
        <f t="shared" si="7"/>
        <v>1</v>
      </c>
      <c r="I57">
        <v>-8.2693146571534281E-20</v>
      </c>
      <c r="J57">
        <v>1.4716547341495884E-19</v>
      </c>
      <c r="K57" s="13">
        <f t="shared" si="4"/>
        <v>-2.7796574385720385</v>
      </c>
    </row>
    <row r="58" spans="1:18">
      <c r="A58" s="13">
        <v>-9.5020475944525536E-19</v>
      </c>
      <c r="B58" s="13">
        <v>-9.013153966151576E-19</v>
      </c>
      <c r="D58" s="13">
        <f t="shared" si="1"/>
        <v>-3.7537096174588777E-20</v>
      </c>
      <c r="E58" s="13">
        <f t="shared" si="2"/>
        <v>-1.8733736780175395E-18</v>
      </c>
      <c r="G58" s="13">
        <f t="shared" si="3"/>
        <v>-6.9624493953874468E-20</v>
      </c>
      <c r="H58" s="13">
        <v>1</v>
      </c>
      <c r="I58">
        <v>-6.9624493953874468E-20</v>
      </c>
      <c r="J58">
        <v>1.2742955427764386E-19</v>
      </c>
      <c r="K58" s="13">
        <f t="shared" si="4"/>
        <v>-2.8302402939124365</v>
      </c>
      <c r="M58">
        <f>SUM(I2:I53)/SUM(H2:H53)</f>
        <v>-1.5446290293821779E-19</v>
      </c>
    </row>
    <row r="59" spans="1:18">
      <c r="A59" s="13">
        <v>-9.1266766327066659E-19</v>
      </c>
      <c r="B59" s="13">
        <v>-9.720582814023819E-19</v>
      </c>
      <c r="D59" s="13">
        <f t="shared" si="1"/>
        <v>0</v>
      </c>
      <c r="E59" s="13">
        <f t="shared" si="2"/>
        <v>-1.9441165628047638E-18</v>
      </c>
      <c r="G59" s="13">
        <f t="shared" si="3"/>
        <v>-6.5236686997950651E-20</v>
      </c>
      <c r="H59" s="13">
        <v>1</v>
      </c>
      <c r="I59">
        <v>-6.5236686997950651E-20</v>
      </c>
      <c r="J59">
        <v>-2.130609490342486E-18</v>
      </c>
      <c r="K59" s="13">
        <f t="shared" si="4"/>
        <v>31.659682586416707</v>
      </c>
    </row>
    <row r="60" spans="1:18">
      <c r="A60" s="13">
        <v>-9.1266766327066659E-19</v>
      </c>
      <c r="B60" s="13">
        <v>-9.720582814023819E-19</v>
      </c>
      <c r="D60" s="13">
        <f t="shared" si="1"/>
        <v>-8.5416739671336848E-20</v>
      </c>
      <c r="E60" s="13">
        <f t="shared" si="2"/>
        <v>-8.1217768241760975E-18</v>
      </c>
      <c r="G60" s="13">
        <f t="shared" si="3"/>
        <v>-6.2227137262782628E-20</v>
      </c>
      <c r="H60" s="13">
        <v>1</v>
      </c>
      <c r="I60">
        <v>-6.2227137262782628E-20</v>
      </c>
      <c r="J60">
        <v>5.4924058154513499E-20</v>
      </c>
      <c r="K60" s="13">
        <f t="shared" si="4"/>
        <v>-1.8826383563584401</v>
      </c>
    </row>
    <row r="61" spans="1:18">
      <c r="A61" s="13">
        <v>-8.2725092359932974E-19</v>
      </c>
      <c r="B61" s="13">
        <v>-7.1497185427737154E-18</v>
      </c>
      <c r="D61" s="13">
        <f t="shared" si="1"/>
        <v>-1.7582405817937816E-20</v>
      </c>
      <c r="E61" s="13">
        <f t="shared" si="2"/>
        <v>-8.3388607766933026E-18</v>
      </c>
      <c r="G61" s="13">
        <f t="shared" si="3"/>
        <v>-6.1685991504269001E-20</v>
      </c>
      <c r="H61" s="13">
        <v>1</v>
      </c>
      <c r="I61">
        <v>-6.1685991504269001E-20</v>
      </c>
      <c r="J61">
        <v>-4.1325069824970676E-18</v>
      </c>
      <c r="K61" s="13">
        <f t="shared" si="4"/>
        <v>65.992632876964876</v>
      </c>
    </row>
    <row r="62" spans="1:18">
      <c r="A62" s="13">
        <v>-8.0966851778139192E-19</v>
      </c>
      <c r="B62" s="13">
        <v>-1.1891422339195874E-18</v>
      </c>
      <c r="D62" s="13">
        <f t="shared" si="1"/>
        <v>-1.8654530192989602E-20</v>
      </c>
      <c r="E62" s="13">
        <f t="shared" si="2"/>
        <v>-1.3275986248489891E-18</v>
      </c>
      <c r="G62" s="13">
        <f t="shared" si="3"/>
        <v>-4.587439916865766E-20</v>
      </c>
      <c r="H62" s="13">
        <v>1</v>
      </c>
      <c r="I62">
        <v>-4.587439916865766E-20</v>
      </c>
      <c r="J62">
        <v>4.1898310696547957E-20</v>
      </c>
      <c r="K62" s="13">
        <f t="shared" si="4"/>
        <v>-1.9133266365518691</v>
      </c>
    </row>
    <row r="63" spans="1:18">
      <c r="A63" s="13">
        <v>-7.9101398758840232E-19</v>
      </c>
      <c r="B63" s="13">
        <v>-1.3845639092940161E-19</v>
      </c>
      <c r="D63" s="13">
        <f t="shared" si="1"/>
        <v>-2.1627893166274894E-20</v>
      </c>
      <c r="E63" s="13">
        <f t="shared" si="2"/>
        <v>-5.2581978382895265E-19</v>
      </c>
      <c r="G63" s="13">
        <f t="shared" si="3"/>
        <v>-4.4342005792698972E-20</v>
      </c>
      <c r="H63" s="13">
        <v>1</v>
      </c>
      <c r="I63">
        <v>-4.4342005792698972E-20</v>
      </c>
      <c r="J63">
        <v>-2.3854813185867592E-18</v>
      </c>
      <c r="K63" s="13">
        <f t="shared" si="4"/>
        <v>52.797325491747038</v>
      </c>
    </row>
    <row r="64" spans="1:18">
      <c r="A64" s="13">
        <v>-7.6938609442212743E-19</v>
      </c>
      <c r="B64" s="13">
        <v>-3.8736339289955099E-19</v>
      </c>
      <c r="D64" s="13">
        <f t="shared" si="1"/>
        <v>-2.6361862984674315E-22</v>
      </c>
      <c r="E64" s="13">
        <f t="shared" si="2"/>
        <v>-1.4057385228837745E-18</v>
      </c>
      <c r="G64" s="13">
        <f t="shared" si="3"/>
        <v>-4.1999627738991207E-20</v>
      </c>
      <c r="H64" s="13">
        <v>1</v>
      </c>
      <c r="I64">
        <v>-4.1999627738991207E-20</v>
      </c>
      <c r="J64">
        <v>-1.4272985732421471E-18</v>
      </c>
      <c r="K64" s="13">
        <f t="shared" si="4"/>
        <v>32.983600571704244</v>
      </c>
    </row>
    <row r="65" spans="1:11">
      <c r="A65" s="13">
        <v>-7.6912247579228068E-19</v>
      </c>
      <c r="B65" s="13">
        <v>-1.0183751299842234E-18</v>
      </c>
      <c r="D65" s="13">
        <f t="shared" si="1"/>
        <v>-3.3440107643142638E-20</v>
      </c>
      <c r="E65" s="13">
        <f t="shared" si="2"/>
        <v>-1.9945690415667334E-18</v>
      </c>
      <c r="G65" s="13">
        <f t="shared" si="3"/>
        <v>-3.9554182462150938E-20</v>
      </c>
      <c r="H65" s="13">
        <v>1</v>
      </c>
      <c r="I65">
        <v>-3.9554182462150938E-20</v>
      </c>
      <c r="J65">
        <v>-3.8594035944116402E-20</v>
      </c>
      <c r="K65" s="13">
        <f t="shared" si="4"/>
        <v>-2.4274209660464896E-2</v>
      </c>
    </row>
    <row r="66" spans="1:11">
      <c r="A66" s="13">
        <v>-7.3568236814913804E-19</v>
      </c>
      <c r="B66" s="13">
        <v>-9.7619391158251001E-19</v>
      </c>
      <c r="D66" s="13">
        <f t="shared" si="1"/>
        <v>0</v>
      </c>
      <c r="E66" s="13">
        <f t="shared" si="2"/>
        <v>-1.95238782316502E-18</v>
      </c>
      <c r="G66" s="13">
        <f t="shared" si="3"/>
        <v>-3.8678279218325374E-20</v>
      </c>
      <c r="H66" s="13">
        <v>1</v>
      </c>
      <c r="I66">
        <v>-3.8678279218325374E-20</v>
      </c>
      <c r="J66">
        <v>-6.6422344050999859E-20</v>
      </c>
      <c r="K66" s="13">
        <f t="shared" si="4"/>
        <v>0.71730349419292749</v>
      </c>
    </row>
    <row r="67" spans="1:11">
      <c r="A67" s="13">
        <v>-7.3568236814913804E-19</v>
      </c>
      <c r="B67" s="13">
        <v>-9.7619391158251001E-19</v>
      </c>
      <c r="D67" s="13">
        <f t="shared" ref="D67:D130" si="8">A67-A68</f>
        <v>0</v>
      </c>
      <c r="E67" s="13">
        <f t="shared" ref="E67:E130" si="9">B67+B68</f>
        <v>-1.95238782316502E-18</v>
      </c>
      <c r="G67" s="13">
        <f t="shared" ref="G67:G130" si="10">I67/H67</f>
        <v>-3.7537096174588777E-20</v>
      </c>
      <c r="H67" s="13">
        <v>1</v>
      </c>
      <c r="I67">
        <v>-3.7537096174588777E-20</v>
      </c>
      <c r="J67">
        <v>-1.8733736780175395E-18</v>
      </c>
      <c r="K67" s="13">
        <f t="shared" ref="K67:K130" si="11">IF(I67=0, 0, (J67/I67)-1)</f>
        <v>48.907261587425189</v>
      </c>
    </row>
    <row r="68" spans="1:11">
      <c r="A68" s="13">
        <v>-7.3568236814913804E-19</v>
      </c>
      <c r="B68" s="13">
        <v>-9.7619391158251001E-19</v>
      </c>
      <c r="D68" s="13">
        <f t="shared" si="8"/>
        <v>0</v>
      </c>
      <c r="E68" s="13">
        <f t="shared" si="9"/>
        <v>-1.95238782316502E-18</v>
      </c>
      <c r="G68" s="13">
        <f t="shared" si="10"/>
        <v>-3.487969641151195E-20</v>
      </c>
      <c r="H68" s="13">
        <v>1</v>
      </c>
      <c r="I68">
        <v>-3.487969641151195E-20</v>
      </c>
      <c r="J68">
        <v>-7.7810383759924067E-19</v>
      </c>
      <c r="K68" s="13">
        <f t="shared" si="11"/>
        <v>21.308217033174337</v>
      </c>
    </row>
    <row r="69" spans="1:11">
      <c r="A69" s="13">
        <v>-7.3568236814913804E-19</v>
      </c>
      <c r="B69" s="13">
        <v>-9.7619391158251001E-19</v>
      </c>
      <c r="D69" s="13">
        <f t="shared" si="8"/>
        <v>0</v>
      </c>
      <c r="E69" s="13">
        <f t="shared" si="9"/>
        <v>-1.95238782316502E-18</v>
      </c>
      <c r="G69" s="13">
        <f t="shared" si="10"/>
        <v>-3.4694286013282108E-20</v>
      </c>
      <c r="H69" s="13">
        <v>1</v>
      </c>
      <c r="I69">
        <v>-3.4694286013282108E-20</v>
      </c>
      <c r="J69">
        <v>-7.2128080450754538E-19</v>
      </c>
      <c r="K69" s="13">
        <f t="shared" si="11"/>
        <v>19.789613720006098</v>
      </c>
    </row>
    <row r="70" spans="1:11">
      <c r="A70" s="13">
        <v>-7.3568236814913804E-19</v>
      </c>
      <c r="B70" s="13">
        <v>-9.7619391158251001E-19</v>
      </c>
      <c r="D70" s="13">
        <f t="shared" si="8"/>
        <v>0</v>
      </c>
      <c r="E70" s="13">
        <f t="shared" si="9"/>
        <v>-1.95238782316502E-18</v>
      </c>
      <c r="G70" s="13">
        <f t="shared" si="10"/>
        <v>-3.409831552712019E-20</v>
      </c>
      <c r="H70" s="13">
        <v>1</v>
      </c>
      <c r="I70">
        <v>-3.409831552712019E-20</v>
      </c>
      <c r="J70">
        <v>-2.134960263170626E-18</v>
      </c>
      <c r="K70" s="13">
        <f t="shared" si="11"/>
        <v>61.611898276106317</v>
      </c>
    </row>
    <row r="71" spans="1:11">
      <c r="A71" s="13">
        <v>-7.3568236814913804E-19</v>
      </c>
      <c r="B71" s="13">
        <v>-9.7619391158251001E-19</v>
      </c>
      <c r="D71" s="13">
        <f t="shared" si="8"/>
        <v>0</v>
      </c>
      <c r="E71" s="13">
        <f t="shared" si="9"/>
        <v>-1.95238782316502E-18</v>
      </c>
      <c r="G71" s="13">
        <f t="shared" si="10"/>
        <v>-3.3440107643142638E-20</v>
      </c>
      <c r="H71" s="13">
        <v>1</v>
      </c>
      <c r="I71">
        <v>-3.3440107643142638E-20</v>
      </c>
      <c r="J71">
        <v>-1.9945690415667334E-18</v>
      </c>
      <c r="K71" s="13">
        <f t="shared" si="11"/>
        <v>58.646011396011389</v>
      </c>
    </row>
    <row r="72" spans="1:11">
      <c r="A72" s="13">
        <v>-7.3568236814913804E-19</v>
      </c>
      <c r="B72" s="13">
        <v>-9.7619391158251001E-19</v>
      </c>
      <c r="D72" s="13">
        <f t="shared" si="8"/>
        <v>-4.7448867599131412E-21</v>
      </c>
      <c r="E72" s="13">
        <f t="shared" si="9"/>
        <v>-1.5106807081809717E-18</v>
      </c>
      <c r="G72" s="13">
        <f t="shared" si="10"/>
        <v>-3.3133836911143941E-20</v>
      </c>
      <c r="H72" s="13">
        <v>1</v>
      </c>
      <c r="I72">
        <v>-3.3133836911143941E-20</v>
      </c>
      <c r="J72">
        <v>-5.055798215926385E-19</v>
      </c>
      <c r="K72" s="13">
        <f t="shared" si="11"/>
        <v>14.258716427815708</v>
      </c>
    </row>
    <row r="73" spans="1:11">
      <c r="A73" s="13">
        <v>-7.309374813892249E-19</v>
      </c>
      <c r="B73" s="13">
        <v>-5.3448679659846178E-19</v>
      </c>
      <c r="D73" s="13">
        <f t="shared" si="8"/>
        <v>-2.3611671434367616E-20</v>
      </c>
      <c r="E73" s="13">
        <f t="shared" si="9"/>
        <v>-7.1514649726680417E-19</v>
      </c>
      <c r="G73" s="13">
        <f t="shared" si="10"/>
        <v>-3.2884301800458819E-20</v>
      </c>
      <c r="H73" s="13">
        <v>1</v>
      </c>
      <c r="I73">
        <v>-3.2884301800458819E-20</v>
      </c>
      <c r="J73">
        <v>-6.0354726303912086E-19</v>
      </c>
      <c r="K73" s="13">
        <f t="shared" si="11"/>
        <v>17.353659040761507</v>
      </c>
    </row>
    <row r="74" spans="1:11">
      <c r="A74" s="13">
        <v>-7.0732580995485729E-19</v>
      </c>
      <c r="B74" s="13">
        <v>-1.8065970066834239E-19</v>
      </c>
      <c r="D74" s="13">
        <f t="shared" si="8"/>
        <v>-4.4280555634855139E-21</v>
      </c>
      <c r="E74" s="13">
        <f t="shared" si="9"/>
        <v>-3.6116868919397068E-19</v>
      </c>
      <c r="G74" s="13">
        <f t="shared" si="10"/>
        <v>-3.0974733605204022E-20</v>
      </c>
      <c r="H74" s="13">
        <v>1</v>
      </c>
      <c r="I74">
        <v>-3.0974733605204022E-20</v>
      </c>
      <c r="J74">
        <v>-2.8042881409246222E-18</v>
      </c>
      <c r="K74" s="13">
        <f t="shared" si="11"/>
        <v>89.534697623790947</v>
      </c>
    </row>
    <row r="75" spans="1:11">
      <c r="A75" s="13">
        <v>-7.0289775439137177E-19</v>
      </c>
      <c r="B75" s="13">
        <v>-1.8050898852562826E-19</v>
      </c>
      <c r="D75" s="13">
        <f t="shared" si="8"/>
        <v>-6.5549388537627094E-22</v>
      </c>
      <c r="E75" s="13">
        <f t="shared" si="9"/>
        <v>-1.1144911949986024E-18</v>
      </c>
      <c r="G75" s="13">
        <f t="shared" si="10"/>
        <v>-3.0582444002181445E-20</v>
      </c>
      <c r="H75" s="13">
        <v>1</v>
      </c>
      <c r="I75">
        <v>-3.0582444002181445E-20</v>
      </c>
      <c r="J75">
        <v>-1.8478652851519682E-18</v>
      </c>
      <c r="K75" s="13">
        <f t="shared" si="11"/>
        <v>59.422420295126187</v>
      </c>
    </row>
    <row r="76" spans="1:11">
      <c r="A76" s="13">
        <v>-7.022422605059955E-19</v>
      </c>
      <c r="B76" s="13">
        <v>-9.3398220647297407E-19</v>
      </c>
      <c r="D76" s="13">
        <f t="shared" si="8"/>
        <v>0</v>
      </c>
      <c r="E76" s="13">
        <f t="shared" si="9"/>
        <v>-1.8679644129459481E-18</v>
      </c>
      <c r="G76" s="13">
        <f t="shared" si="10"/>
        <v>-2.4767961052411077E-20</v>
      </c>
      <c r="H76" s="13">
        <v>1</v>
      </c>
      <c r="I76">
        <v>-2.4767961052411077E-20</v>
      </c>
      <c r="J76">
        <v>-1.2256582640013408E-17</v>
      </c>
      <c r="K76" s="13">
        <f t="shared" si="11"/>
        <v>493.85634340579969</v>
      </c>
    </row>
    <row r="77" spans="1:11">
      <c r="A77" s="13">
        <v>-7.022422605059955E-19</v>
      </c>
      <c r="B77" s="13">
        <v>-9.3398220647297407E-19</v>
      </c>
      <c r="D77" s="13">
        <f t="shared" si="8"/>
        <v>-2.1409599439027212E-20</v>
      </c>
      <c r="E77" s="13">
        <f t="shared" si="9"/>
        <v>-1.0630233114345304E-18</v>
      </c>
      <c r="G77" s="13">
        <f t="shared" si="10"/>
        <v>-2.471802811474519E-20</v>
      </c>
      <c r="H77" s="13">
        <v>1</v>
      </c>
      <c r="I77">
        <v>-2.471802811474519E-20</v>
      </c>
      <c r="J77">
        <v>-1.0064635243446525E-18</v>
      </c>
      <c r="K77" s="13">
        <f t="shared" si="11"/>
        <v>39.717791875326043</v>
      </c>
    </row>
    <row r="78" spans="1:11">
      <c r="A78" s="13">
        <v>-6.8083266106696829E-19</v>
      </c>
      <c r="B78" s="13">
        <v>-1.290411049615564E-19</v>
      </c>
      <c r="D78" s="13">
        <f t="shared" si="8"/>
        <v>-1.0558817407630173E-20</v>
      </c>
      <c r="E78" s="13">
        <f t="shared" si="9"/>
        <v>-5.1145910128191221E-19</v>
      </c>
      <c r="G78" s="13">
        <f t="shared" si="10"/>
        <v>-2.4614629571949997E-20</v>
      </c>
      <c r="H78" s="13">
        <v>1</v>
      </c>
      <c r="I78">
        <v>-2.4614629571949997E-20</v>
      </c>
      <c r="J78">
        <v>1.8291539995188524E-20</v>
      </c>
      <c r="K78" s="13">
        <f t="shared" si="11"/>
        <v>-1.7431166063954482</v>
      </c>
    </row>
    <row r="79" spans="1:11">
      <c r="A79" s="13">
        <v>-6.7027384365933812E-19</v>
      </c>
      <c r="B79" s="13">
        <v>-3.8241799632035576E-19</v>
      </c>
      <c r="D79" s="13">
        <f t="shared" si="8"/>
        <v>-1.4716907964852535E-21</v>
      </c>
      <c r="E79" s="13">
        <f t="shared" si="9"/>
        <v>-1.2741542001374932E-18</v>
      </c>
      <c r="G79" s="13">
        <f t="shared" si="10"/>
        <v>-2.4374518083904032E-20</v>
      </c>
      <c r="H79" s="13">
        <v>1</v>
      </c>
      <c r="I79">
        <v>-2.4374518083904032E-20</v>
      </c>
      <c r="J79">
        <v>5.5029899448413058E-20</v>
      </c>
      <c r="K79" s="13">
        <f t="shared" si="11"/>
        <v>-3.2576815368814462</v>
      </c>
    </row>
    <row r="80" spans="1:11">
      <c r="A80" s="13">
        <v>-6.6880215286285286E-19</v>
      </c>
      <c r="B80" s="13">
        <v>-8.9173620381713734E-19</v>
      </c>
      <c r="D80" s="13">
        <f t="shared" si="8"/>
        <v>0</v>
      </c>
      <c r="E80" s="13">
        <f t="shared" si="9"/>
        <v>-1.7834724076342747E-18</v>
      </c>
      <c r="G80" s="13">
        <f t="shared" si="10"/>
        <v>-2.3611671434367616E-20</v>
      </c>
      <c r="H80" s="13">
        <v>1</v>
      </c>
      <c r="I80">
        <v>-2.3611671434367616E-20</v>
      </c>
      <c r="J80">
        <v>-7.1514649726680417E-19</v>
      </c>
      <c r="K80" s="13">
        <f t="shared" si="11"/>
        <v>29.287838760363375</v>
      </c>
    </row>
    <row r="81" spans="1:11">
      <c r="A81" s="13">
        <v>-6.6880215286285286E-19</v>
      </c>
      <c r="B81" s="13">
        <v>-8.9173620381713734E-19</v>
      </c>
      <c r="D81" s="13">
        <f t="shared" si="8"/>
        <v>0</v>
      </c>
      <c r="E81" s="13">
        <f t="shared" si="9"/>
        <v>-1.7834724076342747E-18</v>
      </c>
      <c r="G81" s="13">
        <f t="shared" si="10"/>
        <v>-2.3039947844926064E-20</v>
      </c>
      <c r="H81" s="13">
        <v>1</v>
      </c>
      <c r="I81">
        <v>-2.3039947844926064E-20</v>
      </c>
      <c r="J81">
        <v>-1.3753640236097526E-18</v>
      </c>
      <c r="K81" s="13">
        <f t="shared" si="11"/>
        <v>58.694754209812153</v>
      </c>
    </row>
    <row r="82" spans="1:11">
      <c r="A82" s="13">
        <v>-6.6880215286285286E-19</v>
      </c>
      <c r="B82" s="13">
        <v>-8.9173620381713734E-19</v>
      </c>
      <c r="D82" s="13">
        <f t="shared" si="8"/>
        <v>0</v>
      </c>
      <c r="E82" s="13">
        <f t="shared" si="9"/>
        <v>-1.7834724076342747E-18</v>
      </c>
      <c r="G82" s="13">
        <f t="shared" si="10"/>
        <v>-2.2381863011894197E-20</v>
      </c>
      <c r="H82" s="13">
        <v>1</v>
      </c>
      <c r="I82">
        <v>-2.2381863011894197E-20</v>
      </c>
      <c r="J82">
        <v>-1.9663206403851578E-20</v>
      </c>
      <c r="K82" s="13">
        <f t="shared" si="11"/>
        <v>-0.12146694877892283</v>
      </c>
    </row>
    <row r="83" spans="1:11">
      <c r="A83" s="13">
        <v>-6.6880215286285286E-19</v>
      </c>
      <c r="B83" s="13">
        <v>-8.9173620381713734E-19</v>
      </c>
      <c r="D83" s="13">
        <f t="shared" si="8"/>
        <v>0</v>
      </c>
      <c r="E83" s="13">
        <f t="shared" si="9"/>
        <v>-1.7834724076342747E-18</v>
      </c>
      <c r="G83" s="13">
        <f t="shared" si="10"/>
        <v>-2.2180151089161675E-20</v>
      </c>
      <c r="H83" s="13">
        <v>1</v>
      </c>
      <c r="I83">
        <v>-2.2180151089161675E-20</v>
      </c>
      <c r="J83">
        <v>-1.7915178567583377E-18</v>
      </c>
      <c r="K83" s="13">
        <f t="shared" si="11"/>
        <v>79.771219707054314</v>
      </c>
    </row>
    <row r="84" spans="1:11">
      <c r="A84" s="13">
        <v>-6.6880215286285286E-19</v>
      </c>
      <c r="B84" s="13">
        <v>-8.9173620381713734E-19</v>
      </c>
      <c r="D84" s="13">
        <f t="shared" si="8"/>
        <v>-1.074833601794961E-20</v>
      </c>
      <c r="E84" s="13">
        <f t="shared" si="9"/>
        <v>-1.4438862000998969E-18</v>
      </c>
      <c r="G84" s="13">
        <f t="shared" si="10"/>
        <v>-2.1627893166274894E-20</v>
      </c>
      <c r="H84" s="13">
        <v>1</v>
      </c>
      <c r="I84">
        <v>-2.1627893166274894E-20</v>
      </c>
      <c r="J84">
        <v>-5.2581978382895265E-19</v>
      </c>
      <c r="K84" s="13">
        <f t="shared" si="11"/>
        <v>23.312113056341577</v>
      </c>
    </row>
    <row r="85" spans="1:11">
      <c r="A85" s="13">
        <v>-6.5805381684490325E-19</v>
      </c>
      <c r="B85" s="13">
        <v>-5.5214999628275961E-19</v>
      </c>
      <c r="D85" s="13">
        <f t="shared" si="8"/>
        <v>-6.5928234274397059E-22</v>
      </c>
      <c r="E85" s="13">
        <f t="shared" si="9"/>
        <v>-1.0102754250793198E-18</v>
      </c>
      <c r="G85" s="13">
        <f t="shared" si="10"/>
        <v>-2.1409599439027212E-20</v>
      </c>
      <c r="H85" s="13">
        <v>1</v>
      </c>
      <c r="I85">
        <v>-2.1409599439027212E-20</v>
      </c>
      <c r="J85">
        <v>-1.0630233114345304E-18</v>
      </c>
      <c r="K85" s="13">
        <f t="shared" si="11"/>
        <v>48.651714151025288</v>
      </c>
    </row>
    <row r="86" spans="1:11">
      <c r="A86" s="13">
        <v>-6.5739453450215928E-19</v>
      </c>
      <c r="B86" s="13">
        <v>-4.5812542879656032E-19</v>
      </c>
      <c r="D86" s="13">
        <f t="shared" si="8"/>
        <v>-3.487969641151195E-20</v>
      </c>
      <c r="E86" s="13">
        <f t="shared" si="9"/>
        <v>-7.7810383759924067E-19</v>
      </c>
      <c r="G86" s="13">
        <f t="shared" si="10"/>
        <v>-2.1408922329712483E-20</v>
      </c>
      <c r="H86" s="13">
        <v>1</v>
      </c>
      <c r="I86">
        <v>-2.1408922329712483E-20</v>
      </c>
      <c r="J86">
        <v>-5.4978075917783398E-19</v>
      </c>
      <c r="K86" s="13">
        <f t="shared" si="11"/>
        <v>24.679982892684791</v>
      </c>
    </row>
    <row r="87" spans="1:11">
      <c r="A87" s="13">
        <v>-6.2251483809064733E-19</v>
      </c>
      <c r="B87" s="13">
        <v>-3.199784088026803E-19</v>
      </c>
      <c r="D87" s="13">
        <f t="shared" si="8"/>
        <v>-3.4694286013282108E-20</v>
      </c>
      <c r="E87" s="13">
        <f t="shared" si="9"/>
        <v>-7.2128080450754538E-19</v>
      </c>
      <c r="G87" s="13">
        <f t="shared" si="10"/>
        <v>-2.1216141351901498E-20</v>
      </c>
      <c r="H87" s="13">
        <v>1</v>
      </c>
      <c r="I87">
        <v>-2.1216141351901498E-20</v>
      </c>
      <c r="J87">
        <v>-1.2077935652649918E-18</v>
      </c>
      <c r="K87" s="13">
        <f t="shared" si="11"/>
        <v>55.928050451395734</v>
      </c>
    </row>
    <row r="88" spans="1:11">
      <c r="A88" s="13">
        <v>-5.8782055207736522E-19</v>
      </c>
      <c r="B88" s="13">
        <v>-4.0130239570486513E-19</v>
      </c>
      <c r="D88" s="13">
        <f t="shared" si="8"/>
        <v>-4.8431044636732274E-21</v>
      </c>
      <c r="E88" s="13">
        <f t="shared" si="9"/>
        <v>-1.2632868189256714E-18</v>
      </c>
      <c r="G88" s="13">
        <f t="shared" si="10"/>
        <v>-2.0722766614072105E-20</v>
      </c>
      <c r="H88" s="13">
        <v>1</v>
      </c>
      <c r="I88">
        <v>-2.0722766614072105E-20</v>
      </c>
      <c r="J88">
        <v>-2.0777750522567623E-18</v>
      </c>
      <c r="K88" s="13">
        <f t="shared" si="11"/>
        <v>99.265330925737388</v>
      </c>
    </row>
    <row r="89" spans="1:11">
      <c r="A89" s="13">
        <v>-5.82977447613692E-19</v>
      </c>
      <c r="B89" s="13">
        <v>-8.6198442322080623E-19</v>
      </c>
      <c r="D89" s="13">
        <f t="shared" si="8"/>
        <v>-7.2300367593695808E-21</v>
      </c>
      <c r="E89" s="13">
        <f t="shared" si="9"/>
        <v>-1.2978193912435754E-18</v>
      </c>
      <c r="G89" s="13">
        <f t="shared" si="10"/>
        <v>-1.9601595481896275E-20</v>
      </c>
      <c r="H89" s="13">
        <v>1</v>
      </c>
      <c r="I89">
        <v>-1.9601595481896275E-20</v>
      </c>
      <c r="J89">
        <v>6.7128186003542561E-20</v>
      </c>
      <c r="K89" s="13">
        <f t="shared" si="11"/>
        <v>-4.4246286770656553</v>
      </c>
    </row>
    <row r="90" spans="1:11">
      <c r="A90" s="13">
        <v>-5.7574741085432242E-19</v>
      </c>
      <c r="B90" s="13">
        <v>-4.3583496802276919E-19</v>
      </c>
      <c r="D90" s="13">
        <f t="shared" si="8"/>
        <v>-3.4629558229464999E-22</v>
      </c>
      <c r="E90" s="13">
        <f t="shared" si="9"/>
        <v>-5.889329708664969E-19</v>
      </c>
      <c r="G90" s="13">
        <f t="shared" si="10"/>
        <v>-1.8654530192989602E-20</v>
      </c>
      <c r="H90" s="13">
        <v>1</v>
      </c>
      <c r="I90">
        <v>-1.8654530192989602E-20</v>
      </c>
      <c r="J90">
        <v>-1.3275986248489891E-18</v>
      </c>
      <c r="K90" s="13">
        <f t="shared" si="11"/>
        <v>70.167625832137148</v>
      </c>
    </row>
    <row r="91" spans="1:11">
      <c r="A91" s="13">
        <v>-5.7540111527202777E-19</v>
      </c>
      <c r="B91" s="13">
        <v>-1.5309800284372769E-19</v>
      </c>
      <c r="D91" s="13">
        <f t="shared" si="8"/>
        <v>-3.3133836911143941E-20</v>
      </c>
      <c r="E91" s="13">
        <f t="shared" si="9"/>
        <v>-5.055798215926385E-19</v>
      </c>
      <c r="G91" s="13">
        <f t="shared" si="10"/>
        <v>-1.7923829723316561E-20</v>
      </c>
      <c r="H91" s="13">
        <v>1</v>
      </c>
      <c r="I91">
        <v>-1.7923829723316561E-20</v>
      </c>
      <c r="J91">
        <v>-1.2644584430487171E-17</v>
      </c>
      <c r="K91" s="13">
        <f t="shared" si="11"/>
        <v>704.46220454427873</v>
      </c>
    </row>
    <row r="92" spans="1:11">
      <c r="A92" s="13">
        <v>-5.4226727836088383E-19</v>
      </c>
      <c r="B92" s="13">
        <v>-3.5248181874891084E-19</v>
      </c>
      <c r="D92" s="13">
        <f t="shared" si="8"/>
        <v>-8.6018383237824302E-23</v>
      </c>
      <c r="E92" s="13">
        <f t="shared" si="9"/>
        <v>-4.0367164596245289E-19</v>
      </c>
      <c r="G92" s="13">
        <f t="shared" si="10"/>
        <v>-1.7582405817937816E-20</v>
      </c>
      <c r="H92" s="13">
        <v>1</v>
      </c>
      <c r="I92">
        <v>-1.7582405817937816E-20</v>
      </c>
      <c r="J92">
        <v>-8.3388607766933026E-18</v>
      </c>
      <c r="K92" s="13">
        <f t="shared" si="11"/>
        <v>473.27302401278217</v>
      </c>
    </row>
    <row r="93" spans="1:11">
      <c r="A93" s="13">
        <v>-5.42181259977646E-19</v>
      </c>
      <c r="B93" s="13">
        <v>-5.1189827213542047E-20</v>
      </c>
      <c r="D93" s="13">
        <f t="shared" si="8"/>
        <v>-5.9724565872667917E-21</v>
      </c>
      <c r="E93" s="13">
        <f t="shared" si="9"/>
        <v>-1.2342054548080432E-18</v>
      </c>
      <c r="G93" s="13">
        <f t="shared" si="10"/>
        <v>-1.5954777682219522E-20</v>
      </c>
      <c r="H93" s="13">
        <v>1</v>
      </c>
      <c r="I93">
        <v>-1.5954777682219522E-20</v>
      </c>
      <c r="J93">
        <v>-1.9151343000818547E-18</v>
      </c>
      <c r="K93" s="13">
        <f t="shared" si="11"/>
        <v>119.03516051597117</v>
      </c>
    </row>
    <row r="94" spans="1:11">
      <c r="A94" s="13">
        <v>-5.3620880339037921E-19</v>
      </c>
      <c r="B94" s="13">
        <v>-1.1830156275945012E-18</v>
      </c>
      <c r="D94" s="13">
        <f t="shared" si="8"/>
        <v>-1.5251478264698264E-21</v>
      </c>
      <c r="E94" s="13">
        <f t="shared" si="9"/>
        <v>-1.7513629093421551E-18</v>
      </c>
      <c r="G94" s="13">
        <f t="shared" si="10"/>
        <v>-1.5384416898137388E-20</v>
      </c>
      <c r="H94" s="13">
        <v>1</v>
      </c>
      <c r="I94">
        <v>-1.5384416898137388E-20</v>
      </c>
      <c r="J94">
        <v>-1.9455888557433613E-19</v>
      </c>
      <c r="K94" s="13">
        <f t="shared" si="11"/>
        <v>11.646490722563014</v>
      </c>
    </row>
    <row r="95" spans="1:11">
      <c r="A95" s="13">
        <v>-5.3468365556390938E-19</v>
      </c>
      <c r="B95" s="13">
        <v>-5.6834728174765382E-19</v>
      </c>
      <c r="D95" s="13">
        <f t="shared" si="8"/>
        <v>-6.2223976088526042E-24</v>
      </c>
      <c r="E95" s="13">
        <f t="shared" si="9"/>
        <v>-7.4356970529399773E-19</v>
      </c>
      <c r="G95" s="13">
        <f t="shared" si="10"/>
        <v>-1.4963223257198925E-20</v>
      </c>
      <c r="H95" s="13">
        <v>1</v>
      </c>
      <c r="I95">
        <v>-1.4963223257198925E-20</v>
      </c>
      <c r="J95">
        <v>-1.4442842499581937E-19</v>
      </c>
      <c r="K95" s="13">
        <f t="shared" si="11"/>
        <v>8.652226830628468</v>
      </c>
    </row>
    <row r="96" spans="1:11">
      <c r="A96" s="13">
        <v>-5.3467743316630053E-19</v>
      </c>
      <c r="B96" s="13">
        <v>-1.7522242354634389E-19</v>
      </c>
      <c r="D96" s="13">
        <f t="shared" si="8"/>
        <v>-3.4935299042028624E-22</v>
      </c>
      <c r="E96" s="13">
        <f t="shared" si="9"/>
        <v>-3.7418713474842137E-19</v>
      </c>
      <c r="G96" s="13">
        <f t="shared" si="10"/>
        <v>-1.2697573621456735E-20</v>
      </c>
      <c r="H96" s="13">
        <v>1</v>
      </c>
      <c r="I96">
        <v>-1.2697573621456735E-20</v>
      </c>
      <c r="J96">
        <v>-7.4217233031230371E-19</v>
      </c>
      <c r="K96" s="13">
        <f t="shared" si="11"/>
        <v>57.449933226467692</v>
      </c>
    </row>
    <row r="97" spans="1:11">
      <c r="A97" s="13">
        <v>-5.3432808017588024E-19</v>
      </c>
      <c r="B97" s="13">
        <v>-1.9896471120207748E-19</v>
      </c>
      <c r="D97" s="13">
        <f t="shared" si="8"/>
        <v>-4.1947639205242884E-21</v>
      </c>
      <c r="E97" s="13">
        <f t="shared" si="9"/>
        <v>-3.0035750111978772E-19</v>
      </c>
      <c r="G97" s="13">
        <f t="shared" si="10"/>
        <v>-1.2516849101992715E-20</v>
      </c>
      <c r="H97" s="13">
        <v>1</v>
      </c>
      <c r="I97">
        <v>-1.2516849101992715E-20</v>
      </c>
      <c r="J97">
        <v>-4.1465343038391409E-19</v>
      </c>
      <c r="K97" s="13">
        <f t="shared" si="11"/>
        <v>32.127620777812218</v>
      </c>
    </row>
    <row r="98" spans="1:11">
      <c r="A98" s="13">
        <v>-5.3013331625535596E-19</v>
      </c>
      <c r="B98" s="13">
        <v>-1.0139278991771024E-19</v>
      </c>
      <c r="D98" s="13">
        <f t="shared" si="8"/>
        <v>-8.4650877086646992E-21</v>
      </c>
      <c r="E98" s="13">
        <f t="shared" si="9"/>
        <v>-6.1404872482242574E-19</v>
      </c>
      <c r="G98" s="13">
        <f t="shared" si="10"/>
        <v>-1.1986402680586891E-20</v>
      </c>
      <c r="H98" s="13">
        <v>1</v>
      </c>
      <c r="I98">
        <v>-1.1986402680586891E-20</v>
      </c>
      <c r="J98">
        <v>-9.1411941857591773E-18</v>
      </c>
      <c r="K98" s="13">
        <f t="shared" si="11"/>
        <v>761.63032615817281</v>
      </c>
    </row>
    <row r="99" spans="1:11">
      <c r="A99" s="13">
        <v>-5.2166822854669126E-19</v>
      </c>
      <c r="B99" s="13">
        <v>-5.1265593490471552E-19</v>
      </c>
      <c r="D99" s="13">
        <f t="shared" si="8"/>
        <v>-8.0364482987778904E-21</v>
      </c>
      <c r="E99" s="13">
        <f t="shared" si="9"/>
        <v>-1.272879672351698E-18</v>
      </c>
      <c r="G99" s="13">
        <f t="shared" si="10"/>
        <v>-1.1359920835838004E-20</v>
      </c>
      <c r="H99" s="13">
        <v>1</v>
      </c>
      <c r="I99">
        <v>-1.1359920835838004E-20</v>
      </c>
      <c r="J99">
        <v>-3.306420300915337E-18</v>
      </c>
      <c r="K99" s="13">
        <f t="shared" si="11"/>
        <v>290.06015338454841</v>
      </c>
    </row>
    <row r="100" spans="1:11">
      <c r="A100" s="13">
        <v>-5.1363178024791337E-19</v>
      </c>
      <c r="B100" s="13">
        <v>-7.6022373744698253E-19</v>
      </c>
      <c r="D100" s="13">
        <f t="shared" si="8"/>
        <v>-6.0256865431857587E-21</v>
      </c>
      <c r="E100" s="13">
        <f t="shared" si="9"/>
        <v>-1.0811145070191805E-18</v>
      </c>
      <c r="G100" s="13">
        <f t="shared" si="10"/>
        <v>-1.1069640854638978E-20</v>
      </c>
      <c r="H100" s="13">
        <v>1</v>
      </c>
      <c r="I100">
        <v>-1.1069640854638978E-20</v>
      </c>
      <c r="J100">
        <v>-8.3144453519174365E-19</v>
      </c>
      <c r="K100" s="13">
        <f t="shared" si="11"/>
        <v>74.110344238793289</v>
      </c>
    </row>
    <row r="101" spans="1:11">
      <c r="A101" s="13">
        <v>-5.0760609370472761E-19</v>
      </c>
      <c r="B101" s="13">
        <v>-3.2089076957219792E-19</v>
      </c>
      <c r="D101" s="13">
        <f t="shared" si="8"/>
        <v>-6.8834506907029853E-21</v>
      </c>
      <c r="E101" s="13">
        <f t="shared" si="9"/>
        <v>-1.6127551885483813E-18</v>
      </c>
      <c r="G101" s="13">
        <f t="shared" si="10"/>
        <v>-1.0892928581117763E-20</v>
      </c>
      <c r="H101" s="13">
        <v>1</v>
      </c>
      <c r="I101">
        <v>-1.0892928581117763E-20</v>
      </c>
      <c r="J101">
        <v>-1.9701511371565302E-18</v>
      </c>
      <c r="K101" s="13">
        <f t="shared" si="11"/>
        <v>179.86514774104631</v>
      </c>
    </row>
    <row r="102" spans="1:11">
      <c r="A102" s="13">
        <v>-5.0072264301402462E-19</v>
      </c>
      <c r="B102" s="13">
        <v>-1.2918644189761835E-18</v>
      </c>
      <c r="D102" s="13">
        <f t="shared" si="8"/>
        <v>0</v>
      </c>
      <c r="E102" s="13">
        <f t="shared" si="9"/>
        <v>-2.583728837952367E-18</v>
      </c>
      <c r="G102" s="13">
        <f t="shared" si="10"/>
        <v>-1.074833601794961E-20</v>
      </c>
      <c r="H102" s="13">
        <v>1</v>
      </c>
      <c r="I102">
        <v>-1.074833601794961E-20</v>
      </c>
      <c r="J102">
        <v>-1.4438862000998969E-18</v>
      </c>
      <c r="K102" s="13">
        <f t="shared" si="11"/>
        <v>133.33578906433721</v>
      </c>
    </row>
    <row r="103" spans="1:11">
      <c r="A103" s="13">
        <v>-5.0072264301402462E-19</v>
      </c>
      <c r="B103" s="13">
        <v>-1.2918644189761835E-18</v>
      </c>
      <c r="D103" s="13">
        <f t="shared" si="8"/>
        <v>0</v>
      </c>
      <c r="E103" s="13">
        <f t="shared" si="9"/>
        <v>-2.583728837952367E-18</v>
      </c>
      <c r="G103" s="13">
        <f t="shared" si="10"/>
        <v>-1.0558817407630173E-20</v>
      </c>
      <c r="H103" s="13">
        <v>1</v>
      </c>
      <c r="I103">
        <v>-1.0558817407630173E-20</v>
      </c>
      <c r="J103">
        <v>-5.1145910128191221E-19</v>
      </c>
      <c r="K103" s="13">
        <f t="shared" si="11"/>
        <v>47.439051603668595</v>
      </c>
    </row>
    <row r="104" spans="1:11">
      <c r="A104" s="13">
        <v>-5.0072264301402462E-19</v>
      </c>
      <c r="B104" s="13">
        <v>-1.2918644189761835E-18</v>
      </c>
      <c r="D104" s="13">
        <f t="shared" si="8"/>
        <v>0</v>
      </c>
      <c r="E104" s="13">
        <f t="shared" si="9"/>
        <v>-2.583728837952367E-18</v>
      </c>
      <c r="G104" s="13">
        <f t="shared" si="10"/>
        <v>-1.043659156280818E-20</v>
      </c>
      <c r="H104" s="13">
        <v>1</v>
      </c>
      <c r="I104">
        <v>-1.043659156280818E-20</v>
      </c>
      <c r="J104">
        <v>-5.3454005821199316E-19</v>
      </c>
      <c r="K104" s="13">
        <f t="shared" si="11"/>
        <v>50.217876544759996</v>
      </c>
    </row>
    <row r="105" spans="1:11">
      <c r="A105" s="13">
        <v>-5.0072264301402462E-19</v>
      </c>
      <c r="B105" s="13">
        <v>-1.2918644189761835E-18</v>
      </c>
      <c r="D105" s="13">
        <f t="shared" si="8"/>
        <v>-3.409831552712019E-20</v>
      </c>
      <c r="E105" s="13">
        <f t="shared" si="9"/>
        <v>-2.134960263170626E-18</v>
      </c>
      <c r="G105" s="13">
        <f t="shared" si="10"/>
        <v>-9.1482469641872535E-21</v>
      </c>
      <c r="H105" s="13">
        <v>1</v>
      </c>
      <c r="I105">
        <v>-9.1482469641872535E-21</v>
      </c>
      <c r="J105">
        <v>-2.2480490276840425E-19</v>
      </c>
      <c r="K105" s="13">
        <f t="shared" si="11"/>
        <v>23.573549844953963</v>
      </c>
    </row>
    <row r="106" spans="1:11">
      <c r="A106" s="13">
        <v>-4.6662432748690443E-19</v>
      </c>
      <c r="B106" s="13">
        <v>-8.4309584419444235E-19</v>
      </c>
      <c r="D106" s="13">
        <f t="shared" si="8"/>
        <v>-2.1601377337045159E-21</v>
      </c>
      <c r="E106" s="13">
        <f t="shared" si="9"/>
        <v>-1.3619750083646136E-18</v>
      </c>
      <c r="G106" s="13">
        <f t="shared" si="10"/>
        <v>-9.1267007183201944E-21</v>
      </c>
      <c r="H106" s="13">
        <v>1</v>
      </c>
      <c r="I106">
        <v>-9.1267007183201944E-21</v>
      </c>
      <c r="J106">
        <v>-7.2667059106479333E-18</v>
      </c>
      <c r="K106" s="13">
        <f t="shared" si="11"/>
        <v>795.20293629891262</v>
      </c>
    </row>
    <row r="107" spans="1:11">
      <c r="A107" s="13">
        <v>-4.6446418975319992E-19</v>
      </c>
      <c r="B107" s="13">
        <v>-5.1887916417017129E-19</v>
      </c>
      <c r="D107" s="13">
        <f t="shared" si="8"/>
        <v>-1.3972263874769436E-21</v>
      </c>
      <c r="E107" s="13">
        <f t="shared" si="9"/>
        <v>-8.5894628274306322E-19</v>
      </c>
      <c r="G107" s="13">
        <f t="shared" si="10"/>
        <v>-8.9917774334327552E-21</v>
      </c>
      <c r="H107" s="13">
        <v>1</v>
      </c>
      <c r="I107">
        <v>-8.9917774334327552E-21</v>
      </c>
      <c r="J107">
        <v>-7.2712721369539266E-18</v>
      </c>
      <c r="K107" s="13">
        <f t="shared" si="11"/>
        <v>807.65793118035413</v>
      </c>
    </row>
    <row r="108" spans="1:11">
      <c r="A108" s="13">
        <v>-4.6306696336572297E-19</v>
      </c>
      <c r="B108" s="13">
        <v>-3.4006711857289193E-19</v>
      </c>
      <c r="D108" s="13">
        <f t="shared" si="8"/>
        <v>-1.5759778994357382E-21</v>
      </c>
      <c r="E108" s="13">
        <f t="shared" si="9"/>
        <v>-4.6866201208197842E-19</v>
      </c>
      <c r="G108" s="13">
        <f t="shared" si="10"/>
        <v>-8.7073060097596344E-21</v>
      </c>
      <c r="H108" s="13">
        <v>1</v>
      </c>
      <c r="I108">
        <v>-8.7073060097596344E-21</v>
      </c>
      <c r="J108">
        <v>-3.5203898883343889E-19</v>
      </c>
      <c r="K108" s="13">
        <f t="shared" si="11"/>
        <v>39.430299387532024</v>
      </c>
    </row>
    <row r="109" spans="1:11">
      <c r="A109" s="13">
        <v>-4.6149098546628723E-19</v>
      </c>
      <c r="B109" s="13">
        <v>-1.2859489350908654E-19</v>
      </c>
      <c r="D109" s="13">
        <f t="shared" si="8"/>
        <v>-4.3094418447866009E-21</v>
      </c>
      <c r="E109" s="13">
        <f t="shared" si="9"/>
        <v>-1.3113036693994904E-18</v>
      </c>
      <c r="G109" s="13">
        <f t="shared" si="10"/>
        <v>-8.4650877086646992E-21</v>
      </c>
      <c r="H109" s="13">
        <v>1</v>
      </c>
      <c r="I109">
        <v>-8.4650877086646992E-21</v>
      </c>
      <c r="J109">
        <v>-6.1404872482242574E-19</v>
      </c>
      <c r="K109" s="13">
        <f t="shared" si="11"/>
        <v>71.538967811744868</v>
      </c>
    </row>
    <row r="110" spans="1:11">
      <c r="A110" s="13">
        <v>-4.5718154362150063E-19</v>
      </c>
      <c r="B110" s="13">
        <v>-1.1827087758904038E-18</v>
      </c>
      <c r="D110" s="13">
        <f t="shared" si="8"/>
        <v>0</v>
      </c>
      <c r="E110" s="13">
        <f t="shared" si="9"/>
        <v>-2.3654175517808075E-18</v>
      </c>
      <c r="G110" s="13">
        <f t="shared" si="10"/>
        <v>-8.2177949716759331E-21</v>
      </c>
      <c r="H110" s="13">
        <v>1</v>
      </c>
      <c r="I110">
        <v>-8.2177949716759331E-21</v>
      </c>
      <c r="J110">
        <v>-8.4182422840266843E-19</v>
      </c>
      <c r="K110" s="13">
        <f t="shared" si="11"/>
        <v>101.43918609604678</v>
      </c>
    </row>
    <row r="111" spans="1:11">
      <c r="A111" s="13">
        <v>-4.5718154362150063E-19</v>
      </c>
      <c r="B111" s="13">
        <v>-1.1827087758904038E-18</v>
      </c>
      <c r="D111" s="13">
        <f t="shared" si="8"/>
        <v>-5.9794444302620087E-21</v>
      </c>
      <c r="E111" s="13">
        <f t="shared" si="9"/>
        <v>-1.8472231836430932E-18</v>
      </c>
      <c r="G111" s="13">
        <f t="shared" si="10"/>
        <v>-8.0969166636988815E-21</v>
      </c>
      <c r="H111" s="13">
        <v>1</v>
      </c>
      <c r="I111">
        <v>-8.0969166636988815E-21</v>
      </c>
      <c r="J111">
        <v>-6.3917277901928932E-19</v>
      </c>
      <c r="K111" s="13">
        <f t="shared" si="11"/>
        <v>77.940268940263323</v>
      </c>
    </row>
    <row r="112" spans="1:11">
      <c r="A112" s="13">
        <v>-4.5120209919123862E-19</v>
      </c>
      <c r="B112" s="13">
        <v>-6.6451440775268937E-19</v>
      </c>
      <c r="D112" s="13">
        <f t="shared" si="8"/>
        <v>-7.6796888995163439E-21</v>
      </c>
      <c r="E112" s="13">
        <f t="shared" si="9"/>
        <v>-1.318189538907784E-18</v>
      </c>
      <c r="G112" s="13">
        <f t="shared" si="10"/>
        <v>-8.0364482987778904E-21</v>
      </c>
      <c r="H112" s="13">
        <v>1</v>
      </c>
      <c r="I112">
        <v>-8.0364482987778904E-21</v>
      </c>
      <c r="J112">
        <v>-1.272879672351698E-18</v>
      </c>
      <c r="K112" s="13">
        <f t="shared" si="11"/>
        <v>157.38833587037024</v>
      </c>
    </row>
    <row r="113" spans="1:11">
      <c r="A113" s="13">
        <v>-4.4352241029172228E-19</v>
      </c>
      <c r="B113" s="13">
        <v>-6.5367513115509458E-19</v>
      </c>
      <c r="D113" s="13">
        <f t="shared" si="8"/>
        <v>-1.1069640854638978E-20</v>
      </c>
      <c r="E113" s="13">
        <f t="shared" si="9"/>
        <v>-8.3144453519174365E-19</v>
      </c>
      <c r="G113" s="13">
        <f t="shared" si="10"/>
        <v>-7.9237466372314958E-21</v>
      </c>
      <c r="H113" s="13">
        <v>1</v>
      </c>
      <c r="I113">
        <v>-7.9237466372314958E-21</v>
      </c>
      <c r="J113">
        <v>-3.5427787928559627E-18</v>
      </c>
      <c r="K113" s="13">
        <f t="shared" si="11"/>
        <v>446.10904513395519</v>
      </c>
    </row>
    <row r="114" spans="1:11">
      <c r="A114" s="13">
        <v>-4.324527694370833E-19</v>
      </c>
      <c r="B114" s="13">
        <v>-1.7776940403664908E-19</v>
      </c>
      <c r="D114" s="13">
        <f t="shared" si="8"/>
        <v>-7.3167835348814396E-21</v>
      </c>
      <c r="E114" s="13">
        <f t="shared" si="9"/>
        <v>-5.5184509912091686E-18</v>
      </c>
      <c r="G114" s="13">
        <f t="shared" si="10"/>
        <v>-7.6796888995163439E-21</v>
      </c>
      <c r="H114" s="13">
        <v>1</v>
      </c>
      <c r="I114">
        <v>-7.6796888995163439E-21</v>
      </c>
      <c r="J114">
        <v>-1.318189538907784E-18</v>
      </c>
      <c r="K114" s="13">
        <f t="shared" si="11"/>
        <v>170.64621590215742</v>
      </c>
    </row>
    <row r="115" spans="1:11">
      <c r="A115" s="13">
        <v>-4.2513598590220186E-19</v>
      </c>
      <c r="B115" s="13">
        <v>-5.3406815871725199E-18</v>
      </c>
      <c r="D115" s="13">
        <f t="shared" si="8"/>
        <v>-2.3718738790175711E-21</v>
      </c>
      <c r="E115" s="13">
        <f t="shared" si="9"/>
        <v>-5.6012790572196397E-18</v>
      </c>
      <c r="G115" s="13">
        <f t="shared" si="10"/>
        <v>-7.3167835348814396E-21</v>
      </c>
      <c r="H115" s="13">
        <v>1</v>
      </c>
      <c r="I115">
        <v>-7.3167835348814396E-21</v>
      </c>
      <c r="J115">
        <v>-5.5184509912091686E-18</v>
      </c>
      <c r="K115" s="13">
        <f t="shared" si="11"/>
        <v>753.21815677626012</v>
      </c>
    </row>
    <row r="116" spans="1:11">
      <c r="A116" s="13">
        <v>-4.2276411202318429E-19</v>
      </c>
      <c r="B116" s="13">
        <v>-2.6059747004711947E-19</v>
      </c>
      <c r="D116" s="13">
        <f t="shared" si="8"/>
        <v>-1.2516849101992715E-20</v>
      </c>
      <c r="E116" s="13">
        <f t="shared" si="9"/>
        <v>-4.1465343038391409E-19</v>
      </c>
      <c r="G116" s="13">
        <f t="shared" si="10"/>
        <v>-7.2300367593695808E-21</v>
      </c>
      <c r="H116" s="13">
        <v>1</v>
      </c>
      <c r="I116">
        <v>-7.2300367593695808E-21</v>
      </c>
      <c r="J116">
        <v>-1.2978193912435754E-18</v>
      </c>
      <c r="K116" s="13">
        <f t="shared" si="11"/>
        <v>178.50384409342035</v>
      </c>
    </row>
    <row r="117" spans="1:11">
      <c r="A117" s="13">
        <v>-4.1024726292119158E-19</v>
      </c>
      <c r="B117" s="13">
        <v>-1.5405596033679465E-19</v>
      </c>
      <c r="D117" s="13">
        <f t="shared" si="8"/>
        <v>-2.4767961052411077E-20</v>
      </c>
      <c r="E117" s="13">
        <f t="shared" si="9"/>
        <v>-1.2256582640013408E-17</v>
      </c>
      <c r="G117" s="13">
        <f t="shared" si="10"/>
        <v>-6.8834506907029853E-21</v>
      </c>
      <c r="H117" s="13">
        <v>1</v>
      </c>
      <c r="I117">
        <v>-6.8834506907029853E-21</v>
      </c>
      <c r="J117">
        <v>-1.6127551885483813E-18</v>
      </c>
      <c r="K117" s="13">
        <f t="shared" si="11"/>
        <v>233.2945800028206</v>
      </c>
    </row>
    <row r="118" spans="1:11">
      <c r="A118" s="13">
        <v>-3.854793018687805E-19</v>
      </c>
      <c r="B118" s="13">
        <v>-1.2102526679676613E-17</v>
      </c>
      <c r="D118" s="13">
        <f t="shared" si="8"/>
        <v>-1.7923829723316561E-20</v>
      </c>
      <c r="E118" s="13">
        <f t="shared" si="9"/>
        <v>-1.2644584430487171E-17</v>
      </c>
      <c r="G118" s="13">
        <f t="shared" si="10"/>
        <v>-6.5047142712022541E-21</v>
      </c>
      <c r="H118" s="13">
        <v>1</v>
      </c>
      <c r="I118">
        <v>-6.5047142712022541E-21</v>
      </c>
      <c r="J118">
        <v>3.8657643948444569E-20</v>
      </c>
      <c r="K118" s="13">
        <f t="shared" si="11"/>
        <v>-6.9430195296340891</v>
      </c>
    </row>
    <row r="119" spans="1:11">
      <c r="A119" s="13">
        <v>-3.6755547214546394E-19</v>
      </c>
      <c r="B119" s="13">
        <v>-5.4205775081055728E-19</v>
      </c>
      <c r="D119" s="13">
        <f t="shared" si="8"/>
        <v>-3.2884301800458819E-20</v>
      </c>
      <c r="E119" s="13">
        <f t="shared" si="9"/>
        <v>-6.0354726303912086E-19</v>
      </c>
      <c r="G119" s="13">
        <f t="shared" si="10"/>
        <v>-6.4654852254866646E-21</v>
      </c>
      <c r="H119" s="13">
        <v>1</v>
      </c>
      <c r="I119">
        <v>-6.4654852254866646E-21</v>
      </c>
      <c r="J119">
        <v>-1.0015472958216298E-18</v>
      </c>
      <c r="K119" s="13">
        <f t="shared" si="11"/>
        <v>153.90674881965137</v>
      </c>
    </row>
    <row r="120" spans="1:11">
      <c r="A120" s="13">
        <v>-3.3467117034500512E-19</v>
      </c>
      <c r="B120" s="13">
        <v>-6.1489512228563596E-20</v>
      </c>
      <c r="D120" s="13">
        <f t="shared" si="8"/>
        <v>-2.0695037316316752E-21</v>
      </c>
      <c r="E120" s="13">
        <f t="shared" si="9"/>
        <v>-3.728117694200285E-19</v>
      </c>
      <c r="G120" s="13">
        <f t="shared" si="10"/>
        <v>-6.3451369135047094E-21</v>
      </c>
      <c r="H120" s="13">
        <v>1</v>
      </c>
      <c r="I120">
        <v>-6.3451369135047094E-21</v>
      </c>
      <c r="J120">
        <v>1.2461731581506281E-19</v>
      </c>
      <c r="K120" s="13">
        <f t="shared" si="11"/>
        <v>-20.639815107824202</v>
      </c>
    </row>
    <row r="121" spans="1:11">
      <c r="A121" s="13">
        <v>-3.3260166661337345E-19</v>
      </c>
      <c r="B121" s="13">
        <v>-3.1132225719146493E-19</v>
      </c>
      <c r="D121" s="13">
        <f t="shared" si="8"/>
        <v>-8.2177949716759331E-21</v>
      </c>
      <c r="E121" s="13">
        <f t="shared" si="9"/>
        <v>-8.4182422840266843E-19</v>
      </c>
      <c r="G121" s="13">
        <f t="shared" si="10"/>
        <v>-6.1667644927054344E-21</v>
      </c>
      <c r="H121" s="13">
        <v>1</v>
      </c>
      <c r="I121">
        <v>-6.1667644927054344E-21</v>
      </c>
      <c r="J121">
        <v>-2.011650627787556E-20</v>
      </c>
      <c r="K121" s="13">
        <f t="shared" si="11"/>
        <v>2.2620844044994826</v>
      </c>
    </row>
    <row r="122" spans="1:11">
      <c r="A122" s="13">
        <v>-3.2438387164169751E-19</v>
      </c>
      <c r="B122" s="13">
        <v>-5.305019712112035E-19</v>
      </c>
      <c r="D122" s="13">
        <f t="shared" si="8"/>
        <v>-6.4654852254866646E-21</v>
      </c>
      <c r="E122" s="13">
        <f t="shared" si="9"/>
        <v>-1.0015472958216298E-18</v>
      </c>
      <c r="G122" s="13">
        <f t="shared" si="10"/>
        <v>-6.1545746992968566E-21</v>
      </c>
      <c r="H122" s="13">
        <v>1</v>
      </c>
      <c r="I122">
        <v>-6.1545746992968566E-21</v>
      </c>
      <c r="J122">
        <v>-2.9072082014749729E-18</v>
      </c>
      <c r="K122" s="13">
        <f t="shared" si="11"/>
        <v>471.36541004321771</v>
      </c>
    </row>
    <row r="123" spans="1:11">
      <c r="A123" s="13">
        <v>-3.1791838641621085E-19</v>
      </c>
      <c r="B123" s="13">
        <v>-4.7104532461042638E-19</v>
      </c>
      <c r="D123" s="13">
        <f t="shared" si="8"/>
        <v>-3.64327622097536E-22</v>
      </c>
      <c r="E123" s="13">
        <f t="shared" si="9"/>
        <v>-5.890687083363591E-19</v>
      </c>
      <c r="G123" s="13">
        <f t="shared" si="10"/>
        <v>-6.0256865431857587E-21</v>
      </c>
      <c r="H123" s="13">
        <v>1</v>
      </c>
      <c r="I123">
        <v>-6.0256865431857587E-21</v>
      </c>
      <c r="J123">
        <v>-1.0811145070191805E-18</v>
      </c>
      <c r="K123" s="13">
        <f t="shared" si="11"/>
        <v>178.41764797602619</v>
      </c>
    </row>
    <row r="124" spans="1:11">
      <c r="A124" s="13">
        <v>-3.1755405879411331E-19</v>
      </c>
      <c r="B124" s="13">
        <v>-1.1802338372593278E-19</v>
      </c>
      <c r="D124" s="13">
        <f t="shared" si="8"/>
        <v>-9.1267007183201944E-21</v>
      </c>
      <c r="E124" s="13">
        <f t="shared" si="9"/>
        <v>-7.2667059106479333E-18</v>
      </c>
      <c r="G124" s="13">
        <f t="shared" si="10"/>
        <v>-5.9794444302620087E-21</v>
      </c>
      <c r="H124" s="13">
        <v>1</v>
      </c>
      <c r="I124">
        <v>-5.9794444302620087E-21</v>
      </c>
      <c r="J124">
        <v>-1.8472231836430932E-18</v>
      </c>
      <c r="K124" s="13">
        <f t="shared" si="11"/>
        <v>307.9288988612862</v>
      </c>
    </row>
    <row r="125" spans="1:11">
      <c r="A125" s="13">
        <v>-3.0842735807579312E-19</v>
      </c>
      <c r="B125" s="13">
        <v>-7.1486825269220012E-18</v>
      </c>
      <c r="D125" s="13">
        <f t="shared" si="8"/>
        <v>-8.9917774334327552E-21</v>
      </c>
      <c r="E125" s="13">
        <f t="shared" si="9"/>
        <v>-7.2712721369539266E-18</v>
      </c>
      <c r="G125" s="13">
        <f t="shared" si="10"/>
        <v>-5.9724565872667917E-21</v>
      </c>
      <c r="H125" s="13">
        <v>1</v>
      </c>
      <c r="I125">
        <v>-5.9724565872667917E-21</v>
      </c>
      <c r="J125">
        <v>-1.2342054548080432E-18</v>
      </c>
      <c r="K125" s="13">
        <f t="shared" si="11"/>
        <v>205.64954810041732</v>
      </c>
    </row>
    <row r="126" spans="1:11">
      <c r="A126" s="13">
        <v>-2.9943558064236036E-19</v>
      </c>
      <c r="B126" s="13">
        <v>-1.2258961003192572E-19</v>
      </c>
      <c r="D126" s="13">
        <f t="shared" si="8"/>
        <v>-2.258465995476093E-21</v>
      </c>
      <c r="E126" s="13">
        <f t="shared" si="9"/>
        <v>-5.6177027659629871E-19</v>
      </c>
      <c r="G126" s="13">
        <f t="shared" si="10"/>
        <v>-5.9501062090074586E-21</v>
      </c>
      <c r="H126" s="13">
        <v>1</v>
      </c>
      <c r="I126">
        <v>-5.9501062090074586E-21</v>
      </c>
      <c r="J126">
        <v>-8.9431751262903087E-19</v>
      </c>
      <c r="K126" s="13">
        <f t="shared" si="11"/>
        <v>149.30278136467291</v>
      </c>
    </row>
    <row r="127" spans="1:11">
      <c r="A127" s="13">
        <v>-2.9717711464688427E-19</v>
      </c>
      <c r="B127" s="13">
        <v>-4.3918066656437299E-19</v>
      </c>
      <c r="D127" s="13">
        <f t="shared" si="8"/>
        <v>-1.2697573621456735E-20</v>
      </c>
      <c r="E127" s="13">
        <f t="shared" si="9"/>
        <v>-7.4217233031230371E-19</v>
      </c>
      <c r="G127" s="13">
        <f t="shared" si="10"/>
        <v>-5.7081379120496119E-21</v>
      </c>
      <c r="H127" s="13">
        <v>1</v>
      </c>
      <c r="I127">
        <v>-5.7081379120496119E-21</v>
      </c>
      <c r="J127">
        <v>-2.4546835091462345E-19</v>
      </c>
      <c r="K127" s="13">
        <f t="shared" si="11"/>
        <v>42.003227093804313</v>
      </c>
    </row>
    <row r="128" spans="1:11">
      <c r="A128" s="13">
        <v>-2.8447954102542753E-19</v>
      </c>
      <c r="B128" s="13">
        <v>-3.0299166374793077E-19</v>
      </c>
      <c r="D128" s="13">
        <f t="shared" si="8"/>
        <v>0</v>
      </c>
      <c r="E128" s="13">
        <f t="shared" si="9"/>
        <v>-6.0598332749586154E-19</v>
      </c>
      <c r="G128" s="13">
        <f t="shared" si="10"/>
        <v>-4.8431044636732274E-21</v>
      </c>
      <c r="H128" s="13">
        <v>1</v>
      </c>
      <c r="I128">
        <v>-4.8431044636732274E-21</v>
      </c>
      <c r="J128">
        <v>-1.2632868189256714E-18</v>
      </c>
      <c r="K128" s="13">
        <f t="shared" si="11"/>
        <v>259.84236431430139</v>
      </c>
    </row>
    <row r="129" spans="1:11">
      <c r="A129" s="13">
        <v>-2.8447954102542753E-19</v>
      </c>
      <c r="B129" s="13">
        <v>-3.0299166374793077E-19</v>
      </c>
      <c r="D129" s="13">
        <f t="shared" si="8"/>
        <v>-2.0994663720844786E-21</v>
      </c>
      <c r="E129" s="13">
        <f t="shared" si="9"/>
        <v>-9.2646683621515E-18</v>
      </c>
      <c r="G129" s="13">
        <f t="shared" si="10"/>
        <v>-4.8210440973653056E-21</v>
      </c>
      <c r="H129" s="13">
        <v>1</v>
      </c>
      <c r="I129">
        <v>-4.8210440973653056E-21</v>
      </c>
      <c r="J129">
        <v>-3.8661935157832896E-19</v>
      </c>
      <c r="K129" s="13">
        <f t="shared" si="11"/>
        <v>79.194112264937786</v>
      </c>
    </row>
    <row r="130" spans="1:11">
      <c r="A130" s="13">
        <v>-2.8238007465334306E-19</v>
      </c>
      <c r="B130" s="13">
        <v>-8.9616766984035688E-18</v>
      </c>
      <c r="D130" s="13">
        <f t="shared" si="8"/>
        <v>-1.1986402680586891E-20</v>
      </c>
      <c r="E130" s="13">
        <f t="shared" si="9"/>
        <v>-9.1411941857591773E-18</v>
      </c>
      <c r="G130" s="13">
        <f t="shared" si="10"/>
        <v>-4.7448867599131412E-21</v>
      </c>
      <c r="H130" s="13">
        <v>1</v>
      </c>
      <c r="I130">
        <v>-4.7448867599131412E-21</v>
      </c>
      <c r="J130">
        <v>-1.5106807081809717E-18</v>
      </c>
      <c r="K130" s="13">
        <f t="shared" si="11"/>
        <v>317.38077168539758</v>
      </c>
    </row>
    <row r="131" spans="1:11">
      <c r="A131" s="13">
        <v>-2.7039367197275616E-19</v>
      </c>
      <c r="B131" s="13">
        <v>-1.7951748735560816E-19</v>
      </c>
      <c r="D131" s="13">
        <f t="shared" ref="D131:D183" si="12">A131-A132</f>
        <v>-2.1408922329712483E-20</v>
      </c>
      <c r="E131" s="13">
        <f t="shared" ref="E131:E183" si="13">B131+B132</f>
        <v>-5.4978075917783398E-19</v>
      </c>
      <c r="G131" s="13">
        <f t="shared" ref="G131:G146" si="14">I131/H131</f>
        <v>-4.7408175778801657E-21</v>
      </c>
      <c r="H131" s="13">
        <v>1</v>
      </c>
      <c r="I131">
        <v>-4.7408175778801657E-21</v>
      </c>
      <c r="J131">
        <v>-2.3557320055134807E-19</v>
      </c>
      <c r="K131" s="13">
        <f t="shared" ref="K131:K183" si="15">IF(I131=0, 0, (J131/I131)-1)</f>
        <v>48.690416617271218</v>
      </c>
    </row>
    <row r="132" spans="1:11">
      <c r="A132" s="13">
        <v>-2.4898474964304368E-19</v>
      </c>
      <c r="B132" s="13">
        <v>-3.702632718222258E-19</v>
      </c>
      <c r="D132" s="13">
        <f t="shared" si="12"/>
        <v>-1.043659156280818E-20</v>
      </c>
      <c r="E132" s="13">
        <f t="shared" si="13"/>
        <v>-5.3454005821199316E-19</v>
      </c>
      <c r="G132" s="13">
        <f t="shared" si="14"/>
        <v>-4.4280555634855139E-21</v>
      </c>
      <c r="H132" s="13">
        <v>1</v>
      </c>
      <c r="I132">
        <v>-4.4280555634855139E-21</v>
      </c>
      <c r="J132">
        <v>-3.6116868919397068E-19</v>
      </c>
      <c r="K132" s="13">
        <f t="shared" si="15"/>
        <v>80.563721144835682</v>
      </c>
    </row>
    <row r="133" spans="1:11">
      <c r="A133" s="13">
        <v>-2.385481580802355E-19</v>
      </c>
      <c r="B133" s="13">
        <v>-1.6427678638976734E-19</v>
      </c>
      <c r="D133" s="13">
        <f t="shared" si="12"/>
        <v>-4.8210440973653056E-21</v>
      </c>
      <c r="E133" s="13">
        <f t="shared" si="13"/>
        <v>-3.8661935157832896E-19</v>
      </c>
      <c r="G133" s="13">
        <f t="shared" si="14"/>
        <v>-4.3094418447866009E-21</v>
      </c>
      <c r="H133" s="13">
        <v>1</v>
      </c>
      <c r="I133">
        <v>-4.3094418447866009E-21</v>
      </c>
      <c r="J133">
        <v>-1.3113036693994904E-18</v>
      </c>
      <c r="K133" s="13">
        <f t="shared" si="15"/>
        <v>303.28619682752088</v>
      </c>
    </row>
    <row r="134" spans="1:11">
      <c r="A134" s="13">
        <v>-2.337271139828702E-19</v>
      </c>
      <c r="B134" s="13">
        <v>-2.2234256518856164E-19</v>
      </c>
      <c r="D134" s="13">
        <f t="shared" si="12"/>
        <v>-5.7081379120496119E-21</v>
      </c>
      <c r="E134" s="13">
        <f t="shared" si="13"/>
        <v>-2.4546835091462345E-19</v>
      </c>
      <c r="G134" s="13">
        <f t="shared" si="14"/>
        <v>-4.1947639205242884E-21</v>
      </c>
      <c r="H134" s="13">
        <v>1</v>
      </c>
      <c r="I134">
        <v>-4.1947639205242884E-21</v>
      </c>
      <c r="J134">
        <v>-3.0035750111978772E-19</v>
      </c>
      <c r="K134" s="13">
        <f t="shared" si="15"/>
        <v>70.602957117607502</v>
      </c>
    </row>
    <row r="135" spans="1:11">
      <c r="A135" s="13">
        <v>-2.2801897607082058E-19</v>
      </c>
      <c r="B135" s="13">
        <v>-2.3125785726061814E-20</v>
      </c>
      <c r="D135" s="13">
        <f t="shared" si="12"/>
        <v>-1.9407758450209396E-22</v>
      </c>
      <c r="E135" s="13">
        <f t="shared" si="13"/>
        <v>-9.4276600749778966E-20</v>
      </c>
      <c r="G135" s="13">
        <f t="shared" si="14"/>
        <v>-3.6716191634267527E-21</v>
      </c>
      <c r="H135" s="13">
        <v>1</v>
      </c>
      <c r="I135">
        <v>-3.6716191634267527E-21</v>
      </c>
      <c r="J135">
        <v>-1.1012699928387414E-18</v>
      </c>
      <c r="K135" s="13">
        <f t="shared" si="15"/>
        <v>298.94123677329242</v>
      </c>
    </row>
    <row r="136" spans="1:11">
      <c r="A136" s="13">
        <v>-2.2782489848631849E-19</v>
      </c>
      <c r="B136" s="13">
        <v>-7.1150815023717152E-20</v>
      </c>
      <c r="D136" s="13">
        <f t="shared" si="12"/>
        <v>-9.1482469641872535E-21</v>
      </c>
      <c r="E136" s="13">
        <f t="shared" si="13"/>
        <v>-2.2480490276840425E-19</v>
      </c>
      <c r="G136" s="13">
        <f t="shared" si="14"/>
        <v>0</v>
      </c>
      <c r="H136" s="13">
        <v>1</v>
      </c>
      <c r="K136" s="13"/>
    </row>
    <row r="137" spans="1:11">
      <c r="A137" s="13">
        <v>-2.1867665152213124E-19</v>
      </c>
      <c r="B137" s="13">
        <v>-1.5365408774468708E-19</v>
      </c>
      <c r="D137" s="13">
        <f t="shared" si="12"/>
        <v>-8.7073060097596344E-21</v>
      </c>
      <c r="E137" s="13">
        <f t="shared" si="13"/>
        <v>-3.5203898883343889E-19</v>
      </c>
      <c r="G137" s="13">
        <f t="shared" si="14"/>
        <v>-2.258465995476093E-21</v>
      </c>
      <c r="H137" s="13">
        <v>1</v>
      </c>
      <c r="I137">
        <v>-2.258465995476093E-21</v>
      </c>
      <c r="J137">
        <v>-5.6177027659629871E-19</v>
      </c>
      <c r="K137" s="13">
        <f t="shared" si="15"/>
        <v>247.73975420554225</v>
      </c>
    </row>
    <row r="138" spans="1:11">
      <c r="A138" s="13">
        <v>-2.099693455123716E-19</v>
      </c>
      <c r="B138" s="13">
        <v>-1.9838490108875178E-19</v>
      </c>
      <c r="D138" s="13">
        <f t="shared" si="12"/>
        <v>-4.7408175778801657E-21</v>
      </c>
      <c r="E138" s="13">
        <f t="shared" si="13"/>
        <v>-2.3557320055134807E-19</v>
      </c>
      <c r="G138" s="13">
        <f t="shared" si="14"/>
        <v>-2.1601377337045159E-21</v>
      </c>
      <c r="H138" s="13">
        <v>1</v>
      </c>
      <c r="I138">
        <v>-2.1601377337045159E-21</v>
      </c>
      <c r="J138">
        <v>-1.3619750083646136E-18</v>
      </c>
      <c r="K138" s="13">
        <f t="shared" si="15"/>
        <v>629.50378089961066</v>
      </c>
    </row>
    <row r="139" spans="1:11">
      <c r="A139" s="13">
        <v>-2.0522852793449144E-19</v>
      </c>
      <c r="B139" s="13">
        <v>-3.7188299462596288E-20</v>
      </c>
      <c r="D139" s="13">
        <f t="shared" si="12"/>
        <v>-1.5384416898137388E-20</v>
      </c>
      <c r="E139" s="13">
        <f t="shared" si="13"/>
        <v>-1.9455888557433613E-19</v>
      </c>
      <c r="G139" s="13">
        <f t="shared" si="14"/>
        <v>0</v>
      </c>
      <c r="H139" s="13">
        <v>1</v>
      </c>
      <c r="K139" s="13"/>
    </row>
    <row r="140" spans="1:11">
      <c r="A140" s="13">
        <v>-1.8984411103635405E-19</v>
      </c>
      <c r="B140" s="13">
        <v>-1.5737058611173985E-19</v>
      </c>
      <c r="D140" s="13">
        <f t="shared" si="12"/>
        <v>-4.1999627738991207E-20</v>
      </c>
      <c r="E140" s="13">
        <f t="shared" si="13"/>
        <v>-1.4272985732421471E-18</v>
      </c>
      <c r="G140" s="13">
        <f t="shared" si="14"/>
        <v>-2.0695037316316752E-21</v>
      </c>
      <c r="H140" s="13">
        <v>1</v>
      </c>
      <c r="I140">
        <v>-2.0695037316316752E-21</v>
      </c>
      <c r="J140">
        <v>-3.728117694200285E-19</v>
      </c>
      <c r="K140" s="13">
        <f t="shared" si="15"/>
        <v>179.14549271969159</v>
      </c>
    </row>
    <row r="141" spans="1:11">
      <c r="A141" s="13">
        <v>-1.4784448329736284E-19</v>
      </c>
      <c r="B141" s="13">
        <v>-1.2699279871304073E-18</v>
      </c>
      <c r="D141" s="13">
        <f t="shared" si="12"/>
        <v>-2.3039947844926064E-20</v>
      </c>
      <c r="E141" s="13">
        <f t="shared" si="13"/>
        <v>-1.3753640236097526E-18</v>
      </c>
      <c r="G141" s="13">
        <f t="shared" si="14"/>
        <v>-1.670823928104504E-21</v>
      </c>
      <c r="H141" s="13">
        <v>1</v>
      </c>
      <c r="I141">
        <v>-1.670823928104504E-21</v>
      </c>
      <c r="J141">
        <v>-4.9369729701977549E-21</v>
      </c>
      <c r="K141" s="13">
        <f t="shared" si="15"/>
        <v>1.9548134229790399</v>
      </c>
    </row>
    <row r="142" spans="1:11">
      <c r="A142" s="13">
        <v>-1.2480453545243678E-19</v>
      </c>
      <c r="B142" s="13">
        <v>-1.0543603647934526E-19</v>
      </c>
      <c r="D142" s="13">
        <f t="shared" si="12"/>
        <v>-1.4963223257198925E-20</v>
      </c>
      <c r="E142" s="13">
        <f t="shared" si="13"/>
        <v>-1.4442842499581937E-19</v>
      </c>
      <c r="G142" s="13">
        <f t="shared" si="14"/>
        <v>-1.5759778994357382E-21</v>
      </c>
      <c r="H142" s="13">
        <v>1</v>
      </c>
      <c r="I142">
        <v>-1.5759778994357382E-21</v>
      </c>
      <c r="J142">
        <v>-4.6866201208197842E-19</v>
      </c>
      <c r="K142" s="13">
        <f t="shared" si="15"/>
        <v>296.37854334745288</v>
      </c>
    </row>
    <row r="143" spans="1:11">
      <c r="A143" s="13">
        <v>-1.0984131219523785E-19</v>
      </c>
      <c r="B143" s="13">
        <v>-3.8992388516474114E-20</v>
      </c>
      <c r="D143" s="13">
        <f t="shared" si="12"/>
        <v>-3.8678279218325374E-20</v>
      </c>
      <c r="E143" s="13">
        <f t="shared" si="13"/>
        <v>-6.6422344050999859E-20</v>
      </c>
      <c r="G143" s="13">
        <f t="shared" si="14"/>
        <v>0</v>
      </c>
      <c r="H143" s="13">
        <v>1</v>
      </c>
      <c r="K143" s="13"/>
    </row>
    <row r="144" spans="1:11">
      <c r="A144" s="13">
        <v>-7.1163032976912478E-20</v>
      </c>
      <c r="B144" s="13">
        <v>-2.7429955534525744E-20</v>
      </c>
      <c r="D144" s="13">
        <f t="shared" si="12"/>
        <v>-3.9554182462150938E-20</v>
      </c>
      <c r="E144" s="13">
        <f t="shared" si="13"/>
        <v>-3.8594035944116402E-20</v>
      </c>
      <c r="G144" s="13">
        <f t="shared" si="14"/>
        <v>-1.4716907964852535E-21</v>
      </c>
      <c r="H144" s="13">
        <v>1</v>
      </c>
      <c r="I144">
        <v>-1.4716907964852535E-21</v>
      </c>
      <c r="J144">
        <v>-1.2741542001374932E-18</v>
      </c>
      <c r="K144" s="13">
        <f t="shared" si="15"/>
        <v>864.77574799032209</v>
      </c>
    </row>
    <row r="145" spans="1:11">
      <c r="A145" s="13">
        <v>-3.160885051476154E-20</v>
      </c>
      <c r="B145" s="13">
        <v>-1.1164080409590659E-20</v>
      </c>
      <c r="D145" s="13">
        <f t="shared" si="12"/>
        <v>-6.1667644927054344E-21</v>
      </c>
      <c r="E145" s="13">
        <f t="shared" si="13"/>
        <v>-2.011650627787556E-20</v>
      </c>
      <c r="G145" s="13">
        <f t="shared" si="14"/>
        <v>-1.3972263874769436E-21</v>
      </c>
      <c r="H145" s="13">
        <v>1</v>
      </c>
      <c r="I145">
        <v>-1.3972263874769436E-21</v>
      </c>
      <c r="J145">
        <v>-8.5894628274306322E-19</v>
      </c>
      <c r="K145" s="13">
        <f t="shared" si="15"/>
        <v>613.75097410242483</v>
      </c>
    </row>
    <row r="146" spans="1:11">
      <c r="A146" s="13">
        <v>-2.5442086022056105E-20</v>
      </c>
      <c r="B146" s="13">
        <v>-8.9524258682849023E-21</v>
      </c>
      <c r="D146" s="13">
        <f t="shared" si="12"/>
        <v>-2.2381863011894197E-20</v>
      </c>
      <c r="E146" s="13">
        <f t="shared" si="13"/>
        <v>-1.9663206403851578E-20</v>
      </c>
      <c r="G146" s="13">
        <f t="shared" si="14"/>
        <v>-1.3893990790296599E-21</v>
      </c>
      <c r="H146" s="13">
        <v>1</v>
      </c>
      <c r="I146">
        <v>-1.3893990790296599E-21</v>
      </c>
      <c r="J146">
        <v>-1.5647753503249496E-20</v>
      </c>
      <c r="K146" s="13">
        <f t="shared" si="15"/>
        <v>10.262245483981252</v>
      </c>
    </row>
    <row r="147" spans="1:11">
      <c r="A147" s="13">
        <v>-3.0602230101619071E-21</v>
      </c>
      <c r="B147" s="13">
        <v>-1.0710780535566676E-20</v>
      </c>
      <c r="D147" s="13">
        <f t="shared" si="12"/>
        <v>-1.3893990790296599E-21</v>
      </c>
      <c r="E147" s="13">
        <f t="shared" si="13"/>
        <v>-1.5647753503249496E-20</v>
      </c>
      <c r="G147" s="13"/>
      <c r="K147" s="13"/>
    </row>
    <row r="148" spans="1:11">
      <c r="A148" s="13">
        <v>-1.6708239311322472E-21</v>
      </c>
      <c r="B148" s="13">
        <v>-4.9369729676828207E-21</v>
      </c>
      <c r="D148" s="13">
        <f t="shared" si="12"/>
        <v>-1.670823928104504E-21</v>
      </c>
      <c r="E148" s="13">
        <f t="shared" si="13"/>
        <v>-4.9369729701977549E-21</v>
      </c>
      <c r="G148" s="13"/>
      <c r="K148" s="13"/>
    </row>
    <row r="149" spans="1:11">
      <c r="A149" s="13">
        <v>-3.0277431030538229E-30</v>
      </c>
      <c r="B149" s="13">
        <v>-2.5149345139998924E-30</v>
      </c>
      <c r="D149" s="13">
        <f t="shared" si="12"/>
        <v>-6.7564493574225053E-30</v>
      </c>
      <c r="E149" s="13">
        <f t="shared" si="13"/>
        <v>4.0959663834392678E-31</v>
      </c>
      <c r="G149" s="13"/>
      <c r="K149" s="13"/>
    </row>
    <row r="150" spans="1:11">
      <c r="A150" s="13">
        <v>3.7287062543686825E-30</v>
      </c>
      <c r="B150" s="13">
        <v>2.9245311523438192E-30</v>
      </c>
      <c r="D150" s="13">
        <f t="shared" si="12"/>
        <v>-4.6046476268121326E-31</v>
      </c>
      <c r="E150" s="13">
        <f t="shared" si="13"/>
        <v>6.2196543968678805E-30</v>
      </c>
      <c r="G150" s="13"/>
      <c r="K150" s="13"/>
    </row>
    <row r="151" spans="1:11">
      <c r="A151" s="13">
        <v>4.1891710170498957E-30</v>
      </c>
      <c r="B151" s="13">
        <v>3.2951232445240613E-30</v>
      </c>
      <c r="D151" s="13">
        <f t="shared" si="12"/>
        <v>-6.1382799445643522E-30</v>
      </c>
      <c r="E151" s="13">
        <f t="shared" si="13"/>
        <v>1.160653316148315E-29</v>
      </c>
      <c r="G151" s="13"/>
      <c r="K151" s="13"/>
    </row>
    <row r="152" spans="1:11">
      <c r="A152" s="13">
        <v>1.0327450961614248E-29</v>
      </c>
      <c r="B152" s="13">
        <v>8.311409916959088E-30</v>
      </c>
      <c r="D152" s="13">
        <f t="shared" si="12"/>
        <v>-8.8636005202897982E-29</v>
      </c>
      <c r="E152" s="13">
        <f t="shared" si="13"/>
        <v>1.0089193358804757E-28</v>
      </c>
      <c r="G152" s="13"/>
      <c r="K152" s="13"/>
    </row>
    <row r="153" spans="1:11">
      <c r="A153" s="13">
        <v>9.8963456164512234E-29</v>
      </c>
      <c r="B153" s="13">
        <v>9.2580523671088475E-29</v>
      </c>
      <c r="D153" s="13">
        <f t="shared" si="12"/>
        <v>-5.0613422115212715E-28</v>
      </c>
      <c r="E153" s="13">
        <f t="shared" si="13"/>
        <v>7.7486513580601911E-28</v>
      </c>
      <c r="G153" s="13"/>
      <c r="I153">
        <v>-1.9407758450209396E-22</v>
      </c>
      <c r="J153">
        <v>-9.4276600749778966E-20</v>
      </c>
      <c r="K153" s="13">
        <f t="shared" si="15"/>
        <v>484.76759130450631</v>
      </c>
    </row>
    <row r="154" spans="1:11">
      <c r="A154" s="13">
        <v>6.0509767731663938E-28</v>
      </c>
      <c r="B154" s="13">
        <v>6.8228461213493068E-28</v>
      </c>
      <c r="D154" s="13">
        <f t="shared" si="12"/>
        <v>-2.2036908195013342E-27</v>
      </c>
      <c r="E154" s="13">
        <f t="shared" si="13"/>
        <v>4.8856783097572079E-27</v>
      </c>
      <c r="G154" s="13"/>
      <c r="K154" s="13"/>
    </row>
    <row r="155" spans="1:11">
      <c r="A155" s="13">
        <v>2.8087884968179736E-27</v>
      </c>
      <c r="B155" s="13">
        <v>4.2033936976222775E-27</v>
      </c>
      <c r="D155" s="13">
        <f t="shared" si="12"/>
        <v>-2.4614629571949997E-20</v>
      </c>
      <c r="E155" s="13">
        <f t="shared" si="13"/>
        <v>1.8291539995188524E-20</v>
      </c>
      <c r="G155" s="13"/>
      <c r="K155" s="13"/>
    </row>
    <row r="156" spans="1:11">
      <c r="A156" s="13">
        <v>2.4614632380738494E-20</v>
      </c>
      <c r="B156" s="13">
        <v>1.8291535791794827E-20</v>
      </c>
      <c r="D156" s="13">
        <f t="shared" si="12"/>
        <v>-2.4374518083904032E-20</v>
      </c>
      <c r="E156" s="13">
        <f t="shared" si="13"/>
        <v>5.5029899448413058E-20</v>
      </c>
      <c r="G156" s="13"/>
      <c r="K156" s="13"/>
    </row>
    <row r="157" spans="1:11">
      <c r="A157" s="13">
        <v>4.8989150464642525E-20</v>
      </c>
      <c r="B157" s="13">
        <v>3.6738363656618228E-20</v>
      </c>
      <c r="D157" s="13">
        <f t="shared" si="12"/>
        <v>-6.2227137262782628E-20</v>
      </c>
      <c r="E157" s="13">
        <f t="shared" si="13"/>
        <v>5.4924058154513499E-20</v>
      </c>
      <c r="G157" s="13"/>
      <c r="I157">
        <v>-2.2036908195013342E-27</v>
      </c>
      <c r="J157">
        <v>4.8856783097572079E-27</v>
      </c>
      <c r="K157" s="13">
        <f t="shared" si="15"/>
        <v>-3.2170434556980054</v>
      </c>
    </row>
    <row r="158" spans="1:11">
      <c r="A158" s="13">
        <v>1.1121628772742515E-19</v>
      </c>
      <c r="B158" s="13">
        <v>1.8185694497895278E-20</v>
      </c>
      <c r="D158" s="13">
        <f t="shared" si="12"/>
        <v>-6.5047142712022541E-21</v>
      </c>
      <c r="E158" s="13">
        <f t="shared" si="13"/>
        <v>3.8657643948444569E-20</v>
      </c>
      <c r="G158" s="13"/>
      <c r="I158">
        <v>-5.0613422115212715E-28</v>
      </c>
      <c r="J158">
        <v>7.7486513580601911E-28</v>
      </c>
      <c r="K158" s="13">
        <f t="shared" si="15"/>
        <v>-2.5309479253194391</v>
      </c>
    </row>
    <row r="159" spans="1:11">
      <c r="A159" s="13">
        <v>1.1772100199862741E-19</v>
      </c>
      <c r="B159" s="13">
        <v>2.0471949450549288E-20</v>
      </c>
      <c r="D159" s="13">
        <f t="shared" si="12"/>
        <v>-4.587439916865766E-20</v>
      </c>
      <c r="E159" s="13">
        <f t="shared" si="13"/>
        <v>4.1898310696547957E-20</v>
      </c>
      <c r="G159" s="13"/>
      <c r="I159">
        <v>-8.8636005202897982E-29</v>
      </c>
      <c r="J159">
        <v>1.0089193358804757E-28</v>
      </c>
      <c r="K159" s="13">
        <f t="shared" si="15"/>
        <v>-2.1382725717059827</v>
      </c>
    </row>
    <row r="160" spans="1:11">
      <c r="A160" s="13">
        <v>1.6359540116728507E-19</v>
      </c>
      <c r="B160" s="13">
        <v>2.1426361245998672E-20</v>
      </c>
      <c r="D160" s="13">
        <f t="shared" si="12"/>
        <v>-6.3451369135047094E-21</v>
      </c>
      <c r="E160" s="13">
        <f t="shared" si="13"/>
        <v>1.2461731581506281E-19</v>
      </c>
      <c r="G160" s="13"/>
      <c r="I160">
        <v>-6.7564493574225053E-30</v>
      </c>
      <c r="J160">
        <v>4.0959663834392678E-31</v>
      </c>
      <c r="K160" s="13">
        <f t="shared" si="15"/>
        <v>-1.0606230605271911</v>
      </c>
    </row>
    <row r="161" spans="1:11">
      <c r="A161" s="13">
        <v>1.6994053808078978E-19</v>
      </c>
      <c r="B161" s="13">
        <v>1.0319095456906414E-19</v>
      </c>
      <c r="D161" s="13">
        <f t="shared" si="12"/>
        <v>-6.9624493953874468E-20</v>
      </c>
      <c r="E161" s="13">
        <f t="shared" si="13"/>
        <v>1.2742955427764386E-19</v>
      </c>
      <c r="G161" s="13"/>
      <c r="I161">
        <v>-6.1382799445643522E-30</v>
      </c>
      <c r="J161">
        <v>1.160653316148315E-29</v>
      </c>
      <c r="K161" s="13">
        <f t="shared" si="15"/>
        <v>-2.8908445470560715</v>
      </c>
    </row>
    <row r="162" spans="1:11">
      <c r="A162" s="13">
        <v>2.3956503203466424E-19</v>
      </c>
      <c r="B162" s="13">
        <v>2.4238599708579706E-20</v>
      </c>
      <c r="D162" s="13">
        <f t="shared" si="12"/>
        <v>-1.9601595481896275E-20</v>
      </c>
      <c r="E162" s="13">
        <f t="shared" si="13"/>
        <v>6.7128186003542561E-20</v>
      </c>
      <c r="G162" s="13"/>
      <c r="I162">
        <v>-4.6046476268121326E-31</v>
      </c>
      <c r="J162">
        <v>6.2196543968678805E-30</v>
      </c>
      <c r="K162" s="13">
        <f t="shared" si="15"/>
        <v>-14.507340628307407</v>
      </c>
    </row>
    <row r="163" spans="1:11">
      <c r="A163" s="13">
        <v>2.5916662751656052E-19</v>
      </c>
      <c r="B163" s="13">
        <v>4.2889586294962861E-20</v>
      </c>
      <c r="D163" s="13">
        <f t="shared" si="12"/>
        <v>-8.2693146571534281E-20</v>
      </c>
      <c r="E163" s="13">
        <f t="shared" si="13"/>
        <v>1.4716547341495884E-19</v>
      </c>
      <c r="G163" s="13"/>
      <c r="I163">
        <v>0</v>
      </c>
      <c r="J163">
        <v>-5.5440035838821051E-18</v>
      </c>
      <c r="K163" s="13">
        <f t="shared" si="15"/>
        <v>0</v>
      </c>
    </row>
    <row r="164" spans="1:11">
      <c r="A164" s="13">
        <v>3.418597740880948E-19</v>
      </c>
      <c r="B164" s="13">
        <v>1.0427588711999597E-19</v>
      </c>
      <c r="D164" s="13">
        <f t="shared" si="12"/>
        <v>-9.9506444732723023E-19</v>
      </c>
      <c r="E164" s="13">
        <f t="shared" si="13"/>
        <v>3.9706889023612632E-19</v>
      </c>
      <c r="G164" s="13"/>
      <c r="I164">
        <v>0</v>
      </c>
      <c r="J164">
        <v>-2.6555218904563525E-18</v>
      </c>
      <c r="K164" s="13">
        <f t="shared" si="15"/>
        <v>0</v>
      </c>
    </row>
    <row r="165" spans="1:11">
      <c r="A165" s="13">
        <v>1.3369242214153249E-18</v>
      </c>
      <c r="B165" s="13">
        <v>2.9279300311613038E-19</v>
      </c>
      <c r="D165" s="13">
        <f t="shared" si="12"/>
        <v>-1.9611602893537038E-19</v>
      </c>
      <c r="E165" s="13">
        <f t="shared" si="13"/>
        <v>1.4651793553706839E-18</v>
      </c>
      <c r="G165" s="13"/>
      <c r="I165">
        <v>0</v>
      </c>
      <c r="J165">
        <v>-2.3129606491218489E-18</v>
      </c>
      <c r="K165" s="13">
        <f t="shared" si="15"/>
        <v>0</v>
      </c>
    </row>
    <row r="166" spans="1:11">
      <c r="A166" s="13">
        <v>1.5330402503506953E-18</v>
      </c>
      <c r="B166" s="13">
        <v>1.1723863522545535E-18</v>
      </c>
      <c r="D166" s="13">
        <f t="shared" si="12"/>
        <v>-7.4514637484216599E-18</v>
      </c>
      <c r="E166" s="13">
        <f t="shared" si="13"/>
        <v>3.8618632329941781E-18</v>
      </c>
      <c r="G166" s="13"/>
      <c r="I166">
        <v>0</v>
      </c>
      <c r="J166">
        <v>-1.9441165628047638E-18</v>
      </c>
      <c r="K166" s="13">
        <f t="shared" si="15"/>
        <v>0</v>
      </c>
    </row>
    <row r="167" spans="1:11">
      <c r="A167" s="13">
        <v>8.9845039987723551E-18</v>
      </c>
      <c r="B167" s="13">
        <v>2.689476880739625E-18</v>
      </c>
      <c r="D167" s="13">
        <f t="shared" si="12"/>
        <v>-2.093043568133102E-18</v>
      </c>
      <c r="E167" s="13">
        <f t="shared" si="13"/>
        <v>6.8619830341669109E-18</v>
      </c>
      <c r="G167" s="13"/>
      <c r="I167">
        <v>0</v>
      </c>
      <c r="J167">
        <v>-1.95238782316502E-18</v>
      </c>
      <c r="K167" s="13">
        <f t="shared" si="15"/>
        <v>0</v>
      </c>
    </row>
    <row r="168" spans="1:11">
      <c r="A168" s="13">
        <v>1.1077547566905457E-17</v>
      </c>
      <c r="B168" s="13">
        <v>4.1725061534272855E-18</v>
      </c>
      <c r="D168" s="13">
        <f t="shared" si="12"/>
        <v>-1.5622655314025902E-18</v>
      </c>
      <c r="E168" s="13">
        <f t="shared" si="13"/>
        <v>7.6322314652345803E-18</v>
      </c>
      <c r="G168" s="13"/>
      <c r="I168">
        <v>0</v>
      </c>
      <c r="J168">
        <v>-1.95238782316502E-18</v>
      </c>
      <c r="K168" s="13">
        <f t="shared" si="15"/>
        <v>0</v>
      </c>
    </row>
    <row r="169" spans="1:11">
      <c r="A169" s="13">
        <v>1.2639813098308047E-17</v>
      </c>
      <c r="B169" s="13">
        <v>3.4597253118072948E-18</v>
      </c>
      <c r="D169" s="13">
        <f t="shared" si="12"/>
        <v>-3.1581052689254752E-18</v>
      </c>
      <c r="E169" s="13">
        <f t="shared" si="13"/>
        <v>7.8860910866608645E-18</v>
      </c>
      <c r="G169" s="13"/>
      <c r="I169">
        <v>0</v>
      </c>
      <c r="J169">
        <v>-1.95238782316502E-18</v>
      </c>
      <c r="K169" s="13">
        <f t="shared" si="15"/>
        <v>0</v>
      </c>
    </row>
    <row r="170" spans="1:11">
      <c r="A170" s="13">
        <v>1.5797918367233522E-17</v>
      </c>
      <c r="B170" s="13">
        <v>4.4263657748535697E-18</v>
      </c>
      <c r="D170" s="13">
        <f t="shared" si="12"/>
        <v>-1.479486760135253E-18</v>
      </c>
      <c r="E170" s="13">
        <f t="shared" si="13"/>
        <v>1.5634567688901275E-17</v>
      </c>
      <c r="G170" s="13"/>
      <c r="I170">
        <v>0</v>
      </c>
      <c r="J170">
        <v>-1.95238782316502E-18</v>
      </c>
      <c r="K170" s="13">
        <f t="shared" si="15"/>
        <v>0</v>
      </c>
    </row>
    <row r="171" spans="1:11">
      <c r="A171" s="13">
        <v>1.7277405127368775E-17</v>
      </c>
      <c r="B171" s="13">
        <v>1.1208201914047704E-17</v>
      </c>
      <c r="D171" s="13">
        <f t="shared" si="12"/>
        <v>-6.7912831745657995E-18</v>
      </c>
      <c r="E171" s="13">
        <f t="shared" si="13"/>
        <v>1.7863024649523028E-17</v>
      </c>
      <c r="G171" s="13"/>
      <c r="I171">
        <v>0</v>
      </c>
      <c r="J171">
        <v>-1.95238782316502E-18</v>
      </c>
      <c r="K171" s="13">
        <f t="shared" si="15"/>
        <v>0</v>
      </c>
    </row>
    <row r="172" spans="1:11">
      <c r="A172" s="13">
        <v>2.4068688301934575E-17</v>
      </c>
      <c r="B172" s="13">
        <v>6.6548227354753246E-18</v>
      </c>
      <c r="D172" s="13">
        <f t="shared" si="12"/>
        <v>-2.0329581703429973E-18</v>
      </c>
      <c r="E172" s="13">
        <f t="shared" si="13"/>
        <v>1.2511944922221516E-17</v>
      </c>
      <c r="G172" s="13"/>
      <c r="I172">
        <v>0</v>
      </c>
      <c r="J172">
        <v>-1.95238782316502E-18</v>
      </c>
      <c r="K172" s="13">
        <f t="shared" si="15"/>
        <v>0</v>
      </c>
    </row>
    <row r="173" spans="1:11">
      <c r="A173" s="13">
        <v>2.6101646472277572E-17</v>
      </c>
      <c r="B173" s="13">
        <v>5.8571221867461926E-18</v>
      </c>
      <c r="D173" s="13">
        <f t="shared" si="12"/>
        <v>-2.6930808029266469E-18</v>
      </c>
      <c r="E173" s="13">
        <f t="shared" si="13"/>
        <v>1.2714960571786178E-17</v>
      </c>
      <c r="G173" s="13"/>
      <c r="I173">
        <v>0</v>
      </c>
      <c r="J173">
        <v>-1.8679644129459481E-18</v>
      </c>
      <c r="K173" s="13">
        <f t="shared" si="15"/>
        <v>0</v>
      </c>
    </row>
    <row r="174" spans="1:11">
      <c r="A174" s="13">
        <v>2.8794727275204219E-17</v>
      </c>
      <c r="B174" s="13">
        <v>6.8578383850399862E-18</v>
      </c>
      <c r="D174" s="13">
        <f t="shared" si="12"/>
        <v>-1.1555812966309152E-18</v>
      </c>
      <c r="E174" s="13">
        <f t="shared" si="13"/>
        <v>1.4095782327176906E-17</v>
      </c>
      <c r="G174" s="13"/>
      <c r="I174">
        <v>0</v>
      </c>
      <c r="J174">
        <v>-1.7834724076342747E-18</v>
      </c>
      <c r="K174" s="13">
        <f t="shared" si="15"/>
        <v>0</v>
      </c>
    </row>
    <row r="175" spans="1:11">
      <c r="A175" s="13">
        <v>2.9950308571835134E-17</v>
      </c>
      <c r="B175" s="13">
        <v>7.2379439421369208E-18</v>
      </c>
      <c r="D175" s="13">
        <f t="shared" si="12"/>
        <v>-7.2264394922743265E-19</v>
      </c>
      <c r="E175" s="13">
        <f t="shared" si="13"/>
        <v>7.3029016459672134E-18</v>
      </c>
      <c r="G175" s="13"/>
      <c r="I175">
        <v>0</v>
      </c>
      <c r="J175">
        <v>-1.7834724076342747E-18</v>
      </c>
      <c r="K175" s="13">
        <f t="shared" si="15"/>
        <v>0</v>
      </c>
    </row>
    <row r="176" spans="1:11">
      <c r="A176" s="13">
        <v>3.0672952521062567E-17</v>
      </c>
      <c r="B176" s="13">
        <v>6.4957703830292924E-20</v>
      </c>
      <c r="D176" s="13">
        <f t="shared" si="12"/>
        <v>-4.4015792314203453E-18</v>
      </c>
      <c r="E176" s="13">
        <f t="shared" si="13"/>
        <v>7.717174822003449E-18</v>
      </c>
      <c r="G176" s="13"/>
      <c r="I176">
        <v>0</v>
      </c>
      <c r="J176">
        <v>-1.7834724076342747E-18</v>
      </c>
      <c r="K176" s="13">
        <f t="shared" si="15"/>
        <v>0</v>
      </c>
    </row>
    <row r="177" spans="1:11">
      <c r="A177" s="13">
        <v>3.5074531752482912E-17</v>
      </c>
      <c r="B177" s="13">
        <v>7.6522171181731564E-18</v>
      </c>
      <c r="D177" s="13">
        <f t="shared" si="12"/>
        <v>-4.8602898991907826E-17</v>
      </c>
      <c r="E177" s="13">
        <f t="shared" si="13"/>
        <v>4.3803932926045615E-16</v>
      </c>
      <c r="G177" s="13"/>
      <c r="I177">
        <v>0</v>
      </c>
      <c r="J177">
        <v>-1.7834724076342747E-18</v>
      </c>
      <c r="K177" s="13">
        <f t="shared" si="15"/>
        <v>0</v>
      </c>
    </row>
    <row r="178" spans="1:11">
      <c r="A178" s="13">
        <v>8.3677430744390738E-17</v>
      </c>
      <c r="B178" s="13">
        <v>4.3038711214228299E-16</v>
      </c>
      <c r="D178" s="13">
        <f t="shared" si="12"/>
        <v>-5.9417381389365594E-17</v>
      </c>
      <c r="E178" s="13">
        <f t="shared" si="13"/>
        <v>4.3069453297916977E-16</v>
      </c>
      <c r="G178" s="13"/>
      <c r="I178">
        <v>0</v>
      </c>
      <c r="J178">
        <v>-2.583728837952367E-18</v>
      </c>
      <c r="K178" s="13">
        <f t="shared" si="15"/>
        <v>0</v>
      </c>
    </row>
    <row r="179" spans="1:11">
      <c r="A179" s="13">
        <v>1.4309481213375633E-16</v>
      </c>
      <c r="B179" s="13">
        <v>3.0742083688677712E-19</v>
      </c>
      <c r="D179" s="13">
        <f t="shared" si="12"/>
        <v>-3.0410607670819476E-16</v>
      </c>
      <c r="E179" s="13">
        <f t="shared" si="13"/>
        <v>8.9731792220636234E-19</v>
      </c>
      <c r="G179" s="13"/>
      <c r="I179">
        <v>0</v>
      </c>
      <c r="J179">
        <v>-2.583728837952367E-18</v>
      </c>
      <c r="K179" s="13">
        <f t="shared" si="15"/>
        <v>0</v>
      </c>
    </row>
    <row r="180" spans="1:11">
      <c r="A180" s="13">
        <v>4.4720088884195109E-16</v>
      </c>
      <c r="B180" s="13">
        <v>5.8989708531958522E-19</v>
      </c>
      <c r="D180" s="13">
        <f t="shared" si="12"/>
        <v>-7.4252453375310422E-17</v>
      </c>
      <c r="E180" s="13">
        <f t="shared" si="13"/>
        <v>1.2729209916003165E-18</v>
      </c>
      <c r="G180" s="13"/>
      <c r="I180">
        <v>0</v>
      </c>
      <c r="J180">
        <v>-2.583728837952367E-18</v>
      </c>
      <c r="K180" s="13">
        <f t="shared" si="15"/>
        <v>0</v>
      </c>
    </row>
    <row r="181" spans="1:11">
      <c r="A181" s="13">
        <v>5.2145334221726152E-16</v>
      </c>
      <c r="B181" s="13">
        <v>6.8302390628073127E-19</v>
      </c>
      <c r="D181" s="13">
        <f t="shared" si="12"/>
        <v>-2.6528938712599802E-16</v>
      </c>
      <c r="E181" s="13">
        <f t="shared" si="13"/>
        <v>7.8538126822347922E-19</v>
      </c>
      <c r="G181" s="13"/>
      <c r="I181">
        <v>0</v>
      </c>
      <c r="J181">
        <v>-2.3654175517808075E-18</v>
      </c>
      <c r="K181" s="13">
        <f t="shared" si="15"/>
        <v>0</v>
      </c>
    </row>
    <row r="182" spans="1:11">
      <c r="A182" s="13">
        <v>7.8674272934325953E-16</v>
      </c>
      <c r="B182" s="13">
        <v>1.0235736194274797E-19</v>
      </c>
      <c r="D182" s="13">
        <f t="shared" si="12"/>
        <v>-9.1399892547500161E-17</v>
      </c>
      <c r="E182" s="13">
        <f t="shared" si="13"/>
        <v>1.7281937610446438E-19</v>
      </c>
      <c r="G182" s="13"/>
      <c r="I182">
        <v>0</v>
      </c>
      <c r="J182">
        <v>-6.0598332749586154E-19</v>
      </c>
      <c r="K182" s="13">
        <f t="shared" si="15"/>
        <v>0</v>
      </c>
    </row>
    <row r="183" spans="1:11">
      <c r="A183" s="13">
        <v>8.7814262189075969E-16</v>
      </c>
      <c r="B183" s="13">
        <v>7.0462014161716417E-20</v>
      </c>
      <c r="D183" s="13">
        <f t="shared" si="12"/>
        <v>8.7814262189075969E-16</v>
      </c>
      <c r="E183" s="13">
        <f t="shared" si="13"/>
        <v>7.0462014161716417E-20</v>
      </c>
      <c r="G183" s="13"/>
      <c r="I183">
        <v>8.7814262189075969E-16</v>
      </c>
      <c r="J183">
        <v>7.0462014161716417E-20</v>
      </c>
      <c r="K183" s="13">
        <f t="shared" si="15"/>
        <v>-0.99991976017060868</v>
      </c>
    </row>
  </sheetData>
  <autoFilter ref="I2:K135"/>
  <sortState ref="I2:J544">
    <sortCondition ref="I2:I544"/>
  </sortState>
  <conditionalFormatting sqref="G2:G18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{392EB263-11FE-4BCF-AC55-87F2F0339296}</x14:id>
        </ext>
      </extLst>
    </cfRule>
  </conditionalFormatting>
  <conditionalFormatting sqref="K2:K18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{C1A2A443-8201-41C9-8368-E6A24651035F}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92EB263-11FE-4BCF-AC55-87F2F033929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G2:G182</xm:sqref>
        </x14:conditionalFormatting>
        <x14:conditionalFormatting xmlns:xm="http://schemas.microsoft.com/office/excel/2006/main">
          <x14:cfRule type="dataBar" id="{C1A2A443-8201-41C9-8368-E6A24651035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K2:K183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543"/>
  <sheetViews>
    <sheetView topLeftCell="G3" workbookViewId="0">
      <selection activeCell="L33" sqref="L33"/>
    </sheetView>
  </sheetViews>
  <sheetFormatPr defaultColWidth="8.85546875" defaultRowHeight="15"/>
  <cols>
    <col min="2" max="2" width="28.28515625" style="7" customWidth="1"/>
    <col min="3" max="3" width="28.28515625" style="6" customWidth="1"/>
    <col min="4" max="4" width="26.5703125" customWidth="1"/>
    <col min="5" max="5" width="17.7109375" customWidth="1"/>
    <col min="10" max="11" width="12.7109375" bestFit="1" customWidth="1"/>
    <col min="12" max="12" width="12.7109375" style="13" customWidth="1"/>
    <col min="13" max="13" width="11.5703125" customWidth="1"/>
    <col min="14" max="14" width="13" customWidth="1"/>
    <col min="15" max="15" width="12" bestFit="1" customWidth="1"/>
    <col min="20" max="20" width="12.7109375" bestFit="1" customWidth="1"/>
  </cols>
  <sheetData>
    <row r="1" spans="1:21">
      <c r="A1" s="17" t="s">
        <v>36</v>
      </c>
      <c r="B1" s="17"/>
      <c r="C1" s="17"/>
      <c r="D1" s="17"/>
      <c r="E1" s="17"/>
      <c r="F1" s="17"/>
      <c r="G1" s="17"/>
      <c r="H1" s="17"/>
      <c r="I1" s="17"/>
      <c r="J1" s="18"/>
      <c r="K1" s="18"/>
      <c r="L1" s="18"/>
      <c r="M1" s="18"/>
      <c r="N1" s="16"/>
      <c r="O1" s="16"/>
      <c r="P1" s="16"/>
      <c r="Q1" s="16"/>
      <c r="R1" s="13"/>
      <c r="S1" s="13"/>
      <c r="T1" s="13"/>
      <c r="U1" s="13"/>
    </row>
    <row r="2" spans="1:21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6"/>
      <c r="O2" s="16"/>
      <c r="P2" s="16"/>
      <c r="Q2" s="13"/>
      <c r="R2" s="13"/>
      <c r="S2" s="13"/>
      <c r="T2" s="13"/>
      <c r="U2" s="13"/>
    </row>
    <row r="3" spans="1:21">
      <c r="A3" s="20" t="s">
        <v>49</v>
      </c>
      <c r="B3" s="20" t="s">
        <v>0</v>
      </c>
      <c r="C3" s="25" t="s">
        <v>2</v>
      </c>
      <c r="D3" s="19" t="s">
        <v>1</v>
      </c>
      <c r="E3" s="42" t="s">
        <v>3</v>
      </c>
      <c r="F3" s="42" t="s">
        <v>7</v>
      </c>
      <c r="G3" s="42" t="s">
        <v>8</v>
      </c>
      <c r="H3" s="19" t="s">
        <v>4</v>
      </c>
      <c r="I3" s="19" t="s">
        <v>5</v>
      </c>
      <c r="J3" s="42" t="s">
        <v>22</v>
      </c>
      <c r="K3" s="42" t="s">
        <v>69</v>
      </c>
      <c r="L3" s="42"/>
      <c r="M3" s="14" t="s">
        <v>56</v>
      </c>
      <c r="N3" s="19" t="s">
        <v>48</v>
      </c>
      <c r="O3" s="13"/>
      <c r="P3" s="13"/>
      <c r="Q3" s="13">
        <f>ROUND(0.11,1)</f>
        <v>0.1</v>
      </c>
      <c r="R3" s="13">
        <f>ROUND(0.19,1)</f>
        <v>0.2</v>
      </c>
      <c r="S3" s="19"/>
      <c r="T3" s="19"/>
      <c r="U3" s="19"/>
    </row>
    <row r="4" spans="1:21">
      <c r="A4" s="20">
        <v>1</v>
      </c>
      <c r="B4" s="75">
        <v>3.8629925315477827E-2</v>
      </c>
      <c r="C4" s="75">
        <v>1.1755347326163255E-2</v>
      </c>
      <c r="D4" s="75">
        <v>0.11325028312570781</v>
      </c>
      <c r="E4" s="75">
        <v>3.4462826476022494E-2</v>
      </c>
      <c r="F4" s="69">
        <v>6.75</v>
      </c>
      <c r="G4" s="69">
        <v>22.8</v>
      </c>
      <c r="H4" s="51">
        <v>88900</v>
      </c>
      <c r="I4" s="51">
        <v>500</v>
      </c>
      <c r="J4" s="20">
        <f>0.75*PI()*$P$9*$P$8*(SQRT(($P$10/(2*H4))^2 +((9*$P$11*B4)/(1000*$P$8*$P$9))) - ($P$10/(2*H4)))^3 * ((B4-D4)/((I4/(F4/1000))*B4))</f>
        <v>-2.8447954102542753E-19</v>
      </c>
      <c r="K4" s="20">
        <f>J4* ((1.5*(C4/B4)) + ((C4+E4)/(B4+D4))  + (C4/B4))</f>
        <v>-3.0299166374793077E-19</v>
      </c>
      <c r="L4" s="20"/>
      <c r="M4" s="14">
        <f>ROUND(J4/$P$13,0)</f>
        <v>2</v>
      </c>
      <c r="N4" s="14">
        <f>J4/M4</f>
        <v>-1.4223977051271377E-19</v>
      </c>
      <c r="O4" s="13"/>
      <c r="P4" s="13"/>
      <c r="Q4" s="13"/>
      <c r="R4" s="14">
        <f>J4/P13</f>
        <v>1.8417337471587849</v>
      </c>
      <c r="S4" s="14"/>
      <c r="T4" s="14"/>
      <c r="U4" s="14"/>
    </row>
    <row r="5" spans="1:21">
      <c r="A5" s="20">
        <v>2</v>
      </c>
      <c r="B5" s="75">
        <v>7.2481275670451831E-2</v>
      </c>
      <c r="C5" s="75">
        <v>2.2056541999271234E-2</v>
      </c>
      <c r="D5" s="75">
        <v>0.27223230490018102</v>
      </c>
      <c r="E5" s="75">
        <v>8.2842130068043043E-2</v>
      </c>
      <c r="F5" s="69">
        <v>6.75</v>
      </c>
      <c r="G5" s="69">
        <v>22.8</v>
      </c>
      <c r="H5" s="51">
        <v>88900</v>
      </c>
      <c r="I5" s="51">
        <v>502</v>
      </c>
      <c r="J5" s="20">
        <f t="shared" ref="J5:J68" si="0">0.75*PI()*$P$9*$P$8*(SQRT(($P$10/(2*H5))^2 +((9*$P$11*B5)/(1000*$P$8*$P$9))) - ($P$10/(2*H5)))^3 * ((B5-D5)/((I5/(F5/1000))*B5))</f>
        <v>-1.0858219261429304E-18</v>
      </c>
      <c r="K5" s="20">
        <f t="shared" ref="K5:K68" si="1">J5* ((1.5*(C5/B5)) + ((C5+E5)/(B5+D5))  + (C5/B5))</f>
        <v>-1.1564803245609245E-18</v>
      </c>
      <c r="L5" s="20"/>
      <c r="M5" s="14">
        <f t="shared" ref="M5:M68" si="2">ROUND(J5/$P$13,0)</f>
        <v>7</v>
      </c>
      <c r="N5" s="14">
        <f t="shared" ref="N5:N68" si="3">J5/M5</f>
        <v>-1.5511741802041862E-19</v>
      </c>
      <c r="O5" s="14"/>
      <c r="P5" s="13"/>
      <c r="Q5" s="13"/>
      <c r="R5" s="13"/>
      <c r="S5" s="14"/>
      <c r="T5" s="14"/>
      <c r="U5" s="13"/>
    </row>
    <row r="6" spans="1:21">
      <c r="A6" s="20">
        <v>3</v>
      </c>
      <c r="B6" s="75">
        <v>7.1736011477761832E-2</v>
      </c>
      <c r="C6" s="75">
        <v>2.1829753069101766E-2</v>
      </c>
      <c r="D6" s="75">
        <v>0.30102347983142685</v>
      </c>
      <c r="E6" s="75">
        <v>9.1603479164141674E-2</v>
      </c>
      <c r="F6" s="69">
        <v>6.75</v>
      </c>
      <c r="G6" s="69">
        <v>22.8</v>
      </c>
      <c r="H6" s="51">
        <v>88900</v>
      </c>
      <c r="I6" s="51">
        <v>499</v>
      </c>
      <c r="J6" s="20">
        <f t="shared" si="0"/>
        <v>-1.2466376784684031E-18</v>
      </c>
      <c r="K6" s="20">
        <f t="shared" si="1"/>
        <v>-1.3277609452281763E-18</v>
      </c>
      <c r="L6" s="20"/>
      <c r="M6" s="14">
        <f t="shared" si="2"/>
        <v>8</v>
      </c>
      <c r="N6" s="14">
        <f t="shared" si="3"/>
        <v>-1.5582970980855039E-19</v>
      </c>
      <c r="O6" s="14"/>
      <c r="P6" s="13"/>
      <c r="Q6" s="13"/>
      <c r="R6" s="13"/>
      <c r="S6" s="13"/>
      <c r="T6" s="14"/>
      <c r="U6" s="13"/>
    </row>
    <row r="7" spans="1:21">
      <c r="A7" s="20">
        <v>4</v>
      </c>
      <c r="B7" s="75">
        <v>3.0372057706909646E-2</v>
      </c>
      <c r="C7" s="75">
        <v>9.2424224079963157E-3</v>
      </c>
      <c r="D7" s="75">
        <v>0.81967213114754101</v>
      </c>
      <c r="E7" s="75">
        <v>0.24943176867481856</v>
      </c>
      <c r="F7" s="69">
        <v>6.75</v>
      </c>
      <c r="G7" s="69">
        <v>22.8</v>
      </c>
      <c r="H7" s="51">
        <v>88900</v>
      </c>
      <c r="I7" s="51">
        <v>502</v>
      </c>
      <c r="J7" s="20">
        <f t="shared" si="0"/>
        <v>-2.6026385932158794E-18</v>
      </c>
      <c r="K7" s="20">
        <f t="shared" si="1"/>
        <v>-2.7720017919410525E-18</v>
      </c>
      <c r="L7" s="20"/>
      <c r="M7" s="14">
        <f t="shared" si="2"/>
        <v>17</v>
      </c>
      <c r="N7" s="14">
        <f t="shared" si="3"/>
        <v>-1.5309638783622819E-19</v>
      </c>
      <c r="O7" s="14" t="s">
        <v>24</v>
      </c>
      <c r="P7" s="13" t="s">
        <v>25</v>
      </c>
      <c r="Q7" s="13"/>
      <c r="R7" s="13"/>
      <c r="S7" s="13"/>
      <c r="T7" s="14"/>
      <c r="U7" s="13"/>
    </row>
    <row r="8" spans="1:21">
      <c r="A8" s="20">
        <v>5</v>
      </c>
      <c r="B8" s="75">
        <v>4.8638132295719845E-2</v>
      </c>
      <c r="C8" s="75">
        <v>1.4800912343544682E-2</v>
      </c>
      <c r="D8" s="75">
        <v>0.2590673575129534</v>
      </c>
      <c r="E8" s="75">
        <v>7.8835947612248367E-2</v>
      </c>
      <c r="F8" s="69">
        <v>6.75</v>
      </c>
      <c r="G8" s="69">
        <v>22.8</v>
      </c>
      <c r="H8" s="51">
        <v>88900</v>
      </c>
      <c r="I8" s="51">
        <v>502</v>
      </c>
      <c r="J8" s="20">
        <f t="shared" si="0"/>
        <v>-9.1266766327066659E-19</v>
      </c>
      <c r="K8" s="20">
        <f t="shared" si="1"/>
        <v>-9.720582814023819E-19</v>
      </c>
      <c r="L8" s="20"/>
      <c r="M8" s="14">
        <f t="shared" si="2"/>
        <v>6</v>
      </c>
      <c r="N8" s="14">
        <f t="shared" si="3"/>
        <v>-1.5211127721177776E-19</v>
      </c>
      <c r="O8" s="14" t="s">
        <v>26</v>
      </c>
      <c r="P8" s="13">
        <v>9.81</v>
      </c>
      <c r="Q8" s="13"/>
      <c r="R8" s="13"/>
      <c r="S8" s="13"/>
      <c r="T8" s="21"/>
      <c r="U8" s="21"/>
    </row>
    <row r="9" spans="1:21">
      <c r="A9" s="20">
        <v>6</v>
      </c>
      <c r="B9" s="75">
        <v>0.54120363688843998</v>
      </c>
      <c r="C9" s="75">
        <v>0.87618276353030478</v>
      </c>
      <c r="D9" s="75">
        <v>10.920010920010919</v>
      </c>
      <c r="E9" s="75">
        <v>2.7232530776694435</v>
      </c>
      <c r="F9" s="69">
        <v>9.1</v>
      </c>
      <c r="G9" s="69">
        <v>22.9</v>
      </c>
      <c r="H9" s="51">
        <v>101000</v>
      </c>
      <c r="I9" s="51">
        <v>500</v>
      </c>
      <c r="J9" s="20">
        <f t="shared" si="0"/>
        <v>-2.262578130026178E-16</v>
      </c>
      <c r="K9" s="20">
        <f t="shared" si="1"/>
        <v>-9.8680848642239651E-16</v>
      </c>
      <c r="L9" s="20"/>
      <c r="M9" s="14">
        <f t="shared" si="2"/>
        <v>1465</v>
      </c>
      <c r="N9" s="14">
        <f t="shared" si="3"/>
        <v>-1.5444219317584832E-19</v>
      </c>
      <c r="O9" s="14" t="s">
        <v>27</v>
      </c>
      <c r="P9" s="13">
        <v>886</v>
      </c>
      <c r="Q9" s="13"/>
      <c r="R9" s="13"/>
      <c r="S9" s="13"/>
      <c r="T9" s="13"/>
      <c r="U9" s="13"/>
    </row>
    <row r="10" spans="1:21">
      <c r="A10" s="20">
        <v>7</v>
      </c>
      <c r="B10" s="75">
        <v>1.2195971844727853</v>
      </c>
      <c r="C10" s="75">
        <v>1.9744694208428164</v>
      </c>
      <c r="D10" s="75">
        <v>20.342923568730022</v>
      </c>
      <c r="E10" s="75">
        <v>5.0731569430777554</v>
      </c>
      <c r="F10" s="69">
        <v>9.1</v>
      </c>
      <c r="G10" s="69">
        <v>22.9</v>
      </c>
      <c r="H10" s="51">
        <v>101000</v>
      </c>
      <c r="I10" s="51">
        <v>500</v>
      </c>
      <c r="J10" s="20">
        <f t="shared" si="0"/>
        <v>-6.3390620347441299E-16</v>
      </c>
      <c r="K10" s="20">
        <f t="shared" si="1"/>
        <v>-2.7728492320763993E-15</v>
      </c>
      <c r="L10" s="20"/>
      <c r="M10" s="14">
        <f t="shared" si="2"/>
        <v>4104</v>
      </c>
      <c r="N10" s="14">
        <f t="shared" si="3"/>
        <v>-1.5446057589532479E-19</v>
      </c>
      <c r="O10" s="14" t="s">
        <v>28</v>
      </c>
      <c r="P10" s="13">
        <v>8.3000000000000001E-3</v>
      </c>
      <c r="Q10" s="13"/>
      <c r="R10" s="13"/>
      <c r="S10" s="13"/>
      <c r="T10" s="13"/>
      <c r="U10" s="13"/>
    </row>
    <row r="11" spans="1:21">
      <c r="A11" s="20">
        <v>8</v>
      </c>
      <c r="B11" s="75">
        <v>0.27543656695862945</v>
      </c>
      <c r="C11" s="75">
        <v>0.44591860801714917</v>
      </c>
      <c r="D11" s="75">
        <v>28.702640642939155</v>
      </c>
      <c r="E11" s="75">
        <v>7.1579190754184667</v>
      </c>
      <c r="F11" s="69">
        <v>9.1</v>
      </c>
      <c r="G11" s="69">
        <v>22.9</v>
      </c>
      <c r="H11" s="51">
        <v>101000</v>
      </c>
      <c r="I11" s="51">
        <v>500</v>
      </c>
      <c r="J11" s="20">
        <f t="shared" si="0"/>
        <v>-4.3532060870520451E-16</v>
      </c>
      <c r="K11" s="20">
        <f t="shared" si="1"/>
        <v>-1.8761360130639776E-15</v>
      </c>
      <c r="L11" s="20"/>
      <c r="M11" s="14">
        <f t="shared" si="2"/>
        <v>2818</v>
      </c>
      <c r="N11" s="14">
        <f t="shared" si="3"/>
        <v>-1.5447856944826277E-19</v>
      </c>
      <c r="O11" s="14" t="s">
        <v>29</v>
      </c>
      <c r="P11" s="13">
        <v>1.8320000000000001E-5</v>
      </c>
      <c r="Q11" s="13"/>
      <c r="R11" s="13"/>
      <c r="S11" s="13"/>
      <c r="T11" s="13"/>
      <c r="U11" s="13"/>
    </row>
    <row r="12" spans="1:21">
      <c r="A12" s="20">
        <v>9</v>
      </c>
      <c r="B12" s="75">
        <v>3.7326094333220228</v>
      </c>
      <c r="C12" s="75">
        <v>6.0429158740881164</v>
      </c>
      <c r="D12" s="75">
        <v>2.3054223533751386</v>
      </c>
      <c r="E12" s="75">
        <v>0.57493060814178198</v>
      </c>
      <c r="F12" s="69">
        <v>9.1</v>
      </c>
      <c r="G12" s="69">
        <v>22.9</v>
      </c>
      <c r="H12" s="51">
        <v>101000</v>
      </c>
      <c r="I12" s="51">
        <v>500</v>
      </c>
      <c r="J12" s="20">
        <f t="shared" si="0"/>
        <v>8.3677430744390738E-17</v>
      </c>
      <c r="K12" s="20">
        <f t="shared" si="1"/>
        <v>4.3038711214228299E-16</v>
      </c>
      <c r="L12" s="20"/>
      <c r="M12" s="14">
        <f t="shared" si="2"/>
        <v>-542</v>
      </c>
      <c r="N12" s="14">
        <f t="shared" si="3"/>
        <v>-1.543864035874368E-19</v>
      </c>
      <c r="O12" s="14" t="s">
        <v>30</v>
      </c>
      <c r="P12" s="13">
        <v>1007</v>
      </c>
      <c r="Q12" s="13"/>
      <c r="R12" s="13"/>
      <c r="S12" s="13"/>
      <c r="T12" s="13"/>
      <c r="U12" s="13"/>
    </row>
    <row r="13" spans="1:21">
      <c r="A13" s="20">
        <v>10</v>
      </c>
      <c r="B13" s="75">
        <v>4.127455836222553E-2</v>
      </c>
      <c r="C13" s="75">
        <v>1.2500638690860082E-2</v>
      </c>
      <c r="D13" s="75">
        <v>0.1030502885408079</v>
      </c>
      <c r="E13" s="75">
        <v>1.3312964703997661E-2</v>
      </c>
      <c r="F13" s="69">
        <v>9</v>
      </c>
      <c r="G13" s="69">
        <v>22.8</v>
      </c>
      <c r="H13" s="51">
        <v>101100</v>
      </c>
      <c r="I13" s="51">
        <v>500</v>
      </c>
      <c r="J13" s="20">
        <f t="shared" si="0"/>
        <v>-3.3260166661337345E-19</v>
      </c>
      <c r="K13" s="20">
        <f t="shared" si="1"/>
        <v>-3.1132225719146493E-19</v>
      </c>
      <c r="L13" s="20"/>
      <c r="M13" s="14">
        <f t="shared" si="2"/>
        <v>2</v>
      </c>
      <c r="N13" s="14">
        <f t="shared" si="3"/>
        <v>-1.6630083330668672E-19</v>
      </c>
      <c r="O13" s="14"/>
      <c r="P13" s="9">
        <v>-1.5446290293821779E-19</v>
      </c>
      <c r="Q13" s="13"/>
      <c r="R13" s="13"/>
      <c r="S13" s="13"/>
      <c r="T13" s="13"/>
      <c r="U13" s="13"/>
    </row>
    <row r="14" spans="1:21">
      <c r="A14" s="20">
        <v>11</v>
      </c>
      <c r="B14" s="75">
        <v>6.4250835260858397E-2</v>
      </c>
      <c r="C14" s="75">
        <v>1.3649982789835284E-2</v>
      </c>
      <c r="D14" s="75">
        <v>0.24177949709864602</v>
      </c>
      <c r="E14" s="75">
        <v>1.1040131533549335E-2</v>
      </c>
      <c r="F14" s="69">
        <v>9</v>
      </c>
      <c r="G14" s="69">
        <v>22.8</v>
      </c>
      <c r="H14" s="51">
        <v>101100</v>
      </c>
      <c r="I14" s="51">
        <v>500</v>
      </c>
      <c r="J14" s="20">
        <f t="shared" si="0"/>
        <v>-1.225914911854331E-18</v>
      </c>
      <c r="K14" s="20">
        <f t="shared" si="1"/>
        <v>-7.5001410702858599E-19</v>
      </c>
      <c r="L14" s="20"/>
      <c r="M14" s="14">
        <f t="shared" si="2"/>
        <v>8</v>
      </c>
      <c r="N14" s="14">
        <f t="shared" si="3"/>
        <v>-1.5323936398179138E-19</v>
      </c>
      <c r="O14" s="14"/>
      <c r="P14" s="21"/>
      <c r="Q14" s="21"/>
      <c r="R14" s="13"/>
      <c r="S14" s="13"/>
      <c r="T14" s="13"/>
      <c r="U14" s="13"/>
    </row>
    <row r="15" spans="1:21">
      <c r="A15" s="20">
        <v>12</v>
      </c>
      <c r="B15" s="75">
        <v>8.2281952825013729E-2</v>
      </c>
      <c r="C15" s="75">
        <v>1.3168529091847819E-2</v>
      </c>
      <c r="D15" s="75">
        <v>0.17946877243359652</v>
      </c>
      <c r="E15" s="75">
        <v>1.3887842333132613E-2</v>
      </c>
      <c r="F15" s="69">
        <v>9</v>
      </c>
      <c r="G15" s="69">
        <v>22.8</v>
      </c>
      <c r="H15" s="51">
        <v>101100</v>
      </c>
      <c r="I15" s="51">
        <v>500</v>
      </c>
      <c r="J15" s="20">
        <f t="shared" si="0"/>
        <v>-7.6938609442212743E-19</v>
      </c>
      <c r="K15" s="20">
        <f t="shared" si="1"/>
        <v>-3.8736339289955099E-19</v>
      </c>
      <c r="L15" s="20"/>
      <c r="M15" s="14">
        <f t="shared" si="2"/>
        <v>5</v>
      </c>
      <c r="N15" s="14">
        <f t="shared" si="3"/>
        <v>-1.5387721888442549E-19</v>
      </c>
      <c r="O15" s="14"/>
      <c r="P15" s="13"/>
      <c r="Q15" s="13"/>
      <c r="R15" s="13"/>
      <c r="S15" s="13"/>
      <c r="T15" s="13"/>
      <c r="U15" s="13"/>
    </row>
    <row r="16" spans="1:21">
      <c r="A16" s="20">
        <v>13</v>
      </c>
      <c r="B16" s="75">
        <v>0.18436578171091447</v>
      </c>
      <c r="C16" s="75">
        <v>1.629407847100775E-2</v>
      </c>
      <c r="D16" s="75">
        <v>0.15644555694618273</v>
      </c>
      <c r="E16" s="75">
        <v>1.2360526499498533E-2</v>
      </c>
      <c r="F16" s="69">
        <v>9</v>
      </c>
      <c r="G16" s="69">
        <v>22.8</v>
      </c>
      <c r="H16" s="51">
        <v>101100</v>
      </c>
      <c r="I16" s="51">
        <v>500</v>
      </c>
      <c r="J16" s="20">
        <f t="shared" si="0"/>
        <v>3.418597740880948E-19</v>
      </c>
      <c r="K16" s="20">
        <f t="shared" si="1"/>
        <v>1.0427588711999597E-19</v>
      </c>
      <c r="L16" s="20"/>
      <c r="M16" s="14">
        <f t="shared" si="2"/>
        <v>-2</v>
      </c>
      <c r="N16" s="14">
        <f t="shared" si="3"/>
        <v>-1.709298870440474E-19</v>
      </c>
      <c r="O16" s="21"/>
      <c r="P16" s="13"/>
      <c r="Q16" s="13"/>
      <c r="R16" s="13"/>
      <c r="S16" s="13"/>
      <c r="T16" s="13"/>
      <c r="U16" s="13"/>
    </row>
    <row r="17" spans="1:14">
      <c r="A17" s="20">
        <v>14</v>
      </c>
      <c r="B17" s="75">
        <v>0.10499790004199917</v>
      </c>
      <c r="C17" s="75">
        <v>1.3252212031548001E-2</v>
      </c>
      <c r="D17" s="75">
        <v>0.1528117359413203</v>
      </c>
      <c r="E17" s="75">
        <v>1.137821055836183E-2</v>
      </c>
      <c r="F17" s="69">
        <v>9</v>
      </c>
      <c r="G17" s="69">
        <v>22.8</v>
      </c>
      <c r="H17" s="51">
        <v>101100</v>
      </c>
      <c r="I17" s="51">
        <v>500</v>
      </c>
      <c r="J17" s="20">
        <f t="shared" si="0"/>
        <v>-4.324527694370833E-19</v>
      </c>
      <c r="K17" s="20">
        <f t="shared" si="1"/>
        <v>-1.7776940403664908E-19</v>
      </c>
      <c r="L17" s="20"/>
      <c r="M17" s="14">
        <f t="shared" si="2"/>
        <v>3</v>
      </c>
      <c r="N17" s="14">
        <f t="shared" si="3"/>
        <v>-1.4415092314569444E-19</v>
      </c>
    </row>
    <row r="18" spans="1:14">
      <c r="A18" s="20">
        <v>15</v>
      </c>
      <c r="B18" s="75">
        <v>0.11753643629525151</v>
      </c>
      <c r="C18" s="75">
        <v>1.35688159409234E-2</v>
      </c>
      <c r="D18" s="75">
        <v>0.12493753123438281</v>
      </c>
      <c r="E18" s="75">
        <v>9.9132350495054287E-3</v>
      </c>
      <c r="F18" s="69">
        <v>9</v>
      </c>
      <c r="G18" s="69">
        <v>22.8</v>
      </c>
      <c r="H18" s="51">
        <v>101100</v>
      </c>
      <c r="I18" s="51">
        <v>500</v>
      </c>
      <c r="J18" s="20">
        <f t="shared" si="0"/>
        <v>-7.1163032976912478E-20</v>
      </c>
      <c r="K18" s="20">
        <f t="shared" si="1"/>
        <v>-2.7429955534525744E-20</v>
      </c>
      <c r="L18" s="20"/>
      <c r="M18" s="14">
        <f t="shared" si="2"/>
        <v>0</v>
      </c>
      <c r="N18" s="14" t="e">
        <f t="shared" si="3"/>
        <v>#DIV/0!</v>
      </c>
    </row>
    <row r="19" spans="1:14">
      <c r="A19" s="20">
        <v>16</v>
      </c>
      <c r="B19" s="75">
        <v>0.22104332449160038</v>
      </c>
      <c r="C19" s="75">
        <v>1.2850603338720344E-2</v>
      </c>
      <c r="D19" s="75">
        <v>0.12189176011701608</v>
      </c>
      <c r="E19" s="75">
        <v>1.2411576581390266E-2</v>
      </c>
      <c r="F19" s="69">
        <v>9</v>
      </c>
      <c r="G19" s="69">
        <v>22.8</v>
      </c>
      <c r="H19" s="51">
        <v>101100</v>
      </c>
      <c r="I19" s="51">
        <v>500</v>
      </c>
      <c r="J19" s="20">
        <f t="shared" si="0"/>
        <v>1.3369242214153249E-18</v>
      </c>
      <c r="K19" s="20">
        <f t="shared" si="1"/>
        <v>2.9279300311613038E-19</v>
      </c>
      <c r="L19" s="20"/>
      <c r="M19" s="14">
        <f t="shared" si="2"/>
        <v>-9</v>
      </c>
      <c r="N19" s="14">
        <f t="shared" si="3"/>
        <v>-1.4854713571281389E-19</v>
      </c>
    </row>
    <row r="20" spans="1:14">
      <c r="A20" s="20">
        <v>17</v>
      </c>
      <c r="B20" s="75">
        <v>0.11665888940737286</v>
      </c>
      <c r="C20" s="75">
        <v>1.0512874756195507E-2</v>
      </c>
      <c r="D20" s="75">
        <v>0.1404494382022472</v>
      </c>
      <c r="E20" s="75">
        <v>1.1859128397772744E-2</v>
      </c>
      <c r="F20" s="69">
        <v>9</v>
      </c>
      <c r="G20" s="69">
        <v>22.8</v>
      </c>
      <c r="H20" s="51">
        <v>101100</v>
      </c>
      <c r="I20" s="51">
        <v>500</v>
      </c>
      <c r="J20" s="20">
        <f t="shared" si="0"/>
        <v>-2.2782489848631849E-19</v>
      </c>
      <c r="K20" s="20">
        <f t="shared" si="1"/>
        <v>-7.1150815023717152E-20</v>
      </c>
      <c r="L20" s="20"/>
      <c r="M20" s="14">
        <f t="shared" si="2"/>
        <v>1</v>
      </c>
      <c r="N20" s="14">
        <f t="shared" si="3"/>
        <v>-2.2782489848631849E-19</v>
      </c>
    </row>
    <row r="21" spans="1:14">
      <c r="A21" s="20">
        <v>18</v>
      </c>
      <c r="B21" s="75">
        <v>0.11671335200746964</v>
      </c>
      <c r="C21" s="75">
        <v>1.1706809853434372E-2</v>
      </c>
      <c r="D21" s="75">
        <v>0.17253278122843338</v>
      </c>
      <c r="E21" s="75">
        <v>1.0552493983721888E-2</v>
      </c>
      <c r="F21" s="69">
        <v>9</v>
      </c>
      <c r="G21" s="69">
        <v>22.8</v>
      </c>
      <c r="H21" s="51">
        <v>101100</v>
      </c>
      <c r="I21" s="51">
        <v>500</v>
      </c>
      <c r="J21" s="20">
        <f t="shared" si="0"/>
        <v>-5.3467743316630053E-19</v>
      </c>
      <c r="K21" s="20">
        <f t="shared" si="1"/>
        <v>-1.7522242354634389E-19</v>
      </c>
      <c r="L21" s="20"/>
      <c r="M21" s="14">
        <f t="shared" si="2"/>
        <v>3</v>
      </c>
      <c r="N21" s="14">
        <f t="shared" si="3"/>
        <v>-1.782258110554335E-19</v>
      </c>
    </row>
    <row r="22" spans="1:14">
      <c r="A22" s="20">
        <v>19</v>
      </c>
      <c r="B22" s="75">
        <v>0.1231527093596059</v>
      </c>
      <c r="C22" s="75">
        <v>1.0188885947545075E-2</v>
      </c>
      <c r="D22" s="75">
        <v>0.16995241332426922</v>
      </c>
      <c r="E22" s="75">
        <v>1.0860912139344567E-2</v>
      </c>
      <c r="F22" s="69">
        <v>9</v>
      </c>
      <c r="G22" s="69">
        <v>22.8</v>
      </c>
      <c r="H22" s="51">
        <v>101100</v>
      </c>
      <c r="I22" s="51">
        <v>500</v>
      </c>
      <c r="J22" s="20">
        <f t="shared" si="0"/>
        <v>-4.6149098546628723E-19</v>
      </c>
      <c r="K22" s="20">
        <f t="shared" si="1"/>
        <v>-1.2859489350908654E-19</v>
      </c>
      <c r="L22" s="20"/>
      <c r="M22" s="14">
        <f t="shared" si="2"/>
        <v>3</v>
      </c>
      <c r="N22" s="14">
        <f t="shared" si="3"/>
        <v>-1.538303284887624E-19</v>
      </c>
    </row>
    <row r="23" spans="1:14">
      <c r="A23" s="20">
        <v>20</v>
      </c>
      <c r="B23" s="75">
        <v>3.6999999999999998E-2</v>
      </c>
      <c r="C23" s="75">
        <v>0.16</v>
      </c>
      <c r="D23" s="75">
        <v>0.13200000000000001</v>
      </c>
      <c r="E23" s="75">
        <v>0.13600000000000001</v>
      </c>
      <c r="F23" s="69">
        <v>8</v>
      </c>
      <c r="G23" s="69">
        <v>23</v>
      </c>
      <c r="H23" s="51">
        <v>91900</v>
      </c>
      <c r="I23" s="51">
        <v>495</v>
      </c>
      <c r="J23" s="20">
        <f t="shared" si="0"/>
        <v>-4.2513598590220186E-19</v>
      </c>
      <c r="K23" s="20">
        <f t="shared" si="1"/>
        <v>-5.3406815871725199E-18</v>
      </c>
      <c r="L23" s="20"/>
      <c r="M23" s="14">
        <f t="shared" si="2"/>
        <v>3</v>
      </c>
      <c r="N23" s="14">
        <f t="shared" si="3"/>
        <v>-1.4171199530073395E-19</v>
      </c>
    </row>
    <row r="24" spans="1:14">
      <c r="A24" s="20">
        <v>21</v>
      </c>
      <c r="B24" s="75">
        <v>4.2000000000000003E-2</v>
      </c>
      <c r="C24" s="75">
        <v>1.9E-2</v>
      </c>
      <c r="D24" s="75">
        <v>0.24099999999999999</v>
      </c>
      <c r="E24" s="75">
        <v>0.41599999999999998</v>
      </c>
      <c r="F24" s="69">
        <v>8</v>
      </c>
      <c r="G24" s="69">
        <v>23</v>
      </c>
      <c r="H24" s="51">
        <v>91900</v>
      </c>
      <c r="I24" s="51">
        <v>495</v>
      </c>
      <c r="J24" s="20">
        <f t="shared" si="0"/>
        <v>-9.582699001667452E-19</v>
      </c>
      <c r="K24" s="20">
        <f t="shared" si="1"/>
        <v>-2.5567166590137896E-18</v>
      </c>
      <c r="L24" s="20"/>
      <c r="M24" s="14">
        <f t="shared" si="2"/>
        <v>6</v>
      </c>
      <c r="N24" s="14">
        <f t="shared" si="3"/>
        <v>-1.5971165002779087E-19</v>
      </c>
    </row>
    <row r="25" spans="1:14">
      <c r="A25" s="20">
        <v>22</v>
      </c>
      <c r="B25" s="75">
        <v>0.2767527675276753</v>
      </c>
      <c r="C25" s="75">
        <v>5.9327664875732884E-2</v>
      </c>
      <c r="D25" s="75">
        <v>0.15772870662460567</v>
      </c>
      <c r="E25" s="75">
        <v>4.0090123875841308E-2</v>
      </c>
      <c r="F25" s="69">
        <v>7.68</v>
      </c>
      <c r="G25" s="69">
        <v>22.9</v>
      </c>
      <c r="H25" s="51">
        <v>91000</v>
      </c>
      <c r="I25" s="51">
        <v>500</v>
      </c>
      <c r="J25" s="20">
        <f t="shared" si="0"/>
        <v>1.5330402503506953E-18</v>
      </c>
      <c r="K25" s="20">
        <f t="shared" si="1"/>
        <v>1.1723863522545535E-18</v>
      </c>
      <c r="L25" s="20"/>
      <c r="M25" s="14">
        <f t="shared" si="2"/>
        <v>-10</v>
      </c>
      <c r="N25" s="14">
        <f t="shared" si="3"/>
        <v>-1.5330402503506954E-19</v>
      </c>
    </row>
    <row r="26" spans="1:14">
      <c r="A26" s="20">
        <v>23</v>
      </c>
      <c r="B26" s="75">
        <v>0.14809329877823027</v>
      </c>
      <c r="C26" s="75">
        <v>3.1842629372015825E-2</v>
      </c>
      <c r="D26" s="75">
        <v>0.1427042454513022</v>
      </c>
      <c r="E26" s="75">
        <v>2.9918460862333855E-2</v>
      </c>
      <c r="F26" s="69">
        <v>7.68</v>
      </c>
      <c r="G26" s="69">
        <v>22.9</v>
      </c>
      <c r="H26" s="51">
        <v>91000</v>
      </c>
      <c r="I26" s="51">
        <v>507</v>
      </c>
      <c r="J26" s="20">
        <f t="shared" si="0"/>
        <v>4.8989150464642525E-20</v>
      </c>
      <c r="K26" s="20">
        <f t="shared" si="1"/>
        <v>3.6738363656618228E-20</v>
      </c>
      <c r="L26" s="20"/>
      <c r="M26" s="14">
        <f t="shared" si="2"/>
        <v>0</v>
      </c>
      <c r="N26" s="14" t="e">
        <f t="shared" si="3"/>
        <v>#DIV/0!</v>
      </c>
    </row>
    <row r="27" spans="1:14">
      <c r="A27" s="20">
        <v>24</v>
      </c>
      <c r="B27" s="75">
        <v>6.9002123142250529E-2</v>
      </c>
      <c r="C27" s="75">
        <v>1.4489139642215716E-2</v>
      </c>
      <c r="D27" s="75">
        <v>0.14345619068638268</v>
      </c>
      <c r="E27" s="75">
        <v>3.0005437679519267E-2</v>
      </c>
      <c r="F27" s="69">
        <v>7.68</v>
      </c>
      <c r="G27" s="69">
        <v>22.9</v>
      </c>
      <c r="H27" s="51">
        <v>91000</v>
      </c>
      <c r="I27" s="51">
        <v>487</v>
      </c>
      <c r="J27" s="20">
        <f t="shared" si="0"/>
        <v>-4.6306696336572297E-19</v>
      </c>
      <c r="K27" s="20">
        <f t="shared" si="1"/>
        <v>-3.4006711857289193E-19</v>
      </c>
      <c r="L27" s="20"/>
      <c r="M27" s="14">
        <f t="shared" si="2"/>
        <v>3</v>
      </c>
      <c r="N27" s="14">
        <f t="shared" si="3"/>
        <v>-1.5435565445524098E-19</v>
      </c>
    </row>
    <row r="28" spans="1:14">
      <c r="A28" s="20">
        <v>26</v>
      </c>
      <c r="B28" s="75">
        <v>11.41</v>
      </c>
      <c r="C28" s="75">
        <v>2.1736754694476649E-4</v>
      </c>
      <c r="D28" s="75">
        <v>1.92</v>
      </c>
      <c r="E28" s="75">
        <v>2.1736754694476649E-4</v>
      </c>
      <c r="F28" s="69">
        <v>8</v>
      </c>
      <c r="G28" s="69">
        <v>22.5</v>
      </c>
      <c r="H28" s="51">
        <v>100700</v>
      </c>
      <c r="I28" s="51">
        <v>490</v>
      </c>
      <c r="J28" s="20">
        <f t="shared" si="0"/>
        <v>8.7814262189075969E-16</v>
      </c>
      <c r="K28" s="20">
        <f t="shared" si="1"/>
        <v>7.0462014161716417E-20</v>
      </c>
      <c r="L28" s="20"/>
      <c r="M28" s="14">
        <f t="shared" si="2"/>
        <v>-5685</v>
      </c>
      <c r="N28" s="14">
        <f t="shared" si="3"/>
        <v>-1.5446660015668597E-19</v>
      </c>
    </row>
    <row r="29" spans="1:14">
      <c r="A29" s="20">
        <v>27</v>
      </c>
      <c r="B29" s="75">
        <v>11.18</v>
      </c>
      <c r="C29" s="75">
        <v>3.8589981447124304E-4</v>
      </c>
      <c r="D29" s="75">
        <v>2.59</v>
      </c>
      <c r="E29" s="75">
        <v>2.1736754694476649E-4</v>
      </c>
      <c r="F29" s="69">
        <v>8</v>
      </c>
      <c r="G29" s="69">
        <v>22.5</v>
      </c>
      <c r="H29" s="51">
        <v>100700</v>
      </c>
      <c r="I29" s="51">
        <v>490</v>
      </c>
      <c r="J29" s="20">
        <f t="shared" si="0"/>
        <v>7.8674272934325953E-16</v>
      </c>
      <c r="K29" s="20">
        <f t="shared" si="1"/>
        <v>1.0235736194274797E-19</v>
      </c>
      <c r="L29" s="20"/>
      <c r="M29" s="14">
        <f t="shared" si="2"/>
        <v>-5093</v>
      </c>
      <c r="N29" s="14">
        <f t="shared" si="3"/>
        <v>-1.5447530519207923E-19</v>
      </c>
    </row>
    <row r="30" spans="1:14">
      <c r="A30" s="20">
        <v>28</v>
      </c>
      <c r="B30" s="75">
        <v>4.4249999999999998</v>
      </c>
      <c r="C30" s="75">
        <v>3.0523925717191596E-3</v>
      </c>
      <c r="D30" s="75">
        <v>3.89</v>
      </c>
      <c r="E30" s="75">
        <v>2.1736754694476649E-4</v>
      </c>
      <c r="F30" s="69">
        <v>8</v>
      </c>
      <c r="G30" s="69">
        <v>22.5</v>
      </c>
      <c r="H30" s="51">
        <v>100700</v>
      </c>
      <c r="I30" s="51">
        <v>490</v>
      </c>
      <c r="J30" s="20">
        <f t="shared" si="0"/>
        <v>3.0672952521062567E-17</v>
      </c>
      <c r="K30" s="20">
        <f t="shared" si="1"/>
        <v>6.4957703830292924E-20</v>
      </c>
      <c r="L30" s="20"/>
      <c r="M30" s="14">
        <f t="shared" si="2"/>
        <v>-199</v>
      </c>
      <c r="N30" s="14">
        <f t="shared" si="3"/>
        <v>-1.5413543980433451E-19</v>
      </c>
    </row>
    <row r="31" spans="1:14">
      <c r="A31" s="20">
        <v>29</v>
      </c>
      <c r="B31" s="75">
        <v>4.59</v>
      </c>
      <c r="C31" s="75">
        <v>3.0523925717191596E-3</v>
      </c>
      <c r="D31" s="75">
        <v>2.14</v>
      </c>
      <c r="E31" s="75">
        <v>2.1736754694476649E-4</v>
      </c>
      <c r="F31" s="69">
        <v>8</v>
      </c>
      <c r="G31" s="69">
        <v>22.5</v>
      </c>
      <c r="H31" s="51">
        <v>100700</v>
      </c>
      <c r="I31" s="51">
        <v>490</v>
      </c>
      <c r="J31" s="20">
        <f t="shared" si="0"/>
        <v>1.4309481213375633E-16</v>
      </c>
      <c r="K31" s="20">
        <f t="shared" si="1"/>
        <v>3.0742083688677712E-19</v>
      </c>
      <c r="L31" s="20"/>
      <c r="M31" s="14">
        <f t="shared" si="2"/>
        <v>-926</v>
      </c>
      <c r="N31" s="14">
        <f t="shared" si="3"/>
        <v>-1.5453003470168071E-19</v>
      </c>
    </row>
    <row r="32" spans="1:14">
      <c r="A32" s="20">
        <v>30</v>
      </c>
      <c r="B32" s="75">
        <v>7.7750000000000004</v>
      </c>
      <c r="C32" s="75">
        <v>3.0523925717191596E-3</v>
      </c>
      <c r="D32" s="75">
        <v>1.91</v>
      </c>
      <c r="E32" s="75">
        <v>2.1736754694476649E-4</v>
      </c>
      <c r="F32" s="69">
        <v>8</v>
      </c>
      <c r="G32" s="69">
        <v>22.5</v>
      </c>
      <c r="H32" s="51">
        <v>100700</v>
      </c>
      <c r="I32" s="51">
        <v>490</v>
      </c>
      <c r="J32" s="20">
        <f t="shared" si="0"/>
        <v>4.4720088884195109E-16</v>
      </c>
      <c r="K32" s="20">
        <f t="shared" si="1"/>
        <v>5.8989708531958522E-19</v>
      </c>
      <c r="L32" s="20"/>
      <c r="M32" s="14">
        <f t="shared" si="2"/>
        <v>-2895</v>
      </c>
      <c r="N32" s="14">
        <f t="shared" si="3"/>
        <v>-1.5447353673297102E-19</v>
      </c>
    </row>
    <row r="33" spans="1:14">
      <c r="A33" s="20">
        <v>31</v>
      </c>
      <c r="B33" s="75">
        <v>7.9866666666666672</v>
      </c>
      <c r="C33" s="75">
        <v>3.0523925717191596E-3</v>
      </c>
      <c r="D33" s="75">
        <v>1.24</v>
      </c>
      <c r="E33" s="75">
        <v>2.1736754694476649E-4</v>
      </c>
      <c r="F33" s="69">
        <v>8</v>
      </c>
      <c r="G33" s="69">
        <v>22.5</v>
      </c>
      <c r="H33" s="51">
        <v>100700</v>
      </c>
      <c r="I33" s="51">
        <v>490</v>
      </c>
      <c r="J33" s="20">
        <f t="shared" si="0"/>
        <v>5.2145334221726152E-16</v>
      </c>
      <c r="K33" s="20">
        <f t="shared" si="1"/>
        <v>6.8302390628073127E-19</v>
      </c>
      <c r="L33" s="20"/>
      <c r="M33" s="14">
        <f t="shared" si="2"/>
        <v>-3376</v>
      </c>
      <c r="N33" s="14">
        <f t="shared" si="3"/>
        <v>-1.5445892838189027E-19</v>
      </c>
    </row>
    <row r="34" spans="1:14">
      <c r="A34" s="20">
        <v>32</v>
      </c>
      <c r="B34" s="75">
        <v>0.02</v>
      </c>
      <c r="C34" s="75">
        <v>0.01</v>
      </c>
      <c r="D34" s="75">
        <v>0.24</v>
      </c>
      <c r="E34" s="75">
        <v>0.01</v>
      </c>
      <c r="F34" s="69">
        <v>8.5</v>
      </c>
      <c r="G34" s="69">
        <v>23</v>
      </c>
      <c r="H34" s="51">
        <v>101000</v>
      </c>
      <c r="I34" s="51">
        <v>498</v>
      </c>
      <c r="J34" s="20">
        <f t="shared" si="0"/>
        <v>-7.3568236814913804E-19</v>
      </c>
      <c r="K34" s="20">
        <f t="shared" si="1"/>
        <v>-9.7619391158251001E-19</v>
      </c>
      <c r="L34" s="20"/>
      <c r="M34" s="14">
        <f t="shared" si="2"/>
        <v>5</v>
      </c>
      <c r="N34" s="14">
        <f t="shared" si="3"/>
        <v>-1.471364736298276E-19</v>
      </c>
    </row>
    <row r="35" spans="1:14">
      <c r="A35" s="20">
        <v>33</v>
      </c>
      <c r="B35" s="75">
        <v>0.02</v>
      </c>
      <c r="C35" s="75">
        <v>0.01</v>
      </c>
      <c r="D35" s="75">
        <v>0.22</v>
      </c>
      <c r="E35" s="75">
        <v>0.01</v>
      </c>
      <c r="F35" s="69">
        <v>8.5</v>
      </c>
      <c r="G35" s="69">
        <v>23</v>
      </c>
      <c r="H35" s="51">
        <v>101000</v>
      </c>
      <c r="I35" s="51">
        <v>498</v>
      </c>
      <c r="J35" s="20">
        <f t="shared" si="0"/>
        <v>-6.6880215286285286E-19</v>
      </c>
      <c r="K35" s="20">
        <f t="shared" si="1"/>
        <v>-8.9173620381713734E-19</v>
      </c>
      <c r="L35" s="20"/>
      <c r="M35" s="14">
        <f t="shared" si="2"/>
        <v>4</v>
      </c>
      <c r="N35" s="14">
        <f t="shared" si="3"/>
        <v>-1.6720053821571322E-19</v>
      </c>
    </row>
    <row r="36" spans="1:14">
      <c r="A36" s="20">
        <v>34</v>
      </c>
      <c r="B36" s="75">
        <v>0.01</v>
      </c>
      <c r="C36" s="75">
        <v>0.01</v>
      </c>
      <c r="D36" s="75">
        <v>0.24</v>
      </c>
      <c r="E36" s="75">
        <v>0.01</v>
      </c>
      <c r="F36" s="69">
        <v>8.5</v>
      </c>
      <c r="G36" s="69">
        <v>23</v>
      </c>
      <c r="H36" s="51">
        <v>101000</v>
      </c>
      <c r="I36" s="51">
        <v>498</v>
      </c>
      <c r="J36" s="20">
        <f t="shared" si="0"/>
        <v>-5.0072264301402462E-19</v>
      </c>
      <c r="K36" s="20">
        <f t="shared" si="1"/>
        <v>-1.2918644189761835E-18</v>
      </c>
      <c r="L36" s="20"/>
      <c r="M36" s="14">
        <f t="shared" si="2"/>
        <v>3</v>
      </c>
      <c r="N36" s="14">
        <f t="shared" si="3"/>
        <v>-1.6690754767134153E-19</v>
      </c>
    </row>
    <row r="37" spans="1:14">
      <c r="A37" s="20">
        <v>35</v>
      </c>
      <c r="B37" s="75">
        <v>0.02</v>
      </c>
      <c r="C37" s="75">
        <v>0.01</v>
      </c>
      <c r="D37" s="75">
        <v>0.24</v>
      </c>
      <c r="E37" s="75">
        <v>0.01</v>
      </c>
      <c r="F37" s="69">
        <v>8.5</v>
      </c>
      <c r="G37" s="69">
        <v>23</v>
      </c>
      <c r="H37" s="51">
        <v>101000</v>
      </c>
      <c r="I37" s="51">
        <v>498</v>
      </c>
      <c r="J37" s="20">
        <f t="shared" si="0"/>
        <v>-7.3568236814913804E-19</v>
      </c>
      <c r="K37" s="20">
        <f t="shared" si="1"/>
        <v>-9.7619391158251001E-19</v>
      </c>
      <c r="L37" s="20"/>
      <c r="M37" s="14">
        <f t="shared" si="2"/>
        <v>5</v>
      </c>
      <c r="N37" s="14">
        <f t="shared" si="3"/>
        <v>-1.471364736298276E-19</v>
      </c>
    </row>
    <row r="38" spans="1:14">
      <c r="A38" s="20">
        <v>36</v>
      </c>
      <c r="B38" s="75">
        <v>0.02</v>
      </c>
      <c r="C38" s="75">
        <v>0.01</v>
      </c>
      <c r="D38" s="75">
        <v>0.25</v>
      </c>
      <c r="E38" s="75">
        <v>0.01</v>
      </c>
      <c r="F38" s="69">
        <v>8.5</v>
      </c>
      <c r="G38" s="69">
        <v>23</v>
      </c>
      <c r="H38" s="51">
        <v>101000</v>
      </c>
      <c r="I38" s="51">
        <v>498</v>
      </c>
      <c r="J38" s="20">
        <f t="shared" si="0"/>
        <v>-7.6912247579228068E-19</v>
      </c>
      <c r="K38" s="20">
        <f t="shared" si="1"/>
        <v>-1.0183751299842234E-18</v>
      </c>
      <c r="L38" s="20"/>
      <c r="M38" s="14">
        <f t="shared" si="2"/>
        <v>5</v>
      </c>
      <c r="N38" s="14">
        <f t="shared" si="3"/>
        <v>-1.5382449515845614E-19</v>
      </c>
    </row>
    <row r="39" spans="1:14">
      <c r="A39" s="20">
        <v>37</v>
      </c>
      <c r="B39" s="75">
        <v>0.02</v>
      </c>
      <c r="C39" s="75">
        <v>0.01</v>
      </c>
      <c r="D39" s="75">
        <v>0.24</v>
      </c>
      <c r="E39" s="75">
        <v>0.01</v>
      </c>
      <c r="F39" s="69">
        <v>8.5</v>
      </c>
      <c r="G39" s="69">
        <v>23</v>
      </c>
      <c r="H39" s="51">
        <v>101000</v>
      </c>
      <c r="I39" s="51">
        <v>498</v>
      </c>
      <c r="J39" s="20">
        <f t="shared" si="0"/>
        <v>-7.3568236814913804E-19</v>
      </c>
      <c r="K39" s="20">
        <f t="shared" si="1"/>
        <v>-9.7619391158251001E-19</v>
      </c>
      <c r="L39" s="20"/>
      <c r="M39" s="14">
        <f t="shared" si="2"/>
        <v>5</v>
      </c>
      <c r="N39" s="14">
        <f t="shared" si="3"/>
        <v>-1.471364736298276E-19</v>
      </c>
    </row>
    <row r="40" spans="1:14">
      <c r="A40" s="20">
        <v>38</v>
      </c>
      <c r="B40" s="75">
        <v>0.02</v>
      </c>
      <c r="C40" s="75">
        <v>0.01</v>
      </c>
      <c r="D40" s="75">
        <v>0.22</v>
      </c>
      <c r="E40" s="75">
        <v>0.01</v>
      </c>
      <c r="F40" s="69">
        <v>8.5</v>
      </c>
      <c r="G40" s="69">
        <v>23</v>
      </c>
      <c r="H40" s="51">
        <v>101000</v>
      </c>
      <c r="I40" s="51">
        <v>498</v>
      </c>
      <c r="J40" s="20">
        <f t="shared" si="0"/>
        <v>-6.6880215286285286E-19</v>
      </c>
      <c r="K40" s="20">
        <f t="shared" si="1"/>
        <v>-8.9173620381713734E-19</v>
      </c>
      <c r="L40" s="20"/>
      <c r="M40" s="14">
        <f t="shared" si="2"/>
        <v>4</v>
      </c>
      <c r="N40" s="14">
        <f t="shared" si="3"/>
        <v>-1.6720053821571322E-19</v>
      </c>
    </row>
    <row r="41" spans="1:14">
      <c r="A41" s="20">
        <v>39</v>
      </c>
      <c r="B41" s="75">
        <v>0.02</v>
      </c>
      <c r="C41" s="75">
        <v>0.01</v>
      </c>
      <c r="D41" s="75">
        <v>0.24</v>
      </c>
      <c r="E41" s="75">
        <v>0.01</v>
      </c>
      <c r="F41" s="69">
        <v>8.5</v>
      </c>
      <c r="G41" s="69">
        <v>23</v>
      </c>
      <c r="H41" s="51">
        <v>101000</v>
      </c>
      <c r="I41" s="51">
        <v>498</v>
      </c>
      <c r="J41" s="20">
        <f t="shared" si="0"/>
        <v>-7.3568236814913804E-19</v>
      </c>
      <c r="K41" s="20">
        <f t="shared" si="1"/>
        <v>-9.7619391158251001E-19</v>
      </c>
      <c r="L41" s="20"/>
      <c r="M41" s="14">
        <f t="shared" si="2"/>
        <v>5</v>
      </c>
      <c r="N41" s="14">
        <f t="shared" si="3"/>
        <v>-1.471364736298276E-19</v>
      </c>
    </row>
    <row r="42" spans="1:14">
      <c r="A42" s="20">
        <v>40</v>
      </c>
      <c r="B42" s="75">
        <v>0.02</v>
      </c>
      <c r="C42" s="75">
        <v>0.01</v>
      </c>
      <c r="D42" s="75">
        <v>0.22</v>
      </c>
      <c r="E42" s="75">
        <v>0.01</v>
      </c>
      <c r="F42" s="69">
        <v>8.5</v>
      </c>
      <c r="G42" s="69">
        <v>23</v>
      </c>
      <c r="H42" s="51">
        <v>101000</v>
      </c>
      <c r="I42" s="51">
        <v>498</v>
      </c>
      <c r="J42" s="20">
        <f t="shared" si="0"/>
        <v>-6.6880215286285286E-19</v>
      </c>
      <c r="K42" s="20">
        <f t="shared" si="1"/>
        <v>-8.9173620381713734E-19</v>
      </c>
      <c r="L42" s="20"/>
      <c r="M42" s="14">
        <f t="shared" si="2"/>
        <v>4</v>
      </c>
      <c r="N42" s="14">
        <f t="shared" si="3"/>
        <v>-1.6720053821571322E-19</v>
      </c>
    </row>
    <row r="43" spans="1:14">
      <c r="A43" s="20">
        <v>41</v>
      </c>
      <c r="B43" s="75">
        <v>0.02</v>
      </c>
      <c r="C43" s="75">
        <v>0.01</v>
      </c>
      <c r="D43" s="75">
        <v>0.22</v>
      </c>
      <c r="E43" s="75">
        <v>0.01</v>
      </c>
      <c r="F43" s="69">
        <v>8.5</v>
      </c>
      <c r="G43" s="69">
        <v>23</v>
      </c>
      <c r="H43" s="51">
        <v>101000</v>
      </c>
      <c r="I43" s="51">
        <v>498</v>
      </c>
      <c r="J43" s="20">
        <f t="shared" si="0"/>
        <v>-6.6880215286285286E-19</v>
      </c>
      <c r="K43" s="20">
        <f t="shared" si="1"/>
        <v>-8.9173620381713734E-19</v>
      </c>
      <c r="L43" s="20"/>
      <c r="M43" s="14">
        <f t="shared" si="2"/>
        <v>4</v>
      </c>
      <c r="N43" s="14">
        <f t="shared" si="3"/>
        <v>-1.6720053821571322E-19</v>
      </c>
    </row>
    <row r="44" spans="1:14">
      <c r="A44" s="20">
        <v>42</v>
      </c>
      <c r="B44" s="75">
        <v>0.02</v>
      </c>
      <c r="C44" s="75">
        <v>0.01</v>
      </c>
      <c r="D44" s="75">
        <v>0.24</v>
      </c>
      <c r="E44" s="75">
        <v>0.01</v>
      </c>
      <c r="F44" s="69">
        <v>8.5</v>
      </c>
      <c r="G44" s="69">
        <v>23</v>
      </c>
      <c r="H44" s="51">
        <v>101000</v>
      </c>
      <c r="I44" s="51">
        <v>498</v>
      </c>
      <c r="J44" s="20">
        <f t="shared" si="0"/>
        <v>-7.3568236814913804E-19</v>
      </c>
      <c r="K44" s="20">
        <f t="shared" si="1"/>
        <v>-9.7619391158251001E-19</v>
      </c>
      <c r="L44" s="20"/>
      <c r="M44" s="14">
        <f t="shared" si="2"/>
        <v>5</v>
      </c>
      <c r="N44" s="14">
        <f t="shared" si="3"/>
        <v>-1.471364736298276E-19</v>
      </c>
    </row>
    <row r="45" spans="1:14">
      <c r="A45" s="20">
        <v>43</v>
      </c>
      <c r="B45" s="75">
        <v>0.02</v>
      </c>
      <c r="C45" s="75">
        <v>0.01</v>
      </c>
      <c r="D45" s="75">
        <v>0.22</v>
      </c>
      <c r="E45" s="75">
        <v>0.01</v>
      </c>
      <c r="F45" s="69">
        <v>8.5</v>
      </c>
      <c r="G45" s="69">
        <v>23</v>
      </c>
      <c r="H45" s="51">
        <v>101000</v>
      </c>
      <c r="I45" s="51">
        <v>498</v>
      </c>
      <c r="J45" s="20">
        <f t="shared" si="0"/>
        <v>-6.6880215286285286E-19</v>
      </c>
      <c r="K45" s="20">
        <f t="shared" si="1"/>
        <v>-8.9173620381713734E-19</v>
      </c>
      <c r="L45" s="20"/>
      <c r="M45" s="14">
        <f t="shared" si="2"/>
        <v>4</v>
      </c>
      <c r="N45" s="14">
        <f t="shared" si="3"/>
        <v>-1.6720053821571322E-19</v>
      </c>
    </row>
    <row r="46" spans="1:14">
      <c r="A46" s="20">
        <v>44</v>
      </c>
      <c r="B46" s="75">
        <v>0.01</v>
      </c>
      <c r="C46" s="75">
        <v>0.01</v>
      </c>
      <c r="D46" s="75">
        <v>0.24</v>
      </c>
      <c r="E46" s="75">
        <v>0.01</v>
      </c>
      <c r="F46" s="69">
        <v>8.5</v>
      </c>
      <c r="G46" s="69">
        <v>23</v>
      </c>
      <c r="H46" s="51">
        <v>101000</v>
      </c>
      <c r="I46" s="51">
        <v>498</v>
      </c>
      <c r="J46" s="20">
        <f t="shared" si="0"/>
        <v>-5.0072264301402462E-19</v>
      </c>
      <c r="K46" s="20">
        <f t="shared" si="1"/>
        <v>-1.2918644189761835E-18</v>
      </c>
      <c r="L46" s="20"/>
      <c r="M46" s="14">
        <f t="shared" si="2"/>
        <v>3</v>
      </c>
      <c r="N46" s="14">
        <f t="shared" si="3"/>
        <v>-1.6690754767134153E-19</v>
      </c>
    </row>
    <row r="47" spans="1:14">
      <c r="A47" s="20">
        <v>45</v>
      </c>
      <c r="B47" s="75">
        <v>0.02</v>
      </c>
      <c r="C47" s="75">
        <v>0.01</v>
      </c>
      <c r="D47" s="75">
        <v>0.23</v>
      </c>
      <c r="E47" s="75">
        <v>0.01</v>
      </c>
      <c r="F47" s="69">
        <v>8.5</v>
      </c>
      <c r="G47" s="69">
        <v>23</v>
      </c>
      <c r="H47" s="51">
        <v>101000</v>
      </c>
      <c r="I47" s="51">
        <v>498</v>
      </c>
      <c r="J47" s="20">
        <f t="shared" si="0"/>
        <v>-7.022422605059955E-19</v>
      </c>
      <c r="K47" s="20">
        <f t="shared" si="1"/>
        <v>-9.3398220647297407E-19</v>
      </c>
      <c r="L47" s="20"/>
      <c r="M47" s="14">
        <f t="shared" si="2"/>
        <v>5</v>
      </c>
      <c r="N47" s="14">
        <f t="shared" si="3"/>
        <v>-1.4044845210119909E-19</v>
      </c>
    </row>
    <row r="48" spans="1:14">
      <c r="A48" s="20">
        <v>46</v>
      </c>
      <c r="B48" s="75">
        <v>0.01</v>
      </c>
      <c r="C48" s="75">
        <v>0.01</v>
      </c>
      <c r="D48" s="75">
        <v>0.22</v>
      </c>
      <c r="E48" s="75">
        <v>0.01</v>
      </c>
      <c r="F48" s="69">
        <v>8.5</v>
      </c>
      <c r="G48" s="69">
        <v>23</v>
      </c>
      <c r="H48" s="51">
        <v>101000</v>
      </c>
      <c r="I48" s="51">
        <v>498</v>
      </c>
      <c r="J48" s="20">
        <f t="shared" si="0"/>
        <v>-4.5718154362150063E-19</v>
      </c>
      <c r="K48" s="20">
        <f t="shared" si="1"/>
        <v>-1.1827087758904038E-18</v>
      </c>
      <c r="L48" s="20"/>
      <c r="M48" s="14">
        <f t="shared" si="2"/>
        <v>3</v>
      </c>
      <c r="N48" s="14">
        <f t="shared" si="3"/>
        <v>-1.5239384787383355E-19</v>
      </c>
    </row>
    <row r="49" spans="1:14">
      <c r="A49" s="20">
        <v>47</v>
      </c>
      <c r="B49" s="75">
        <v>0.02</v>
      </c>
      <c r="C49" s="75">
        <v>0.01</v>
      </c>
      <c r="D49" s="75">
        <v>0.24</v>
      </c>
      <c r="E49" s="75">
        <v>0.01</v>
      </c>
      <c r="F49" s="69">
        <v>8.5</v>
      </c>
      <c r="G49" s="69">
        <v>23</v>
      </c>
      <c r="H49" s="51">
        <v>101000</v>
      </c>
      <c r="I49" s="51">
        <v>498</v>
      </c>
      <c r="J49" s="20">
        <f t="shared" si="0"/>
        <v>-7.3568236814913804E-19</v>
      </c>
      <c r="K49" s="20">
        <f t="shared" si="1"/>
        <v>-9.7619391158251001E-19</v>
      </c>
      <c r="L49" s="20"/>
      <c r="M49" s="14">
        <f t="shared" si="2"/>
        <v>5</v>
      </c>
      <c r="N49" s="14">
        <f t="shared" si="3"/>
        <v>-1.471364736298276E-19</v>
      </c>
    </row>
    <row r="50" spans="1:14">
      <c r="A50" s="20">
        <v>48</v>
      </c>
      <c r="B50" s="75">
        <v>0.02</v>
      </c>
      <c r="C50" s="75">
        <v>0.01</v>
      </c>
      <c r="D50" s="75">
        <v>0.23</v>
      </c>
      <c r="E50" s="75">
        <v>0.01</v>
      </c>
      <c r="F50" s="69">
        <v>8.5</v>
      </c>
      <c r="G50" s="69">
        <v>23</v>
      </c>
      <c r="H50" s="51">
        <v>101000</v>
      </c>
      <c r="I50" s="51">
        <v>498</v>
      </c>
      <c r="J50" s="20">
        <f t="shared" si="0"/>
        <v>-7.022422605059955E-19</v>
      </c>
      <c r="K50" s="20">
        <f t="shared" si="1"/>
        <v>-9.3398220647297407E-19</v>
      </c>
      <c r="L50" s="20"/>
      <c r="M50" s="14">
        <f t="shared" si="2"/>
        <v>5</v>
      </c>
      <c r="N50" s="14">
        <f t="shared" si="3"/>
        <v>-1.4044845210119909E-19</v>
      </c>
    </row>
    <row r="51" spans="1:14">
      <c r="A51" s="20">
        <v>49</v>
      </c>
      <c r="B51" s="75">
        <v>0.02</v>
      </c>
      <c r="C51" s="75">
        <v>0.01</v>
      </c>
      <c r="D51" s="75">
        <v>0.24</v>
      </c>
      <c r="E51" s="75">
        <v>0.01</v>
      </c>
      <c r="F51" s="69">
        <v>8.5</v>
      </c>
      <c r="G51" s="69">
        <v>23</v>
      </c>
      <c r="H51" s="51">
        <v>101000</v>
      </c>
      <c r="I51" s="51">
        <v>498</v>
      </c>
      <c r="J51" s="20">
        <f t="shared" si="0"/>
        <v>-7.3568236814913804E-19</v>
      </c>
      <c r="K51" s="20">
        <f t="shared" si="1"/>
        <v>-9.7619391158251001E-19</v>
      </c>
      <c r="L51" s="20"/>
      <c r="M51" s="14">
        <f t="shared" si="2"/>
        <v>5</v>
      </c>
      <c r="N51" s="14">
        <f t="shared" si="3"/>
        <v>-1.471364736298276E-19</v>
      </c>
    </row>
    <row r="52" spans="1:14">
      <c r="A52" s="20">
        <v>50</v>
      </c>
      <c r="B52" s="75">
        <v>0.01</v>
      </c>
      <c r="C52" s="75">
        <v>0.01</v>
      </c>
      <c r="D52" s="75">
        <v>0.24</v>
      </c>
      <c r="E52" s="75">
        <v>0.01</v>
      </c>
      <c r="F52" s="69">
        <v>8.5</v>
      </c>
      <c r="G52" s="69">
        <v>23</v>
      </c>
      <c r="H52" s="51">
        <v>101000</v>
      </c>
      <c r="I52" s="51">
        <v>498</v>
      </c>
      <c r="J52" s="20">
        <f t="shared" si="0"/>
        <v>-5.0072264301402462E-19</v>
      </c>
      <c r="K52" s="20">
        <f t="shared" si="1"/>
        <v>-1.2918644189761835E-18</v>
      </c>
      <c r="L52" s="20"/>
      <c r="M52" s="14">
        <f t="shared" si="2"/>
        <v>3</v>
      </c>
      <c r="N52" s="14">
        <f t="shared" si="3"/>
        <v>-1.6690754767134153E-19</v>
      </c>
    </row>
    <row r="53" spans="1:14">
      <c r="A53" s="20">
        <v>51</v>
      </c>
      <c r="B53" s="75">
        <v>0.01</v>
      </c>
      <c r="C53" s="75">
        <v>0.01</v>
      </c>
      <c r="D53" s="75">
        <v>0.24</v>
      </c>
      <c r="E53" s="75">
        <v>0.01</v>
      </c>
      <c r="F53" s="69">
        <v>8.5</v>
      </c>
      <c r="G53" s="69">
        <v>23</v>
      </c>
      <c r="H53" s="51">
        <v>101000</v>
      </c>
      <c r="I53" s="51">
        <v>498</v>
      </c>
      <c r="J53" s="20">
        <f t="shared" si="0"/>
        <v>-5.0072264301402462E-19</v>
      </c>
      <c r="K53" s="20">
        <f t="shared" si="1"/>
        <v>-1.2918644189761835E-18</v>
      </c>
      <c r="L53" s="20"/>
      <c r="M53" s="14">
        <f t="shared" si="2"/>
        <v>3</v>
      </c>
      <c r="N53" s="14">
        <f t="shared" si="3"/>
        <v>-1.6690754767134153E-19</v>
      </c>
    </row>
    <row r="54" spans="1:14">
      <c r="A54" s="20">
        <v>52</v>
      </c>
      <c r="B54" s="75">
        <v>0.01</v>
      </c>
      <c r="C54" s="75">
        <v>0.01</v>
      </c>
      <c r="D54" s="75">
        <v>0.22</v>
      </c>
      <c r="E54" s="75">
        <v>0.01</v>
      </c>
      <c r="F54" s="69">
        <v>8.5</v>
      </c>
      <c r="G54" s="69">
        <v>23</v>
      </c>
      <c r="H54" s="51">
        <v>101000</v>
      </c>
      <c r="I54" s="51">
        <v>498</v>
      </c>
      <c r="J54" s="20">
        <f t="shared" si="0"/>
        <v>-4.5718154362150063E-19</v>
      </c>
      <c r="K54" s="20">
        <f t="shared" si="1"/>
        <v>-1.1827087758904038E-18</v>
      </c>
      <c r="L54" s="20"/>
      <c r="M54" s="14">
        <f t="shared" si="2"/>
        <v>3</v>
      </c>
      <c r="N54" s="14">
        <f t="shared" si="3"/>
        <v>-1.5239384787383355E-19</v>
      </c>
    </row>
    <row r="55" spans="1:14">
      <c r="A55" s="20">
        <v>53</v>
      </c>
      <c r="B55" s="75">
        <v>7.4531731033506229E-2</v>
      </c>
      <c r="C55" s="75">
        <v>2.517369261633364E-3</v>
      </c>
      <c r="D55" s="75">
        <v>0.19725689695400045</v>
      </c>
      <c r="E55" s="75">
        <v>2.2105885660296143E-2</v>
      </c>
      <c r="F55" s="69">
        <v>7.7400000000000011</v>
      </c>
      <c r="G55" s="69">
        <v>23</v>
      </c>
      <c r="H55" s="51">
        <v>100800</v>
      </c>
      <c r="I55" s="51">
        <v>500</v>
      </c>
      <c r="J55" s="20">
        <f t="shared" si="0"/>
        <v>-7.9101398758840232E-19</v>
      </c>
      <c r="K55" s="20">
        <f t="shared" si="1"/>
        <v>-1.3845639092940161E-19</v>
      </c>
      <c r="L55" s="20"/>
      <c r="M55" s="14">
        <f t="shared" si="2"/>
        <v>5</v>
      </c>
      <c r="N55" s="14">
        <f t="shared" si="3"/>
        <v>-1.5820279751768047E-19</v>
      </c>
    </row>
    <row r="56" spans="1:14">
      <c r="A56" s="20">
        <v>54</v>
      </c>
      <c r="B56" s="75">
        <v>5.3248566792830007E-2</v>
      </c>
      <c r="C56" s="75">
        <v>1.2248818834583531E-3</v>
      </c>
      <c r="D56" s="75">
        <v>0.39906086996500323</v>
      </c>
      <c r="E56" s="75">
        <v>1.454991769132466E-2</v>
      </c>
      <c r="F56" s="69">
        <v>7.74</v>
      </c>
      <c r="G56" s="69">
        <v>23</v>
      </c>
      <c r="H56" s="51">
        <v>100800</v>
      </c>
      <c r="I56" s="51">
        <v>500</v>
      </c>
      <c r="J56" s="20">
        <f t="shared" si="0"/>
        <v>-1.8485060021646185E-18</v>
      </c>
      <c r="K56" s="20">
        <f t="shared" si="1"/>
        <v>-1.7077212446085972E-19</v>
      </c>
      <c r="L56" s="20"/>
      <c r="M56" s="14">
        <f t="shared" si="2"/>
        <v>12</v>
      </c>
      <c r="N56" s="14">
        <f t="shared" si="3"/>
        <v>-1.5404216684705154E-19</v>
      </c>
    </row>
    <row r="57" spans="1:14">
      <c r="A57" s="20">
        <v>55</v>
      </c>
      <c r="B57" s="75">
        <v>9.7409302326201916E-2</v>
      </c>
      <c r="C57" s="75">
        <v>1.0044514855833168E-3</v>
      </c>
      <c r="D57" s="75">
        <v>0.12795445779770559</v>
      </c>
      <c r="E57" s="75">
        <v>1.6042355583154953E-2</v>
      </c>
      <c r="F57" s="69">
        <v>7.7400000000000011</v>
      </c>
      <c r="G57" s="69">
        <v>23</v>
      </c>
      <c r="H57" s="51">
        <v>100800</v>
      </c>
      <c r="I57" s="51">
        <v>500</v>
      </c>
      <c r="J57" s="20">
        <f t="shared" si="0"/>
        <v>-2.2801897607082058E-19</v>
      </c>
      <c r="K57" s="20">
        <f t="shared" si="1"/>
        <v>-2.3125785726061814E-20</v>
      </c>
      <c r="L57" s="20"/>
      <c r="M57" s="14">
        <f t="shared" si="2"/>
        <v>1</v>
      </c>
      <c r="N57" s="14">
        <f t="shared" si="3"/>
        <v>-2.2801897607082058E-19</v>
      </c>
    </row>
    <row r="58" spans="1:14">
      <c r="A58" s="20">
        <v>56</v>
      </c>
      <c r="B58" s="75">
        <v>8.577537096157091E-2</v>
      </c>
      <c r="C58" s="75">
        <v>2.2339242371953458E-3</v>
      </c>
      <c r="D58" s="75">
        <v>0.16363717912482517</v>
      </c>
      <c r="E58" s="75">
        <v>5.0750802079303978E-3</v>
      </c>
      <c r="F58" s="69">
        <v>7.74</v>
      </c>
      <c r="G58" s="69">
        <v>23</v>
      </c>
      <c r="H58" s="51">
        <v>100800</v>
      </c>
      <c r="I58" s="51">
        <v>500</v>
      </c>
      <c r="J58" s="20">
        <f t="shared" si="0"/>
        <v>-5.42181259977646E-19</v>
      </c>
      <c r="K58" s="20">
        <f t="shared" si="1"/>
        <v>-5.1189827213542047E-20</v>
      </c>
      <c r="L58" s="20"/>
      <c r="M58" s="14">
        <f t="shared" si="2"/>
        <v>4</v>
      </c>
      <c r="N58" s="14">
        <f t="shared" si="3"/>
        <v>-1.355453149944115E-19</v>
      </c>
    </row>
    <row r="59" spans="1:14">
      <c r="A59" s="20">
        <v>57</v>
      </c>
      <c r="B59" s="75">
        <v>1.5035563304631699E-4</v>
      </c>
      <c r="C59" s="75">
        <v>3.4747435982722985E-5</v>
      </c>
      <c r="D59" s="75">
        <v>2.90046379855134E-5</v>
      </c>
      <c r="E59" s="75">
        <v>5.9734408873860912E-6</v>
      </c>
      <c r="F59" s="69">
        <v>7.54</v>
      </c>
      <c r="G59" s="69">
        <v>21</v>
      </c>
      <c r="H59" s="51">
        <v>1007</v>
      </c>
      <c r="I59" s="51">
        <v>500</v>
      </c>
      <c r="J59" s="20">
        <f t="shared" si="0"/>
        <v>1.0327450961614248E-29</v>
      </c>
      <c r="K59" s="20">
        <f t="shared" si="1"/>
        <v>8.311409916959088E-30</v>
      </c>
      <c r="L59" s="20"/>
      <c r="M59" s="14">
        <f t="shared" si="2"/>
        <v>0</v>
      </c>
      <c r="N59" s="14" t="e">
        <f t="shared" si="3"/>
        <v>#DIV/0!</v>
      </c>
    </row>
    <row r="60" spans="1:14">
      <c r="A60" s="20">
        <v>58</v>
      </c>
      <c r="B60" s="75">
        <v>1.1942695126318399E-4</v>
      </c>
      <c r="C60" s="75">
        <v>2.6931555216368513E-5</v>
      </c>
      <c r="D60" s="75">
        <v>1.7116617307589774E-5</v>
      </c>
      <c r="E60" s="75">
        <v>3.4923916689512968E-6</v>
      </c>
      <c r="F60" s="69">
        <v>7.54</v>
      </c>
      <c r="G60" s="69">
        <v>26</v>
      </c>
      <c r="H60" s="51">
        <v>920</v>
      </c>
      <c r="I60" s="51">
        <v>500</v>
      </c>
      <c r="J60" s="20">
        <f t="shared" si="0"/>
        <v>4.1891710170498957E-30</v>
      </c>
      <c r="K60" s="20">
        <f t="shared" si="1"/>
        <v>3.2951232445240613E-30</v>
      </c>
      <c r="L60" s="20"/>
      <c r="M60" s="14">
        <f t="shared" si="2"/>
        <v>0</v>
      </c>
      <c r="N60" s="14" t="e">
        <f t="shared" si="3"/>
        <v>#DIV/0!</v>
      </c>
    </row>
    <row r="61" spans="1:14">
      <c r="A61" s="20">
        <v>59</v>
      </c>
      <c r="B61" s="75">
        <v>3.3315530463868056E-4</v>
      </c>
      <c r="C61" s="75">
        <v>8.930287756995203E-5</v>
      </c>
      <c r="D61" s="75">
        <v>1.4280945462847663E-5</v>
      </c>
      <c r="E61" s="75">
        <v>2.8971965601764456E-6</v>
      </c>
      <c r="F61" s="69">
        <v>7.54</v>
      </c>
      <c r="G61" s="69">
        <v>26</v>
      </c>
      <c r="H61" s="51">
        <v>912</v>
      </c>
      <c r="I61" s="51">
        <v>500</v>
      </c>
      <c r="J61" s="20">
        <f t="shared" si="0"/>
        <v>9.8963456164512234E-29</v>
      </c>
      <c r="K61" s="20">
        <f t="shared" si="1"/>
        <v>9.2580523671088475E-29</v>
      </c>
      <c r="L61" s="20"/>
      <c r="M61" s="14">
        <f t="shared" si="2"/>
        <v>0</v>
      </c>
      <c r="N61" s="14" t="e">
        <f t="shared" si="3"/>
        <v>#DIV/0!</v>
      </c>
    </row>
    <row r="62" spans="1:14">
      <c r="A62" s="20">
        <v>60</v>
      </c>
      <c r="B62" s="75">
        <v>6.0310420998716929E-4</v>
      </c>
      <c r="C62" s="75">
        <v>1.9457071863706417E-4</v>
      </c>
      <c r="D62" s="75">
        <v>8.0459284244055637E-6</v>
      </c>
      <c r="E62" s="75">
        <v>1.6222652242868146E-6</v>
      </c>
      <c r="F62" s="69">
        <v>7.54</v>
      </c>
      <c r="G62" s="69">
        <v>28</v>
      </c>
      <c r="H62" s="51">
        <v>912</v>
      </c>
      <c r="I62" s="51">
        <v>500</v>
      </c>
      <c r="J62" s="20">
        <f t="shared" si="0"/>
        <v>6.0509767731663938E-28</v>
      </c>
      <c r="K62" s="20">
        <f t="shared" si="1"/>
        <v>6.8228461213493068E-28</v>
      </c>
      <c r="L62" s="20"/>
      <c r="M62" s="14">
        <f t="shared" si="2"/>
        <v>0</v>
      </c>
      <c r="N62" s="14" t="e">
        <f t="shared" si="3"/>
        <v>#DIV/0!</v>
      </c>
    </row>
    <row r="63" spans="1:14">
      <c r="A63" s="20">
        <v>61</v>
      </c>
      <c r="B63" s="75">
        <v>1.0130568356374807E-3</v>
      </c>
      <c r="C63" s="75">
        <v>4.3406318977276808E-4</v>
      </c>
      <c r="D63" s="75">
        <v>1.4234197663944533E-5</v>
      </c>
      <c r="E63" s="75">
        <v>2.8878510165700054E-6</v>
      </c>
      <c r="F63" s="69">
        <v>7.54</v>
      </c>
      <c r="G63" s="69">
        <v>26</v>
      </c>
      <c r="H63" s="51">
        <v>906</v>
      </c>
      <c r="I63" s="51">
        <v>500</v>
      </c>
      <c r="J63" s="20">
        <f t="shared" si="0"/>
        <v>2.8087884968179736E-27</v>
      </c>
      <c r="K63" s="20">
        <f t="shared" si="1"/>
        <v>4.2033936976222775E-27</v>
      </c>
      <c r="L63" s="20"/>
      <c r="M63" s="14">
        <f t="shared" si="2"/>
        <v>0</v>
      </c>
      <c r="N63" s="14" t="e">
        <f t="shared" si="3"/>
        <v>#DIV/0!</v>
      </c>
    </row>
    <row r="64" spans="1:14">
      <c r="A64" s="20">
        <v>62</v>
      </c>
      <c r="B64" s="75">
        <v>1.015788992434488E-4</v>
      </c>
      <c r="C64" s="75">
        <v>2.4516660575146036E-5</v>
      </c>
      <c r="D64" s="75">
        <v>2.0685031260585289E-4</v>
      </c>
      <c r="E64" s="75">
        <v>4.5570943247626855E-5</v>
      </c>
      <c r="F64" s="69">
        <v>7.54</v>
      </c>
      <c r="G64" s="69">
        <v>26</v>
      </c>
      <c r="H64" s="51">
        <v>911</v>
      </c>
      <c r="I64" s="51">
        <v>500</v>
      </c>
      <c r="J64" s="20">
        <f t="shared" si="0"/>
        <v>-3.0277431030538229E-30</v>
      </c>
      <c r="K64" s="20">
        <f t="shared" si="1"/>
        <v>-2.5149345139998924E-30</v>
      </c>
      <c r="L64" s="20"/>
      <c r="M64" s="14">
        <f t="shared" si="2"/>
        <v>0</v>
      </c>
      <c r="N64" s="14" t="e">
        <f t="shared" si="3"/>
        <v>#DIV/0!</v>
      </c>
    </row>
    <row r="65" spans="1:14">
      <c r="A65" s="20">
        <v>63</v>
      </c>
      <c r="B65" s="75">
        <v>1.261149695877028E-4</v>
      </c>
      <c r="C65" s="75">
        <v>2.84126301706596E-5</v>
      </c>
      <c r="D65" s="75">
        <v>4.2008262090010029E-5</v>
      </c>
      <c r="E65" s="75">
        <v>8.7594016412490157E-6</v>
      </c>
      <c r="F65" s="69">
        <v>7.54</v>
      </c>
      <c r="G65" s="69">
        <v>26</v>
      </c>
      <c r="H65" s="51">
        <v>911</v>
      </c>
      <c r="I65" s="51">
        <v>500</v>
      </c>
      <c r="J65" s="20">
        <f t="shared" si="0"/>
        <v>3.7287062543686825E-30</v>
      </c>
      <c r="K65" s="20">
        <f t="shared" si="1"/>
        <v>2.9245311523438192E-30</v>
      </c>
      <c r="L65" s="20"/>
      <c r="M65" s="14">
        <f t="shared" si="2"/>
        <v>0</v>
      </c>
      <c r="N65" s="14" t="e">
        <f t="shared" si="3"/>
        <v>#DIV/0!</v>
      </c>
    </row>
    <row r="66" spans="1:14">
      <c r="A66" s="20">
        <v>64</v>
      </c>
      <c r="B66" s="75">
        <v>3.8629925315477827E-2</v>
      </c>
      <c r="C66" s="75">
        <v>1.1755347326163255E-2</v>
      </c>
      <c r="D66" s="75">
        <v>0.11325028312570781</v>
      </c>
      <c r="E66" s="75">
        <v>3.4462826476022494E-2</v>
      </c>
      <c r="F66" s="69">
        <v>6.75</v>
      </c>
      <c r="G66" s="69">
        <v>22.8</v>
      </c>
      <c r="H66" s="51">
        <v>88900</v>
      </c>
      <c r="I66" s="51">
        <v>500</v>
      </c>
      <c r="J66" s="20">
        <f t="shared" si="0"/>
        <v>-2.8447954102542753E-19</v>
      </c>
      <c r="K66" s="20">
        <f t="shared" si="1"/>
        <v>-3.0299166374793077E-19</v>
      </c>
      <c r="L66" s="20"/>
      <c r="M66" s="14">
        <f t="shared" si="2"/>
        <v>2</v>
      </c>
      <c r="N66" s="14">
        <f t="shared" si="3"/>
        <v>-1.4223977051271377E-19</v>
      </c>
    </row>
    <row r="67" spans="1:14">
      <c r="A67" s="20">
        <v>65</v>
      </c>
      <c r="B67" s="75">
        <v>7.2481275670451831E-2</v>
      </c>
      <c r="C67" s="75">
        <v>2.2056541999271234E-2</v>
      </c>
      <c r="D67" s="75">
        <v>0.27223230490018102</v>
      </c>
      <c r="E67" s="75">
        <v>8.2842130068043043E-2</v>
      </c>
      <c r="F67" s="69">
        <v>6.75</v>
      </c>
      <c r="G67" s="69">
        <v>22.8</v>
      </c>
      <c r="H67" s="51">
        <v>88900</v>
      </c>
      <c r="I67" s="51">
        <v>502</v>
      </c>
      <c r="J67" s="20">
        <f t="shared" si="0"/>
        <v>-1.0858219261429304E-18</v>
      </c>
      <c r="K67" s="20">
        <f t="shared" si="1"/>
        <v>-1.1564803245609245E-18</v>
      </c>
      <c r="L67" s="20"/>
      <c r="M67" s="14">
        <f t="shared" si="2"/>
        <v>7</v>
      </c>
      <c r="N67" s="14">
        <f t="shared" si="3"/>
        <v>-1.5511741802041862E-19</v>
      </c>
    </row>
    <row r="68" spans="1:14">
      <c r="A68" s="20">
        <v>66</v>
      </c>
      <c r="B68" s="75">
        <v>7.1736011477761832E-2</v>
      </c>
      <c r="C68" s="75">
        <v>2.1829753069101766E-2</v>
      </c>
      <c r="D68" s="75">
        <v>0.30102347983142685</v>
      </c>
      <c r="E68" s="75">
        <v>9.1603479164141674E-2</v>
      </c>
      <c r="F68" s="69">
        <v>6.75</v>
      </c>
      <c r="G68" s="69">
        <v>22.8</v>
      </c>
      <c r="H68" s="51">
        <v>88900</v>
      </c>
      <c r="I68" s="51">
        <v>499</v>
      </c>
      <c r="J68" s="20">
        <f t="shared" si="0"/>
        <v>-1.2466376784684031E-18</v>
      </c>
      <c r="K68" s="20">
        <f t="shared" si="1"/>
        <v>-1.3277609452281763E-18</v>
      </c>
      <c r="L68" s="20"/>
      <c r="M68" s="14">
        <f t="shared" si="2"/>
        <v>8</v>
      </c>
      <c r="N68" s="14">
        <f t="shared" si="3"/>
        <v>-1.5582970980855039E-19</v>
      </c>
    </row>
    <row r="69" spans="1:14">
      <c r="A69" s="20">
        <v>67</v>
      </c>
      <c r="B69" s="75">
        <v>3.0372057706909646E-2</v>
      </c>
      <c r="C69" s="75">
        <v>9.2424224079963157E-3</v>
      </c>
      <c r="D69" s="75">
        <v>0.81967213114754101</v>
      </c>
      <c r="E69" s="75">
        <v>0.24943176867481856</v>
      </c>
      <c r="F69" s="69">
        <v>6.75</v>
      </c>
      <c r="G69" s="69">
        <v>22.8</v>
      </c>
      <c r="H69" s="51">
        <v>88900</v>
      </c>
      <c r="I69" s="51">
        <v>502</v>
      </c>
      <c r="J69" s="20">
        <f t="shared" ref="J69:J132" si="4">0.75*PI()*$P$9*$P$8*(SQRT(($P$10/(2*H69))^2 +((9*$P$11*B69)/(1000*$P$8*$P$9))) - ($P$10/(2*H69)))^3 * ((B69-D69)/((I69/(F69/1000))*B69))</f>
        <v>-2.6026385932158794E-18</v>
      </c>
      <c r="K69" s="20">
        <f t="shared" ref="K69:K132" si="5">J69* ((1.5*(C69/B69)) + ((C69+E69)/(B69+D69))  + (C69/B69))</f>
        <v>-2.7720017919410525E-18</v>
      </c>
      <c r="L69" s="20"/>
      <c r="M69" s="14">
        <f t="shared" ref="M69:M132" si="6">ROUND(J69/$P$13,0)</f>
        <v>17</v>
      </c>
      <c r="N69" s="14">
        <f t="shared" ref="N69:N132" si="7">J69/M69</f>
        <v>-1.5309638783622819E-19</v>
      </c>
    </row>
    <row r="70" spans="1:14">
      <c r="A70" s="20">
        <v>68</v>
      </c>
      <c r="B70" s="75">
        <v>4.8638132295719845E-2</v>
      </c>
      <c r="C70" s="75">
        <v>1.4800912343544682E-2</v>
      </c>
      <c r="D70" s="75">
        <v>0.2590673575129534</v>
      </c>
      <c r="E70" s="75">
        <v>7.8835947612248367E-2</v>
      </c>
      <c r="F70" s="69">
        <v>6.75</v>
      </c>
      <c r="G70" s="69">
        <v>22.8</v>
      </c>
      <c r="H70" s="51">
        <v>88900</v>
      </c>
      <c r="I70" s="51">
        <v>502</v>
      </c>
      <c r="J70" s="20">
        <f t="shared" si="4"/>
        <v>-9.1266766327066659E-19</v>
      </c>
      <c r="K70" s="20">
        <f t="shared" si="5"/>
        <v>-9.720582814023819E-19</v>
      </c>
      <c r="L70" s="20"/>
      <c r="M70" s="14">
        <f t="shared" si="6"/>
        <v>6</v>
      </c>
      <c r="N70" s="14">
        <f t="shared" si="7"/>
        <v>-1.5211127721177776E-19</v>
      </c>
    </row>
    <row r="71" spans="1:14">
      <c r="A71" s="20">
        <v>69</v>
      </c>
      <c r="B71" s="75">
        <v>1.3638843426077471E-2</v>
      </c>
      <c r="C71" s="75">
        <v>6.8380235180388405E-3</v>
      </c>
      <c r="D71" s="75">
        <v>0.11644154634373545</v>
      </c>
      <c r="E71" s="75">
        <v>2.35594819430455E-2</v>
      </c>
      <c r="F71" s="69">
        <v>7.95</v>
      </c>
      <c r="G71" s="69">
        <v>23.5</v>
      </c>
      <c r="H71" s="51">
        <v>91800</v>
      </c>
      <c r="I71" s="51">
        <v>497</v>
      </c>
      <c r="J71" s="20">
        <f t="shared" si="4"/>
        <v>-2.4898474964304368E-19</v>
      </c>
      <c r="K71" s="20">
        <f t="shared" si="5"/>
        <v>-3.702632718222258E-19</v>
      </c>
      <c r="L71" s="20"/>
      <c r="M71" s="14">
        <f t="shared" si="6"/>
        <v>2</v>
      </c>
      <c r="N71" s="14">
        <f t="shared" si="7"/>
        <v>-1.2449237482152184E-19</v>
      </c>
    </row>
    <row r="72" spans="1:14">
      <c r="A72" s="20">
        <v>70</v>
      </c>
      <c r="B72" s="75">
        <v>1.4012143858010277E-2</v>
      </c>
      <c r="C72" s="75">
        <v>7.0257059465548954E-3</v>
      </c>
      <c r="D72" s="75">
        <v>0.1431297709923664</v>
      </c>
      <c r="E72" s="75">
        <v>2.8826509692624191E-2</v>
      </c>
      <c r="F72" s="69">
        <v>7.95</v>
      </c>
      <c r="G72" s="69">
        <v>23.4</v>
      </c>
      <c r="H72" s="51">
        <v>91600</v>
      </c>
      <c r="I72" s="51">
        <v>497</v>
      </c>
      <c r="J72" s="20">
        <f t="shared" si="4"/>
        <v>-3.1791838641621085E-19</v>
      </c>
      <c r="K72" s="20">
        <f t="shared" si="5"/>
        <v>-4.7104532461042638E-19</v>
      </c>
      <c r="L72" s="20"/>
      <c r="M72" s="14">
        <f t="shared" si="6"/>
        <v>2</v>
      </c>
      <c r="N72" s="14">
        <f t="shared" si="7"/>
        <v>-1.5895919320810542E-19</v>
      </c>
    </row>
    <row r="73" spans="1:14">
      <c r="A73" s="20">
        <v>71</v>
      </c>
      <c r="B73" s="75">
        <v>1.3477088948787063E-2</v>
      </c>
      <c r="C73" s="75">
        <v>6.7567076670468828E-3</v>
      </c>
      <c r="D73" s="75">
        <v>0.19809825673534073</v>
      </c>
      <c r="E73" s="75">
        <v>3.988663012973033E-2</v>
      </c>
      <c r="F73" s="69">
        <v>7.95</v>
      </c>
      <c r="G73" s="69">
        <v>23.3</v>
      </c>
      <c r="H73" s="51">
        <v>91600</v>
      </c>
      <c r="I73" s="51">
        <v>497</v>
      </c>
      <c r="J73" s="20">
        <f t="shared" si="4"/>
        <v>-4.4352241029172228E-19</v>
      </c>
      <c r="K73" s="20">
        <f t="shared" si="5"/>
        <v>-6.5367513115509458E-19</v>
      </c>
      <c r="L73" s="20"/>
      <c r="M73" s="14">
        <f t="shared" si="6"/>
        <v>3</v>
      </c>
      <c r="N73" s="14">
        <f t="shared" si="7"/>
        <v>-1.478408034305741E-19</v>
      </c>
    </row>
    <row r="74" spans="1:14">
      <c r="A74" s="20">
        <v>72</v>
      </c>
      <c r="B74" s="75">
        <v>1.7882689556509297E-2</v>
      </c>
      <c r="C74" s="75">
        <v>8.9733238368320985E-3</v>
      </c>
      <c r="D74" s="75">
        <v>0.22123893805309733</v>
      </c>
      <c r="E74" s="75">
        <v>4.461837209647055E-2</v>
      </c>
      <c r="F74" s="69">
        <v>7.95</v>
      </c>
      <c r="G74" s="69">
        <v>23.3</v>
      </c>
      <c r="H74" s="51">
        <v>91600</v>
      </c>
      <c r="I74" s="51">
        <v>497</v>
      </c>
      <c r="J74" s="20">
        <f t="shared" si="4"/>
        <v>-5.82977447613692E-19</v>
      </c>
      <c r="K74" s="20">
        <f t="shared" si="5"/>
        <v>-8.6198442322080623E-19</v>
      </c>
      <c r="L74" s="20"/>
      <c r="M74" s="14">
        <f t="shared" si="6"/>
        <v>4</v>
      </c>
      <c r="N74" s="14">
        <f t="shared" si="7"/>
        <v>-1.45744361903423E-19</v>
      </c>
    </row>
    <row r="75" spans="1:14">
      <c r="A75" s="20">
        <v>73</v>
      </c>
      <c r="B75" s="75">
        <v>1.5234613040828763E-2</v>
      </c>
      <c r="C75" s="75">
        <v>7.6405158638647606E-3</v>
      </c>
      <c r="D75" s="75">
        <v>0.32722513089005234</v>
      </c>
      <c r="E75" s="75">
        <v>6.594354100264492E-2</v>
      </c>
      <c r="F75" s="69">
        <v>7.95</v>
      </c>
      <c r="G75" s="69">
        <v>23.2</v>
      </c>
      <c r="H75" s="51">
        <v>91600</v>
      </c>
      <c r="I75" s="51">
        <v>497</v>
      </c>
      <c r="J75" s="20">
        <f t="shared" si="4"/>
        <v>-8.0966851778139192E-19</v>
      </c>
      <c r="K75" s="20">
        <f t="shared" si="5"/>
        <v>-1.1891422339195874E-18</v>
      </c>
      <c r="L75" s="20"/>
      <c r="M75" s="14">
        <f t="shared" si="6"/>
        <v>5</v>
      </c>
      <c r="N75" s="14">
        <f t="shared" si="7"/>
        <v>-1.6193370355627837E-19</v>
      </c>
    </row>
    <row r="76" spans="1:14">
      <c r="A76" s="20">
        <v>74</v>
      </c>
      <c r="B76" s="75">
        <v>1.2565971349585323E-2</v>
      </c>
      <c r="C76" s="75">
        <v>6.2987760383885214E-3</v>
      </c>
      <c r="D76" s="75">
        <v>0.17253278122843341</v>
      </c>
      <c r="E76" s="75">
        <v>3.4723360444264759E-2</v>
      </c>
      <c r="F76" s="69">
        <v>7.95</v>
      </c>
      <c r="G76" s="69">
        <v>23.2</v>
      </c>
      <c r="H76" s="51">
        <v>91600</v>
      </c>
      <c r="I76" s="51">
        <v>497</v>
      </c>
      <c r="J76" s="20">
        <f t="shared" si="4"/>
        <v>-3.6755547214546394E-19</v>
      </c>
      <c r="K76" s="20">
        <f t="shared" si="5"/>
        <v>-5.4205775081055728E-19</v>
      </c>
      <c r="L76" s="20"/>
      <c r="M76" s="14">
        <f t="shared" si="6"/>
        <v>2</v>
      </c>
      <c r="N76" s="14">
        <f t="shared" si="7"/>
        <v>-1.8377773607273197E-19</v>
      </c>
    </row>
    <row r="77" spans="1:14">
      <c r="A77" s="20">
        <v>75</v>
      </c>
      <c r="B77" s="75">
        <v>2.2512381809995499E-2</v>
      </c>
      <c r="C77" s="75">
        <v>1.1306871638473652E-2</v>
      </c>
      <c r="D77" s="75">
        <v>0.36127167630057805</v>
      </c>
      <c r="E77" s="75">
        <v>7.3067643851517178E-2</v>
      </c>
      <c r="F77" s="69">
        <v>7.95</v>
      </c>
      <c r="G77" s="69">
        <v>23.2</v>
      </c>
      <c r="H77" s="51">
        <v>91300</v>
      </c>
      <c r="I77" s="51">
        <v>497</v>
      </c>
      <c r="J77" s="20">
        <f t="shared" si="4"/>
        <v>-1.1167966597481344E-18</v>
      </c>
      <c r="K77" s="20">
        <f t="shared" si="5"/>
        <v>-1.6478078163636976E-18</v>
      </c>
      <c r="L77" s="20"/>
      <c r="M77" s="14">
        <f t="shared" si="6"/>
        <v>7</v>
      </c>
      <c r="N77" s="14">
        <f t="shared" si="7"/>
        <v>-1.5954237996401921E-19</v>
      </c>
    </row>
    <row r="78" spans="1:14">
      <c r="A78" s="20">
        <v>76</v>
      </c>
      <c r="B78" s="75">
        <v>1.315097317201473E-2</v>
      </c>
      <c r="C78" s="75">
        <v>6.5927813955444703E-3</v>
      </c>
      <c r="D78" s="75">
        <v>0.2040816326530612</v>
      </c>
      <c r="E78" s="75">
        <v>4.1084713738204381E-2</v>
      </c>
      <c r="F78" s="69">
        <v>7.95</v>
      </c>
      <c r="G78" s="69">
        <v>23.1</v>
      </c>
      <c r="H78" s="51">
        <v>91300</v>
      </c>
      <c r="I78" s="51">
        <v>497</v>
      </c>
      <c r="J78" s="20">
        <f t="shared" si="4"/>
        <v>-4.5120209919123862E-19</v>
      </c>
      <c r="K78" s="20">
        <f t="shared" si="5"/>
        <v>-6.6451440775268937E-19</v>
      </c>
      <c r="L78" s="20"/>
      <c r="M78" s="14">
        <f t="shared" si="6"/>
        <v>3</v>
      </c>
      <c r="N78" s="14">
        <f t="shared" si="7"/>
        <v>-1.5040069973041287E-19</v>
      </c>
    </row>
    <row r="79" spans="1:14">
      <c r="A79" s="20">
        <v>77</v>
      </c>
      <c r="B79" s="75">
        <v>1.7385257301808066E-2</v>
      </c>
      <c r="C79" s="75">
        <v>8.7228533680490401E-3</v>
      </c>
      <c r="D79" s="75">
        <v>0.19984012789768188</v>
      </c>
      <c r="E79" s="75">
        <v>4.0315452783809116E-2</v>
      </c>
      <c r="F79" s="69">
        <v>7.95</v>
      </c>
      <c r="G79" s="69">
        <v>23.1</v>
      </c>
      <c r="H79" s="51">
        <v>91300</v>
      </c>
      <c r="I79" s="51">
        <v>497</v>
      </c>
      <c r="J79" s="20">
        <f t="shared" si="4"/>
        <v>-5.1363178024791337E-19</v>
      </c>
      <c r="K79" s="20">
        <f t="shared" si="5"/>
        <v>-7.6022373744698253E-19</v>
      </c>
      <c r="L79" s="20"/>
      <c r="M79" s="14">
        <f t="shared" si="6"/>
        <v>3</v>
      </c>
      <c r="N79" s="14">
        <f t="shared" si="7"/>
        <v>-1.7121059341597112E-19</v>
      </c>
    </row>
    <row r="80" spans="1:14">
      <c r="A80" s="20">
        <v>78</v>
      </c>
      <c r="B80" s="75">
        <v>1.4894250819183795E-2</v>
      </c>
      <c r="C80" s="75">
        <v>7.4693092803383735E-3</v>
      </c>
      <c r="D80" s="75">
        <v>0.52854122621564481</v>
      </c>
      <c r="E80" s="75">
        <v>0.10649546780228245</v>
      </c>
      <c r="F80" s="69">
        <v>7.95</v>
      </c>
      <c r="G80" s="69">
        <v>23.1</v>
      </c>
      <c r="H80" s="51">
        <v>91300</v>
      </c>
      <c r="I80" s="51">
        <v>497</v>
      </c>
      <c r="J80" s="20">
        <f t="shared" si="4"/>
        <v>-1.3131598353502638E-18</v>
      </c>
      <c r="K80" s="20">
        <f t="shared" si="5"/>
        <v>-1.921724407056598E-18</v>
      </c>
      <c r="L80" s="20"/>
      <c r="M80" s="14">
        <f t="shared" si="6"/>
        <v>9</v>
      </c>
      <c r="N80" s="14">
        <f t="shared" si="7"/>
        <v>-1.4590664837225154E-19</v>
      </c>
    </row>
    <row r="81" spans="1:14">
      <c r="A81" s="20">
        <v>79</v>
      </c>
      <c r="B81" s="75">
        <v>5.8685446009389679E-2</v>
      </c>
      <c r="C81" s="75">
        <v>2.9687121162026941E-2</v>
      </c>
      <c r="D81" s="75">
        <v>0.36075036075036071</v>
      </c>
      <c r="E81" s="75">
        <v>7.4267151731940456E-2</v>
      </c>
      <c r="F81" s="69">
        <v>7.95</v>
      </c>
      <c r="G81" s="69">
        <v>23.1</v>
      </c>
      <c r="H81" s="51">
        <v>91300</v>
      </c>
      <c r="I81" s="51">
        <v>497</v>
      </c>
      <c r="J81" s="20">
        <f t="shared" si="4"/>
        <v>-1.7405103354335175E-18</v>
      </c>
      <c r="K81" s="20">
        <f t="shared" si="5"/>
        <v>-2.6325470622635496E-18</v>
      </c>
      <c r="L81" s="20"/>
      <c r="M81" s="14">
        <f t="shared" si="6"/>
        <v>11</v>
      </c>
      <c r="N81" s="14">
        <f t="shared" si="7"/>
        <v>-1.5822821231213795E-19</v>
      </c>
    </row>
    <row r="82" spans="1:14">
      <c r="A82" s="20">
        <v>80</v>
      </c>
      <c r="B82" s="75">
        <v>1.2254901960784314E-2</v>
      </c>
      <c r="C82" s="75">
        <v>6.1424692425990001E-3</v>
      </c>
      <c r="D82" s="75">
        <v>0.14384349827387802</v>
      </c>
      <c r="E82" s="75">
        <v>2.8944978451679867E-2</v>
      </c>
      <c r="F82" s="69">
        <v>7.95</v>
      </c>
      <c r="G82" s="69">
        <v>23.1</v>
      </c>
      <c r="H82" s="51">
        <v>91200</v>
      </c>
      <c r="I82" s="51">
        <v>497</v>
      </c>
      <c r="J82" s="20">
        <f t="shared" si="4"/>
        <v>-2.9717711464688427E-19</v>
      </c>
      <c r="K82" s="20">
        <f t="shared" si="5"/>
        <v>-4.3918066656437299E-19</v>
      </c>
      <c r="L82" s="20"/>
      <c r="M82" s="14">
        <f t="shared" si="6"/>
        <v>2</v>
      </c>
      <c r="N82" s="14">
        <f t="shared" si="7"/>
        <v>-1.4858855732344213E-19</v>
      </c>
    </row>
    <row r="83" spans="1:14">
      <c r="A83" s="20">
        <v>81</v>
      </c>
      <c r="B83" s="75">
        <v>1.8925056775170323E-2</v>
      </c>
      <c r="C83" s="75">
        <v>9.4983441649795046E-3</v>
      </c>
      <c r="D83" s="75">
        <v>0.39936102236421728</v>
      </c>
      <c r="E83" s="75">
        <v>8.0627997475046745E-2</v>
      </c>
      <c r="F83" s="69">
        <v>7.95</v>
      </c>
      <c r="G83" s="69">
        <v>23</v>
      </c>
      <c r="H83" s="51">
        <v>91200</v>
      </c>
      <c r="I83" s="51">
        <v>497</v>
      </c>
      <c r="J83" s="20">
        <f t="shared" si="4"/>
        <v>-1.1281565805839724E-18</v>
      </c>
      <c r="K83" s="20">
        <f t="shared" si="5"/>
        <v>-1.6586124845516393E-18</v>
      </c>
      <c r="L83" s="20"/>
      <c r="M83" s="14">
        <f t="shared" si="6"/>
        <v>7</v>
      </c>
      <c r="N83" s="14">
        <f t="shared" si="7"/>
        <v>-1.6116522579771035E-19</v>
      </c>
    </row>
    <row r="84" spans="1:14">
      <c r="A84" s="20">
        <v>82</v>
      </c>
      <c r="B84" s="75">
        <v>0.114</v>
      </c>
      <c r="C84" s="75"/>
      <c r="D84" s="75">
        <v>0.75900000000000001</v>
      </c>
      <c r="E84" s="75"/>
      <c r="F84" s="69">
        <v>7.8</v>
      </c>
      <c r="G84" s="69">
        <v>22</v>
      </c>
      <c r="H84" s="51">
        <v>90600</v>
      </c>
      <c r="I84" s="51">
        <v>500</v>
      </c>
      <c r="J84" s="20">
        <f t="shared" si="4"/>
        <v>-5.2356714599434365E-18</v>
      </c>
      <c r="K84" s="20">
        <f t="shared" si="5"/>
        <v>0</v>
      </c>
      <c r="L84" s="20"/>
      <c r="M84" s="14">
        <f t="shared" si="6"/>
        <v>34</v>
      </c>
      <c r="N84" s="14">
        <f t="shared" si="7"/>
        <v>-1.539903370571599E-19</v>
      </c>
    </row>
    <row r="85" spans="1:14">
      <c r="A85" s="20">
        <v>83</v>
      </c>
      <c r="B85" s="75">
        <v>1.5669999999999999</v>
      </c>
      <c r="C85" s="75"/>
      <c r="D85" s="75">
        <v>2.3239999999999998</v>
      </c>
      <c r="E85" s="75"/>
      <c r="F85" s="69">
        <v>7.8</v>
      </c>
      <c r="G85" s="69">
        <v>23</v>
      </c>
      <c r="H85" s="51">
        <v>90600</v>
      </c>
      <c r="I85" s="51">
        <v>500</v>
      </c>
      <c r="J85" s="20">
        <f t="shared" si="4"/>
        <v>-2.4390503822695692E-17</v>
      </c>
      <c r="K85" s="20">
        <f t="shared" si="5"/>
        <v>0</v>
      </c>
      <c r="L85" s="20"/>
      <c r="M85" s="14">
        <f t="shared" si="6"/>
        <v>158</v>
      </c>
      <c r="N85" s="14">
        <f t="shared" si="7"/>
        <v>-1.5437027735883348E-19</v>
      </c>
    </row>
    <row r="86" spans="1:14">
      <c r="A86" s="20">
        <v>84</v>
      </c>
      <c r="B86" s="75">
        <v>0.216</v>
      </c>
      <c r="C86" s="75"/>
      <c r="D86" s="75">
        <v>0.78700000000000003</v>
      </c>
      <c r="E86" s="75"/>
      <c r="F86" s="69">
        <v>7.8</v>
      </c>
      <c r="G86" s="69">
        <v>23</v>
      </c>
      <c r="H86" s="51">
        <v>90600</v>
      </c>
      <c r="I86" s="51">
        <v>500</v>
      </c>
      <c r="J86" s="20">
        <f t="shared" si="4"/>
        <v>-6.5451442848859117E-18</v>
      </c>
      <c r="K86" s="20">
        <f t="shared" si="5"/>
        <v>0</v>
      </c>
      <c r="L86" s="20"/>
      <c r="M86" s="14">
        <f t="shared" si="6"/>
        <v>42</v>
      </c>
      <c r="N86" s="14">
        <f t="shared" si="7"/>
        <v>-1.5583676868775979E-19</v>
      </c>
    </row>
    <row r="87" spans="1:14">
      <c r="A87" s="20">
        <v>85</v>
      </c>
      <c r="B87" s="75">
        <v>0.20200000000000001</v>
      </c>
      <c r="C87" s="75"/>
      <c r="D87" s="75">
        <v>0.59299999999999997</v>
      </c>
      <c r="E87" s="75"/>
      <c r="F87" s="69">
        <v>7.8</v>
      </c>
      <c r="G87" s="69">
        <v>23</v>
      </c>
      <c r="H87" s="51">
        <v>90600</v>
      </c>
      <c r="I87" s="51">
        <v>500</v>
      </c>
      <c r="J87" s="20">
        <f t="shared" si="4"/>
        <v>-4.3241862210624202E-18</v>
      </c>
      <c r="K87" s="20">
        <f t="shared" si="5"/>
        <v>0</v>
      </c>
      <c r="L87" s="20"/>
      <c r="M87" s="14">
        <f t="shared" si="6"/>
        <v>28</v>
      </c>
      <c r="N87" s="14">
        <f t="shared" si="7"/>
        <v>-1.5443522218080073E-19</v>
      </c>
    </row>
    <row r="88" spans="1:14">
      <c r="A88" s="20">
        <v>86</v>
      </c>
      <c r="B88" s="75">
        <v>0.40500000000000003</v>
      </c>
      <c r="C88" s="75"/>
      <c r="D88" s="75">
        <v>1.9650000000000001</v>
      </c>
      <c r="E88" s="75"/>
      <c r="F88" s="69">
        <v>7.8</v>
      </c>
      <c r="G88" s="69">
        <v>23</v>
      </c>
      <c r="H88" s="51">
        <v>90600</v>
      </c>
      <c r="I88" s="51">
        <v>500</v>
      </c>
      <c r="J88" s="20">
        <f t="shared" si="4"/>
        <v>-2.49378134548171E-17</v>
      </c>
      <c r="K88" s="20">
        <f t="shared" si="5"/>
        <v>0</v>
      </c>
      <c r="L88" s="20"/>
      <c r="M88" s="14">
        <f t="shared" si="6"/>
        <v>161</v>
      </c>
      <c r="N88" s="14">
        <f t="shared" si="7"/>
        <v>-1.548932512721559E-19</v>
      </c>
    </row>
    <row r="89" spans="1:14">
      <c r="A89" s="20">
        <v>87</v>
      </c>
      <c r="B89" s="75">
        <v>0.66500000000000004</v>
      </c>
      <c r="C89" s="75"/>
      <c r="D89" s="75">
        <v>1.6279999999999999</v>
      </c>
      <c r="E89" s="75"/>
      <c r="F89" s="69">
        <v>7.8</v>
      </c>
      <c r="G89" s="69">
        <v>23</v>
      </c>
      <c r="H89" s="51">
        <v>90600</v>
      </c>
      <c r="I89" s="51">
        <v>500</v>
      </c>
      <c r="J89" s="20">
        <f t="shared" si="4"/>
        <v>-1.9942109637111974E-17</v>
      </c>
      <c r="K89" s="20">
        <f t="shared" si="5"/>
        <v>0</v>
      </c>
      <c r="L89" s="20"/>
      <c r="M89" s="14">
        <f t="shared" si="6"/>
        <v>129</v>
      </c>
      <c r="N89" s="14">
        <f t="shared" si="7"/>
        <v>-1.5458999718691452E-19</v>
      </c>
    </row>
    <row r="90" spans="1:14">
      <c r="A90" s="20">
        <v>88</v>
      </c>
      <c r="B90" s="75">
        <v>0.157</v>
      </c>
      <c r="C90" s="75"/>
      <c r="D90" s="75">
        <v>0.49</v>
      </c>
      <c r="E90" s="75"/>
      <c r="F90" s="69">
        <v>7.8</v>
      </c>
      <c r="G90" s="69">
        <v>23</v>
      </c>
      <c r="H90" s="51">
        <v>90600</v>
      </c>
      <c r="I90" s="51">
        <v>500</v>
      </c>
      <c r="J90" s="20">
        <f t="shared" si="4"/>
        <v>-3.2162738634037646E-18</v>
      </c>
      <c r="K90" s="20">
        <f t="shared" si="5"/>
        <v>0</v>
      </c>
      <c r="L90" s="20"/>
      <c r="M90" s="14">
        <f t="shared" si="6"/>
        <v>21</v>
      </c>
      <c r="N90" s="14">
        <f t="shared" si="7"/>
        <v>-1.5315589825732213E-19</v>
      </c>
    </row>
    <row r="91" spans="1:14">
      <c r="A91" s="20">
        <v>89</v>
      </c>
      <c r="B91" s="75">
        <v>0.45600000000000002</v>
      </c>
      <c r="C91" s="75"/>
      <c r="D91" s="75">
        <v>2.456</v>
      </c>
      <c r="E91" s="75"/>
      <c r="F91" s="69">
        <v>7.8</v>
      </c>
      <c r="G91" s="69">
        <v>23</v>
      </c>
      <c r="H91" s="51">
        <v>90600</v>
      </c>
      <c r="I91" s="51">
        <v>500</v>
      </c>
      <c r="J91" s="20">
        <f t="shared" si="4"/>
        <v>-3.4021875391532613E-17</v>
      </c>
      <c r="K91" s="20">
        <f t="shared" si="5"/>
        <v>0</v>
      </c>
      <c r="L91" s="20"/>
      <c r="M91" s="14">
        <f t="shared" si="6"/>
        <v>220</v>
      </c>
      <c r="N91" s="14">
        <f t="shared" si="7"/>
        <v>-1.5464488814333006E-19</v>
      </c>
    </row>
    <row r="92" spans="1:14">
      <c r="A92" s="20">
        <v>90</v>
      </c>
      <c r="B92" s="75">
        <v>0.43</v>
      </c>
      <c r="C92" s="75"/>
      <c r="D92" s="75">
        <v>1.7849999999999999</v>
      </c>
      <c r="E92" s="75"/>
      <c r="F92" s="69">
        <v>7.8</v>
      </c>
      <c r="G92" s="69">
        <v>23</v>
      </c>
      <c r="H92" s="51">
        <v>90600</v>
      </c>
      <c r="I92" s="51">
        <v>500</v>
      </c>
      <c r="J92" s="20">
        <f t="shared" si="4"/>
        <v>-2.2351927260019854E-17</v>
      </c>
      <c r="K92" s="20">
        <f t="shared" si="5"/>
        <v>0</v>
      </c>
      <c r="L92" s="20"/>
      <c r="M92" s="14">
        <f t="shared" si="6"/>
        <v>145</v>
      </c>
      <c r="N92" s="14">
        <f t="shared" si="7"/>
        <v>-1.5415122248289555E-19</v>
      </c>
    </row>
    <row r="93" spans="1:14">
      <c r="A93" s="20">
        <v>91</v>
      </c>
      <c r="B93" s="75">
        <v>0.59099999999999997</v>
      </c>
      <c r="C93" s="75"/>
      <c r="D93" s="75">
        <v>2.629</v>
      </c>
      <c r="E93" s="75"/>
      <c r="F93" s="69">
        <v>7.8</v>
      </c>
      <c r="G93" s="69">
        <v>23</v>
      </c>
      <c r="H93" s="51">
        <v>90600</v>
      </c>
      <c r="I93" s="51">
        <v>500</v>
      </c>
      <c r="J93" s="20">
        <f t="shared" si="4"/>
        <v>-3.9692738523347718E-17</v>
      </c>
      <c r="K93" s="20">
        <f t="shared" si="5"/>
        <v>0</v>
      </c>
      <c r="L93" s="20"/>
      <c r="M93" s="14">
        <f t="shared" si="6"/>
        <v>257</v>
      </c>
      <c r="N93" s="14">
        <f t="shared" si="7"/>
        <v>-1.5444645339824015E-19</v>
      </c>
    </row>
    <row r="94" spans="1:14">
      <c r="A94" s="20">
        <v>92</v>
      </c>
      <c r="B94" s="75">
        <v>2.6210000000000001E-2</v>
      </c>
      <c r="C94" s="75">
        <v>1.3166342925795516E-3</v>
      </c>
      <c r="D94" s="75">
        <v>0.40077499999999999</v>
      </c>
      <c r="E94" s="75">
        <v>8.237916666666667E-2</v>
      </c>
      <c r="F94" s="69">
        <v>8.1999999999999993</v>
      </c>
      <c r="G94" s="69">
        <v>23</v>
      </c>
      <c r="H94" s="51">
        <v>100000</v>
      </c>
      <c r="I94" s="51">
        <v>505</v>
      </c>
      <c r="J94" s="20">
        <f t="shared" si="4"/>
        <v>-1.396555375135549E-18</v>
      </c>
      <c r="K94" s="20">
        <f t="shared" si="5"/>
        <v>-4.4913346174675266E-19</v>
      </c>
      <c r="L94" s="20"/>
      <c r="M94" s="14">
        <f t="shared" si="6"/>
        <v>9</v>
      </c>
      <c r="N94" s="14">
        <f t="shared" si="7"/>
        <v>-1.5517281945950545E-19</v>
      </c>
    </row>
    <row r="95" spans="1:14">
      <c r="A95" s="20">
        <v>93</v>
      </c>
      <c r="B95" s="75">
        <v>3.2479000000000001E-2</v>
      </c>
      <c r="C95" s="75">
        <v>1.8405567872270072E-3</v>
      </c>
      <c r="D95" s="75">
        <v>0.20080000000000001</v>
      </c>
      <c r="E95" s="75">
        <v>2.5017801456571679E-2</v>
      </c>
      <c r="F95" s="69">
        <v>8.1999999999999993</v>
      </c>
      <c r="G95" s="69">
        <v>22.7</v>
      </c>
      <c r="H95" s="51">
        <v>100000</v>
      </c>
      <c r="I95" s="51">
        <v>511</v>
      </c>
      <c r="J95" s="20">
        <f t="shared" si="4"/>
        <v>-7.0289775439137177E-19</v>
      </c>
      <c r="K95" s="20">
        <f t="shared" si="5"/>
        <v>-1.8050898852562826E-19</v>
      </c>
      <c r="L95" s="20"/>
      <c r="M95" s="14">
        <f t="shared" si="6"/>
        <v>5</v>
      </c>
      <c r="N95" s="14">
        <f t="shared" si="7"/>
        <v>-1.4057955087827435E-19</v>
      </c>
    </row>
    <row r="96" spans="1:14">
      <c r="A96" s="20">
        <v>94</v>
      </c>
      <c r="B96" s="75">
        <v>3.1274999999999997E-2</v>
      </c>
      <c r="C96" s="75">
        <v>1.7257051243541994E-3</v>
      </c>
      <c r="D96" s="75">
        <v>0.20440800000000001</v>
      </c>
      <c r="E96" s="75">
        <v>2.5959088576676861E-2</v>
      </c>
      <c r="F96" s="69">
        <v>8.1999999999999993</v>
      </c>
      <c r="G96" s="69">
        <v>22.4</v>
      </c>
      <c r="H96" s="51">
        <v>100000</v>
      </c>
      <c r="I96" s="51">
        <v>511</v>
      </c>
      <c r="J96" s="20">
        <f t="shared" si="4"/>
        <v>-7.0732580995485729E-19</v>
      </c>
      <c r="K96" s="20">
        <f t="shared" si="5"/>
        <v>-1.8065970066834239E-19</v>
      </c>
      <c r="L96" s="20"/>
      <c r="M96" s="14">
        <f t="shared" si="6"/>
        <v>5</v>
      </c>
      <c r="N96" s="14">
        <f t="shared" si="7"/>
        <v>-1.4146516199097146E-19</v>
      </c>
    </row>
    <row r="97" spans="1:14">
      <c r="A97" s="20">
        <v>95</v>
      </c>
      <c r="B97" s="75">
        <v>4.9489999999999999E-2</v>
      </c>
      <c r="C97" s="75">
        <v>3.6522312734985065E-3</v>
      </c>
      <c r="D97" s="75">
        <v>0.39926499999999998</v>
      </c>
      <c r="E97" s="75">
        <v>8.8644297213920753E-2</v>
      </c>
      <c r="F97" s="69">
        <v>8.1999999999999993</v>
      </c>
      <c r="G97" s="69">
        <v>22.5</v>
      </c>
      <c r="H97" s="51">
        <v>100000</v>
      </c>
      <c r="I97" s="51">
        <v>512</v>
      </c>
      <c r="J97" s="20">
        <f t="shared" si="4"/>
        <v>-1.854456108373626E-18</v>
      </c>
      <c r="K97" s="20">
        <f t="shared" si="5"/>
        <v>-7.2354538816817125E-19</v>
      </c>
      <c r="L97" s="20"/>
      <c r="M97" s="14">
        <f t="shared" si="6"/>
        <v>12</v>
      </c>
      <c r="N97" s="14">
        <f t="shared" si="7"/>
        <v>-1.5453800903113549E-19</v>
      </c>
    </row>
    <row r="98" spans="1:14">
      <c r="A98" s="20">
        <v>96</v>
      </c>
      <c r="B98" s="75">
        <v>4.0049000000000001E-2</v>
      </c>
      <c r="C98" s="75">
        <v>2.5736549577935973E-3</v>
      </c>
      <c r="D98" s="75">
        <v>0.24690000000000001</v>
      </c>
      <c r="E98" s="75">
        <v>3.6503432700993682E-2</v>
      </c>
      <c r="F98" s="69">
        <v>8.1999999999999993</v>
      </c>
      <c r="G98" s="69">
        <v>22.5</v>
      </c>
      <c r="H98" s="51">
        <v>100000</v>
      </c>
      <c r="I98" s="51">
        <v>512</v>
      </c>
      <c r="J98" s="20">
        <f t="shared" si="4"/>
        <v>-9.7252139152974094E-19</v>
      </c>
      <c r="K98" s="20">
        <f t="shared" si="5"/>
        <v>-2.8868123655810605E-19</v>
      </c>
      <c r="L98" s="20"/>
      <c r="M98" s="14">
        <f t="shared" si="6"/>
        <v>6</v>
      </c>
      <c r="N98" s="14">
        <f t="shared" si="7"/>
        <v>-1.6208689858829015E-19</v>
      </c>
    </row>
    <row r="99" spans="1:14">
      <c r="A99" s="20">
        <v>97</v>
      </c>
      <c r="B99" s="75">
        <v>4.3465999999999998E-2</v>
      </c>
      <c r="C99" s="75">
        <v>2.9434219047216469E-3</v>
      </c>
      <c r="D99" s="75">
        <v>0.1605</v>
      </c>
      <c r="E99" s="75">
        <v>1.6795854050033279E-2</v>
      </c>
      <c r="F99" s="69">
        <v>8.1999999999999993</v>
      </c>
      <c r="G99" s="69">
        <v>22.6</v>
      </c>
      <c r="H99" s="51">
        <v>100000</v>
      </c>
      <c r="I99" s="51">
        <v>513</v>
      </c>
      <c r="J99" s="20">
        <f t="shared" si="4"/>
        <v>-5.7540111527202777E-19</v>
      </c>
      <c r="K99" s="20">
        <f t="shared" si="5"/>
        <v>-1.5309800284372769E-19</v>
      </c>
      <c r="L99" s="20"/>
      <c r="M99" s="14">
        <f t="shared" si="6"/>
        <v>4</v>
      </c>
      <c r="N99" s="14">
        <f t="shared" si="7"/>
        <v>-1.4385027881800694E-19</v>
      </c>
    </row>
    <row r="100" spans="1:14">
      <c r="A100" s="20">
        <v>98</v>
      </c>
      <c r="B100" s="75">
        <v>2.3449999999999999E-2</v>
      </c>
      <c r="C100" s="75">
        <v>2.3509999999999998E-3</v>
      </c>
      <c r="D100" s="75">
        <v>0.14011000000000001</v>
      </c>
      <c r="E100" s="75">
        <v>1.4206999999999999E-2</v>
      </c>
      <c r="F100" s="69">
        <v>0.5</v>
      </c>
      <c r="G100" s="69">
        <v>23</v>
      </c>
      <c r="H100" s="51">
        <v>107000</v>
      </c>
      <c r="I100" s="51">
        <v>499</v>
      </c>
      <c r="J100" s="20">
        <f t="shared" si="4"/>
        <v>-2.5442086022056105E-20</v>
      </c>
      <c r="K100" s="20">
        <f t="shared" si="5"/>
        <v>-8.9524258682849023E-21</v>
      </c>
      <c r="L100" s="20"/>
      <c r="M100" s="14">
        <f t="shared" si="6"/>
        <v>0</v>
      </c>
      <c r="N100" s="14" t="e">
        <f t="shared" si="7"/>
        <v>#DIV/0!</v>
      </c>
    </row>
    <row r="101" spans="1:14">
      <c r="A101" s="20">
        <v>99</v>
      </c>
      <c r="B101" s="75">
        <v>3.6027000000000003E-2</v>
      </c>
      <c r="C101" s="75">
        <v>3.6150000000000002E-3</v>
      </c>
      <c r="D101" s="75">
        <v>0.149089</v>
      </c>
      <c r="E101" s="75">
        <v>1.533E-2</v>
      </c>
      <c r="F101" s="69">
        <v>0.5</v>
      </c>
      <c r="G101" s="69">
        <v>23.1</v>
      </c>
      <c r="H101" s="51">
        <v>107000</v>
      </c>
      <c r="I101" s="51">
        <v>499</v>
      </c>
      <c r="J101" s="20">
        <f t="shared" si="4"/>
        <v>-3.160885051476154E-20</v>
      </c>
      <c r="K101" s="20">
        <f t="shared" si="5"/>
        <v>-1.1164080409590659E-20</v>
      </c>
      <c r="L101" s="20"/>
      <c r="M101" s="14">
        <f t="shared" si="6"/>
        <v>0</v>
      </c>
      <c r="N101" s="14" t="e">
        <f t="shared" si="7"/>
        <v>#DIV/0!</v>
      </c>
    </row>
    <row r="102" spans="1:14">
      <c r="A102" s="20">
        <v>101</v>
      </c>
      <c r="B102" s="75">
        <v>3.3646000000000002E-2</v>
      </c>
      <c r="C102" s="75">
        <v>3.3760000000000001E-3</v>
      </c>
      <c r="D102" s="75">
        <v>0.44301400000000002</v>
      </c>
      <c r="E102" s="75">
        <v>4.6264E-2</v>
      </c>
      <c r="F102" s="69">
        <v>0.5</v>
      </c>
      <c r="G102" s="69">
        <v>23.4</v>
      </c>
      <c r="H102" s="51">
        <v>107000</v>
      </c>
      <c r="I102" s="51">
        <v>500</v>
      </c>
      <c r="J102" s="20">
        <f t="shared" si="4"/>
        <v>-1.0984131219523785E-19</v>
      </c>
      <c r="K102" s="20">
        <f t="shared" si="5"/>
        <v>-3.8992388516474114E-20</v>
      </c>
      <c r="L102" s="20"/>
      <c r="M102" s="14">
        <f t="shared" si="6"/>
        <v>1</v>
      </c>
      <c r="N102" s="14">
        <f t="shared" si="7"/>
        <v>-1.0984131219523785E-19</v>
      </c>
    </row>
    <row r="103" spans="1:14">
      <c r="A103" s="20">
        <v>102</v>
      </c>
      <c r="B103" s="75">
        <v>2.7937E-2</v>
      </c>
      <c r="C103" s="75">
        <v>2.7937E-2</v>
      </c>
      <c r="D103" s="75">
        <v>4.0632000000000001E-2</v>
      </c>
      <c r="E103" s="75">
        <v>4.0632000000000001E-2</v>
      </c>
      <c r="F103" s="69">
        <v>0.5</v>
      </c>
      <c r="G103" s="69">
        <v>23.3</v>
      </c>
      <c r="H103" s="51">
        <v>107000</v>
      </c>
      <c r="I103" s="51">
        <v>500</v>
      </c>
      <c r="J103" s="20">
        <f t="shared" si="4"/>
        <v>-3.0602230101619071E-21</v>
      </c>
      <c r="K103" s="20">
        <f t="shared" si="5"/>
        <v>-1.0710780535566676E-20</v>
      </c>
      <c r="L103" s="20"/>
      <c r="M103" s="14">
        <f t="shared" si="6"/>
        <v>0</v>
      </c>
      <c r="N103" s="14" t="e">
        <f t="shared" si="7"/>
        <v>#DIV/0!</v>
      </c>
    </row>
    <row r="104" spans="1:14">
      <c r="A104" s="20">
        <v>103</v>
      </c>
      <c r="B104" s="75">
        <v>3.3646000000000002E-2</v>
      </c>
      <c r="C104" s="75">
        <v>2.7444E-2</v>
      </c>
      <c r="D104" s="75">
        <v>3.9872999999999999E-2</v>
      </c>
      <c r="E104" s="75">
        <v>3.9872999999999999E-2</v>
      </c>
      <c r="F104" s="69">
        <v>0.5</v>
      </c>
      <c r="G104" s="69">
        <v>23.3</v>
      </c>
      <c r="H104" s="51">
        <v>107000</v>
      </c>
      <c r="I104" s="51">
        <v>500</v>
      </c>
      <c r="J104" s="20">
        <f t="shared" si="4"/>
        <v>-1.6708239311322472E-21</v>
      </c>
      <c r="K104" s="20">
        <f t="shared" si="5"/>
        <v>-4.9369729676828207E-21</v>
      </c>
      <c r="L104" s="20"/>
      <c r="M104" s="14">
        <f t="shared" si="6"/>
        <v>0</v>
      </c>
      <c r="N104" s="14" t="e">
        <f t="shared" si="7"/>
        <v>#DIV/0!</v>
      </c>
    </row>
    <row r="105" spans="1:14">
      <c r="A105" s="20">
        <v>104</v>
      </c>
      <c r="B105" s="75">
        <v>1.1345586566825504E-2</v>
      </c>
      <c r="C105" s="75">
        <v>2.2716917600560079E-3</v>
      </c>
      <c r="D105" s="75">
        <v>0.11363636363636363</v>
      </c>
      <c r="E105" s="75">
        <v>2.2985537190082644E-2</v>
      </c>
      <c r="F105" s="69">
        <v>7.76</v>
      </c>
      <c r="G105" s="69">
        <v>23</v>
      </c>
      <c r="H105" s="51">
        <v>101200</v>
      </c>
      <c r="I105" s="51">
        <v>502</v>
      </c>
      <c r="J105" s="20">
        <f t="shared" si="4"/>
        <v>-2.1867665152213124E-19</v>
      </c>
      <c r="K105" s="20">
        <f t="shared" si="5"/>
        <v>-1.5365408774468708E-19</v>
      </c>
      <c r="L105" s="20"/>
      <c r="M105" s="14">
        <f t="shared" si="6"/>
        <v>1</v>
      </c>
      <c r="N105" s="14">
        <f t="shared" si="7"/>
        <v>-2.1867665152213124E-19</v>
      </c>
    </row>
    <row r="106" spans="1:14">
      <c r="A106" s="20">
        <v>105</v>
      </c>
      <c r="B106" s="75">
        <v>5.1387461459403906E-2</v>
      </c>
      <c r="C106" s="75">
        <v>1.0849391201764457E-2</v>
      </c>
      <c r="D106" s="75">
        <v>4.6685340802987856E-2</v>
      </c>
      <c r="E106" s="75">
        <v>1.0265042598528574E-2</v>
      </c>
      <c r="F106" s="69">
        <v>7.76</v>
      </c>
      <c r="G106" s="69">
        <v>23</v>
      </c>
      <c r="H106" s="51">
        <v>101200</v>
      </c>
      <c r="I106" s="51">
        <v>502</v>
      </c>
      <c r="J106" s="20">
        <f t="shared" si="4"/>
        <v>2.4614632380738494E-20</v>
      </c>
      <c r="K106" s="20">
        <f t="shared" si="5"/>
        <v>1.8291535791794827E-20</v>
      </c>
      <c r="L106" s="20"/>
      <c r="M106" s="14">
        <f t="shared" si="6"/>
        <v>0</v>
      </c>
      <c r="N106" s="14" t="e">
        <f t="shared" si="7"/>
        <v>#DIV/0!</v>
      </c>
    </row>
    <row r="107" spans="1:14">
      <c r="A107" s="20">
        <v>106</v>
      </c>
      <c r="B107" s="75">
        <v>2.319109461966605E-2</v>
      </c>
      <c r="C107" s="75">
        <v>5.6112427158312699E-3</v>
      </c>
      <c r="D107" s="75">
        <v>6.0679611650485438E-2</v>
      </c>
      <c r="E107" s="75">
        <v>1.4510796490664182E-2</v>
      </c>
      <c r="F107" s="69">
        <v>7.76</v>
      </c>
      <c r="G107" s="69">
        <v>23</v>
      </c>
      <c r="H107" s="51">
        <v>101200</v>
      </c>
      <c r="I107" s="51">
        <v>499</v>
      </c>
      <c r="J107" s="20">
        <f t="shared" si="4"/>
        <v>-1.2480453545243678E-19</v>
      </c>
      <c r="K107" s="20">
        <f t="shared" si="5"/>
        <v>-1.0543603647934526E-19</v>
      </c>
      <c r="L107" s="20"/>
      <c r="M107" s="14">
        <f t="shared" si="6"/>
        <v>1</v>
      </c>
      <c r="N107" s="14">
        <f t="shared" si="7"/>
        <v>-1.2480453545243678E-19</v>
      </c>
    </row>
    <row r="108" spans="1:14">
      <c r="A108" s="20">
        <v>107</v>
      </c>
      <c r="B108" s="75">
        <v>1.736714136853074E-2</v>
      </c>
      <c r="C108" s="75">
        <v>4.1906558991233883E-3</v>
      </c>
      <c r="D108" s="75">
        <v>8.5324232081911255E-2</v>
      </c>
      <c r="E108" s="75">
        <v>1.8986936008867226E-2</v>
      </c>
      <c r="F108" s="69">
        <v>7.76</v>
      </c>
      <c r="G108" s="69">
        <v>23</v>
      </c>
      <c r="H108" s="51">
        <v>101200</v>
      </c>
      <c r="I108" s="51">
        <v>500</v>
      </c>
      <c r="J108" s="20">
        <f t="shared" si="4"/>
        <v>-1.8984411103635405E-19</v>
      </c>
      <c r="K108" s="20">
        <f t="shared" si="5"/>
        <v>-1.5737058611173985E-19</v>
      </c>
      <c r="L108" s="20"/>
      <c r="M108" s="14">
        <f t="shared" si="6"/>
        <v>1</v>
      </c>
      <c r="N108" s="14">
        <f t="shared" si="7"/>
        <v>-1.8984411103635405E-19</v>
      </c>
    </row>
    <row r="109" spans="1:14">
      <c r="A109" s="20">
        <v>108</v>
      </c>
      <c r="B109" s="75">
        <v>1.7182130584192438E-2</v>
      </c>
      <c r="C109" s="75">
        <v>4.767123720397338E-3</v>
      </c>
      <c r="D109" s="75">
        <v>0.37593984962406013</v>
      </c>
      <c r="E109" s="75">
        <v>8.6157277354249676E-2</v>
      </c>
      <c r="F109" s="69">
        <v>7.76</v>
      </c>
      <c r="G109" s="69">
        <v>23</v>
      </c>
      <c r="H109" s="51">
        <v>101200</v>
      </c>
      <c r="I109" s="51">
        <v>501</v>
      </c>
      <c r="J109" s="20">
        <f t="shared" si="4"/>
        <v>-9.9373753288164244E-19</v>
      </c>
      <c r="K109" s="20">
        <f t="shared" si="5"/>
        <v>-9.191123287068858E-19</v>
      </c>
      <c r="L109" s="20"/>
      <c r="M109" s="14">
        <f t="shared" si="6"/>
        <v>6</v>
      </c>
      <c r="N109" s="14">
        <f t="shared" si="7"/>
        <v>-1.6562292214694041E-19</v>
      </c>
    </row>
    <row r="110" spans="1:14">
      <c r="A110" s="20">
        <v>109</v>
      </c>
      <c r="B110" s="75">
        <v>3.236507808075087E-2</v>
      </c>
      <c r="C110" s="75">
        <v>0.23428482548749191</v>
      </c>
      <c r="D110" s="75">
        <v>0.10883084577114426</v>
      </c>
      <c r="E110" s="75">
        <v>0.4831048142469016</v>
      </c>
      <c r="F110" s="69">
        <v>7.8</v>
      </c>
      <c r="G110" s="69">
        <v>23</v>
      </c>
      <c r="H110" s="51">
        <v>101000</v>
      </c>
      <c r="I110" s="51">
        <v>503</v>
      </c>
      <c r="J110" s="20">
        <f t="shared" si="4"/>
        <v>-3.0842735807579312E-19</v>
      </c>
      <c r="K110" s="20">
        <f t="shared" si="5"/>
        <v>-7.1486825269220012E-18</v>
      </c>
      <c r="L110" s="20"/>
      <c r="M110" s="14">
        <f t="shared" si="6"/>
        <v>2</v>
      </c>
      <c r="N110" s="14">
        <f t="shared" si="7"/>
        <v>-1.5421367903789656E-19</v>
      </c>
    </row>
    <row r="111" spans="1:14">
      <c r="A111" s="20">
        <v>110</v>
      </c>
      <c r="B111" s="75">
        <v>2.5422005287777102E-2</v>
      </c>
      <c r="C111" s="75">
        <v>0.26945269511930087</v>
      </c>
      <c r="D111" s="75">
        <v>0.1060220525869381</v>
      </c>
      <c r="E111" s="75">
        <v>0.41908332914569646</v>
      </c>
      <c r="F111" s="69">
        <v>7.8</v>
      </c>
      <c r="G111" s="69">
        <v>23</v>
      </c>
      <c r="H111" s="51">
        <v>101000</v>
      </c>
      <c r="I111" s="51">
        <v>503</v>
      </c>
      <c r="J111" s="20">
        <f t="shared" si="4"/>
        <v>-2.8238007465334306E-19</v>
      </c>
      <c r="K111" s="20">
        <f t="shared" si="5"/>
        <v>-8.9616766984035688E-18</v>
      </c>
      <c r="L111" s="20"/>
      <c r="M111" s="14">
        <f t="shared" si="6"/>
        <v>2</v>
      </c>
      <c r="N111" s="14">
        <f t="shared" si="7"/>
        <v>-1.4119003732667153E-19</v>
      </c>
    </row>
    <row r="112" spans="1:14">
      <c r="A112" s="20">
        <v>111</v>
      </c>
      <c r="B112" s="75">
        <v>8.31946755407654E-2</v>
      </c>
      <c r="C112" s="75">
        <v>0.22524007133479307</v>
      </c>
      <c r="D112" s="75">
        <v>0.20376974019358127</v>
      </c>
      <c r="E112" s="75">
        <v>0.31261175597208168</v>
      </c>
      <c r="F112" s="69">
        <v>7.8</v>
      </c>
      <c r="G112" s="69">
        <v>23</v>
      </c>
      <c r="H112" s="51">
        <v>101000</v>
      </c>
      <c r="I112" s="51">
        <v>503</v>
      </c>
      <c r="J112" s="20">
        <f t="shared" si="4"/>
        <v>-8.2725092359932974E-19</v>
      </c>
      <c r="K112" s="20">
        <f t="shared" si="5"/>
        <v>-7.1497185427737154E-18</v>
      </c>
      <c r="L112" s="20"/>
      <c r="M112" s="14">
        <f t="shared" si="6"/>
        <v>5</v>
      </c>
      <c r="N112" s="14">
        <f t="shared" si="7"/>
        <v>-1.6545018471986594E-19</v>
      </c>
    </row>
    <row r="113" spans="1:14">
      <c r="A113" s="20">
        <v>112</v>
      </c>
      <c r="B113" s="75">
        <v>2.0224199699526175E-2</v>
      </c>
      <c r="C113" s="75">
        <v>0.23049507281513987</v>
      </c>
      <c r="D113" s="75">
        <v>0.14625992478061012</v>
      </c>
      <c r="E113" s="75">
        <v>0.25290227967079781</v>
      </c>
      <c r="F113" s="69">
        <v>7.8</v>
      </c>
      <c r="G113" s="69">
        <v>23</v>
      </c>
      <c r="H113" s="51">
        <v>101000</v>
      </c>
      <c r="I113" s="51">
        <v>503</v>
      </c>
      <c r="J113" s="20">
        <f t="shared" si="4"/>
        <v>-3.854793018687805E-19</v>
      </c>
      <c r="K113" s="20">
        <f t="shared" si="5"/>
        <v>-1.2102526679676613E-17</v>
      </c>
      <c r="L113" s="20"/>
      <c r="M113" s="14">
        <f t="shared" si="6"/>
        <v>2</v>
      </c>
      <c r="N113" s="14">
        <f t="shared" si="7"/>
        <v>-1.9273965093439025E-19</v>
      </c>
    </row>
    <row r="114" spans="1:14">
      <c r="A114" s="20">
        <v>113</v>
      </c>
      <c r="B114" s="75">
        <v>1.2578616352201259E-2</v>
      </c>
      <c r="C114" s="75">
        <v>3.9555397333966222E-4</v>
      </c>
      <c r="D114" s="75">
        <v>0.14285714285714288</v>
      </c>
      <c r="E114" s="75">
        <v>5.1020408163265314E-2</v>
      </c>
      <c r="F114" s="69">
        <v>7.86</v>
      </c>
      <c r="G114" s="69">
        <v>23</v>
      </c>
      <c r="H114" s="51">
        <v>100700</v>
      </c>
      <c r="I114" s="51">
        <v>504</v>
      </c>
      <c r="J114" s="20">
        <f t="shared" si="4"/>
        <v>-2.9943558064236036E-19</v>
      </c>
      <c r="K114" s="20">
        <f t="shared" si="5"/>
        <v>-1.2258961003192572E-19</v>
      </c>
      <c r="L114" s="20"/>
      <c r="M114" s="14">
        <f t="shared" si="6"/>
        <v>2</v>
      </c>
      <c r="N114" s="14">
        <f t="shared" si="7"/>
        <v>-1.4971779032118018E-19</v>
      </c>
    </row>
    <row r="115" spans="1:14">
      <c r="A115" s="20">
        <v>114</v>
      </c>
      <c r="B115" s="75">
        <v>1.3623978201634879E-2</v>
      </c>
      <c r="C115" s="75">
        <v>4.6403195509655588E-4</v>
      </c>
      <c r="D115" s="75">
        <v>0.23809523809523811</v>
      </c>
      <c r="E115" s="75">
        <v>0.14172335600907029</v>
      </c>
      <c r="F115" s="69">
        <v>7.86</v>
      </c>
      <c r="G115" s="69">
        <v>23</v>
      </c>
      <c r="H115" s="51">
        <v>100700</v>
      </c>
      <c r="I115" s="51">
        <v>504</v>
      </c>
      <c r="J115" s="20">
        <f t="shared" si="4"/>
        <v>-5.4226727836088383E-19</v>
      </c>
      <c r="K115" s="20">
        <f t="shared" si="5"/>
        <v>-3.5248181874891084E-19</v>
      </c>
      <c r="L115" s="20"/>
      <c r="M115" s="14">
        <f t="shared" si="6"/>
        <v>4</v>
      </c>
      <c r="N115" s="14">
        <f t="shared" si="7"/>
        <v>-1.3556681959022096E-19</v>
      </c>
    </row>
    <row r="116" spans="1:14">
      <c r="A116" s="20">
        <v>115</v>
      </c>
      <c r="B116" s="75">
        <v>1.9940179461615158E-2</v>
      </c>
      <c r="C116" s="75">
        <v>9.9402689240354739E-4</v>
      </c>
      <c r="D116" s="75">
        <v>0.25974025974025977</v>
      </c>
      <c r="E116" s="75">
        <v>0.168662506324844</v>
      </c>
      <c r="F116" s="69">
        <v>7.86</v>
      </c>
      <c r="G116" s="69">
        <v>23</v>
      </c>
      <c r="H116" s="51">
        <v>100700</v>
      </c>
      <c r="I116" s="51">
        <v>504</v>
      </c>
      <c r="J116" s="20">
        <f t="shared" si="4"/>
        <v>-7.309374813892249E-19</v>
      </c>
      <c r="K116" s="20">
        <f t="shared" si="5"/>
        <v>-5.3448679659846178E-19</v>
      </c>
      <c r="L116" s="20"/>
      <c r="M116" s="14">
        <f t="shared" si="6"/>
        <v>5</v>
      </c>
      <c r="N116" s="14">
        <f t="shared" si="7"/>
        <v>-1.4618749627784497E-19</v>
      </c>
    </row>
    <row r="117" spans="1:14">
      <c r="A117" s="20">
        <v>116</v>
      </c>
      <c r="B117" s="75">
        <v>1.4556040756914119E-2</v>
      </c>
      <c r="C117" s="75">
        <v>5.2969580629236236E-4</v>
      </c>
      <c r="D117" s="75">
        <v>0.39215686274509803</v>
      </c>
      <c r="E117" s="75">
        <v>0.38446751249519412</v>
      </c>
      <c r="F117" s="69">
        <v>7.86</v>
      </c>
      <c r="G117" s="69">
        <v>23</v>
      </c>
      <c r="H117" s="51">
        <v>100700</v>
      </c>
      <c r="I117" s="51">
        <v>504</v>
      </c>
      <c r="J117" s="20">
        <f t="shared" si="4"/>
        <v>-9.503461535295137E-19</v>
      </c>
      <c r="K117" s="20">
        <f t="shared" si="5"/>
        <v>-9.8606213384217269E-19</v>
      </c>
      <c r="L117" s="20"/>
      <c r="M117" s="14">
        <f t="shared" si="6"/>
        <v>6</v>
      </c>
      <c r="N117" s="14">
        <f t="shared" si="7"/>
        <v>-1.5839102558825229E-19</v>
      </c>
    </row>
    <row r="118" spans="1:14">
      <c r="A118" s="20">
        <v>117</v>
      </c>
      <c r="B118" s="75">
        <v>1.7873100983020557E-2</v>
      </c>
      <c r="C118" s="75">
        <v>7.986193468731259E-4</v>
      </c>
      <c r="D118" s="75">
        <v>0.35087719298245618</v>
      </c>
      <c r="E118" s="75">
        <v>0.30778701138811948</v>
      </c>
      <c r="F118" s="69">
        <v>7.86</v>
      </c>
      <c r="G118" s="69">
        <v>23</v>
      </c>
      <c r="H118" s="51">
        <v>100700</v>
      </c>
      <c r="I118" s="51">
        <v>504</v>
      </c>
      <c r="J118" s="20">
        <f t="shared" si="4"/>
        <v>-9.5020475944525536E-19</v>
      </c>
      <c r="K118" s="20">
        <f t="shared" si="5"/>
        <v>-9.013153966151576E-19</v>
      </c>
      <c r="L118" s="20"/>
      <c r="M118" s="14">
        <f t="shared" si="6"/>
        <v>6</v>
      </c>
      <c r="N118" s="14">
        <f t="shared" si="7"/>
        <v>-1.5836745990754256E-19</v>
      </c>
    </row>
    <row r="119" spans="1:14">
      <c r="A119" s="20">
        <v>118</v>
      </c>
      <c r="B119" s="75">
        <v>1.266624445851805E-2</v>
      </c>
      <c r="C119" s="75">
        <v>4.0108437170734802E-4</v>
      </c>
      <c r="D119" s="75">
        <v>0.23255813953488375</v>
      </c>
      <c r="E119" s="75">
        <v>0.13520822065981614</v>
      </c>
      <c r="F119" s="69">
        <v>7.86</v>
      </c>
      <c r="G119" s="69">
        <v>23</v>
      </c>
      <c r="H119" s="51">
        <v>100700</v>
      </c>
      <c r="I119" s="51">
        <v>504</v>
      </c>
      <c r="J119" s="20">
        <f t="shared" si="4"/>
        <v>-5.0760609370472761E-19</v>
      </c>
      <c r="K119" s="20">
        <f t="shared" si="5"/>
        <v>-3.2089076957219792E-19</v>
      </c>
      <c r="L119" s="20"/>
      <c r="M119" s="14">
        <f t="shared" si="6"/>
        <v>3</v>
      </c>
      <c r="N119" s="14">
        <f t="shared" si="7"/>
        <v>-1.6920203123490921E-19</v>
      </c>
    </row>
    <row r="120" spans="1:14">
      <c r="A120" s="20">
        <v>119</v>
      </c>
      <c r="B120" s="75">
        <v>1.7621145374449341E-2</v>
      </c>
      <c r="C120" s="75">
        <v>7.7626191076869352E-4</v>
      </c>
      <c r="D120" s="75">
        <v>0.25</v>
      </c>
      <c r="E120" s="75">
        <v>0.15625</v>
      </c>
      <c r="F120" s="69">
        <v>7.86</v>
      </c>
      <c r="G120" s="69">
        <v>23</v>
      </c>
      <c r="H120" s="51">
        <v>100700</v>
      </c>
      <c r="I120" s="51">
        <v>504</v>
      </c>
      <c r="J120" s="20">
        <f t="shared" si="4"/>
        <v>-6.5739453450215928E-19</v>
      </c>
      <c r="K120" s="20">
        <f t="shared" si="5"/>
        <v>-4.5812542879656032E-19</v>
      </c>
      <c r="L120" s="20"/>
      <c r="M120" s="14">
        <f t="shared" si="6"/>
        <v>4</v>
      </c>
      <c r="N120" s="14">
        <f t="shared" si="7"/>
        <v>-1.6434863362553982E-19</v>
      </c>
    </row>
    <row r="121" spans="1:14">
      <c r="A121" s="20">
        <v>120</v>
      </c>
      <c r="B121" s="75">
        <v>1.4347202295552369E-2</v>
      </c>
      <c r="C121" s="75">
        <v>5.1460553427375784E-4</v>
      </c>
      <c r="D121" s="75">
        <v>0.25</v>
      </c>
      <c r="E121" s="75">
        <v>0.15625</v>
      </c>
      <c r="F121" s="69">
        <v>7.86</v>
      </c>
      <c r="G121" s="69">
        <v>23</v>
      </c>
      <c r="H121" s="51">
        <v>100700</v>
      </c>
      <c r="I121" s="51">
        <v>504</v>
      </c>
      <c r="J121" s="20">
        <f t="shared" si="4"/>
        <v>-5.8782055207736522E-19</v>
      </c>
      <c r="K121" s="20">
        <f t="shared" si="5"/>
        <v>-4.0130239570486513E-19</v>
      </c>
      <c r="L121" s="20"/>
      <c r="M121" s="14">
        <f t="shared" si="6"/>
        <v>4</v>
      </c>
      <c r="N121" s="14">
        <f t="shared" si="7"/>
        <v>-1.4695513801934131E-19</v>
      </c>
    </row>
    <row r="122" spans="1:14">
      <c r="A122" s="20">
        <v>121</v>
      </c>
      <c r="B122" s="75">
        <v>1.0857763300760043E-2</v>
      </c>
      <c r="C122" s="75">
        <v>2.9472755973832904E-4</v>
      </c>
      <c r="D122" s="75">
        <v>0.28571428571428575</v>
      </c>
      <c r="E122" s="75">
        <v>0.20408163265306126</v>
      </c>
      <c r="F122" s="69">
        <v>7.86</v>
      </c>
      <c r="G122" s="69">
        <v>23</v>
      </c>
      <c r="H122" s="51">
        <v>100700</v>
      </c>
      <c r="I122" s="51">
        <v>504</v>
      </c>
      <c r="J122" s="20">
        <f t="shared" si="4"/>
        <v>-5.7574741085432242E-19</v>
      </c>
      <c r="K122" s="20">
        <f t="shared" si="5"/>
        <v>-4.3583496802276919E-19</v>
      </c>
      <c r="L122" s="20"/>
      <c r="M122" s="14">
        <f t="shared" si="6"/>
        <v>4</v>
      </c>
      <c r="N122" s="14">
        <f t="shared" si="7"/>
        <v>-1.439368527135806E-19</v>
      </c>
    </row>
    <row r="123" spans="1:14">
      <c r="A123" s="20">
        <v>122</v>
      </c>
      <c r="B123" s="75">
        <v>1.4587892049598834E-2</v>
      </c>
      <c r="C123" s="75">
        <v>5.3201648612687211E-4</v>
      </c>
      <c r="D123" s="75">
        <v>0.43478260869565216</v>
      </c>
      <c r="E123" s="75">
        <v>0.47258979206049145</v>
      </c>
      <c r="F123" s="69">
        <v>7.86</v>
      </c>
      <c r="G123" s="69">
        <v>23</v>
      </c>
      <c r="H123" s="51">
        <v>100700</v>
      </c>
      <c r="I123" s="51">
        <v>504</v>
      </c>
      <c r="J123" s="20">
        <f t="shared" si="4"/>
        <v>-1.0589742198795931E-18</v>
      </c>
      <c r="K123" s="20">
        <f t="shared" si="5"/>
        <v>-1.2114971616356E-18</v>
      </c>
      <c r="L123" s="20"/>
      <c r="M123" s="14">
        <f t="shared" si="6"/>
        <v>7</v>
      </c>
      <c r="N123" s="14">
        <f t="shared" si="7"/>
        <v>-1.5128203141137044E-19</v>
      </c>
    </row>
    <row r="124" spans="1:14">
      <c r="A124" s="20">
        <v>123</v>
      </c>
      <c r="B124" s="75">
        <v>0.1</v>
      </c>
      <c r="C124" s="75">
        <v>2.5000000000000001E-2</v>
      </c>
      <c r="D124" s="75">
        <v>0.38461538461538464</v>
      </c>
      <c r="E124" s="75">
        <v>0.36982248520710059</v>
      </c>
      <c r="F124" s="69">
        <v>7.86</v>
      </c>
      <c r="G124" s="69">
        <v>23</v>
      </c>
      <c r="H124" s="51">
        <v>100700</v>
      </c>
      <c r="I124" s="51">
        <v>504</v>
      </c>
      <c r="J124" s="20">
        <f t="shared" si="4"/>
        <v>-2.1711182192261916E-18</v>
      </c>
      <c r="K124" s="20">
        <f t="shared" si="5"/>
        <v>-3.1257872652565118E-18</v>
      </c>
      <c r="L124" s="20"/>
      <c r="M124" s="14">
        <f t="shared" si="6"/>
        <v>14</v>
      </c>
      <c r="N124" s="14">
        <f t="shared" si="7"/>
        <v>-1.5507987280187084E-19</v>
      </c>
    </row>
    <row r="125" spans="1:14">
      <c r="A125" s="20">
        <v>124</v>
      </c>
      <c r="B125" s="75">
        <v>1.6605780000000001E-2</v>
      </c>
      <c r="C125" s="75">
        <v>1.290851E-2</v>
      </c>
      <c r="D125" s="75">
        <v>0.21920210000000001</v>
      </c>
      <c r="E125" s="75">
        <v>4.9081420000000001E-2</v>
      </c>
      <c r="F125" s="69">
        <v>7.54</v>
      </c>
      <c r="G125" s="69">
        <v>23</v>
      </c>
      <c r="H125" s="51">
        <v>101200</v>
      </c>
      <c r="I125" s="51">
        <v>499</v>
      </c>
      <c r="J125" s="20">
        <f t="shared" si="4"/>
        <v>-5.3620880339037921E-19</v>
      </c>
      <c r="K125" s="20">
        <f t="shared" si="5"/>
        <v>-1.1830156275945012E-18</v>
      </c>
      <c r="L125" s="20"/>
      <c r="M125" s="14">
        <f t="shared" si="6"/>
        <v>3</v>
      </c>
      <c r="N125" s="14">
        <f t="shared" si="7"/>
        <v>-1.7873626779679308E-19</v>
      </c>
    </row>
    <row r="126" spans="1:14">
      <c r="A126" s="20">
        <v>125</v>
      </c>
      <c r="B126" s="75">
        <v>1.7047389999999999E-2</v>
      </c>
      <c r="C126" s="75">
        <v>3.9963000000000004E-3</v>
      </c>
      <c r="D126" s="75">
        <v>0.21586616</v>
      </c>
      <c r="E126" s="75">
        <v>0.10708073999999999</v>
      </c>
      <c r="F126" s="69">
        <v>7.54</v>
      </c>
      <c r="G126" s="69">
        <v>23</v>
      </c>
      <c r="H126" s="51">
        <v>101200</v>
      </c>
      <c r="I126" s="51">
        <v>499</v>
      </c>
      <c r="J126" s="20">
        <f t="shared" si="4"/>
        <v>-5.3468365556390938E-19</v>
      </c>
      <c r="K126" s="20">
        <f t="shared" si="5"/>
        <v>-5.6834728174765382E-19</v>
      </c>
      <c r="L126" s="20"/>
      <c r="M126" s="14">
        <f t="shared" si="6"/>
        <v>3</v>
      </c>
      <c r="N126" s="14">
        <f t="shared" si="7"/>
        <v>-1.7822788518796979E-19</v>
      </c>
    </row>
    <row r="127" spans="1:14">
      <c r="A127" s="20">
        <v>126</v>
      </c>
      <c r="B127" s="75">
        <v>1.507235E-2</v>
      </c>
      <c r="C127" s="75">
        <v>3.9221999999999998E-3</v>
      </c>
      <c r="D127" s="75">
        <v>0.22421525</v>
      </c>
      <c r="E127" s="75">
        <v>7.5560039999999995E-2</v>
      </c>
      <c r="F127" s="69">
        <v>7.54</v>
      </c>
      <c r="G127" s="69">
        <v>23</v>
      </c>
      <c r="H127" s="51">
        <v>101200</v>
      </c>
      <c r="I127" s="51">
        <v>499</v>
      </c>
      <c r="J127" s="20">
        <f t="shared" si="4"/>
        <v>-5.2166822854669126E-19</v>
      </c>
      <c r="K127" s="20">
        <f t="shared" si="5"/>
        <v>-5.1265593490471552E-19</v>
      </c>
      <c r="L127" s="20"/>
      <c r="M127" s="14">
        <f t="shared" si="6"/>
        <v>3</v>
      </c>
      <c r="N127" s="14">
        <f t="shared" si="7"/>
        <v>-1.7388940951556376E-19</v>
      </c>
    </row>
    <row r="128" spans="1:14">
      <c r="A128" s="20">
        <v>127</v>
      </c>
      <c r="B128" s="75">
        <v>2.4613869999999999E-2</v>
      </c>
      <c r="C128" s="75">
        <v>5.87018E-3</v>
      </c>
      <c r="D128" s="75">
        <v>8.727907E-2</v>
      </c>
      <c r="E128" s="75">
        <v>3.3135820000000003E-2</v>
      </c>
      <c r="F128" s="69">
        <v>7.54</v>
      </c>
      <c r="G128" s="69">
        <v>23</v>
      </c>
      <c r="H128" s="51">
        <v>101200</v>
      </c>
      <c r="I128" s="51">
        <v>499</v>
      </c>
      <c r="J128" s="20">
        <f t="shared" si="4"/>
        <v>-2.099693455123716E-19</v>
      </c>
      <c r="K128" s="20">
        <f t="shared" si="5"/>
        <v>-1.9838490108875178E-19</v>
      </c>
      <c r="L128" s="20"/>
      <c r="M128" s="14">
        <f t="shared" si="6"/>
        <v>1</v>
      </c>
      <c r="N128" s="14">
        <f t="shared" si="7"/>
        <v>-2.099693455123716E-19</v>
      </c>
    </row>
    <row r="129" spans="1:14">
      <c r="A129" s="20">
        <v>128</v>
      </c>
      <c r="B129" s="75">
        <v>1.516428E-2</v>
      </c>
      <c r="C129" s="75">
        <v>4.0295599999999997E-3</v>
      </c>
      <c r="D129" s="75">
        <v>0.10851872</v>
      </c>
      <c r="E129" s="75">
        <v>3.1464190000000003E-2</v>
      </c>
      <c r="F129" s="69">
        <v>7.54</v>
      </c>
      <c r="G129" s="69">
        <v>23</v>
      </c>
      <c r="H129" s="51">
        <v>101200</v>
      </c>
      <c r="I129" s="51">
        <v>499</v>
      </c>
      <c r="J129" s="20">
        <f t="shared" si="4"/>
        <v>-2.337271139828702E-19</v>
      </c>
      <c r="K129" s="20">
        <f t="shared" si="5"/>
        <v>-2.2234256518856164E-19</v>
      </c>
      <c r="L129" s="20"/>
      <c r="M129" s="14">
        <f t="shared" si="6"/>
        <v>2</v>
      </c>
      <c r="N129" s="14">
        <f t="shared" si="7"/>
        <v>-1.168635569914351E-19</v>
      </c>
    </row>
    <row r="130" spans="1:14">
      <c r="A130" s="20">
        <v>129</v>
      </c>
      <c r="B130" s="75">
        <v>3.9979649999999999E-2</v>
      </c>
      <c r="C130" s="75">
        <v>9.38896E-3</v>
      </c>
      <c r="D130" s="75">
        <v>0.18822723999999999</v>
      </c>
      <c r="E130" s="75">
        <v>4.8109230000000003E-2</v>
      </c>
      <c r="F130" s="69">
        <v>7.54</v>
      </c>
      <c r="G130" s="69">
        <v>23</v>
      </c>
      <c r="H130" s="51">
        <v>101200</v>
      </c>
      <c r="I130" s="51">
        <v>499</v>
      </c>
      <c r="J130" s="20">
        <f t="shared" si="4"/>
        <v>-6.5805381684490325E-19</v>
      </c>
      <c r="K130" s="20">
        <f t="shared" si="5"/>
        <v>-5.5214999628275961E-19</v>
      </c>
      <c r="L130" s="20"/>
      <c r="M130" s="14">
        <f t="shared" si="6"/>
        <v>4</v>
      </c>
      <c r="N130" s="14">
        <f t="shared" si="7"/>
        <v>-1.6451345421122581E-19</v>
      </c>
    </row>
    <row r="131" spans="1:14">
      <c r="A131" s="20">
        <v>130</v>
      </c>
      <c r="B131" s="75">
        <v>1.943106E-2</v>
      </c>
      <c r="C131" s="75">
        <v>4.8872500000000001E-3</v>
      </c>
      <c r="D131" s="75">
        <v>7.0224720000000004E-2</v>
      </c>
      <c r="E131" s="75">
        <v>0.70884689000000001</v>
      </c>
      <c r="F131" s="69">
        <v>7.54</v>
      </c>
      <c r="G131" s="69">
        <v>23</v>
      </c>
      <c r="H131" s="51">
        <v>101200</v>
      </c>
      <c r="I131" s="51">
        <v>499</v>
      </c>
      <c r="J131" s="20">
        <f t="shared" si="4"/>
        <v>-1.4784448329736284E-19</v>
      </c>
      <c r="K131" s="20">
        <f t="shared" si="5"/>
        <v>-1.2699279871304073E-18</v>
      </c>
      <c r="L131" s="20"/>
      <c r="M131" s="14">
        <f t="shared" si="6"/>
        <v>1</v>
      </c>
      <c r="N131" s="14">
        <f t="shared" si="7"/>
        <v>-1.4784448329736284E-19</v>
      </c>
    </row>
    <row r="132" spans="1:14">
      <c r="A132" s="20">
        <v>131</v>
      </c>
      <c r="B132" s="75">
        <v>1.7872039999999999E-2</v>
      </c>
      <c r="C132" s="75">
        <v>4.3554199999999996E-3</v>
      </c>
      <c r="D132" s="75">
        <v>0.18570101999999999</v>
      </c>
      <c r="E132" s="75">
        <v>9.9040539999999996E-2</v>
      </c>
      <c r="F132" s="69">
        <v>7.54</v>
      </c>
      <c r="G132" s="69">
        <v>23</v>
      </c>
      <c r="H132" s="51">
        <v>101200</v>
      </c>
      <c r="I132" s="51">
        <v>499</v>
      </c>
      <c r="J132" s="20">
        <f t="shared" si="4"/>
        <v>-4.6446418975319992E-19</v>
      </c>
      <c r="K132" s="20">
        <f t="shared" si="5"/>
        <v>-5.1887916417017129E-19</v>
      </c>
      <c r="L132" s="20"/>
      <c r="M132" s="14">
        <f t="shared" si="6"/>
        <v>3</v>
      </c>
      <c r="N132" s="14">
        <f t="shared" si="7"/>
        <v>-1.5482139658439996E-19</v>
      </c>
    </row>
    <row r="133" spans="1:14">
      <c r="A133" s="20">
        <v>132</v>
      </c>
      <c r="B133" s="75">
        <v>1.4798149999999999E-2</v>
      </c>
      <c r="C133" s="75">
        <v>7.6392200000000004E-3</v>
      </c>
      <c r="D133" s="75">
        <v>0.20399837000000001</v>
      </c>
      <c r="E133" s="75">
        <v>0.10530962000000001</v>
      </c>
      <c r="F133" s="69">
        <v>7.54</v>
      </c>
      <c r="G133" s="69">
        <v>23</v>
      </c>
      <c r="H133" s="51">
        <v>101200</v>
      </c>
      <c r="I133" s="51">
        <v>499</v>
      </c>
      <c r="J133" s="20">
        <f t="shared" ref="J133:J185" si="8">0.75*PI()*$P$9*$P$8*(SQRT(($P$10/(2*H133))^2 +((9*$P$11*B133)/(1000*$P$8*$P$9))) - ($P$10/(2*H133)))^3 * ((B133-D133)/((I133/(F133/1000))*B133))</f>
        <v>-4.6662432748690443E-19</v>
      </c>
      <c r="K133" s="20">
        <f t="shared" ref="K133:K185" si="9">J133* ((1.5*(C133/B133)) + ((C133+E133)/(B133+D133))  + (C133/B133))</f>
        <v>-8.4309584419444235E-19</v>
      </c>
      <c r="L133" s="20"/>
      <c r="M133" s="14">
        <f t="shared" ref="M133:M184" si="10">ROUND(J133/$P$13,0)</f>
        <v>3</v>
      </c>
      <c r="N133" s="14">
        <f t="shared" ref="N133:N185" si="11">J133/M133</f>
        <v>-1.555414424956348E-19</v>
      </c>
    </row>
    <row r="134" spans="1:14">
      <c r="A134" s="20">
        <v>133</v>
      </c>
      <c r="B134" s="75">
        <v>2.882082E-2</v>
      </c>
      <c r="C134" s="75">
        <v>1.3466850000000001E-2</v>
      </c>
      <c r="D134" s="75">
        <v>0.11760753</v>
      </c>
      <c r="E134" s="75">
        <v>5.4953439999999999E-2</v>
      </c>
      <c r="F134" s="69">
        <v>7.54</v>
      </c>
      <c r="G134" s="69">
        <v>23</v>
      </c>
      <c r="H134" s="51">
        <v>101200</v>
      </c>
      <c r="I134" s="51">
        <v>502</v>
      </c>
      <c r="J134" s="20">
        <f t="shared" si="8"/>
        <v>-3.2438387164169751E-19</v>
      </c>
      <c r="K134" s="20">
        <f t="shared" si="9"/>
        <v>-5.305019712112035E-19</v>
      </c>
      <c r="L134" s="20"/>
      <c r="M134" s="14">
        <f t="shared" si="10"/>
        <v>2</v>
      </c>
      <c r="N134" s="14">
        <f t="shared" si="11"/>
        <v>-1.6219193582084876E-19</v>
      </c>
    </row>
    <row r="135" spans="1:14">
      <c r="A135" s="20">
        <v>134</v>
      </c>
      <c r="B135" s="79">
        <v>1.6361916727887976E-2</v>
      </c>
      <c r="C135" s="79">
        <v>8.3199841598106256E-4</v>
      </c>
      <c r="D135" s="79">
        <v>9.2928709751139663E-2</v>
      </c>
      <c r="E135" s="79">
        <v>5.0784505942195355E-3</v>
      </c>
      <c r="F135" s="80">
        <v>7.76</v>
      </c>
      <c r="G135" s="80">
        <v>23.2</v>
      </c>
      <c r="H135" s="81">
        <v>100700</v>
      </c>
      <c r="I135" s="81">
        <v>502</v>
      </c>
      <c r="J135" s="20">
        <f t="shared" si="8"/>
        <v>-2.0522852793449144E-19</v>
      </c>
      <c r="K135" s="20">
        <f t="shared" si="9"/>
        <v>-3.7188299462596288E-20</v>
      </c>
      <c r="L135" s="20"/>
      <c r="M135" s="14">
        <f t="shared" si="10"/>
        <v>1</v>
      </c>
      <c r="N135" s="14">
        <f t="shared" si="11"/>
        <v>-2.0522852793449144E-19</v>
      </c>
    </row>
    <row r="136" spans="1:14">
      <c r="A136" s="20">
        <v>135</v>
      </c>
      <c r="B136" s="79">
        <v>7.7334645894569926E-2</v>
      </c>
      <c r="C136" s="79">
        <v>4.1659223365491053E-3</v>
      </c>
      <c r="D136" s="79">
        <v>0.1582097244135352</v>
      </c>
      <c r="E136" s="79">
        <v>9.1628537413944462E-3</v>
      </c>
      <c r="F136" s="80">
        <v>7.76</v>
      </c>
      <c r="G136" s="80">
        <v>23</v>
      </c>
      <c r="H136" s="81">
        <v>100700</v>
      </c>
      <c r="I136" s="81">
        <v>503</v>
      </c>
      <c r="J136" s="20">
        <f t="shared" si="8"/>
        <v>-5.3013331625535596E-19</v>
      </c>
      <c r="K136" s="20">
        <f t="shared" si="9"/>
        <v>-1.0139278991771024E-19</v>
      </c>
      <c r="L136" s="20"/>
      <c r="M136" s="14">
        <f t="shared" si="10"/>
        <v>3</v>
      </c>
      <c r="N136" s="14">
        <f t="shared" si="11"/>
        <v>-1.7671110541845199E-19</v>
      </c>
    </row>
    <row r="137" spans="1:14">
      <c r="A137" s="20">
        <v>136</v>
      </c>
      <c r="B137" s="79">
        <v>3.0092637807919043E-2</v>
      </c>
      <c r="C137" s="79">
        <v>1.5499226385654145E-3</v>
      </c>
      <c r="D137" s="79">
        <v>0.11713154606451459</v>
      </c>
      <c r="E137" s="79">
        <v>6.5427727718069166E-3</v>
      </c>
      <c r="F137" s="80">
        <v>7.76</v>
      </c>
      <c r="G137" s="80">
        <v>23</v>
      </c>
      <c r="H137" s="81">
        <v>100700</v>
      </c>
      <c r="I137" s="81">
        <v>503</v>
      </c>
      <c r="J137" s="20">
        <f t="shared" si="8"/>
        <v>-3.3467117034500512E-19</v>
      </c>
      <c r="K137" s="20">
        <f t="shared" si="9"/>
        <v>-6.1489512228563596E-20</v>
      </c>
      <c r="L137" s="20"/>
      <c r="M137" s="14">
        <f t="shared" si="10"/>
        <v>2</v>
      </c>
      <c r="N137" s="14">
        <f t="shared" si="11"/>
        <v>-1.6733558517250256E-19</v>
      </c>
    </row>
    <row r="138" spans="1:14">
      <c r="A138" s="20">
        <v>137</v>
      </c>
      <c r="B138" s="79">
        <v>1.749540814403942E-2</v>
      </c>
      <c r="C138" s="79">
        <v>8.9008613574339331E-4</v>
      </c>
      <c r="D138" s="79">
        <v>0.26183648223121903</v>
      </c>
      <c r="E138" s="79">
        <v>1.6525058998834212E-2</v>
      </c>
      <c r="F138" s="80">
        <v>7.76</v>
      </c>
      <c r="G138" s="80">
        <v>22.8</v>
      </c>
      <c r="H138" s="81">
        <v>100700</v>
      </c>
      <c r="I138" s="81">
        <v>503</v>
      </c>
      <c r="J138" s="20">
        <f t="shared" si="8"/>
        <v>-6.8083266106696829E-19</v>
      </c>
      <c r="K138" s="20">
        <f t="shared" si="9"/>
        <v>-1.290411049615564E-19</v>
      </c>
      <c r="L138" s="20"/>
      <c r="M138" s="14">
        <f t="shared" si="10"/>
        <v>4</v>
      </c>
      <c r="N138" s="14">
        <f t="shared" si="11"/>
        <v>-1.7020816526674207E-19</v>
      </c>
    </row>
    <row r="139" spans="1:14">
      <c r="A139" s="20">
        <v>138</v>
      </c>
      <c r="B139" s="79">
        <v>8.7026104840229497E-3</v>
      </c>
      <c r="C139" s="79">
        <v>8.7800002746395405E-4</v>
      </c>
      <c r="D139" s="79">
        <v>0.23606023606023604</v>
      </c>
      <c r="E139" s="79">
        <v>2.9300426431073567E-2</v>
      </c>
      <c r="F139" s="80">
        <v>7.76</v>
      </c>
      <c r="G139" s="80">
        <v>22.7</v>
      </c>
      <c r="H139" s="81">
        <v>100700</v>
      </c>
      <c r="I139" s="81">
        <v>501</v>
      </c>
      <c r="J139" s="20">
        <f t="shared" si="8"/>
        <v>-4.1024726292119158E-19</v>
      </c>
      <c r="K139" s="20">
        <f t="shared" si="9"/>
        <v>-1.5405596033679465E-19</v>
      </c>
      <c r="L139" s="20"/>
      <c r="M139" s="14">
        <f t="shared" si="10"/>
        <v>3</v>
      </c>
      <c r="N139" s="14">
        <f t="shared" si="11"/>
        <v>-1.3674908764039718E-19</v>
      </c>
    </row>
    <row r="140" spans="1:14">
      <c r="A140" s="20">
        <v>139</v>
      </c>
      <c r="B140" s="79">
        <v>4.493792309589717E-2</v>
      </c>
      <c r="C140" s="79">
        <v>4.6962990207139229E-3</v>
      </c>
      <c r="D140" s="79">
        <v>0.33856837606837609</v>
      </c>
      <c r="E140" s="79">
        <v>4.5492554468916646E-2</v>
      </c>
      <c r="F140" s="80">
        <v>7.76</v>
      </c>
      <c r="G140" s="80">
        <v>22.8</v>
      </c>
      <c r="H140" s="81">
        <v>100700</v>
      </c>
      <c r="I140" s="81">
        <v>503</v>
      </c>
      <c r="J140" s="20">
        <f t="shared" si="8"/>
        <v>-1.4212734032502942E-18</v>
      </c>
      <c r="K140" s="20">
        <f t="shared" si="9"/>
        <v>-5.5733006259789981E-19</v>
      </c>
      <c r="L140" s="20"/>
      <c r="M140" s="14">
        <f t="shared" si="10"/>
        <v>9</v>
      </c>
      <c r="N140" s="14">
        <f t="shared" si="11"/>
        <v>-1.5791926702781047E-19</v>
      </c>
    </row>
    <row r="141" spans="1:14">
      <c r="A141" s="20">
        <v>140</v>
      </c>
      <c r="B141" s="79">
        <v>2.5789809932311579E-2</v>
      </c>
      <c r="C141" s="79">
        <v>2.6455350298596513E-3</v>
      </c>
      <c r="D141" s="79">
        <v>0.17787952787952788</v>
      </c>
      <c r="E141" s="79">
        <v>2.0962335027760345E-2</v>
      </c>
      <c r="F141" s="80">
        <v>7.76</v>
      </c>
      <c r="G141" s="80">
        <v>22.8</v>
      </c>
      <c r="H141" s="81">
        <v>100700</v>
      </c>
      <c r="I141" s="81">
        <v>503</v>
      </c>
      <c r="J141" s="20">
        <f t="shared" si="8"/>
        <v>-5.3432808017588024E-19</v>
      </c>
      <c r="K141" s="20">
        <f t="shared" si="9"/>
        <v>-1.9896471120207748E-19</v>
      </c>
      <c r="L141" s="20"/>
      <c r="M141" s="14">
        <f t="shared" si="10"/>
        <v>3</v>
      </c>
      <c r="N141" s="14">
        <f t="shared" si="11"/>
        <v>-1.7810936005862674E-19</v>
      </c>
    </row>
    <row r="142" spans="1:14">
      <c r="A142" s="20">
        <v>141</v>
      </c>
      <c r="B142" s="79">
        <v>1.8298646131597616E-2</v>
      </c>
      <c r="C142" s="79">
        <v>3.1060558515548817E-3</v>
      </c>
      <c r="D142" s="79">
        <v>0.16595201238390095</v>
      </c>
      <c r="E142" s="79">
        <v>3.2280655875883024E-2</v>
      </c>
      <c r="F142" s="80">
        <v>7.76</v>
      </c>
      <c r="G142" s="80">
        <v>22.9</v>
      </c>
      <c r="H142" s="81">
        <v>100700</v>
      </c>
      <c r="I142" s="81">
        <v>503</v>
      </c>
      <c r="J142" s="20">
        <f t="shared" si="8"/>
        <v>-4.2276411202318429E-19</v>
      </c>
      <c r="K142" s="20">
        <f t="shared" si="9"/>
        <v>-2.6059747004711947E-19</v>
      </c>
      <c r="L142" s="20"/>
      <c r="M142" s="14">
        <f t="shared" si="10"/>
        <v>3</v>
      </c>
      <c r="N142" s="14">
        <f t="shared" si="11"/>
        <v>-1.4092137067439476E-19</v>
      </c>
    </row>
    <row r="143" spans="1:14">
      <c r="A143" s="20">
        <v>142</v>
      </c>
      <c r="B143" s="79">
        <v>5.5446747318824048E-2</v>
      </c>
      <c r="C143" s="79">
        <v>5.8532238939333443E-3</v>
      </c>
      <c r="D143" s="79">
        <v>0.34620934620934624</v>
      </c>
      <c r="E143" s="79">
        <v>4.703032195539688E-2</v>
      </c>
      <c r="F143" s="80">
        <v>7.76</v>
      </c>
      <c r="G143" s="80">
        <v>23</v>
      </c>
      <c r="H143" s="81">
        <v>100600</v>
      </c>
      <c r="I143" s="81">
        <v>503</v>
      </c>
      <c r="J143" s="20">
        <f t="shared" si="8"/>
        <v>-1.5841258928372047E-18</v>
      </c>
      <c r="K143" s="20">
        <f t="shared" si="9"/>
        <v>-6.2664171760596487E-19</v>
      </c>
      <c r="L143" s="20"/>
      <c r="M143" s="14">
        <f t="shared" si="10"/>
        <v>10</v>
      </c>
      <c r="N143" s="14">
        <f t="shared" si="11"/>
        <v>-1.5841258928372048E-19</v>
      </c>
    </row>
    <row r="144" spans="1:14">
      <c r="A144" s="20">
        <v>143</v>
      </c>
      <c r="B144" s="79">
        <v>4.8657532155881998E-2</v>
      </c>
      <c r="C144" s="79">
        <v>5.1035012720112953E-3</v>
      </c>
      <c r="D144" s="79">
        <v>0.45930458430458437</v>
      </c>
      <c r="E144" s="79">
        <v>6.7232986354489863E-2</v>
      </c>
      <c r="F144" s="80">
        <v>7.76</v>
      </c>
      <c r="G144" s="80">
        <v>23.2</v>
      </c>
      <c r="H144" s="81">
        <v>100600</v>
      </c>
      <c r="I144" s="81">
        <v>503</v>
      </c>
      <c r="J144" s="20">
        <f t="shared" si="8"/>
        <v>-2.0788497837197412E-18</v>
      </c>
      <c r="K144" s="20">
        <f t="shared" si="9"/>
        <v>-8.4114556791141257E-19</v>
      </c>
      <c r="L144" s="20"/>
      <c r="M144" s="14">
        <f t="shared" si="10"/>
        <v>13</v>
      </c>
      <c r="N144" s="14">
        <f t="shared" si="11"/>
        <v>-1.5991152182459548E-19</v>
      </c>
    </row>
    <row r="145" spans="1:14">
      <c r="A145" s="20">
        <v>144</v>
      </c>
      <c r="B145" s="75">
        <v>7.8125E-3</v>
      </c>
      <c r="C145" s="75">
        <v>1E-3</v>
      </c>
      <c r="D145" s="75">
        <v>0.16949152542372881</v>
      </c>
      <c r="E145" s="75">
        <v>5.9976905802013605E-2</v>
      </c>
      <c r="F145" s="69">
        <v>7.7</v>
      </c>
      <c r="G145" s="69">
        <v>22</v>
      </c>
      <c r="H145" s="51">
        <v>101500</v>
      </c>
      <c r="I145" s="51">
        <v>501</v>
      </c>
      <c r="J145" s="20">
        <f t="shared" si="8"/>
        <v>-2.7039367197275616E-19</v>
      </c>
      <c r="K145" s="20">
        <f t="shared" si="9"/>
        <v>-1.7951748735560816E-19</v>
      </c>
      <c r="L145" s="20"/>
      <c r="M145" s="14">
        <f t="shared" si="10"/>
        <v>2</v>
      </c>
      <c r="N145" s="14">
        <f t="shared" si="11"/>
        <v>-1.3519683598637808E-19</v>
      </c>
    </row>
    <row r="146" spans="1:14">
      <c r="A146" s="20">
        <v>145</v>
      </c>
      <c r="B146" s="75">
        <v>9.09767316017316E-3</v>
      </c>
      <c r="C146" s="75">
        <v>1E-3</v>
      </c>
      <c r="D146" s="75">
        <v>0.13824044353662096</v>
      </c>
      <c r="E146" s="75">
        <v>5.9976905802013605E-2</v>
      </c>
      <c r="F146" s="69">
        <v>7.7</v>
      </c>
      <c r="G146" s="69">
        <v>22</v>
      </c>
      <c r="H146" s="51">
        <v>101500</v>
      </c>
      <c r="I146" s="51">
        <v>501</v>
      </c>
      <c r="J146" s="20">
        <f t="shared" si="8"/>
        <v>-2.385481580802355E-19</v>
      </c>
      <c r="K146" s="20">
        <f t="shared" si="9"/>
        <v>-1.6427678638976734E-19</v>
      </c>
      <c r="L146" s="20"/>
      <c r="M146" s="14">
        <f t="shared" si="10"/>
        <v>2</v>
      </c>
      <c r="N146" s="14">
        <f t="shared" si="11"/>
        <v>-1.1927407904011775E-19</v>
      </c>
    </row>
    <row r="147" spans="1:14">
      <c r="A147" s="20">
        <v>146</v>
      </c>
      <c r="B147" s="75">
        <v>6.7567567567567571E-3</v>
      </c>
      <c r="C147" s="75">
        <v>1E-3</v>
      </c>
      <c r="D147" s="75">
        <v>0.41666666666666669</v>
      </c>
      <c r="E147" s="75">
        <v>5.9976905802013605E-2</v>
      </c>
      <c r="F147" s="69">
        <v>7.7</v>
      </c>
      <c r="G147" s="69">
        <v>22</v>
      </c>
      <c r="H147" s="51">
        <v>101500</v>
      </c>
      <c r="I147" s="51">
        <v>501</v>
      </c>
      <c r="J147" s="20">
        <f t="shared" si="8"/>
        <v>-6.2251483809064733E-19</v>
      </c>
      <c r="K147" s="20">
        <f t="shared" si="9"/>
        <v>-3.199784088026803E-19</v>
      </c>
      <c r="L147" s="20"/>
      <c r="M147" s="14">
        <f t="shared" si="10"/>
        <v>4</v>
      </c>
      <c r="N147" s="14">
        <f t="shared" si="11"/>
        <v>-1.5562870952266183E-19</v>
      </c>
    </row>
    <row r="148" spans="1:14">
      <c r="A148" s="20">
        <v>147</v>
      </c>
      <c r="B148" s="75">
        <v>8.9285714285714281E-3</v>
      </c>
      <c r="C148" s="75">
        <v>1E-3</v>
      </c>
      <c r="D148" s="75">
        <v>0.70422535211267612</v>
      </c>
      <c r="E148" s="75">
        <v>5.9976905802013605E-2</v>
      </c>
      <c r="F148" s="69">
        <v>7.7</v>
      </c>
      <c r="G148" s="69">
        <v>22</v>
      </c>
      <c r="H148" s="51">
        <v>101500</v>
      </c>
      <c r="I148" s="51">
        <v>501</v>
      </c>
      <c r="J148" s="20">
        <f t="shared" si="8"/>
        <v>-1.2688178295575648E-18</v>
      </c>
      <c r="K148" s="20">
        <f t="shared" si="9"/>
        <v>-4.637569115301613E-19</v>
      </c>
      <c r="L148" s="20"/>
      <c r="M148" s="14">
        <f t="shared" si="10"/>
        <v>8</v>
      </c>
      <c r="N148" s="14">
        <f t="shared" si="11"/>
        <v>-1.586022286946956E-19</v>
      </c>
    </row>
    <row r="149" spans="1:14">
      <c r="A149" s="20">
        <v>148</v>
      </c>
      <c r="B149" s="75">
        <v>6.3410544700241545E-2</v>
      </c>
      <c r="C149" s="75">
        <v>7.4017323154096917E-3</v>
      </c>
      <c r="D149" s="75">
        <v>0.17833077697868985</v>
      </c>
      <c r="E149" s="75">
        <v>5.9976905802013605E-2</v>
      </c>
      <c r="F149" s="69">
        <v>7.7</v>
      </c>
      <c r="G149" s="69">
        <v>22</v>
      </c>
      <c r="H149" s="51">
        <v>101500</v>
      </c>
      <c r="I149" s="51">
        <v>503</v>
      </c>
      <c r="J149" s="20">
        <f t="shared" si="8"/>
        <v>-6.7027384365933812E-19</v>
      </c>
      <c r="K149" s="20">
        <f t="shared" si="9"/>
        <v>-3.8241799632035576E-19</v>
      </c>
      <c r="L149" s="20"/>
      <c r="M149" s="14">
        <f t="shared" si="10"/>
        <v>4</v>
      </c>
      <c r="N149" s="14">
        <f t="shared" si="11"/>
        <v>-1.6756846091483453E-19</v>
      </c>
    </row>
    <row r="150" spans="1:14">
      <c r="A150" s="20">
        <v>149</v>
      </c>
      <c r="B150" s="75">
        <v>5.3865656960396205E-2</v>
      </c>
      <c r="C150" s="75">
        <v>7.4017323154096917E-3</v>
      </c>
      <c r="D150" s="75">
        <v>0.45001537424355176</v>
      </c>
      <c r="E150" s="75">
        <v>5.9976905802013605E-2</v>
      </c>
      <c r="F150" s="69">
        <v>7.7</v>
      </c>
      <c r="G150" s="69">
        <v>22</v>
      </c>
      <c r="H150" s="51">
        <v>101500</v>
      </c>
      <c r="I150" s="51">
        <v>503</v>
      </c>
      <c r="J150" s="20">
        <f t="shared" si="8"/>
        <v>-2.1094322277219226E-18</v>
      </c>
      <c r="K150" s="20">
        <f t="shared" si="9"/>
        <v>-1.0067197172405556E-18</v>
      </c>
      <c r="L150" s="20"/>
      <c r="M150" s="14">
        <f t="shared" si="10"/>
        <v>14</v>
      </c>
      <c r="N150" s="14">
        <f t="shared" si="11"/>
        <v>-1.5067373055156591E-19</v>
      </c>
    </row>
    <row r="151" spans="1:14">
      <c r="A151" s="20">
        <v>150</v>
      </c>
      <c r="B151" s="75">
        <v>3.6964773838892115E-2</v>
      </c>
      <c r="C151" s="75">
        <v>7.4017323154096917E-3</v>
      </c>
      <c r="D151" s="75">
        <v>0.28616811346366583</v>
      </c>
      <c r="E151" s="75">
        <v>5.9976905802013605E-2</v>
      </c>
      <c r="F151" s="69">
        <v>7.7</v>
      </c>
      <c r="G151" s="69">
        <v>22</v>
      </c>
      <c r="H151" s="51">
        <v>101500</v>
      </c>
      <c r="I151" s="51">
        <v>504</v>
      </c>
      <c r="J151" s="20">
        <f t="shared" si="8"/>
        <v>-1.0698671484607109E-18</v>
      </c>
      <c r="K151" s="20">
        <f t="shared" si="9"/>
        <v>-7.5865397552093032E-19</v>
      </c>
      <c r="L151" s="20"/>
      <c r="M151" s="14">
        <f t="shared" si="10"/>
        <v>7</v>
      </c>
      <c r="N151" s="14">
        <f t="shared" si="11"/>
        <v>-1.5283816406581583E-19</v>
      </c>
    </row>
    <row r="152" spans="1:14">
      <c r="A152" s="20">
        <v>151</v>
      </c>
      <c r="B152" s="75">
        <v>0.24</v>
      </c>
      <c r="C152" s="75">
        <v>7.0000000000000001E-3</v>
      </c>
      <c r="D152" s="75">
        <v>0.22</v>
      </c>
      <c r="E152" s="75">
        <v>6.0000000000000001E-3</v>
      </c>
      <c r="F152" s="69">
        <v>7.5</v>
      </c>
      <c r="G152" s="69">
        <v>22</v>
      </c>
      <c r="H152" s="51">
        <v>101400</v>
      </c>
      <c r="I152" s="51">
        <v>490</v>
      </c>
      <c r="J152" s="20">
        <f t="shared" si="8"/>
        <v>2.3956503203466424E-19</v>
      </c>
      <c r="K152" s="20">
        <f t="shared" si="9"/>
        <v>2.4238599708579706E-20</v>
      </c>
      <c r="L152" s="20"/>
      <c r="M152" s="14">
        <f t="shared" si="10"/>
        <v>-2</v>
      </c>
      <c r="N152" s="14">
        <f t="shared" si="11"/>
        <v>-1.1978251601733212E-19</v>
      </c>
    </row>
    <row r="153" spans="1:14">
      <c r="A153" s="20">
        <v>152</v>
      </c>
      <c r="B153" s="75">
        <v>0.14599999999999999</v>
      </c>
      <c r="C153" s="75">
        <v>7.0000000000000001E-3</v>
      </c>
      <c r="D153" s="75">
        <v>0.11700000000000001</v>
      </c>
      <c r="E153" s="75">
        <v>5.0000000000000001E-3</v>
      </c>
      <c r="F153" s="69">
        <v>7.5</v>
      </c>
      <c r="G153" s="69">
        <v>20</v>
      </c>
      <c r="H153" s="51">
        <v>101400</v>
      </c>
      <c r="I153" s="51">
        <v>504</v>
      </c>
      <c r="J153" s="20">
        <f t="shared" si="8"/>
        <v>2.5916662751656052E-19</v>
      </c>
      <c r="K153" s="20">
        <f t="shared" si="9"/>
        <v>4.2889586294962861E-20</v>
      </c>
      <c r="L153" s="20"/>
      <c r="M153" s="14">
        <f t="shared" si="10"/>
        <v>-2</v>
      </c>
      <c r="N153" s="14">
        <f t="shared" si="11"/>
        <v>-1.2958331375828026E-19</v>
      </c>
    </row>
    <row r="154" spans="1:14">
      <c r="A154" s="20">
        <v>153</v>
      </c>
      <c r="B154" s="75">
        <v>0.17699999999999999</v>
      </c>
      <c r="C154" s="75">
        <v>8.9999999999999993E-3</v>
      </c>
      <c r="D154" s="75">
        <v>0.16500000000000001</v>
      </c>
      <c r="E154" s="75">
        <v>7.0000000000000001E-3</v>
      </c>
      <c r="F154" s="69">
        <v>7.5</v>
      </c>
      <c r="G154" s="69">
        <v>18</v>
      </c>
      <c r="H154" s="51">
        <v>101500</v>
      </c>
      <c r="I154" s="51">
        <v>509</v>
      </c>
      <c r="J154" s="20">
        <f t="shared" si="8"/>
        <v>1.1772100199862741E-19</v>
      </c>
      <c r="K154" s="20">
        <f t="shared" si="9"/>
        <v>2.0471949450549288E-20</v>
      </c>
      <c r="L154" s="20"/>
      <c r="M154" s="14">
        <f t="shared" si="10"/>
        <v>-1</v>
      </c>
      <c r="N154" s="14">
        <f t="shared" si="11"/>
        <v>-1.1772100199862741E-19</v>
      </c>
    </row>
    <row r="155" spans="1:14">
      <c r="A155" s="20">
        <v>154</v>
      </c>
      <c r="B155" s="75">
        <v>0.188</v>
      </c>
      <c r="C155" s="75">
        <v>8.9999999999999993E-3</v>
      </c>
      <c r="D155" s="75">
        <v>0.17699999999999999</v>
      </c>
      <c r="E155" s="75">
        <v>7.0000000000000001E-3</v>
      </c>
      <c r="F155" s="69">
        <v>7.5</v>
      </c>
      <c r="G155" s="69">
        <v>18</v>
      </c>
      <c r="H155" s="51">
        <v>101500</v>
      </c>
      <c r="I155" s="51">
        <v>510</v>
      </c>
      <c r="J155" s="20">
        <f t="shared" si="8"/>
        <v>1.1121628772742515E-19</v>
      </c>
      <c r="K155" s="20">
        <f t="shared" si="9"/>
        <v>1.8185694497895278E-20</v>
      </c>
      <c r="L155" s="20"/>
      <c r="M155" s="14">
        <f t="shared" si="10"/>
        <v>-1</v>
      </c>
      <c r="N155" s="14">
        <f t="shared" si="11"/>
        <v>-1.1121628772742515E-19</v>
      </c>
    </row>
    <row r="156" spans="1:14">
      <c r="A156" s="20">
        <v>155</v>
      </c>
      <c r="B156" s="75">
        <v>0.247</v>
      </c>
      <c r="C156" s="75">
        <v>8.0000000000000002E-3</v>
      </c>
      <c r="D156" s="75">
        <v>0.23300000000000001</v>
      </c>
      <c r="E156" s="75">
        <v>1.6E-2</v>
      </c>
      <c r="F156" s="69">
        <v>7.5</v>
      </c>
      <c r="G156" s="69">
        <v>18</v>
      </c>
      <c r="H156" s="51">
        <v>101500</v>
      </c>
      <c r="I156" s="51">
        <v>510</v>
      </c>
      <c r="J156" s="20">
        <f t="shared" si="8"/>
        <v>1.6359540116728507E-19</v>
      </c>
      <c r="K156" s="20">
        <f t="shared" si="9"/>
        <v>2.1426361245998672E-20</v>
      </c>
      <c r="L156" s="20"/>
      <c r="M156" s="14">
        <f t="shared" si="10"/>
        <v>-1</v>
      </c>
      <c r="N156" s="14">
        <f t="shared" si="11"/>
        <v>-1.6359540116728507E-19</v>
      </c>
    </row>
    <row r="157" spans="1:14">
      <c r="A157" s="20">
        <v>156</v>
      </c>
      <c r="B157" s="75">
        <v>3.0919999999999996</v>
      </c>
      <c r="C157" s="75">
        <v>0.31920000000000004</v>
      </c>
      <c r="D157" s="75">
        <v>5.5129999999999999</v>
      </c>
      <c r="E157" s="75">
        <v>0.56130000000000002</v>
      </c>
      <c r="F157" s="69">
        <v>7</v>
      </c>
      <c r="G157" s="69">
        <v>23</v>
      </c>
      <c r="H157" s="51">
        <v>101400</v>
      </c>
      <c r="I157" s="51">
        <v>500</v>
      </c>
      <c r="J157" s="20">
        <f t="shared" si="8"/>
        <v>-9.9241168790173824E-17</v>
      </c>
      <c r="K157" s="20">
        <f t="shared" si="9"/>
        <v>-3.5767471111178137E-17</v>
      </c>
      <c r="L157" s="20"/>
      <c r="M157" s="14">
        <f t="shared" si="10"/>
        <v>642</v>
      </c>
      <c r="N157" s="14">
        <f t="shared" si="11"/>
        <v>-1.5458125979777855E-19</v>
      </c>
    </row>
    <row r="158" spans="1:14">
      <c r="A158" s="20">
        <v>157</v>
      </c>
      <c r="B158" s="75">
        <v>3.0729999999999995</v>
      </c>
      <c r="C158" s="75">
        <v>0.23149999999999998</v>
      </c>
      <c r="D158" s="75">
        <v>2.484</v>
      </c>
      <c r="E158" s="75">
        <v>0.25840000000000007</v>
      </c>
      <c r="F158" s="69">
        <v>7</v>
      </c>
      <c r="G158" s="69">
        <v>23</v>
      </c>
      <c r="H158" s="51">
        <v>101400</v>
      </c>
      <c r="I158" s="51">
        <v>500</v>
      </c>
      <c r="J158" s="20">
        <f t="shared" si="8"/>
        <v>2.4068688301934575E-17</v>
      </c>
      <c r="K158" s="20">
        <f t="shared" si="9"/>
        <v>6.6548227354753246E-18</v>
      </c>
      <c r="L158" s="20"/>
      <c r="M158" s="14">
        <f t="shared" si="10"/>
        <v>-156</v>
      </c>
      <c r="N158" s="14">
        <f t="shared" si="11"/>
        <v>-1.5428646347393957E-19</v>
      </c>
    </row>
    <row r="159" spans="1:14">
      <c r="A159" s="20">
        <v>158</v>
      </c>
      <c r="B159" s="75">
        <v>3.0089999999999995</v>
      </c>
      <c r="C159" s="75">
        <v>0.32570000000000005</v>
      </c>
      <c r="D159" s="75">
        <v>2.7349999999999999</v>
      </c>
      <c r="E159" s="75">
        <v>0.28350000000000003</v>
      </c>
      <c r="F159" s="69">
        <v>7</v>
      </c>
      <c r="G159" s="69">
        <v>23</v>
      </c>
      <c r="H159" s="51">
        <v>101400</v>
      </c>
      <c r="I159" s="51">
        <v>500</v>
      </c>
      <c r="J159" s="20">
        <f t="shared" si="8"/>
        <v>1.1077547566905457E-17</v>
      </c>
      <c r="K159" s="20">
        <f t="shared" si="9"/>
        <v>4.1725061534272855E-18</v>
      </c>
      <c r="L159" s="20"/>
      <c r="M159" s="14">
        <f t="shared" si="10"/>
        <v>-72</v>
      </c>
      <c r="N159" s="14">
        <f t="shared" si="11"/>
        <v>-1.5385482731813134E-19</v>
      </c>
    </row>
    <row r="160" spans="1:14">
      <c r="A160" s="20">
        <v>159</v>
      </c>
      <c r="B160" s="75">
        <v>2.9159999999999999</v>
      </c>
      <c r="C160" s="75">
        <v>0.17020000000000002</v>
      </c>
      <c r="D160" s="75">
        <v>2.2600000000000002</v>
      </c>
      <c r="E160" s="75">
        <v>0.23599999999999999</v>
      </c>
      <c r="F160" s="69">
        <v>7</v>
      </c>
      <c r="G160" s="69">
        <v>23</v>
      </c>
      <c r="H160" s="51">
        <v>101400</v>
      </c>
      <c r="I160" s="51">
        <v>500</v>
      </c>
      <c r="J160" s="20">
        <f t="shared" si="8"/>
        <v>2.6101646472277572E-17</v>
      </c>
      <c r="K160" s="20">
        <f t="shared" si="9"/>
        <v>5.8571221867461926E-18</v>
      </c>
      <c r="L160" s="20"/>
      <c r="M160" s="14">
        <f t="shared" si="10"/>
        <v>-169</v>
      </c>
      <c r="N160" s="14">
        <f t="shared" si="11"/>
        <v>-1.5444761226199748E-19</v>
      </c>
    </row>
    <row r="161" spans="1:14">
      <c r="A161" s="20">
        <v>160</v>
      </c>
      <c r="B161" s="75">
        <v>2.8319999999999999</v>
      </c>
      <c r="C161" s="75">
        <v>0.34210000000000002</v>
      </c>
      <c r="D161" s="75">
        <v>3.7569999999999992</v>
      </c>
      <c r="E161" s="75">
        <v>0.38570000000000004</v>
      </c>
      <c r="F161" s="69">
        <v>7</v>
      </c>
      <c r="G161" s="69">
        <v>23</v>
      </c>
      <c r="H161" s="51">
        <v>101400</v>
      </c>
      <c r="I161" s="51">
        <v>500</v>
      </c>
      <c r="J161" s="20">
        <f t="shared" si="8"/>
        <v>-3.626211345504175E-17</v>
      </c>
      <c r="K161" s="20">
        <f t="shared" si="9"/>
        <v>-1.495637681194012E-17</v>
      </c>
      <c r="L161" s="20"/>
      <c r="M161" s="14">
        <f t="shared" si="10"/>
        <v>235</v>
      </c>
      <c r="N161" s="14">
        <f t="shared" si="11"/>
        <v>-1.543068657661351E-19</v>
      </c>
    </row>
    <row r="162" spans="1:14">
      <c r="A162" s="20">
        <v>161</v>
      </c>
      <c r="B162" s="75">
        <v>2.782</v>
      </c>
      <c r="C162" s="75">
        <v>0.33299999999999996</v>
      </c>
      <c r="D162" s="75">
        <v>3.7539999999999991</v>
      </c>
      <c r="E162" s="75">
        <v>0.38540000000000008</v>
      </c>
      <c r="F162" s="69">
        <v>7</v>
      </c>
      <c r="G162" s="69">
        <v>23</v>
      </c>
      <c r="H162" s="51">
        <v>101400</v>
      </c>
      <c r="I162" s="51">
        <v>500</v>
      </c>
      <c r="J162" s="20">
        <f t="shared" si="8"/>
        <v>-3.7761087988378952E-17</v>
      </c>
      <c r="K162" s="20">
        <f t="shared" si="9"/>
        <v>-1.5450306674745718E-17</v>
      </c>
      <c r="L162" s="20"/>
      <c r="M162" s="14">
        <f t="shared" si="10"/>
        <v>244</v>
      </c>
      <c r="N162" s="14">
        <f t="shared" si="11"/>
        <v>-1.5475855732942193E-19</v>
      </c>
    </row>
    <row r="163" spans="1:14">
      <c r="A163" s="20">
        <v>162</v>
      </c>
      <c r="B163" s="75">
        <v>2.645</v>
      </c>
      <c r="C163" s="75">
        <v>0.16980000000000003</v>
      </c>
      <c r="D163" s="75">
        <v>1.8540000000000003</v>
      </c>
      <c r="E163" s="75">
        <v>0.19539999999999996</v>
      </c>
      <c r="F163" s="69">
        <v>7</v>
      </c>
      <c r="G163" s="69">
        <v>23</v>
      </c>
      <c r="H163" s="51">
        <v>101400</v>
      </c>
      <c r="I163" s="51">
        <v>500</v>
      </c>
      <c r="J163" s="20">
        <f t="shared" si="8"/>
        <v>2.9950308571835134E-17</v>
      </c>
      <c r="K163" s="20">
        <f t="shared" si="9"/>
        <v>7.2379439421369208E-18</v>
      </c>
      <c r="L163" s="20"/>
      <c r="M163" s="14">
        <f t="shared" si="10"/>
        <v>-194</v>
      </c>
      <c r="N163" s="14">
        <f t="shared" si="11"/>
        <v>-1.5438303387543885E-19</v>
      </c>
    </row>
    <row r="164" spans="1:14">
      <c r="A164" s="20">
        <v>163</v>
      </c>
      <c r="B164" s="75">
        <v>2.5379999999999998</v>
      </c>
      <c r="C164" s="75">
        <v>0.1444</v>
      </c>
      <c r="D164" s="75">
        <v>1.5919999999999999</v>
      </c>
      <c r="E164" s="75">
        <v>0.16920000000000002</v>
      </c>
      <c r="F164" s="69">
        <v>7</v>
      </c>
      <c r="G164" s="69">
        <v>23</v>
      </c>
      <c r="H164" s="51">
        <v>101400</v>
      </c>
      <c r="I164" s="51">
        <v>500</v>
      </c>
      <c r="J164" s="20">
        <f t="shared" si="8"/>
        <v>3.5074531752482912E-17</v>
      </c>
      <c r="K164" s="20">
        <f t="shared" si="9"/>
        <v>7.6522171181731564E-18</v>
      </c>
      <c r="L164" s="20"/>
      <c r="M164" s="14">
        <f t="shared" si="10"/>
        <v>-227</v>
      </c>
      <c r="N164" s="14">
        <f t="shared" si="11"/>
        <v>-1.5451335573781019E-19</v>
      </c>
    </row>
    <row r="165" spans="1:14">
      <c r="A165" s="20">
        <v>164</v>
      </c>
      <c r="B165" s="75">
        <v>2.4060000000000001</v>
      </c>
      <c r="C165" s="75">
        <v>0.1986</v>
      </c>
      <c r="D165" s="75">
        <v>2.1570000000000005</v>
      </c>
      <c r="E165" s="75">
        <v>0.22570000000000007</v>
      </c>
      <c r="F165" s="69">
        <v>7</v>
      </c>
      <c r="G165" s="69">
        <v>23</v>
      </c>
      <c r="H165" s="51">
        <v>101400</v>
      </c>
      <c r="I165" s="51">
        <v>500</v>
      </c>
      <c r="J165" s="20">
        <f t="shared" si="8"/>
        <v>8.9845039987723551E-18</v>
      </c>
      <c r="K165" s="20">
        <f t="shared" si="9"/>
        <v>2.689476880739625E-18</v>
      </c>
      <c r="L165" s="20"/>
      <c r="M165" s="14">
        <f t="shared" si="10"/>
        <v>-58</v>
      </c>
      <c r="N165" s="14">
        <f t="shared" si="11"/>
        <v>-1.5490524135814405E-19</v>
      </c>
    </row>
    <row r="166" spans="1:14">
      <c r="A166" s="20">
        <v>165</v>
      </c>
      <c r="B166" s="75">
        <v>2.331</v>
      </c>
      <c r="C166" s="75">
        <v>0.1472</v>
      </c>
      <c r="D166" s="75">
        <v>1.52</v>
      </c>
      <c r="E166" s="75">
        <v>0.16200000000000001</v>
      </c>
      <c r="F166" s="69">
        <v>7</v>
      </c>
      <c r="G166" s="69">
        <v>23</v>
      </c>
      <c r="H166" s="51">
        <v>101400</v>
      </c>
      <c r="I166" s="51">
        <v>500</v>
      </c>
      <c r="J166" s="20">
        <f t="shared" si="8"/>
        <v>2.8794727275204219E-17</v>
      </c>
      <c r="K166" s="20">
        <f t="shared" si="9"/>
        <v>6.8578383850399862E-18</v>
      </c>
      <c r="L166" s="20"/>
      <c r="M166" s="14">
        <f t="shared" si="10"/>
        <v>-186</v>
      </c>
      <c r="N166" s="14">
        <f t="shared" si="11"/>
        <v>-1.5481036169464634E-19</v>
      </c>
    </row>
    <row r="167" spans="1:14">
      <c r="A167" s="20">
        <v>166</v>
      </c>
      <c r="B167" s="75">
        <v>2.2149999999999999</v>
      </c>
      <c r="C167" s="75">
        <v>0.1691</v>
      </c>
      <c r="D167" s="75">
        <v>1.7583333333333331</v>
      </c>
      <c r="E167" s="75">
        <v>0.18583333333333332</v>
      </c>
      <c r="F167" s="69">
        <v>7</v>
      </c>
      <c r="G167" s="69">
        <v>23</v>
      </c>
      <c r="H167" s="51">
        <v>101400</v>
      </c>
      <c r="I167" s="51">
        <v>500</v>
      </c>
      <c r="J167" s="20">
        <f t="shared" si="8"/>
        <v>1.5797918367233522E-17</v>
      </c>
      <c r="K167" s="20">
        <f t="shared" si="9"/>
        <v>4.4263657748535697E-18</v>
      </c>
      <c r="L167" s="20"/>
      <c r="M167" s="14">
        <f t="shared" si="10"/>
        <v>-102</v>
      </c>
      <c r="N167" s="14">
        <f t="shared" si="11"/>
        <v>-1.548815526199365E-19</v>
      </c>
    </row>
    <row r="168" spans="1:14">
      <c r="A168" s="20">
        <v>167</v>
      </c>
      <c r="B168" s="75">
        <v>2.161</v>
      </c>
      <c r="C168" s="75">
        <v>0.16020000000000004</v>
      </c>
      <c r="D168" s="75">
        <v>1.7909999999999999</v>
      </c>
      <c r="E168" s="75">
        <v>0.18910000000000002</v>
      </c>
      <c r="F168" s="69">
        <v>7</v>
      </c>
      <c r="G168" s="69">
        <v>23</v>
      </c>
      <c r="H168" s="51">
        <v>101400</v>
      </c>
      <c r="I168" s="51">
        <v>500</v>
      </c>
      <c r="J168" s="20">
        <f t="shared" si="8"/>
        <v>1.2639813098308047E-17</v>
      </c>
      <c r="K168" s="20">
        <f t="shared" si="9"/>
        <v>3.4597253118072948E-18</v>
      </c>
      <c r="L168" s="20"/>
      <c r="M168" s="14">
        <f t="shared" si="10"/>
        <v>-82</v>
      </c>
      <c r="N168" s="14">
        <f t="shared" si="11"/>
        <v>-1.5414406217448837E-19</v>
      </c>
    </row>
    <row r="169" spans="1:14">
      <c r="A169" s="20">
        <v>168</v>
      </c>
      <c r="B169" s="75">
        <v>2.1219999999999999</v>
      </c>
      <c r="C169" s="75">
        <v>0.21589999999999998</v>
      </c>
      <c r="D169" s="75">
        <v>2.3039999999999998</v>
      </c>
      <c r="E169" s="75">
        <v>0.2404</v>
      </c>
      <c r="F169" s="69">
        <v>7</v>
      </c>
      <c r="G169" s="69">
        <v>23</v>
      </c>
      <c r="H169" s="51">
        <v>101400</v>
      </c>
      <c r="I169" s="51">
        <v>500</v>
      </c>
      <c r="J169" s="20">
        <f t="shared" si="8"/>
        <v>-6.1599819577660503E-18</v>
      </c>
      <c r="K169" s="20">
        <f t="shared" si="9"/>
        <v>-2.2019129065306301E-18</v>
      </c>
      <c r="L169" s="20"/>
      <c r="M169" s="14">
        <f t="shared" si="10"/>
        <v>40</v>
      </c>
      <c r="N169" s="14">
        <f t="shared" si="11"/>
        <v>-1.5399954894415126E-19</v>
      </c>
    </row>
    <row r="170" spans="1:14">
      <c r="A170" s="20">
        <v>169</v>
      </c>
      <c r="B170" s="75">
        <v>7.4394021365537896E-2</v>
      </c>
      <c r="C170" s="75">
        <v>1.2906682647670998E-2</v>
      </c>
      <c r="D170" s="75">
        <v>5.39804264965483E-2</v>
      </c>
      <c r="E170" s="75">
        <v>9.3651105450205108E-3</v>
      </c>
      <c r="F170" s="69">
        <v>10</v>
      </c>
      <c r="G170" s="69">
        <v>21</v>
      </c>
      <c r="H170" s="51">
        <v>101500</v>
      </c>
      <c r="I170" s="51">
        <v>500</v>
      </c>
      <c r="J170" s="20">
        <f t="shared" si="8"/>
        <v>1.6994053808078978E-19</v>
      </c>
      <c r="K170" s="20">
        <f t="shared" si="9"/>
        <v>1.0319095456906414E-19</v>
      </c>
      <c r="L170" s="20"/>
      <c r="M170" s="14">
        <f t="shared" si="10"/>
        <v>-1</v>
      </c>
      <c r="N170" s="14">
        <f t="shared" si="11"/>
        <v>-1.6994053808078978E-19</v>
      </c>
    </row>
    <row r="171" spans="1:14">
      <c r="A171" s="20">
        <v>170</v>
      </c>
      <c r="B171" s="75">
        <v>3.2626004438242158E-2</v>
      </c>
      <c r="C171" s="75">
        <v>3.3877017309041058E-3</v>
      </c>
      <c r="D171" s="75">
        <v>0.21701171091929999</v>
      </c>
      <c r="E171" s="75">
        <v>2.2533281698633362E-2</v>
      </c>
      <c r="F171" s="69">
        <v>10</v>
      </c>
      <c r="G171" s="69">
        <v>21</v>
      </c>
      <c r="H171" s="51">
        <v>101500</v>
      </c>
      <c r="I171" s="51">
        <v>500</v>
      </c>
      <c r="J171" s="20">
        <f t="shared" si="8"/>
        <v>-9.6442447486604206E-19</v>
      </c>
      <c r="K171" s="20">
        <f t="shared" si="9"/>
        <v>-3.5049154246118326E-19</v>
      </c>
      <c r="L171" s="20"/>
      <c r="M171" s="14">
        <f t="shared" si="10"/>
        <v>6</v>
      </c>
      <c r="N171" s="14">
        <f t="shared" si="11"/>
        <v>-1.6073741247767368E-19</v>
      </c>
    </row>
    <row r="172" spans="1:14">
      <c r="A172" s="20">
        <v>171</v>
      </c>
      <c r="B172" s="75">
        <v>9.9176879973556786E-2</v>
      </c>
      <c r="C172" s="75">
        <v>1.08168E-2</v>
      </c>
      <c r="D172" s="75">
        <v>0.24655849185456158</v>
      </c>
      <c r="E172" s="75">
        <v>2.6890000000000001E-2</v>
      </c>
      <c r="F172" s="69">
        <v>10</v>
      </c>
      <c r="G172" s="69">
        <v>20</v>
      </c>
      <c r="H172" s="51">
        <v>101500</v>
      </c>
      <c r="I172" s="51">
        <v>504</v>
      </c>
      <c r="J172" s="20">
        <f t="shared" si="8"/>
        <v>-1.424945022413721E-18</v>
      </c>
      <c r="K172" s="20">
        <f t="shared" si="9"/>
        <v>-5.4393993024084158E-19</v>
      </c>
      <c r="L172" s="20"/>
      <c r="M172" s="14">
        <f t="shared" si="10"/>
        <v>9</v>
      </c>
      <c r="N172" s="14">
        <f t="shared" si="11"/>
        <v>-1.5832722471263566E-19</v>
      </c>
    </row>
    <row r="173" spans="1:14">
      <c r="A173" s="20">
        <v>172</v>
      </c>
      <c r="B173" s="75">
        <v>5.944438626183518E-2</v>
      </c>
      <c r="C173" s="75">
        <v>6.2100000000000002E-3</v>
      </c>
      <c r="D173" s="75">
        <v>0.74266293464998345</v>
      </c>
      <c r="E173" s="75">
        <v>7.7623300000000006E-2</v>
      </c>
      <c r="F173" s="69">
        <v>10</v>
      </c>
      <c r="G173" s="69">
        <v>20</v>
      </c>
      <c r="H173" s="51">
        <v>101500</v>
      </c>
      <c r="I173" s="51">
        <v>504</v>
      </c>
      <c r="J173" s="20">
        <f t="shared" si="8"/>
        <v>-4.9824598236769187E-18</v>
      </c>
      <c r="K173" s="20">
        <f t="shared" si="9"/>
        <v>-1.8220097900396173E-18</v>
      </c>
      <c r="L173" s="20"/>
      <c r="M173" s="14">
        <f t="shared" si="10"/>
        <v>32</v>
      </c>
      <c r="N173" s="14">
        <f t="shared" si="11"/>
        <v>-1.5570186948990371E-19</v>
      </c>
    </row>
    <row r="174" spans="1:14">
      <c r="A174" s="20">
        <v>173</v>
      </c>
      <c r="B174" s="75">
        <v>6.4758508639218976E-2</v>
      </c>
      <c r="C174" s="75">
        <v>6.8767000000000003E-3</v>
      </c>
      <c r="D174" s="75">
        <v>0.10611206424562851</v>
      </c>
      <c r="E174" s="75">
        <v>1.1267900000000001E-2</v>
      </c>
      <c r="F174" s="69">
        <v>10</v>
      </c>
      <c r="G174" s="69">
        <v>20</v>
      </c>
      <c r="H174" s="51">
        <v>101500</v>
      </c>
      <c r="I174" s="51">
        <v>502</v>
      </c>
      <c r="J174" s="20">
        <f t="shared" si="8"/>
        <v>-3.1755405879411331E-19</v>
      </c>
      <c r="K174" s="20">
        <f t="shared" si="9"/>
        <v>-1.1802338372593278E-19</v>
      </c>
      <c r="L174" s="20"/>
      <c r="M174" s="14">
        <f t="shared" si="10"/>
        <v>2</v>
      </c>
      <c r="N174" s="14">
        <f t="shared" si="11"/>
        <v>-1.5877702939705666E-19</v>
      </c>
    </row>
    <row r="175" spans="1:14">
      <c r="A175" s="20">
        <v>174</v>
      </c>
      <c r="B175" s="75">
        <v>7.3218324802893558E-2</v>
      </c>
      <c r="C175" s="75">
        <v>7.6023999999999996E-3</v>
      </c>
      <c r="D175" s="75">
        <v>0.58524493764501018</v>
      </c>
      <c r="E175" s="75">
        <v>6.076024E-2</v>
      </c>
      <c r="F175" s="69">
        <v>10</v>
      </c>
      <c r="G175" s="69">
        <v>20</v>
      </c>
      <c r="H175" s="51">
        <v>101500</v>
      </c>
      <c r="I175" s="51">
        <v>502</v>
      </c>
      <c r="J175" s="20">
        <f t="shared" si="8"/>
        <v>-4.2084175132111898E-18</v>
      </c>
      <c r="K175" s="20">
        <f t="shared" si="9"/>
        <v>-1.5293444809300532E-18</v>
      </c>
      <c r="L175" s="20"/>
      <c r="M175" s="14">
        <f t="shared" si="10"/>
        <v>27</v>
      </c>
      <c r="N175" s="14">
        <f t="shared" si="11"/>
        <v>-1.5586731530411815E-19</v>
      </c>
    </row>
    <row r="176" spans="1:14">
      <c r="A176" s="20">
        <v>175</v>
      </c>
      <c r="B176" s="75">
        <v>0.89</v>
      </c>
      <c r="C176" s="75">
        <v>0.5</v>
      </c>
      <c r="D176" s="75">
        <v>15.15</v>
      </c>
      <c r="E176" s="75">
        <v>0.5</v>
      </c>
      <c r="F176" s="69">
        <v>9</v>
      </c>
      <c r="G176" s="69">
        <v>21</v>
      </c>
      <c r="H176" s="51">
        <v>101960</v>
      </c>
      <c r="I176" s="51">
        <v>507</v>
      </c>
      <c r="J176" s="20">
        <f t="shared" si="8"/>
        <v>-3.92242722376123E-16</v>
      </c>
      <c r="K176" s="20">
        <f t="shared" si="9"/>
        <v>-5.7535673502732046E-16</v>
      </c>
      <c r="L176" s="20"/>
      <c r="M176" s="14">
        <f t="shared" si="10"/>
        <v>2539</v>
      </c>
      <c r="N176" s="14">
        <f t="shared" si="11"/>
        <v>-1.5448709034112761E-19</v>
      </c>
    </row>
    <row r="177" spans="1:14">
      <c r="A177" s="20">
        <v>176</v>
      </c>
      <c r="B177" s="75">
        <v>1.96</v>
      </c>
      <c r="C177" s="75">
        <v>0.5</v>
      </c>
      <c r="D177" s="75">
        <v>6.45</v>
      </c>
      <c r="E177" s="75">
        <v>0.5</v>
      </c>
      <c r="F177" s="69">
        <v>9</v>
      </c>
      <c r="G177" s="69">
        <v>21</v>
      </c>
      <c r="H177" s="51">
        <v>101960</v>
      </c>
      <c r="I177" s="51">
        <v>508</v>
      </c>
      <c r="J177" s="20">
        <f t="shared" si="8"/>
        <v>-1.8470051402030502E-16</v>
      </c>
      <c r="K177" s="20">
        <f t="shared" si="9"/>
        <v>-1.3975570634559528E-16</v>
      </c>
      <c r="L177" s="20"/>
      <c r="M177" s="14">
        <f t="shared" si="10"/>
        <v>1196</v>
      </c>
      <c r="N177" s="14">
        <f t="shared" si="11"/>
        <v>-1.5443186790995403E-19</v>
      </c>
    </row>
    <row r="178" spans="1:14">
      <c r="A178" s="20">
        <v>177</v>
      </c>
      <c r="B178" s="75">
        <v>0.89</v>
      </c>
      <c r="C178" s="75">
        <v>0.5</v>
      </c>
      <c r="D178" s="75">
        <v>11.92</v>
      </c>
      <c r="E178" s="75">
        <v>0.5</v>
      </c>
      <c r="F178" s="69">
        <v>9</v>
      </c>
      <c r="G178" s="69">
        <v>20</v>
      </c>
      <c r="H178" s="51">
        <v>101960</v>
      </c>
      <c r="I178" s="51">
        <v>509</v>
      </c>
      <c r="J178" s="20">
        <f t="shared" si="8"/>
        <v>-3.0220459147669833E-16</v>
      </c>
      <c r="K178" s="20">
        <f t="shared" si="9"/>
        <v>-4.4803595395406453E-16</v>
      </c>
      <c r="L178" s="20"/>
      <c r="M178" s="14">
        <f t="shared" si="10"/>
        <v>1956</v>
      </c>
      <c r="N178" s="14">
        <f t="shared" si="11"/>
        <v>-1.545013248858376E-19</v>
      </c>
    </row>
    <row r="179" spans="1:14">
      <c r="A179" s="20">
        <v>178</v>
      </c>
      <c r="B179" s="75">
        <v>2.66</v>
      </c>
      <c r="C179" s="75">
        <v>0.5</v>
      </c>
      <c r="D179" s="75">
        <v>8.7200000000000006</v>
      </c>
      <c r="E179" s="75">
        <v>0.5</v>
      </c>
      <c r="F179" s="69">
        <v>9</v>
      </c>
      <c r="G179" s="69">
        <v>22</v>
      </c>
      <c r="H179" s="51">
        <v>101960</v>
      </c>
      <c r="I179" s="51">
        <v>509</v>
      </c>
      <c r="J179" s="20">
        <f t="shared" si="8"/>
        <v>-2.9065954962139612E-16</v>
      </c>
      <c r="K179" s="20">
        <f t="shared" si="9"/>
        <v>-1.6212939517149441E-16</v>
      </c>
      <c r="L179" s="20"/>
      <c r="M179" s="14">
        <f t="shared" si="10"/>
        <v>1882</v>
      </c>
      <c r="N179" s="14">
        <f t="shared" si="11"/>
        <v>-1.5444184358203833E-19</v>
      </c>
    </row>
    <row r="180" spans="1:14">
      <c r="A180" s="20">
        <v>179</v>
      </c>
      <c r="B180" s="75">
        <v>1.21</v>
      </c>
      <c r="C180" s="75">
        <v>0.5</v>
      </c>
      <c r="D180" s="75">
        <v>8.67</v>
      </c>
      <c r="E180" s="75">
        <v>0.5</v>
      </c>
      <c r="F180" s="69">
        <v>9</v>
      </c>
      <c r="G180" s="69">
        <v>23</v>
      </c>
      <c r="H180" s="51">
        <v>101960</v>
      </c>
      <c r="I180" s="51">
        <v>509</v>
      </c>
      <c r="J180" s="20">
        <f t="shared" si="8"/>
        <v>-2.3933122505611573E-16</v>
      </c>
      <c r="K180" s="20">
        <f t="shared" si="9"/>
        <v>-2.7146680929508897E-16</v>
      </c>
      <c r="L180" s="20"/>
      <c r="M180" s="14">
        <f t="shared" si="10"/>
        <v>1549</v>
      </c>
      <c r="N180" s="14">
        <f t="shared" si="11"/>
        <v>-1.545069238580476E-19</v>
      </c>
    </row>
    <row r="181" spans="1:14">
      <c r="A181" s="20">
        <v>180</v>
      </c>
      <c r="B181" s="75">
        <v>1.41</v>
      </c>
      <c r="C181" s="75">
        <v>0.5</v>
      </c>
      <c r="D181" s="75">
        <v>11.06</v>
      </c>
      <c r="E181" s="75">
        <v>0.5</v>
      </c>
      <c r="F181" s="69">
        <v>9</v>
      </c>
      <c r="G181" s="69">
        <v>22</v>
      </c>
      <c r="H181" s="51">
        <v>101960</v>
      </c>
      <c r="I181" s="51">
        <v>509</v>
      </c>
      <c r="J181" s="20">
        <f t="shared" si="8"/>
        <v>-3.3482641855702965E-16</v>
      </c>
      <c r="K181" s="20">
        <f t="shared" si="9"/>
        <v>-3.2368248616100551E-16</v>
      </c>
      <c r="L181" s="20"/>
      <c r="M181" s="14">
        <f t="shared" si="10"/>
        <v>2168</v>
      </c>
      <c r="N181" s="14">
        <f t="shared" si="11"/>
        <v>-1.5444022996172953E-19</v>
      </c>
    </row>
    <row r="182" spans="1:14">
      <c r="A182" s="20">
        <v>181</v>
      </c>
      <c r="B182" s="75">
        <v>0.9</v>
      </c>
      <c r="C182" s="75">
        <v>0.5</v>
      </c>
      <c r="D182" s="75">
        <v>14.42</v>
      </c>
      <c r="E182" s="75">
        <v>0.5</v>
      </c>
      <c r="F182" s="69">
        <v>9</v>
      </c>
      <c r="G182" s="69">
        <v>22</v>
      </c>
      <c r="H182" s="51">
        <v>101960</v>
      </c>
      <c r="I182" s="51">
        <v>509</v>
      </c>
      <c r="J182" s="20">
        <f t="shared" si="8"/>
        <v>-3.725635700257134E-16</v>
      </c>
      <c r="K182" s="20">
        <f t="shared" si="9"/>
        <v>-5.4176817370289767E-16</v>
      </c>
      <c r="L182" s="20"/>
      <c r="M182" s="14">
        <f t="shared" si="10"/>
        <v>2412</v>
      </c>
      <c r="N182" s="14">
        <f t="shared" si="11"/>
        <v>-1.5446250830253457E-19</v>
      </c>
    </row>
    <row r="183" spans="1:14">
      <c r="A183" s="20">
        <v>182</v>
      </c>
      <c r="B183" s="75">
        <v>1.0900000000000001</v>
      </c>
      <c r="C183" s="75">
        <v>0.5</v>
      </c>
      <c r="D183" s="75">
        <v>19.87</v>
      </c>
      <c r="E183" s="75">
        <v>0.5</v>
      </c>
      <c r="F183" s="69">
        <v>9</v>
      </c>
      <c r="G183" s="69">
        <v>22</v>
      </c>
      <c r="H183" s="51">
        <v>101960</v>
      </c>
      <c r="I183" s="51">
        <v>509</v>
      </c>
      <c r="J183" s="20">
        <f t="shared" si="8"/>
        <v>-5.7106208557200371E-16</v>
      </c>
      <c r="K183" s="20">
        <f t="shared" si="9"/>
        <v>-6.8213304132204553E-16</v>
      </c>
      <c r="L183" s="20"/>
      <c r="M183" s="14">
        <f t="shared" si="10"/>
        <v>3697</v>
      </c>
      <c r="N183" s="14">
        <f t="shared" si="11"/>
        <v>-1.5446634719286008E-19</v>
      </c>
    </row>
    <row r="184" spans="1:14">
      <c r="A184" s="20">
        <v>183</v>
      </c>
      <c r="B184" s="75">
        <v>2.75</v>
      </c>
      <c r="C184" s="75">
        <v>0.5</v>
      </c>
      <c r="D184" s="75">
        <v>2.4</v>
      </c>
      <c r="E184" s="75">
        <v>0.5</v>
      </c>
      <c r="F184" s="69">
        <v>9</v>
      </c>
      <c r="G184" s="69">
        <v>22</v>
      </c>
      <c r="H184" s="51">
        <v>101960</v>
      </c>
      <c r="I184" s="51">
        <v>503</v>
      </c>
      <c r="J184" s="20">
        <f t="shared" si="8"/>
        <v>1.7277405127368775E-17</v>
      </c>
      <c r="K184" s="20">
        <f t="shared" si="9"/>
        <v>1.1208201914047704E-17</v>
      </c>
      <c r="L184" s="20"/>
      <c r="M184" s="14">
        <f t="shared" si="10"/>
        <v>-112</v>
      </c>
      <c r="N184" s="14">
        <f t="shared" si="11"/>
        <v>-1.5426254578007836E-19</v>
      </c>
    </row>
    <row r="185" spans="1:14" ht="15.75" thickBot="1">
      <c r="A185" s="20">
        <v>184</v>
      </c>
      <c r="B185" s="75">
        <v>1.48</v>
      </c>
      <c r="C185" s="75">
        <v>0.5</v>
      </c>
      <c r="D185" s="75">
        <v>8.34</v>
      </c>
      <c r="E185" s="75">
        <v>0.5</v>
      </c>
      <c r="F185" s="69">
        <v>9</v>
      </c>
      <c r="G185" s="69">
        <v>22</v>
      </c>
      <c r="H185" s="51">
        <v>101960</v>
      </c>
      <c r="I185" s="51">
        <v>509</v>
      </c>
      <c r="J185" s="20">
        <f t="shared" si="8"/>
        <v>-2.4399629830134852E-16</v>
      </c>
      <c r="K185" s="20">
        <f t="shared" si="9"/>
        <v>-2.3092482820051803E-16</v>
      </c>
      <c r="L185" s="20"/>
      <c r="M185" s="14">
        <f>ROUND(J185/$P$13,0)</f>
        <v>1580</v>
      </c>
      <c r="N185" s="14">
        <f t="shared" si="11"/>
        <v>-1.5442803689958767E-19</v>
      </c>
    </row>
    <row r="186" spans="1:14" ht="15.75" thickBot="1">
      <c r="A186" s="82">
        <v>185</v>
      </c>
      <c r="B186" s="83">
        <f>AVERAGE(B4:B185)</f>
        <v>0.62382619786185878</v>
      </c>
      <c r="C186" s="83">
        <f t="shared" ref="C186:N186" si="12">AVERAGE(C4:C185)</f>
        <v>0.11338672890963437</v>
      </c>
      <c r="D186" s="83">
        <f t="shared" si="12"/>
        <v>1.4450393867165185</v>
      </c>
      <c r="E186" s="83">
        <f t="shared" si="12"/>
        <v>0.19572204179225838</v>
      </c>
      <c r="F186" s="83">
        <f t="shared" si="12"/>
        <v>7.7917032967033002</v>
      </c>
      <c r="G186" s="83">
        <f t="shared" si="12"/>
        <v>22.753296703296705</v>
      </c>
      <c r="H186" s="83">
        <f t="shared" si="12"/>
        <v>95200.434065934067</v>
      </c>
      <c r="I186" s="83">
        <f t="shared" si="12"/>
        <v>500.6868131868132</v>
      </c>
      <c r="J186" s="83">
        <f t="shared" si="12"/>
        <v>-8.6798833213855968E-18</v>
      </c>
      <c r="K186" s="83">
        <f t="shared" si="12"/>
        <v>-4.7851584047714758E-17</v>
      </c>
      <c r="L186" s="83" t="e">
        <f t="shared" si="12"/>
        <v>#DIV/0!</v>
      </c>
      <c r="M186" s="83">
        <f t="shared" si="12"/>
        <v>56.153846153846153</v>
      </c>
      <c r="N186" s="83" t="e">
        <f t="shared" si="12"/>
        <v>#DIV/0!</v>
      </c>
    </row>
    <row r="187" spans="1:14">
      <c r="A187" s="20">
        <v>186</v>
      </c>
      <c r="B187" s="75"/>
      <c r="C187" s="75"/>
      <c r="D187" s="75"/>
      <c r="E187" s="75"/>
      <c r="F187" s="69"/>
      <c r="G187" s="69"/>
      <c r="H187" s="51"/>
      <c r="I187" s="51"/>
      <c r="J187" s="20"/>
      <c r="K187" s="20"/>
      <c r="L187" s="20"/>
    </row>
    <row r="188" spans="1:14">
      <c r="A188" s="20">
        <v>187</v>
      </c>
      <c r="B188" s="75"/>
      <c r="C188" s="75"/>
      <c r="D188" s="75"/>
      <c r="E188" s="75"/>
      <c r="F188" s="69"/>
      <c r="G188" s="69"/>
      <c r="H188" s="51"/>
      <c r="I188" s="51"/>
      <c r="J188" s="20"/>
      <c r="K188" s="20"/>
      <c r="L188" s="20"/>
    </row>
    <row r="189" spans="1:14">
      <c r="A189" s="20">
        <v>188</v>
      </c>
      <c r="B189" s="75"/>
      <c r="C189" s="75"/>
      <c r="D189" s="75"/>
      <c r="E189" s="75"/>
      <c r="F189" s="69"/>
      <c r="G189" s="69"/>
      <c r="H189" s="51"/>
      <c r="I189" s="51"/>
      <c r="J189" s="20"/>
      <c r="K189" s="20"/>
      <c r="L189" s="20"/>
    </row>
    <row r="190" spans="1:14">
      <c r="A190" s="20">
        <v>189</v>
      </c>
      <c r="B190" s="75"/>
      <c r="C190" s="75"/>
      <c r="D190" s="75"/>
      <c r="E190" s="75"/>
      <c r="F190" s="69"/>
      <c r="G190" s="69"/>
      <c r="H190" s="51"/>
      <c r="I190" s="51"/>
      <c r="J190" s="20"/>
      <c r="K190" s="20"/>
      <c r="L190" s="20"/>
    </row>
    <row r="191" spans="1:14">
      <c r="A191" s="20">
        <v>190</v>
      </c>
      <c r="B191" s="75"/>
      <c r="C191" s="75"/>
      <c r="D191" s="75"/>
      <c r="E191" s="75"/>
      <c r="F191" s="69"/>
      <c r="G191" s="69"/>
      <c r="H191" s="51"/>
      <c r="I191" s="51"/>
      <c r="J191" s="20"/>
      <c r="K191" s="20"/>
      <c r="L191" s="20"/>
    </row>
    <row r="192" spans="1:14">
      <c r="A192" s="20">
        <v>191</v>
      </c>
      <c r="B192" s="75"/>
      <c r="C192" s="75"/>
      <c r="D192" s="75"/>
      <c r="E192" s="75"/>
      <c r="F192" s="69"/>
      <c r="G192" s="69"/>
      <c r="H192" s="51"/>
      <c r="I192" s="51"/>
      <c r="J192" s="20"/>
      <c r="K192" s="20"/>
      <c r="L192" s="20"/>
    </row>
    <row r="193" spans="1:12">
      <c r="A193" s="20">
        <v>192</v>
      </c>
      <c r="B193" s="75"/>
      <c r="C193" s="75"/>
      <c r="D193" s="75"/>
      <c r="E193" s="75"/>
      <c r="F193" s="69"/>
      <c r="G193" s="69"/>
      <c r="H193" s="51"/>
      <c r="I193" s="51"/>
      <c r="J193" s="20"/>
      <c r="K193" s="20"/>
      <c r="L193" s="20"/>
    </row>
    <row r="194" spans="1:12">
      <c r="A194" s="20">
        <v>193</v>
      </c>
      <c r="B194" s="75"/>
      <c r="C194" s="75"/>
      <c r="D194" s="75"/>
      <c r="E194" s="75"/>
      <c r="F194" s="69"/>
      <c r="G194" s="69"/>
      <c r="H194" s="51"/>
      <c r="I194" s="51"/>
      <c r="J194" s="20"/>
      <c r="K194" s="20"/>
      <c r="L194" s="20"/>
    </row>
    <row r="195" spans="1:12">
      <c r="A195" s="20">
        <v>194</v>
      </c>
      <c r="B195" s="75"/>
      <c r="C195" s="75"/>
      <c r="D195" s="75"/>
      <c r="E195" s="75"/>
      <c r="F195" s="69"/>
      <c r="G195" s="69"/>
      <c r="H195" s="51"/>
      <c r="I195" s="51"/>
      <c r="J195" s="20"/>
      <c r="K195" s="20"/>
      <c r="L195" s="20"/>
    </row>
    <row r="196" spans="1:12">
      <c r="A196" s="20">
        <v>195</v>
      </c>
      <c r="B196" s="75"/>
      <c r="C196" s="75"/>
      <c r="D196" s="75"/>
      <c r="E196" s="75"/>
      <c r="F196" s="69"/>
      <c r="G196" s="69"/>
      <c r="H196" s="51"/>
      <c r="I196" s="51"/>
      <c r="J196" s="20"/>
      <c r="K196" s="20"/>
      <c r="L196" s="20"/>
    </row>
    <row r="197" spans="1:12">
      <c r="A197" s="20">
        <v>196</v>
      </c>
      <c r="B197" s="75"/>
      <c r="C197" s="75"/>
      <c r="D197" s="75"/>
      <c r="E197" s="75"/>
      <c r="F197" s="69"/>
      <c r="G197" s="69"/>
      <c r="H197" s="51"/>
      <c r="I197" s="51"/>
      <c r="J197" s="20"/>
      <c r="K197" s="20"/>
      <c r="L197" s="20"/>
    </row>
    <row r="198" spans="1:12">
      <c r="A198" s="20">
        <v>197</v>
      </c>
      <c r="B198" s="75"/>
      <c r="C198" s="75"/>
      <c r="D198" s="75"/>
      <c r="E198" s="75"/>
      <c r="F198" s="69"/>
      <c r="G198" s="69"/>
      <c r="H198" s="51"/>
      <c r="I198" s="51"/>
      <c r="J198" s="20"/>
      <c r="K198" s="20"/>
      <c r="L198" s="20"/>
    </row>
    <row r="199" spans="1:12">
      <c r="A199" s="20">
        <v>198</v>
      </c>
      <c r="B199" s="75"/>
      <c r="C199" s="75"/>
      <c r="D199" s="75"/>
      <c r="E199" s="75"/>
      <c r="F199" s="69"/>
      <c r="G199" s="69"/>
      <c r="H199" s="51"/>
      <c r="I199" s="51"/>
      <c r="J199" s="20"/>
      <c r="K199" s="20"/>
      <c r="L199" s="20"/>
    </row>
    <row r="200" spans="1:12">
      <c r="A200" s="20">
        <v>199</v>
      </c>
      <c r="B200" s="75"/>
      <c r="C200" s="75"/>
      <c r="D200" s="75"/>
      <c r="E200" s="75"/>
      <c r="F200" s="69"/>
      <c r="G200" s="69"/>
      <c r="H200" s="51"/>
      <c r="I200" s="51"/>
      <c r="J200" s="20"/>
      <c r="K200" s="20"/>
      <c r="L200" s="20"/>
    </row>
    <row r="201" spans="1:12">
      <c r="A201" s="20">
        <v>200</v>
      </c>
      <c r="B201" s="75"/>
      <c r="C201" s="75"/>
      <c r="D201" s="75"/>
      <c r="E201" s="75"/>
      <c r="F201" s="69"/>
      <c r="G201" s="69"/>
      <c r="H201" s="51"/>
      <c r="I201" s="51"/>
      <c r="J201" s="20"/>
      <c r="K201" s="20"/>
      <c r="L201" s="20"/>
    </row>
    <row r="202" spans="1:12">
      <c r="A202" s="20">
        <v>201</v>
      </c>
      <c r="B202" s="75"/>
      <c r="C202" s="75"/>
      <c r="D202" s="75"/>
      <c r="E202" s="75"/>
      <c r="F202" s="69"/>
      <c r="G202" s="69"/>
      <c r="H202" s="51"/>
      <c r="I202" s="51"/>
      <c r="J202" s="20"/>
      <c r="K202" s="20"/>
      <c r="L202" s="20"/>
    </row>
    <row r="203" spans="1:12">
      <c r="A203" s="20">
        <v>202</v>
      </c>
      <c r="B203" s="75"/>
      <c r="C203" s="75"/>
      <c r="D203" s="75"/>
      <c r="E203" s="75"/>
      <c r="F203" s="69"/>
      <c r="G203" s="69"/>
      <c r="H203" s="51"/>
      <c r="I203" s="51"/>
      <c r="J203" s="20"/>
      <c r="K203" s="20"/>
      <c r="L203" s="20"/>
    </row>
    <row r="204" spans="1:12">
      <c r="A204" s="20">
        <v>203</v>
      </c>
      <c r="B204" s="75"/>
      <c r="C204" s="75"/>
      <c r="D204" s="75"/>
      <c r="E204" s="75"/>
      <c r="F204" s="69"/>
      <c r="G204" s="69"/>
      <c r="H204" s="51"/>
      <c r="I204" s="51"/>
      <c r="J204" s="20"/>
      <c r="K204" s="20"/>
      <c r="L204" s="20"/>
    </row>
    <row r="205" spans="1:12">
      <c r="A205" s="26">
        <v>204</v>
      </c>
      <c r="B205" s="76"/>
      <c r="C205" s="76"/>
      <c r="D205" s="76"/>
      <c r="E205" s="76"/>
      <c r="F205" s="77"/>
      <c r="G205" s="77"/>
      <c r="H205" s="78"/>
      <c r="I205" s="78"/>
    </row>
    <row r="206" spans="1:12">
      <c r="A206" s="15">
        <v>205</v>
      </c>
      <c r="B206" s="23"/>
      <c r="C206" s="23"/>
      <c r="D206" s="23"/>
      <c r="E206" s="23"/>
      <c r="F206" s="15"/>
      <c r="G206" s="15"/>
      <c r="H206" s="22"/>
      <c r="I206" s="22"/>
    </row>
    <row r="207" spans="1:12">
      <c r="A207" s="15">
        <v>206</v>
      </c>
      <c r="B207" s="23"/>
      <c r="C207" s="23"/>
      <c r="D207" s="23"/>
      <c r="E207" s="23"/>
      <c r="F207" s="15"/>
      <c r="G207" s="15"/>
      <c r="H207" s="22"/>
      <c r="I207" s="22"/>
    </row>
    <row r="208" spans="1:12">
      <c r="A208" s="15">
        <v>207</v>
      </c>
      <c r="B208" s="23"/>
      <c r="C208" s="23"/>
      <c r="D208" s="23"/>
      <c r="E208" s="23"/>
      <c r="F208" s="15"/>
      <c r="G208" s="15"/>
      <c r="H208" s="22"/>
      <c r="I208" s="22"/>
    </row>
    <row r="209" spans="1:9">
      <c r="A209" s="15">
        <v>208</v>
      </c>
      <c r="B209" s="23"/>
      <c r="C209" s="23"/>
      <c r="D209" s="23"/>
      <c r="E209" s="23"/>
      <c r="F209" s="15"/>
      <c r="G209" s="15"/>
      <c r="H209" s="22"/>
      <c r="I209" s="22"/>
    </row>
    <row r="210" spans="1:9">
      <c r="A210" s="15">
        <v>209</v>
      </c>
      <c r="B210" s="23"/>
      <c r="C210" s="23"/>
      <c r="D210" s="23"/>
      <c r="E210" s="23"/>
      <c r="F210" s="15"/>
      <c r="G210" s="15"/>
      <c r="H210" s="22"/>
      <c r="I210" s="22"/>
    </row>
    <row r="211" spans="1:9">
      <c r="A211" s="15">
        <v>210</v>
      </c>
      <c r="B211" s="23"/>
      <c r="C211" s="23"/>
      <c r="D211" s="23"/>
      <c r="E211" s="23"/>
      <c r="F211" s="15"/>
      <c r="G211" s="15"/>
      <c r="H211" s="22"/>
      <c r="I211" s="22"/>
    </row>
    <row r="212" spans="1:9">
      <c r="A212" s="15">
        <v>211</v>
      </c>
      <c r="B212" s="23"/>
      <c r="C212" s="23"/>
      <c r="D212" s="23"/>
      <c r="E212" s="23"/>
      <c r="F212" s="15"/>
      <c r="G212" s="15"/>
      <c r="H212" s="22"/>
      <c r="I212" s="22"/>
    </row>
    <row r="213" spans="1:9">
      <c r="A213" s="15">
        <v>212</v>
      </c>
      <c r="B213" s="23"/>
      <c r="C213" s="23"/>
      <c r="D213" s="23"/>
      <c r="E213" s="23"/>
      <c r="F213" s="15"/>
      <c r="G213" s="15"/>
      <c r="H213" s="22"/>
      <c r="I213" s="22"/>
    </row>
    <row r="214" spans="1:9">
      <c r="A214" s="15">
        <v>213</v>
      </c>
      <c r="B214" s="23"/>
      <c r="C214" s="23"/>
      <c r="D214" s="23"/>
      <c r="E214" s="23"/>
      <c r="F214" s="15"/>
      <c r="G214" s="15"/>
      <c r="H214" s="22"/>
      <c r="I214" s="22"/>
    </row>
    <row r="215" spans="1:9">
      <c r="A215" s="15">
        <v>214</v>
      </c>
      <c r="B215" s="23"/>
      <c r="C215" s="23"/>
      <c r="D215" s="23"/>
      <c r="E215" s="23"/>
      <c r="F215" s="15"/>
      <c r="G215" s="15"/>
      <c r="H215" s="22"/>
      <c r="I215" s="22"/>
    </row>
    <row r="216" spans="1:9">
      <c r="A216" s="15">
        <v>215</v>
      </c>
      <c r="B216" s="23"/>
      <c r="C216" s="23"/>
      <c r="D216" s="23"/>
      <c r="E216" s="23"/>
      <c r="F216" s="15"/>
      <c r="G216" s="15"/>
      <c r="H216" s="22"/>
      <c r="I216" s="22"/>
    </row>
    <row r="217" spans="1:9">
      <c r="A217" s="15">
        <v>216</v>
      </c>
      <c r="B217" s="23"/>
      <c r="C217" s="23"/>
      <c r="D217" s="23"/>
      <c r="E217" s="23"/>
      <c r="F217" s="15"/>
      <c r="G217" s="15"/>
      <c r="H217" s="22"/>
      <c r="I217" s="22"/>
    </row>
    <row r="218" spans="1:9">
      <c r="A218" s="15">
        <v>217</v>
      </c>
      <c r="B218" s="23"/>
      <c r="C218" s="23"/>
      <c r="D218" s="23"/>
      <c r="E218" s="23"/>
      <c r="F218" s="15"/>
      <c r="G218" s="15"/>
      <c r="H218" s="22"/>
      <c r="I218" s="22"/>
    </row>
    <row r="219" spans="1:9">
      <c r="A219" s="15">
        <v>218</v>
      </c>
      <c r="B219" s="23"/>
      <c r="C219" s="23"/>
      <c r="D219" s="23"/>
      <c r="E219" s="23"/>
      <c r="F219" s="15"/>
      <c r="G219" s="15"/>
      <c r="H219" s="22"/>
      <c r="I219" s="22"/>
    </row>
    <row r="220" spans="1:9">
      <c r="A220" s="15">
        <v>219</v>
      </c>
      <c r="B220" s="23"/>
      <c r="C220" s="23"/>
      <c r="D220" s="23"/>
      <c r="E220" s="23"/>
      <c r="F220" s="15"/>
      <c r="G220" s="15"/>
      <c r="H220" s="22"/>
      <c r="I220" s="22"/>
    </row>
    <row r="221" spans="1:9">
      <c r="A221" s="15">
        <v>220</v>
      </c>
      <c r="B221" s="23"/>
      <c r="C221" s="23"/>
      <c r="D221" s="23"/>
      <c r="E221" s="23"/>
      <c r="F221" s="15"/>
      <c r="G221" s="15"/>
      <c r="H221" s="22"/>
      <c r="I221" s="22"/>
    </row>
    <row r="222" spans="1:9">
      <c r="A222" s="15">
        <v>221</v>
      </c>
      <c r="B222" s="23"/>
      <c r="C222" s="23"/>
      <c r="D222" s="23"/>
      <c r="E222" s="23"/>
      <c r="F222" s="15"/>
      <c r="G222" s="15"/>
      <c r="H222" s="22"/>
      <c r="I222" s="22"/>
    </row>
    <row r="223" spans="1:9">
      <c r="A223" s="15">
        <v>222</v>
      </c>
      <c r="B223" s="23"/>
      <c r="C223" s="23"/>
      <c r="D223" s="23"/>
      <c r="E223" s="23"/>
      <c r="F223" s="15"/>
      <c r="G223" s="15"/>
      <c r="H223" s="22"/>
      <c r="I223" s="22"/>
    </row>
    <row r="224" spans="1:9">
      <c r="A224" s="15">
        <v>223</v>
      </c>
      <c r="B224" s="23"/>
      <c r="C224" s="23"/>
      <c r="D224" s="23"/>
      <c r="E224" s="23"/>
      <c r="F224" s="15"/>
      <c r="G224" s="15"/>
      <c r="H224" s="22"/>
      <c r="I224" s="22"/>
    </row>
    <row r="225" spans="1:9">
      <c r="A225" s="15">
        <v>224</v>
      </c>
      <c r="B225" s="23"/>
      <c r="C225" s="23"/>
      <c r="D225" s="23"/>
      <c r="E225" s="23"/>
      <c r="F225" s="15"/>
      <c r="G225" s="15"/>
      <c r="H225" s="22"/>
      <c r="I225" s="22"/>
    </row>
    <row r="226" spans="1:9">
      <c r="A226" s="15">
        <v>225</v>
      </c>
      <c r="B226" s="23"/>
      <c r="C226" s="23"/>
      <c r="D226" s="23"/>
      <c r="E226" s="23"/>
      <c r="F226" s="15"/>
      <c r="G226" s="15"/>
      <c r="H226" s="22"/>
      <c r="I226" s="22"/>
    </row>
    <row r="227" spans="1:9">
      <c r="A227" s="15">
        <v>226</v>
      </c>
      <c r="B227" s="23"/>
      <c r="C227" s="23"/>
      <c r="D227" s="23"/>
      <c r="E227" s="23"/>
      <c r="F227" s="15"/>
      <c r="G227" s="15"/>
      <c r="H227" s="22"/>
      <c r="I227" s="22"/>
    </row>
    <row r="228" spans="1:9">
      <c r="A228" s="15">
        <v>227</v>
      </c>
      <c r="B228" s="23"/>
      <c r="C228" s="23"/>
      <c r="D228" s="23"/>
      <c r="E228" s="23"/>
      <c r="F228" s="15"/>
      <c r="G228" s="15"/>
      <c r="H228" s="22"/>
      <c r="I228" s="22"/>
    </row>
    <row r="229" spans="1:9">
      <c r="A229" s="15">
        <v>228</v>
      </c>
      <c r="B229" s="23"/>
      <c r="C229" s="23"/>
      <c r="D229" s="23"/>
      <c r="E229" s="23"/>
      <c r="F229" s="15"/>
      <c r="G229" s="15"/>
      <c r="H229" s="22"/>
      <c r="I229" s="22"/>
    </row>
    <row r="230" spans="1:9">
      <c r="A230" s="15">
        <v>229</v>
      </c>
      <c r="B230" s="23"/>
      <c r="C230" s="23"/>
      <c r="D230" s="23"/>
      <c r="E230" s="23"/>
      <c r="F230" s="15"/>
      <c r="G230" s="15"/>
      <c r="H230" s="22"/>
      <c r="I230" s="22"/>
    </row>
    <row r="231" spans="1:9">
      <c r="A231" s="15">
        <v>230</v>
      </c>
      <c r="B231" s="23"/>
      <c r="C231" s="23"/>
      <c r="D231" s="23"/>
      <c r="E231" s="23"/>
      <c r="F231" s="15"/>
      <c r="G231" s="15"/>
      <c r="H231" s="22"/>
      <c r="I231" s="22"/>
    </row>
    <row r="232" spans="1:9">
      <c r="A232" s="15">
        <v>231</v>
      </c>
      <c r="B232" s="23"/>
      <c r="C232" s="23"/>
      <c r="D232" s="23"/>
      <c r="E232" s="23"/>
      <c r="F232" s="15"/>
      <c r="G232" s="15"/>
      <c r="H232" s="22"/>
      <c r="I232" s="22"/>
    </row>
    <row r="233" spans="1:9">
      <c r="A233" s="15">
        <v>232</v>
      </c>
      <c r="B233" s="23"/>
      <c r="C233" s="23"/>
      <c r="D233" s="23"/>
      <c r="E233" s="23"/>
      <c r="F233" s="15"/>
      <c r="G233" s="15"/>
      <c r="H233" s="22"/>
      <c r="I233" s="22"/>
    </row>
    <row r="234" spans="1:9">
      <c r="A234" s="15">
        <v>233</v>
      </c>
      <c r="B234" s="23"/>
      <c r="C234" s="23"/>
      <c r="D234" s="23"/>
      <c r="E234" s="23"/>
      <c r="F234" s="15"/>
      <c r="G234" s="15"/>
      <c r="H234" s="22"/>
      <c r="I234" s="22"/>
    </row>
    <row r="235" spans="1:9">
      <c r="A235" s="15">
        <v>234</v>
      </c>
      <c r="B235" s="23"/>
      <c r="C235" s="23"/>
      <c r="D235" s="23"/>
      <c r="E235" s="23"/>
      <c r="F235" s="15"/>
      <c r="G235" s="15"/>
      <c r="H235" s="22"/>
      <c r="I235" s="22"/>
    </row>
    <row r="236" spans="1:9">
      <c r="A236" s="15">
        <v>235</v>
      </c>
      <c r="B236" s="23"/>
      <c r="C236" s="23"/>
      <c r="D236" s="23"/>
      <c r="E236" s="23"/>
      <c r="F236" s="15"/>
      <c r="G236" s="15"/>
      <c r="H236" s="22"/>
      <c r="I236" s="22"/>
    </row>
    <row r="237" spans="1:9">
      <c r="A237" s="15">
        <v>236</v>
      </c>
      <c r="B237" s="23"/>
      <c r="C237" s="23"/>
      <c r="D237" s="23"/>
      <c r="E237" s="23"/>
      <c r="F237" s="15"/>
      <c r="G237" s="15"/>
      <c r="H237" s="22"/>
      <c r="I237" s="22"/>
    </row>
    <row r="238" spans="1:9">
      <c r="A238" s="15">
        <v>237</v>
      </c>
      <c r="B238" s="23"/>
      <c r="C238" s="23"/>
      <c r="D238" s="23"/>
      <c r="E238" s="23"/>
      <c r="F238" s="15"/>
      <c r="G238" s="15"/>
      <c r="H238" s="22"/>
      <c r="I238" s="22"/>
    </row>
    <row r="239" spans="1:9">
      <c r="A239" s="15">
        <v>238</v>
      </c>
      <c r="B239" s="23"/>
      <c r="C239" s="23"/>
      <c r="D239" s="23"/>
      <c r="E239" s="23"/>
      <c r="F239" s="15"/>
      <c r="G239" s="15"/>
      <c r="H239" s="22"/>
      <c r="I239" s="22"/>
    </row>
    <row r="240" spans="1:9">
      <c r="A240" s="15">
        <v>239</v>
      </c>
      <c r="B240" s="23"/>
      <c r="C240" s="23"/>
      <c r="D240" s="23"/>
      <c r="E240" s="23"/>
      <c r="F240" s="15"/>
      <c r="G240" s="15"/>
      <c r="H240" s="22"/>
      <c r="I240" s="22"/>
    </row>
    <row r="241" spans="1:9">
      <c r="A241" s="15">
        <v>240</v>
      </c>
      <c r="B241" s="23"/>
      <c r="C241" s="23"/>
      <c r="D241" s="23"/>
      <c r="E241" s="23"/>
      <c r="F241" s="15"/>
      <c r="G241" s="15"/>
      <c r="H241" s="22"/>
      <c r="I241" s="22"/>
    </row>
    <row r="242" spans="1:9">
      <c r="A242" s="15">
        <v>241</v>
      </c>
      <c r="B242" s="23"/>
      <c r="C242" s="23"/>
      <c r="D242" s="23"/>
      <c r="E242" s="23"/>
      <c r="F242" s="15"/>
      <c r="G242" s="15"/>
      <c r="H242" s="22"/>
      <c r="I242" s="22"/>
    </row>
    <row r="243" spans="1:9">
      <c r="A243" s="15">
        <v>242</v>
      </c>
      <c r="B243" s="23"/>
      <c r="C243" s="23"/>
      <c r="D243" s="23"/>
      <c r="E243" s="23"/>
      <c r="F243" s="15"/>
      <c r="G243" s="15"/>
      <c r="H243" s="22"/>
      <c r="I243" s="22"/>
    </row>
    <row r="244" spans="1:9">
      <c r="A244" s="15">
        <v>243</v>
      </c>
      <c r="B244" s="23"/>
      <c r="C244" s="23"/>
      <c r="D244" s="23"/>
      <c r="E244" s="23"/>
      <c r="F244" s="15"/>
      <c r="G244" s="15"/>
      <c r="H244" s="22"/>
      <c r="I244" s="22"/>
    </row>
    <row r="245" spans="1:9">
      <c r="A245" s="15">
        <v>244</v>
      </c>
      <c r="B245" s="23"/>
      <c r="C245" s="23"/>
      <c r="D245" s="23"/>
      <c r="E245" s="23"/>
      <c r="F245" s="15"/>
      <c r="G245" s="15"/>
      <c r="H245" s="22"/>
      <c r="I245" s="22"/>
    </row>
    <row r="246" spans="1:9">
      <c r="A246" s="15">
        <v>245</v>
      </c>
      <c r="B246" s="23"/>
      <c r="C246" s="23"/>
      <c r="D246" s="23"/>
      <c r="E246" s="23"/>
      <c r="F246" s="15"/>
      <c r="G246" s="15"/>
      <c r="H246" s="22"/>
      <c r="I246" s="22"/>
    </row>
    <row r="247" spans="1:9">
      <c r="A247" s="15">
        <v>246</v>
      </c>
      <c r="B247" s="23"/>
      <c r="C247" s="23"/>
      <c r="D247" s="23"/>
      <c r="E247" s="23"/>
      <c r="F247" s="15"/>
      <c r="G247" s="15"/>
      <c r="H247" s="22"/>
      <c r="I247" s="22"/>
    </row>
    <row r="248" spans="1:9">
      <c r="A248" s="15">
        <v>247</v>
      </c>
      <c r="B248" s="23"/>
      <c r="C248" s="23"/>
      <c r="D248" s="23"/>
      <c r="E248" s="23"/>
      <c r="F248" s="15"/>
      <c r="G248" s="15"/>
      <c r="H248" s="22"/>
      <c r="I248" s="22"/>
    </row>
    <row r="249" spans="1:9">
      <c r="A249" s="15">
        <v>248</v>
      </c>
      <c r="B249" s="23"/>
      <c r="C249" s="23"/>
      <c r="D249" s="23"/>
      <c r="E249" s="23"/>
      <c r="F249" s="15"/>
      <c r="G249" s="15"/>
      <c r="H249" s="22"/>
      <c r="I249" s="22"/>
    </row>
    <row r="250" spans="1:9">
      <c r="A250" s="15">
        <v>249</v>
      </c>
      <c r="B250" s="23"/>
      <c r="C250" s="23"/>
      <c r="D250" s="23"/>
      <c r="E250" s="23"/>
      <c r="F250" s="15"/>
      <c r="G250" s="15"/>
      <c r="H250" s="22"/>
      <c r="I250" s="22"/>
    </row>
    <row r="251" spans="1:9">
      <c r="A251" s="15">
        <v>250</v>
      </c>
      <c r="B251" s="23"/>
      <c r="C251" s="23"/>
      <c r="D251" s="23"/>
      <c r="E251" s="23"/>
      <c r="F251" s="15"/>
      <c r="G251" s="15"/>
      <c r="H251" s="22"/>
      <c r="I251" s="22"/>
    </row>
    <row r="252" spans="1:9">
      <c r="A252" s="15">
        <v>251</v>
      </c>
      <c r="B252" s="23"/>
      <c r="C252" s="23"/>
      <c r="D252" s="23"/>
      <c r="E252" s="23"/>
      <c r="F252" s="15"/>
      <c r="G252" s="15"/>
      <c r="H252" s="22"/>
      <c r="I252" s="22"/>
    </row>
    <row r="253" spans="1:9">
      <c r="A253" s="15">
        <v>252</v>
      </c>
      <c r="B253" s="23"/>
      <c r="C253" s="23"/>
      <c r="D253" s="23"/>
      <c r="E253" s="23"/>
      <c r="F253" s="15"/>
      <c r="G253" s="15"/>
      <c r="H253" s="22"/>
      <c r="I253" s="22"/>
    </row>
    <row r="254" spans="1:9">
      <c r="A254" s="15">
        <v>253</v>
      </c>
      <c r="B254" s="23"/>
      <c r="C254" s="23"/>
      <c r="D254" s="23"/>
      <c r="E254" s="23"/>
      <c r="F254" s="15"/>
      <c r="G254" s="15"/>
      <c r="H254" s="22"/>
      <c r="I254" s="22"/>
    </row>
    <row r="255" spans="1:9">
      <c r="A255" s="15">
        <v>254</v>
      </c>
      <c r="B255" s="23"/>
      <c r="C255" s="23"/>
      <c r="D255" s="23"/>
      <c r="E255" s="23"/>
      <c r="F255" s="15"/>
      <c r="G255" s="15"/>
      <c r="H255" s="22"/>
      <c r="I255" s="22"/>
    </row>
    <row r="256" spans="1:9">
      <c r="A256" s="15">
        <v>255</v>
      </c>
      <c r="B256" s="23"/>
      <c r="C256" s="23"/>
      <c r="D256" s="23"/>
      <c r="E256" s="23"/>
      <c r="F256" s="15"/>
      <c r="G256" s="15"/>
      <c r="H256" s="22"/>
      <c r="I256" s="22"/>
    </row>
    <row r="257" spans="1:9">
      <c r="A257" s="15">
        <v>256</v>
      </c>
      <c r="B257" s="23"/>
      <c r="C257" s="23"/>
      <c r="D257" s="23"/>
      <c r="E257" s="23"/>
      <c r="F257" s="15"/>
      <c r="G257" s="15"/>
      <c r="H257" s="22"/>
      <c r="I257" s="22"/>
    </row>
    <row r="258" spans="1:9">
      <c r="A258" s="15">
        <v>257</v>
      </c>
      <c r="B258" s="23"/>
      <c r="C258" s="23"/>
      <c r="D258" s="23"/>
      <c r="E258" s="23"/>
      <c r="F258" s="15"/>
      <c r="G258" s="15"/>
      <c r="H258" s="22"/>
      <c r="I258" s="22"/>
    </row>
    <row r="259" spans="1:9">
      <c r="A259" s="15">
        <v>258</v>
      </c>
      <c r="B259" s="23"/>
      <c r="C259" s="23"/>
      <c r="D259" s="23"/>
      <c r="E259" s="23"/>
      <c r="F259" s="15"/>
      <c r="G259" s="15"/>
      <c r="H259" s="22"/>
      <c r="I259" s="22"/>
    </row>
    <row r="260" spans="1:9">
      <c r="A260" s="15">
        <v>259</v>
      </c>
      <c r="B260" s="23"/>
      <c r="C260" s="23"/>
      <c r="D260" s="23"/>
      <c r="E260" s="23"/>
      <c r="F260" s="15"/>
      <c r="G260" s="15"/>
      <c r="H260" s="22"/>
      <c r="I260" s="22"/>
    </row>
    <row r="261" spans="1:9">
      <c r="A261" s="15">
        <v>260</v>
      </c>
      <c r="B261" s="23"/>
      <c r="C261" s="23"/>
      <c r="D261" s="23"/>
      <c r="E261" s="23"/>
      <c r="F261" s="15"/>
      <c r="G261" s="15"/>
      <c r="H261" s="22"/>
      <c r="I261" s="22"/>
    </row>
    <row r="262" spans="1:9">
      <c r="A262" s="15">
        <v>261</v>
      </c>
      <c r="B262" s="23"/>
      <c r="C262" s="23"/>
      <c r="D262" s="23"/>
      <c r="E262" s="23"/>
      <c r="F262" s="15"/>
      <c r="G262" s="15"/>
      <c r="H262" s="22"/>
      <c r="I262" s="22"/>
    </row>
    <row r="263" spans="1:9">
      <c r="A263" s="15">
        <v>262</v>
      </c>
      <c r="B263" s="23"/>
      <c r="C263" s="23"/>
      <c r="D263" s="23"/>
      <c r="E263" s="23"/>
      <c r="F263" s="15"/>
      <c r="G263" s="15"/>
      <c r="H263" s="22"/>
      <c r="I263" s="22"/>
    </row>
    <row r="264" spans="1:9">
      <c r="A264" s="15">
        <v>263</v>
      </c>
      <c r="B264" s="23"/>
      <c r="C264" s="23"/>
      <c r="D264" s="23"/>
      <c r="E264" s="23"/>
      <c r="F264" s="15"/>
      <c r="G264" s="15"/>
      <c r="H264" s="22"/>
      <c r="I264" s="22"/>
    </row>
    <row r="265" spans="1:9">
      <c r="A265" s="15">
        <v>264</v>
      </c>
      <c r="B265" s="23"/>
      <c r="C265" s="23"/>
      <c r="D265" s="23"/>
      <c r="E265" s="23"/>
      <c r="F265" s="15"/>
      <c r="G265" s="15"/>
      <c r="H265" s="22"/>
      <c r="I265" s="22"/>
    </row>
    <row r="266" spans="1:9">
      <c r="A266" s="15">
        <v>265</v>
      </c>
      <c r="B266" s="23"/>
      <c r="C266" s="23"/>
      <c r="D266" s="23"/>
      <c r="E266" s="23"/>
      <c r="F266" s="15"/>
      <c r="G266" s="15"/>
      <c r="H266" s="22"/>
      <c r="I266" s="22"/>
    </row>
    <row r="267" spans="1:9">
      <c r="A267" s="15">
        <v>266</v>
      </c>
      <c r="B267" s="23"/>
      <c r="C267" s="23"/>
      <c r="D267" s="23"/>
      <c r="E267" s="23"/>
      <c r="F267" s="15"/>
      <c r="G267" s="15"/>
      <c r="H267" s="22"/>
      <c r="I267" s="22"/>
    </row>
    <row r="268" spans="1:9">
      <c r="A268" s="15">
        <v>267</v>
      </c>
      <c r="B268" s="23"/>
      <c r="C268" s="23"/>
      <c r="D268" s="23"/>
      <c r="E268" s="23"/>
      <c r="F268" s="15"/>
      <c r="G268" s="15"/>
      <c r="H268" s="22"/>
      <c r="I268" s="22"/>
    </row>
    <row r="269" spans="1:9">
      <c r="A269" s="15">
        <v>268</v>
      </c>
      <c r="B269" s="23"/>
      <c r="C269" s="23"/>
      <c r="D269" s="23"/>
      <c r="E269" s="23"/>
      <c r="F269" s="15"/>
      <c r="G269" s="15"/>
      <c r="H269" s="22"/>
      <c r="I269" s="22"/>
    </row>
    <row r="270" spans="1:9">
      <c r="A270" s="15">
        <v>269</v>
      </c>
      <c r="B270" s="23"/>
      <c r="C270" s="23"/>
      <c r="D270" s="23"/>
      <c r="E270" s="23"/>
      <c r="F270" s="15"/>
      <c r="G270" s="15"/>
      <c r="H270" s="22"/>
      <c r="I270" s="22"/>
    </row>
    <row r="271" spans="1:9">
      <c r="A271" s="15">
        <v>270</v>
      </c>
      <c r="B271" s="23"/>
      <c r="C271" s="23"/>
      <c r="D271" s="23"/>
      <c r="E271" s="23"/>
      <c r="F271" s="15"/>
      <c r="G271" s="15"/>
      <c r="H271" s="22"/>
      <c r="I271" s="22"/>
    </row>
    <row r="272" spans="1:9">
      <c r="A272" s="15">
        <v>271</v>
      </c>
      <c r="B272" s="23"/>
      <c r="C272" s="23"/>
      <c r="D272" s="23"/>
      <c r="E272" s="23"/>
      <c r="F272" s="15"/>
      <c r="G272" s="15"/>
      <c r="H272" s="22"/>
      <c r="I272" s="22"/>
    </row>
    <row r="273" spans="1:9">
      <c r="A273" s="15">
        <v>272</v>
      </c>
      <c r="B273" s="23"/>
      <c r="C273" s="23"/>
      <c r="D273" s="23"/>
      <c r="E273" s="23"/>
      <c r="F273" s="15"/>
      <c r="G273" s="15"/>
      <c r="H273" s="22"/>
      <c r="I273" s="22"/>
    </row>
    <row r="274" spans="1:9">
      <c r="A274" s="15">
        <v>273</v>
      </c>
      <c r="B274" s="23"/>
      <c r="C274" s="23"/>
      <c r="D274" s="23"/>
      <c r="E274" s="23"/>
      <c r="F274" s="15"/>
      <c r="G274" s="15"/>
      <c r="H274" s="22"/>
      <c r="I274" s="22"/>
    </row>
    <row r="275" spans="1:9">
      <c r="A275" s="15">
        <v>274</v>
      </c>
      <c r="B275" s="23"/>
      <c r="C275" s="23"/>
      <c r="D275" s="23"/>
      <c r="E275" s="23"/>
      <c r="F275" s="15"/>
      <c r="G275" s="15"/>
      <c r="H275" s="22"/>
      <c r="I275" s="22"/>
    </row>
    <row r="276" spans="1:9">
      <c r="A276" s="15">
        <v>275</v>
      </c>
      <c r="B276" s="23"/>
      <c r="C276" s="23"/>
      <c r="D276" s="23"/>
      <c r="E276" s="23"/>
      <c r="F276" s="15"/>
      <c r="G276" s="15"/>
      <c r="H276" s="22"/>
      <c r="I276" s="22"/>
    </row>
    <row r="277" spans="1:9">
      <c r="A277" s="15">
        <v>276</v>
      </c>
      <c r="B277" s="23"/>
      <c r="C277" s="23"/>
      <c r="D277" s="23"/>
      <c r="E277" s="23"/>
      <c r="F277" s="15"/>
      <c r="G277" s="15"/>
      <c r="H277" s="22"/>
      <c r="I277" s="22"/>
    </row>
    <row r="278" spans="1:9">
      <c r="A278" s="15">
        <v>277</v>
      </c>
      <c r="B278" s="23"/>
      <c r="C278" s="23"/>
      <c r="D278" s="23"/>
      <c r="E278" s="23"/>
      <c r="F278" s="15"/>
      <c r="G278" s="15"/>
      <c r="H278" s="22"/>
      <c r="I278" s="22"/>
    </row>
    <row r="279" spans="1:9">
      <c r="A279" s="15">
        <v>278</v>
      </c>
      <c r="B279" s="23"/>
      <c r="C279" s="23"/>
      <c r="D279" s="23"/>
      <c r="E279" s="23"/>
      <c r="F279" s="15"/>
      <c r="G279" s="15"/>
      <c r="H279" s="22"/>
      <c r="I279" s="22"/>
    </row>
    <row r="280" spans="1:9">
      <c r="A280" s="15">
        <v>279</v>
      </c>
      <c r="B280" s="23"/>
      <c r="C280" s="23"/>
      <c r="D280" s="23"/>
      <c r="E280" s="23"/>
      <c r="F280" s="15"/>
      <c r="G280" s="15"/>
      <c r="H280" s="22"/>
      <c r="I280" s="22"/>
    </row>
    <row r="281" spans="1:9">
      <c r="A281" s="15">
        <v>280</v>
      </c>
      <c r="B281" s="23"/>
      <c r="C281" s="23"/>
      <c r="D281" s="23"/>
      <c r="E281" s="23"/>
      <c r="F281" s="15"/>
      <c r="G281" s="15"/>
      <c r="H281" s="22"/>
      <c r="I281" s="22"/>
    </row>
    <row r="282" spans="1:9">
      <c r="A282" s="15">
        <v>281</v>
      </c>
      <c r="B282" s="23"/>
      <c r="C282" s="23"/>
      <c r="D282" s="23"/>
      <c r="E282" s="23"/>
      <c r="F282" s="15"/>
      <c r="G282" s="15"/>
      <c r="H282" s="22"/>
      <c r="I282" s="22"/>
    </row>
    <row r="283" spans="1:9">
      <c r="A283" s="15">
        <v>282</v>
      </c>
      <c r="B283" s="23"/>
      <c r="C283" s="23"/>
      <c r="D283" s="23"/>
      <c r="E283" s="23"/>
      <c r="F283" s="15"/>
      <c r="G283" s="15"/>
      <c r="H283" s="22"/>
      <c r="I283" s="22"/>
    </row>
    <row r="284" spans="1:9">
      <c r="A284" s="15">
        <v>283</v>
      </c>
      <c r="B284" s="23"/>
      <c r="C284" s="23"/>
      <c r="D284" s="23"/>
      <c r="E284" s="23"/>
      <c r="F284" s="15"/>
      <c r="G284" s="15"/>
      <c r="H284" s="22"/>
      <c r="I284" s="22"/>
    </row>
    <row r="285" spans="1:9">
      <c r="A285" s="15">
        <v>284</v>
      </c>
      <c r="B285" s="23"/>
      <c r="C285" s="23"/>
      <c r="D285" s="23"/>
      <c r="E285" s="23"/>
      <c r="F285" s="15"/>
      <c r="G285" s="15"/>
      <c r="H285" s="22"/>
      <c r="I285" s="22"/>
    </row>
    <row r="286" spans="1:9">
      <c r="A286" s="15">
        <v>285</v>
      </c>
      <c r="B286" s="23"/>
      <c r="C286" s="23"/>
      <c r="D286" s="23"/>
      <c r="E286" s="23"/>
      <c r="F286" s="15"/>
      <c r="G286" s="15"/>
      <c r="H286" s="22"/>
      <c r="I286" s="22"/>
    </row>
    <row r="287" spans="1:9">
      <c r="A287" s="15">
        <v>286</v>
      </c>
      <c r="B287" s="23"/>
      <c r="C287" s="23"/>
      <c r="D287" s="23"/>
      <c r="E287" s="23"/>
      <c r="F287" s="15"/>
      <c r="G287" s="15"/>
      <c r="H287" s="22"/>
      <c r="I287" s="22"/>
    </row>
    <row r="288" spans="1:9">
      <c r="A288" s="15">
        <v>287</v>
      </c>
      <c r="B288" s="23"/>
      <c r="C288" s="23"/>
      <c r="D288" s="23"/>
      <c r="E288" s="23"/>
      <c r="F288" s="15"/>
      <c r="G288" s="15"/>
      <c r="H288" s="22"/>
      <c r="I288" s="22"/>
    </row>
    <row r="289" spans="1:9">
      <c r="A289" s="15">
        <v>288</v>
      </c>
      <c r="B289" s="23"/>
      <c r="C289" s="23"/>
      <c r="D289" s="23"/>
      <c r="E289" s="23"/>
      <c r="F289" s="15"/>
      <c r="G289" s="15"/>
      <c r="H289" s="22"/>
      <c r="I289" s="22"/>
    </row>
    <row r="290" spans="1:9">
      <c r="A290" s="15">
        <v>289</v>
      </c>
      <c r="B290" s="23"/>
      <c r="C290" s="23"/>
      <c r="D290" s="23"/>
      <c r="E290" s="23"/>
      <c r="F290" s="15"/>
      <c r="G290" s="15"/>
      <c r="H290" s="15"/>
      <c r="I290" s="15"/>
    </row>
    <row r="291" spans="1:9">
      <c r="A291" s="15">
        <v>290</v>
      </c>
      <c r="B291" s="23"/>
      <c r="C291" s="23"/>
      <c r="D291" s="23"/>
      <c r="E291" s="23"/>
      <c r="F291" s="15"/>
      <c r="G291" s="15"/>
      <c r="H291" s="15"/>
      <c r="I291" s="15"/>
    </row>
    <row r="292" spans="1:9">
      <c r="A292" s="15">
        <v>291</v>
      </c>
      <c r="B292" s="23"/>
      <c r="C292" s="23"/>
      <c r="D292" s="23"/>
      <c r="E292" s="23"/>
      <c r="F292" s="15"/>
      <c r="G292" s="15"/>
      <c r="H292" s="15"/>
      <c r="I292" s="15"/>
    </row>
    <row r="293" spans="1:9">
      <c r="A293" s="15">
        <v>292</v>
      </c>
      <c r="B293" s="15"/>
      <c r="C293" s="15"/>
      <c r="D293" s="23"/>
      <c r="E293" s="23"/>
      <c r="F293" s="15"/>
      <c r="G293" s="15"/>
      <c r="H293" s="15"/>
      <c r="I293" s="15"/>
    </row>
    <row r="294" spans="1:9">
      <c r="A294" s="15">
        <v>293</v>
      </c>
      <c r="B294" s="15"/>
      <c r="C294" s="15"/>
      <c r="D294" s="23"/>
      <c r="E294" s="23"/>
      <c r="F294" s="15"/>
      <c r="G294" s="15"/>
      <c r="H294" s="15"/>
      <c r="I294" s="15"/>
    </row>
    <row r="295" spans="1:9">
      <c r="A295" s="15">
        <v>294</v>
      </c>
      <c r="B295" s="15"/>
      <c r="C295" s="15"/>
      <c r="D295" s="23"/>
      <c r="E295" s="23"/>
      <c r="F295" s="15"/>
      <c r="G295" s="15"/>
      <c r="H295" s="15"/>
      <c r="I295" s="15"/>
    </row>
    <row r="296" spans="1:9">
      <c r="A296" s="15">
        <v>295</v>
      </c>
      <c r="B296" s="15"/>
      <c r="C296" s="15"/>
      <c r="D296" s="23"/>
      <c r="E296" s="23"/>
      <c r="F296" s="15"/>
      <c r="G296" s="15"/>
      <c r="H296" s="15"/>
      <c r="I296" s="15"/>
    </row>
    <row r="297" spans="1:9">
      <c r="A297" s="15">
        <v>296</v>
      </c>
      <c r="B297" s="15"/>
      <c r="C297" s="15"/>
      <c r="D297" s="23"/>
      <c r="E297" s="23"/>
      <c r="F297" s="15"/>
      <c r="G297" s="15"/>
      <c r="H297" s="15"/>
      <c r="I297" s="15"/>
    </row>
    <row r="298" spans="1:9">
      <c r="A298" s="15">
        <v>297</v>
      </c>
      <c r="B298" s="15"/>
      <c r="C298" s="15"/>
      <c r="D298" s="23"/>
      <c r="E298" s="23"/>
      <c r="F298" s="15"/>
      <c r="G298" s="15"/>
      <c r="H298" s="15"/>
      <c r="I298" s="15"/>
    </row>
    <row r="299" spans="1:9">
      <c r="A299" s="15">
        <v>298</v>
      </c>
      <c r="B299" s="15"/>
      <c r="C299" s="15"/>
      <c r="D299" s="23"/>
      <c r="E299" s="23"/>
      <c r="F299" s="15"/>
      <c r="G299" s="15"/>
      <c r="H299" s="15"/>
      <c r="I299" s="15"/>
    </row>
    <row r="300" spans="1:9">
      <c r="A300" s="15">
        <v>299</v>
      </c>
      <c r="B300" s="15"/>
      <c r="C300" s="15"/>
      <c r="D300" s="23"/>
      <c r="E300" s="23"/>
      <c r="F300" s="15"/>
      <c r="G300" s="15"/>
      <c r="H300" s="15"/>
      <c r="I300" s="15"/>
    </row>
    <row r="301" spans="1:9">
      <c r="A301" s="15">
        <v>300</v>
      </c>
      <c r="B301" s="15"/>
      <c r="C301" s="15"/>
      <c r="D301" s="23"/>
      <c r="E301" s="23"/>
      <c r="F301" s="15"/>
      <c r="G301" s="15"/>
      <c r="H301" s="15"/>
      <c r="I301" s="15"/>
    </row>
    <row r="302" spans="1:9">
      <c r="A302" s="15">
        <v>301</v>
      </c>
      <c r="B302" s="15"/>
      <c r="C302" s="15"/>
      <c r="D302" s="23"/>
      <c r="E302" s="23"/>
      <c r="F302" s="15"/>
      <c r="G302" s="15"/>
      <c r="H302" s="15"/>
      <c r="I302" s="15"/>
    </row>
    <row r="303" spans="1:9">
      <c r="A303" s="15">
        <v>302</v>
      </c>
      <c r="B303" s="15"/>
      <c r="C303" s="15"/>
      <c r="D303" s="23"/>
      <c r="E303" s="23"/>
      <c r="F303" s="15"/>
      <c r="G303" s="15"/>
      <c r="H303" s="15"/>
      <c r="I303" s="15"/>
    </row>
    <row r="304" spans="1:9">
      <c r="A304" s="15">
        <v>303</v>
      </c>
      <c r="B304" s="15"/>
      <c r="C304" s="15"/>
      <c r="D304" s="23"/>
      <c r="E304" s="23"/>
      <c r="F304" s="15"/>
      <c r="G304" s="15"/>
      <c r="H304" s="15"/>
      <c r="I304" s="15"/>
    </row>
    <row r="305" spans="1:9">
      <c r="A305" s="15">
        <v>304</v>
      </c>
      <c r="B305" s="15"/>
      <c r="C305" s="15"/>
      <c r="D305" s="23"/>
      <c r="E305" s="23"/>
      <c r="F305" s="15"/>
      <c r="G305" s="15"/>
      <c r="H305" s="15"/>
      <c r="I305" s="15"/>
    </row>
    <row r="306" spans="1:9">
      <c r="A306" s="15">
        <v>305</v>
      </c>
      <c r="B306" s="15"/>
      <c r="C306" s="15"/>
      <c r="D306" s="23"/>
      <c r="E306" s="23"/>
      <c r="F306" s="15"/>
      <c r="G306" s="15"/>
      <c r="H306" s="15"/>
      <c r="I306" s="15"/>
    </row>
    <row r="307" spans="1:9">
      <c r="A307" s="15">
        <v>306</v>
      </c>
      <c r="B307" s="15"/>
      <c r="C307" s="15"/>
      <c r="D307" s="23"/>
      <c r="E307" s="23"/>
      <c r="F307" s="15"/>
      <c r="G307" s="15"/>
      <c r="H307" s="15"/>
      <c r="I307" s="15"/>
    </row>
    <row r="308" spans="1:9">
      <c r="A308" s="15">
        <v>307</v>
      </c>
      <c r="B308" s="15"/>
      <c r="C308" s="15"/>
      <c r="D308" s="23"/>
      <c r="E308" s="23"/>
      <c r="F308" s="15"/>
      <c r="G308" s="15"/>
      <c r="H308" s="15"/>
      <c r="I308" s="15"/>
    </row>
    <row r="309" spans="1:9">
      <c r="A309" s="15">
        <v>308</v>
      </c>
      <c r="B309" s="15"/>
      <c r="C309" s="15"/>
      <c r="D309" s="23"/>
      <c r="E309" s="23"/>
      <c r="F309" s="15"/>
      <c r="G309" s="15"/>
      <c r="H309" s="15"/>
      <c r="I309" s="15"/>
    </row>
    <row r="310" spans="1:9">
      <c r="A310" s="15">
        <v>309</v>
      </c>
      <c r="B310" s="15"/>
      <c r="C310" s="15"/>
      <c r="D310" s="23"/>
      <c r="E310" s="23"/>
      <c r="F310" s="15"/>
      <c r="G310" s="15"/>
      <c r="H310" s="15"/>
      <c r="I310" s="15"/>
    </row>
    <row r="311" spans="1:9">
      <c r="A311" s="15">
        <v>310</v>
      </c>
      <c r="B311" s="15"/>
      <c r="C311" s="15"/>
      <c r="D311" s="23"/>
      <c r="E311" s="23"/>
      <c r="F311" s="15"/>
      <c r="G311" s="15"/>
      <c r="H311" s="15"/>
      <c r="I311" s="15"/>
    </row>
    <row r="312" spans="1:9">
      <c r="A312" s="15">
        <v>311</v>
      </c>
      <c r="B312" s="15"/>
      <c r="C312" s="15"/>
      <c r="D312" s="23"/>
      <c r="E312" s="23"/>
      <c r="F312" s="15"/>
      <c r="G312" s="15"/>
      <c r="H312" s="15"/>
      <c r="I312" s="15"/>
    </row>
    <row r="313" spans="1:9">
      <c r="A313" s="15">
        <v>312</v>
      </c>
      <c r="B313" s="15"/>
      <c r="C313" s="15"/>
      <c r="D313" s="23"/>
      <c r="E313" s="23"/>
      <c r="F313" s="15"/>
      <c r="G313" s="15"/>
      <c r="H313" s="15"/>
      <c r="I313" s="15"/>
    </row>
    <row r="314" spans="1:9">
      <c r="A314" s="15">
        <v>313</v>
      </c>
      <c r="B314" s="15"/>
      <c r="C314" s="15"/>
      <c r="D314" s="23"/>
      <c r="E314" s="23"/>
      <c r="F314" s="15"/>
      <c r="G314" s="15"/>
      <c r="H314" s="15"/>
      <c r="I314" s="15"/>
    </row>
    <row r="315" spans="1:9">
      <c r="A315" s="15">
        <v>314</v>
      </c>
      <c r="B315" s="15"/>
      <c r="C315" s="15"/>
      <c r="D315" s="23"/>
      <c r="E315" s="23"/>
      <c r="F315" s="15"/>
      <c r="G315" s="15"/>
      <c r="H315" s="15"/>
      <c r="I315" s="15"/>
    </row>
    <row r="316" spans="1:9">
      <c r="A316" s="15">
        <v>315</v>
      </c>
      <c r="B316" s="15"/>
      <c r="C316" s="15"/>
      <c r="D316" s="23"/>
      <c r="E316" s="23"/>
      <c r="F316" s="15"/>
      <c r="G316" s="15"/>
      <c r="H316" s="15"/>
      <c r="I316" s="15"/>
    </row>
    <row r="317" spans="1:9">
      <c r="A317" s="15">
        <v>316</v>
      </c>
      <c r="B317" s="15"/>
      <c r="C317" s="15"/>
      <c r="D317" s="23"/>
      <c r="E317" s="23"/>
      <c r="F317" s="15"/>
      <c r="G317" s="15"/>
      <c r="H317" s="15"/>
      <c r="I317" s="15"/>
    </row>
    <row r="318" spans="1:9">
      <c r="A318" s="15">
        <v>317</v>
      </c>
      <c r="B318" s="15"/>
      <c r="C318" s="15"/>
      <c r="D318" s="23"/>
      <c r="E318" s="23"/>
      <c r="F318" s="15"/>
      <c r="G318" s="15"/>
      <c r="H318" s="15"/>
      <c r="I318" s="15"/>
    </row>
    <row r="319" spans="1:9">
      <c r="A319" s="15">
        <v>318</v>
      </c>
      <c r="B319" s="15"/>
      <c r="C319" s="15"/>
      <c r="D319" s="23"/>
      <c r="E319" s="23"/>
      <c r="F319" s="15"/>
      <c r="G319" s="15"/>
      <c r="H319" s="15"/>
      <c r="I319" s="15"/>
    </row>
    <row r="320" spans="1:9">
      <c r="A320" s="15">
        <v>319</v>
      </c>
      <c r="B320" s="15"/>
      <c r="C320" s="15"/>
      <c r="D320" s="23"/>
      <c r="E320" s="23"/>
      <c r="F320" s="15"/>
      <c r="G320" s="15"/>
      <c r="H320" s="15"/>
      <c r="I320" s="15"/>
    </row>
    <row r="321" spans="1:9">
      <c r="A321" s="15">
        <v>320</v>
      </c>
      <c r="B321" s="15"/>
      <c r="C321" s="15"/>
      <c r="D321" s="23"/>
      <c r="E321" s="23"/>
      <c r="F321" s="15"/>
      <c r="G321" s="15"/>
      <c r="H321" s="15"/>
      <c r="I321" s="15"/>
    </row>
    <row r="322" spans="1:9">
      <c r="A322" s="15">
        <v>321</v>
      </c>
      <c r="B322" s="15"/>
      <c r="C322" s="15"/>
      <c r="D322" s="23"/>
      <c r="E322" s="23"/>
      <c r="F322" s="15"/>
      <c r="G322" s="15"/>
      <c r="H322" s="15"/>
      <c r="I322" s="15"/>
    </row>
    <row r="323" spans="1:9">
      <c r="A323" s="15">
        <v>322</v>
      </c>
      <c r="B323" s="15"/>
      <c r="C323" s="15"/>
      <c r="D323" s="23"/>
      <c r="E323" s="23"/>
      <c r="F323" s="15"/>
      <c r="G323" s="15"/>
      <c r="H323" s="15"/>
      <c r="I323" s="15"/>
    </row>
    <row r="324" spans="1:9">
      <c r="A324" s="15">
        <v>323</v>
      </c>
      <c r="B324" s="15"/>
      <c r="C324" s="15"/>
      <c r="D324" s="23"/>
      <c r="E324" s="23"/>
      <c r="F324" s="15"/>
      <c r="G324" s="15"/>
      <c r="H324" s="15"/>
      <c r="I324" s="15"/>
    </row>
    <row r="325" spans="1:9">
      <c r="A325" s="15">
        <v>324</v>
      </c>
      <c r="B325" s="15"/>
      <c r="C325" s="15"/>
      <c r="D325" s="23"/>
      <c r="E325" s="23"/>
      <c r="F325" s="15"/>
      <c r="G325" s="15"/>
      <c r="H325" s="15"/>
      <c r="I325" s="15"/>
    </row>
    <row r="326" spans="1:9">
      <c r="A326" s="15">
        <v>325</v>
      </c>
      <c r="B326" s="15"/>
      <c r="C326" s="15"/>
      <c r="D326" s="23"/>
      <c r="E326" s="23"/>
      <c r="F326" s="15"/>
      <c r="G326" s="15"/>
      <c r="H326" s="15"/>
      <c r="I326" s="15"/>
    </row>
    <row r="327" spans="1:9">
      <c r="A327" s="15">
        <v>326</v>
      </c>
      <c r="B327" s="15"/>
      <c r="C327" s="15"/>
      <c r="D327" s="23"/>
      <c r="E327" s="23"/>
      <c r="F327" s="15"/>
      <c r="G327" s="15"/>
      <c r="H327" s="15"/>
      <c r="I327" s="15"/>
    </row>
    <row r="328" spans="1:9">
      <c r="A328" s="15">
        <v>327</v>
      </c>
      <c r="B328" s="15"/>
      <c r="C328" s="15"/>
      <c r="D328" s="23"/>
      <c r="E328" s="23"/>
      <c r="F328" s="15"/>
      <c r="G328" s="15"/>
      <c r="H328" s="15"/>
      <c r="I328" s="15"/>
    </row>
    <row r="329" spans="1:9">
      <c r="A329" s="15">
        <v>328</v>
      </c>
      <c r="B329" s="15"/>
      <c r="C329" s="15"/>
      <c r="D329" s="23"/>
      <c r="E329" s="23"/>
      <c r="F329" s="15"/>
      <c r="G329" s="15"/>
      <c r="H329" s="15"/>
      <c r="I329" s="15"/>
    </row>
    <row r="330" spans="1:9">
      <c r="A330" s="15">
        <v>329</v>
      </c>
      <c r="B330" s="15"/>
      <c r="C330" s="15"/>
      <c r="D330" s="23"/>
      <c r="E330" s="23"/>
      <c r="F330" s="15"/>
      <c r="G330" s="15"/>
      <c r="H330" s="15"/>
      <c r="I330" s="15"/>
    </row>
    <row r="331" spans="1:9">
      <c r="A331" s="15">
        <v>330</v>
      </c>
      <c r="B331" s="15"/>
      <c r="C331" s="15"/>
      <c r="D331" s="23"/>
      <c r="E331" s="23"/>
      <c r="F331" s="15"/>
      <c r="G331" s="15"/>
      <c r="H331" s="15"/>
      <c r="I331" s="15"/>
    </row>
    <row r="332" spans="1:9">
      <c r="A332" s="15">
        <v>331</v>
      </c>
      <c r="B332" s="15"/>
      <c r="C332" s="15"/>
      <c r="D332" s="23"/>
      <c r="E332" s="23"/>
      <c r="F332" s="15"/>
      <c r="G332" s="15"/>
      <c r="H332" s="15"/>
      <c r="I332" s="15"/>
    </row>
    <row r="333" spans="1:9">
      <c r="A333" s="15">
        <v>332</v>
      </c>
      <c r="B333" s="15"/>
      <c r="C333" s="15"/>
      <c r="D333" s="23"/>
      <c r="E333" s="23"/>
      <c r="F333" s="15"/>
      <c r="G333" s="15"/>
      <c r="H333" s="15"/>
      <c r="I333" s="15"/>
    </row>
    <row r="334" spans="1:9">
      <c r="A334" s="15">
        <v>333</v>
      </c>
      <c r="B334" s="15"/>
      <c r="C334" s="15"/>
      <c r="D334" s="23"/>
      <c r="E334" s="23"/>
      <c r="F334" s="15"/>
      <c r="G334" s="15"/>
      <c r="H334" s="15"/>
      <c r="I334" s="15"/>
    </row>
    <row r="335" spans="1:9">
      <c r="A335" s="15">
        <v>334</v>
      </c>
      <c r="B335" s="15"/>
      <c r="C335" s="15"/>
      <c r="D335" s="23"/>
      <c r="E335" s="23"/>
      <c r="F335" s="15"/>
      <c r="G335" s="15"/>
      <c r="H335" s="15"/>
      <c r="I335" s="15"/>
    </row>
    <row r="336" spans="1:9">
      <c r="A336" s="15">
        <v>335</v>
      </c>
      <c r="B336" s="15"/>
      <c r="C336" s="15"/>
      <c r="D336" s="23"/>
      <c r="E336" s="23"/>
      <c r="F336" s="15"/>
      <c r="G336" s="15"/>
      <c r="H336" s="15"/>
      <c r="I336" s="15"/>
    </row>
    <row r="337" spans="1:9">
      <c r="A337" s="15">
        <v>336</v>
      </c>
      <c r="B337" s="15"/>
      <c r="C337" s="15"/>
      <c r="D337" s="23"/>
      <c r="E337" s="23"/>
      <c r="F337" s="15"/>
      <c r="G337" s="15"/>
      <c r="H337" s="15"/>
      <c r="I337" s="15"/>
    </row>
    <row r="338" spans="1:9">
      <c r="A338" s="15">
        <v>337</v>
      </c>
      <c r="B338" s="15"/>
      <c r="C338" s="15"/>
      <c r="D338" s="23"/>
      <c r="E338" s="23"/>
      <c r="F338" s="15"/>
      <c r="G338" s="15"/>
      <c r="H338" s="15"/>
      <c r="I338" s="15"/>
    </row>
    <row r="339" spans="1:9">
      <c r="A339" s="15">
        <v>338</v>
      </c>
      <c r="B339" s="15"/>
      <c r="C339" s="15"/>
      <c r="D339" s="23"/>
      <c r="E339" s="23"/>
      <c r="F339" s="15"/>
      <c r="G339" s="15"/>
      <c r="H339" s="15"/>
      <c r="I339" s="15"/>
    </row>
    <row r="340" spans="1:9">
      <c r="A340" s="15">
        <v>339</v>
      </c>
      <c r="B340" s="15"/>
      <c r="C340" s="15"/>
      <c r="D340" s="23"/>
      <c r="E340" s="23"/>
      <c r="F340" s="15"/>
      <c r="G340" s="15"/>
      <c r="H340" s="15"/>
      <c r="I340" s="15"/>
    </row>
    <row r="341" spans="1:9">
      <c r="A341" s="15">
        <v>340</v>
      </c>
      <c r="B341" s="15"/>
      <c r="C341" s="15"/>
      <c r="D341" s="23"/>
      <c r="E341" s="23"/>
      <c r="F341" s="15"/>
      <c r="G341" s="15"/>
      <c r="H341" s="15"/>
      <c r="I341" s="15"/>
    </row>
    <row r="342" spans="1:9">
      <c r="A342" s="15">
        <v>341</v>
      </c>
      <c r="B342" s="15"/>
      <c r="C342" s="15"/>
      <c r="D342" s="23"/>
      <c r="E342" s="23"/>
      <c r="F342" s="15"/>
      <c r="G342" s="15"/>
      <c r="H342" s="15"/>
      <c r="I342" s="15"/>
    </row>
    <row r="343" spans="1:9">
      <c r="A343" s="15">
        <v>342</v>
      </c>
      <c r="B343" s="15"/>
      <c r="C343" s="15"/>
      <c r="D343" s="23"/>
      <c r="E343" s="23"/>
      <c r="F343" s="15"/>
      <c r="G343" s="15"/>
      <c r="H343" s="15"/>
      <c r="I343" s="15"/>
    </row>
    <row r="344" spans="1:9">
      <c r="A344" s="15">
        <v>343</v>
      </c>
      <c r="B344" s="15"/>
      <c r="C344" s="15"/>
      <c r="D344" s="23"/>
      <c r="E344" s="23"/>
      <c r="F344" s="15"/>
      <c r="G344" s="15"/>
      <c r="H344" s="15"/>
      <c r="I344" s="15"/>
    </row>
    <row r="345" spans="1:9">
      <c r="A345" s="15">
        <v>344</v>
      </c>
      <c r="B345" s="15"/>
      <c r="C345" s="15"/>
      <c r="D345" s="23"/>
      <c r="E345" s="23"/>
      <c r="F345" s="15"/>
      <c r="G345" s="15"/>
      <c r="H345" s="15"/>
      <c r="I345" s="15"/>
    </row>
    <row r="346" spans="1:9">
      <c r="A346" s="15">
        <v>345</v>
      </c>
      <c r="B346" s="15"/>
      <c r="C346" s="15"/>
      <c r="D346" s="23"/>
      <c r="E346" s="23"/>
      <c r="F346" s="15"/>
      <c r="G346" s="15"/>
      <c r="H346" s="15"/>
      <c r="I346" s="15"/>
    </row>
    <row r="347" spans="1:9">
      <c r="A347" s="15">
        <v>346</v>
      </c>
      <c r="B347" s="15"/>
      <c r="C347" s="15"/>
      <c r="D347" s="23"/>
      <c r="E347" s="23"/>
      <c r="F347" s="15"/>
      <c r="G347" s="15"/>
      <c r="H347" s="15"/>
      <c r="I347" s="15"/>
    </row>
    <row r="348" spans="1:9">
      <c r="A348" s="15">
        <v>347</v>
      </c>
      <c r="B348" s="15"/>
      <c r="C348" s="15"/>
      <c r="D348" s="23"/>
      <c r="E348" s="23"/>
      <c r="F348" s="15"/>
      <c r="G348" s="15"/>
      <c r="H348" s="15"/>
      <c r="I348" s="15"/>
    </row>
    <row r="349" spans="1:9">
      <c r="A349" s="15">
        <v>348</v>
      </c>
      <c r="B349" s="15"/>
      <c r="C349" s="15"/>
      <c r="D349" s="23"/>
      <c r="E349" s="23"/>
      <c r="F349" s="15"/>
      <c r="G349" s="15"/>
      <c r="H349" s="15"/>
      <c r="I349" s="15"/>
    </row>
    <row r="350" spans="1:9">
      <c r="A350" s="15">
        <v>349</v>
      </c>
      <c r="B350" s="15"/>
      <c r="C350" s="15"/>
      <c r="D350" s="23"/>
      <c r="E350" s="23"/>
      <c r="F350" s="15"/>
      <c r="G350" s="15"/>
      <c r="H350" s="15"/>
      <c r="I350" s="15"/>
    </row>
    <row r="351" spans="1:9">
      <c r="A351" s="15">
        <v>350</v>
      </c>
      <c r="B351" s="15"/>
      <c r="C351" s="15"/>
      <c r="D351" s="23"/>
      <c r="E351" s="23"/>
      <c r="F351" s="15"/>
      <c r="G351" s="15"/>
      <c r="H351" s="15"/>
      <c r="I351" s="15"/>
    </row>
    <row r="352" spans="1:9">
      <c r="A352" s="15">
        <v>351</v>
      </c>
      <c r="B352" s="15"/>
      <c r="C352" s="15"/>
      <c r="D352" s="23"/>
      <c r="E352" s="23"/>
      <c r="F352" s="15"/>
      <c r="G352" s="15"/>
      <c r="H352" s="15"/>
      <c r="I352" s="15"/>
    </row>
    <row r="353" spans="1:9">
      <c r="A353" s="15">
        <v>352</v>
      </c>
      <c r="B353" s="15"/>
      <c r="C353" s="15"/>
      <c r="D353" s="23"/>
      <c r="E353" s="23"/>
      <c r="F353" s="15"/>
      <c r="G353" s="15"/>
      <c r="H353" s="15"/>
      <c r="I353" s="15"/>
    </row>
    <row r="354" spans="1:9">
      <c r="A354" s="15">
        <v>353</v>
      </c>
      <c r="B354" s="15"/>
      <c r="C354" s="15"/>
      <c r="D354" s="23"/>
      <c r="E354" s="23"/>
      <c r="F354" s="15"/>
      <c r="G354" s="15"/>
      <c r="H354" s="15"/>
      <c r="I354" s="15"/>
    </row>
    <row r="355" spans="1:9">
      <c r="A355" s="15">
        <v>354</v>
      </c>
      <c r="B355" s="15"/>
      <c r="C355" s="15"/>
      <c r="D355" s="23"/>
      <c r="E355" s="23"/>
      <c r="F355" s="15"/>
      <c r="G355" s="15"/>
      <c r="H355" s="15"/>
      <c r="I355" s="15"/>
    </row>
    <row r="356" spans="1:9">
      <c r="A356" s="15">
        <v>355</v>
      </c>
      <c r="B356" s="15"/>
      <c r="C356" s="15"/>
      <c r="D356" s="23"/>
      <c r="E356" s="23"/>
      <c r="F356" s="15"/>
      <c r="G356" s="15"/>
      <c r="H356" s="15"/>
      <c r="I356" s="15"/>
    </row>
    <row r="357" spans="1:9">
      <c r="A357" s="15">
        <v>356</v>
      </c>
      <c r="B357" s="15"/>
      <c r="C357" s="15"/>
      <c r="D357" s="23"/>
      <c r="E357" s="23"/>
      <c r="F357" s="15"/>
      <c r="G357" s="15"/>
      <c r="H357" s="15"/>
      <c r="I357" s="15"/>
    </row>
    <row r="358" spans="1:9">
      <c r="A358" s="15">
        <v>357</v>
      </c>
      <c r="B358" s="15"/>
      <c r="C358" s="15"/>
      <c r="D358" s="23"/>
      <c r="E358" s="23"/>
      <c r="F358" s="15"/>
      <c r="G358" s="15"/>
      <c r="H358" s="15"/>
      <c r="I358" s="15"/>
    </row>
    <row r="359" spans="1:9">
      <c r="A359" s="15">
        <v>358</v>
      </c>
      <c r="B359" s="15"/>
      <c r="C359" s="15"/>
      <c r="D359" s="23"/>
      <c r="E359" s="23"/>
      <c r="F359" s="15"/>
      <c r="G359" s="15"/>
      <c r="H359" s="15"/>
      <c r="I359" s="15"/>
    </row>
    <row r="360" spans="1:9">
      <c r="A360" s="15">
        <v>359</v>
      </c>
      <c r="B360" s="15"/>
      <c r="C360" s="15"/>
      <c r="D360" s="23"/>
      <c r="E360" s="23"/>
      <c r="F360" s="15"/>
      <c r="G360" s="15"/>
      <c r="H360" s="15"/>
      <c r="I360" s="15"/>
    </row>
    <row r="361" spans="1:9">
      <c r="A361" s="15">
        <v>360</v>
      </c>
      <c r="B361" s="15"/>
      <c r="C361" s="15"/>
      <c r="D361" s="23"/>
      <c r="E361" s="23"/>
      <c r="F361" s="15"/>
      <c r="G361" s="15"/>
      <c r="H361" s="15"/>
      <c r="I361" s="15"/>
    </row>
    <row r="362" spans="1:9">
      <c r="A362" s="15">
        <v>361</v>
      </c>
      <c r="B362" s="15"/>
      <c r="C362" s="15"/>
      <c r="D362" s="23"/>
      <c r="E362" s="23"/>
      <c r="F362" s="15"/>
      <c r="G362" s="15"/>
      <c r="H362" s="15"/>
      <c r="I362" s="15"/>
    </row>
    <row r="363" spans="1:9">
      <c r="A363" s="15">
        <v>362</v>
      </c>
      <c r="B363" s="15"/>
      <c r="C363" s="15"/>
      <c r="D363" s="15"/>
      <c r="E363" s="15"/>
      <c r="F363" s="15"/>
      <c r="G363" s="15"/>
      <c r="H363" s="15"/>
      <c r="I363" s="15"/>
    </row>
    <row r="364" spans="1:9">
      <c r="A364" s="15">
        <v>363</v>
      </c>
      <c r="B364" s="15"/>
      <c r="C364" s="15"/>
      <c r="D364" s="15"/>
      <c r="E364" s="15"/>
      <c r="F364" s="15"/>
      <c r="G364" s="15"/>
      <c r="H364" s="15"/>
      <c r="I364" s="15"/>
    </row>
    <row r="365" spans="1:9">
      <c r="A365" s="15">
        <v>364</v>
      </c>
      <c r="B365" s="15"/>
      <c r="C365" s="15"/>
      <c r="D365" s="15"/>
      <c r="E365" s="15"/>
      <c r="F365" s="15"/>
      <c r="G365" s="15"/>
      <c r="H365" s="15"/>
      <c r="I365" s="15"/>
    </row>
    <row r="366" spans="1:9">
      <c r="A366" s="15">
        <v>365</v>
      </c>
      <c r="B366" s="15"/>
      <c r="C366" s="15"/>
      <c r="D366" s="15"/>
      <c r="E366" s="15"/>
      <c r="F366" s="15"/>
      <c r="G366" s="15"/>
      <c r="H366" s="15"/>
      <c r="I366" s="15"/>
    </row>
    <row r="367" spans="1:9">
      <c r="A367" s="15">
        <v>366</v>
      </c>
      <c r="B367" s="15"/>
      <c r="C367" s="15"/>
      <c r="D367" s="15"/>
      <c r="E367" s="15"/>
      <c r="F367" s="15"/>
      <c r="G367" s="15"/>
      <c r="H367" s="15"/>
      <c r="I367" s="15"/>
    </row>
    <row r="368" spans="1:9">
      <c r="A368" s="15">
        <v>367</v>
      </c>
      <c r="B368" s="15"/>
      <c r="C368" s="15"/>
      <c r="D368" s="15"/>
      <c r="E368" s="15"/>
      <c r="F368" s="15"/>
      <c r="G368" s="15"/>
      <c r="H368" s="15"/>
      <c r="I368" s="15"/>
    </row>
    <row r="369" spans="1:9">
      <c r="A369" s="15">
        <v>368</v>
      </c>
      <c r="B369" s="15"/>
      <c r="C369" s="15"/>
      <c r="D369" s="15"/>
      <c r="E369" s="15"/>
      <c r="F369" s="15"/>
      <c r="G369" s="15"/>
      <c r="H369" s="15"/>
      <c r="I369" s="15"/>
    </row>
    <row r="370" spans="1:9">
      <c r="A370" s="15">
        <v>369</v>
      </c>
      <c r="B370" s="15"/>
      <c r="C370" s="15"/>
      <c r="D370" s="15"/>
      <c r="E370" s="15"/>
      <c r="F370" s="15"/>
      <c r="G370" s="15"/>
      <c r="H370" s="15"/>
      <c r="I370" s="15"/>
    </row>
    <row r="371" spans="1:9">
      <c r="A371" s="15">
        <v>370</v>
      </c>
      <c r="B371" s="15"/>
      <c r="C371" s="15"/>
      <c r="D371" s="15"/>
      <c r="E371" s="15"/>
      <c r="F371" s="15"/>
      <c r="G371" s="15"/>
      <c r="H371" s="15"/>
      <c r="I371" s="15"/>
    </row>
    <row r="372" spans="1:9">
      <c r="A372" s="15">
        <v>371</v>
      </c>
      <c r="B372" s="15"/>
      <c r="C372" s="15"/>
      <c r="D372" s="15"/>
      <c r="E372" s="15"/>
      <c r="F372" s="15"/>
      <c r="G372" s="15"/>
      <c r="H372" s="15"/>
      <c r="I372" s="15"/>
    </row>
    <row r="373" spans="1:9">
      <c r="A373" s="15">
        <v>372</v>
      </c>
      <c r="B373" s="15"/>
      <c r="C373" s="15"/>
      <c r="D373" s="15"/>
      <c r="E373" s="15"/>
      <c r="F373" s="15"/>
      <c r="G373" s="15"/>
      <c r="H373" s="15"/>
      <c r="I373" s="15"/>
    </row>
    <row r="374" spans="1:9">
      <c r="A374" s="15">
        <v>373</v>
      </c>
      <c r="B374" s="15"/>
      <c r="C374" s="15"/>
      <c r="D374" s="15"/>
      <c r="E374" s="15"/>
      <c r="F374" s="15"/>
      <c r="G374" s="15"/>
      <c r="H374" s="15"/>
      <c r="I374" s="15"/>
    </row>
    <row r="375" spans="1:9">
      <c r="A375" s="15">
        <v>374</v>
      </c>
      <c r="B375" s="15"/>
      <c r="C375" s="15"/>
      <c r="D375" s="15"/>
      <c r="E375" s="15"/>
      <c r="F375" s="15"/>
      <c r="G375" s="15"/>
      <c r="H375" s="15"/>
      <c r="I375" s="15"/>
    </row>
    <row r="376" spans="1:9">
      <c r="A376" s="15">
        <v>375</v>
      </c>
      <c r="B376" s="15"/>
      <c r="C376" s="15"/>
      <c r="D376" s="15"/>
      <c r="E376" s="15"/>
      <c r="F376" s="15"/>
      <c r="G376" s="15"/>
      <c r="H376" s="15"/>
      <c r="I376" s="15"/>
    </row>
    <row r="377" spans="1:9">
      <c r="A377" s="15">
        <v>376</v>
      </c>
      <c r="B377" s="15"/>
      <c r="C377" s="15"/>
      <c r="D377" s="15"/>
      <c r="E377" s="15"/>
      <c r="F377" s="15"/>
      <c r="G377" s="15"/>
      <c r="H377" s="15"/>
      <c r="I377" s="15"/>
    </row>
    <row r="378" spans="1:9">
      <c r="A378" s="15">
        <v>377</v>
      </c>
      <c r="B378" s="15"/>
      <c r="C378" s="15"/>
      <c r="D378" s="15"/>
      <c r="E378" s="15"/>
      <c r="F378" s="15"/>
      <c r="G378" s="15"/>
      <c r="H378" s="15"/>
      <c r="I378" s="15"/>
    </row>
    <row r="379" spans="1:9">
      <c r="A379" s="15">
        <v>378</v>
      </c>
      <c r="B379" s="15"/>
      <c r="C379" s="15"/>
      <c r="D379" s="15"/>
      <c r="E379" s="15"/>
      <c r="F379" s="15"/>
      <c r="G379" s="15"/>
      <c r="H379" s="15"/>
      <c r="I379" s="15"/>
    </row>
    <row r="380" spans="1:9">
      <c r="A380" s="15">
        <v>379</v>
      </c>
      <c r="B380" s="15"/>
      <c r="C380" s="15"/>
      <c r="D380" s="15"/>
      <c r="E380" s="15"/>
      <c r="F380" s="15"/>
      <c r="G380" s="15"/>
      <c r="H380" s="15"/>
      <c r="I380" s="15"/>
    </row>
    <row r="381" spans="1:9">
      <c r="A381" s="15">
        <v>380</v>
      </c>
      <c r="B381" s="15"/>
      <c r="C381" s="15"/>
      <c r="D381" s="15"/>
      <c r="E381" s="15"/>
      <c r="F381" s="15"/>
      <c r="G381" s="15"/>
      <c r="H381" s="15"/>
      <c r="I381" s="15"/>
    </row>
    <row r="382" spans="1:9">
      <c r="A382" s="15">
        <v>381</v>
      </c>
      <c r="B382" s="15"/>
      <c r="C382" s="15"/>
      <c r="D382" s="15"/>
      <c r="E382" s="15"/>
      <c r="F382" s="15"/>
      <c r="G382" s="15"/>
      <c r="H382" s="15"/>
      <c r="I382" s="15"/>
    </row>
    <row r="383" spans="1:9">
      <c r="A383" s="15">
        <v>382</v>
      </c>
      <c r="B383" s="15"/>
      <c r="C383" s="15"/>
      <c r="D383" s="15"/>
      <c r="E383" s="15"/>
      <c r="F383" s="15"/>
      <c r="G383" s="15"/>
      <c r="H383" s="15"/>
      <c r="I383" s="15"/>
    </row>
    <row r="384" spans="1:9">
      <c r="A384" s="15">
        <v>383</v>
      </c>
      <c r="B384" s="15"/>
      <c r="C384" s="15"/>
      <c r="D384" s="15"/>
      <c r="E384" s="15"/>
      <c r="F384" s="15"/>
      <c r="G384" s="15"/>
      <c r="H384" s="15"/>
      <c r="I384" s="15"/>
    </row>
    <row r="385" spans="1:9">
      <c r="A385" s="15">
        <v>384</v>
      </c>
      <c r="B385" s="15"/>
      <c r="C385" s="15"/>
      <c r="D385" s="15"/>
      <c r="E385" s="15"/>
      <c r="F385" s="15"/>
      <c r="G385" s="15"/>
      <c r="H385" s="15"/>
      <c r="I385" s="15"/>
    </row>
    <row r="386" spans="1:9">
      <c r="A386" s="15">
        <v>385</v>
      </c>
      <c r="B386" s="15"/>
      <c r="C386" s="15"/>
      <c r="D386" s="15"/>
      <c r="E386" s="15"/>
      <c r="F386" s="15"/>
      <c r="G386" s="15"/>
      <c r="H386" s="15"/>
      <c r="I386" s="15"/>
    </row>
    <row r="387" spans="1:9">
      <c r="A387" s="15">
        <v>386</v>
      </c>
      <c r="B387" s="15"/>
      <c r="C387" s="15"/>
      <c r="D387" s="15"/>
      <c r="E387" s="15"/>
      <c r="F387" s="15"/>
      <c r="G387" s="15"/>
      <c r="H387" s="15"/>
      <c r="I387" s="15"/>
    </row>
    <row r="388" spans="1:9">
      <c r="A388" s="15">
        <v>387</v>
      </c>
      <c r="B388" s="15"/>
      <c r="C388" s="15"/>
      <c r="D388" s="15"/>
      <c r="E388" s="15"/>
      <c r="F388" s="15"/>
      <c r="G388" s="15"/>
      <c r="H388" s="15"/>
      <c r="I388" s="15"/>
    </row>
    <row r="389" spans="1:9">
      <c r="A389" s="15">
        <v>388</v>
      </c>
      <c r="B389" s="15"/>
      <c r="C389" s="15"/>
      <c r="D389" s="15"/>
      <c r="E389" s="15"/>
      <c r="F389" s="15"/>
      <c r="G389" s="15"/>
      <c r="H389" s="15"/>
      <c r="I389" s="15"/>
    </row>
    <row r="390" spans="1:9">
      <c r="A390" s="15">
        <v>389</v>
      </c>
      <c r="B390" s="15"/>
      <c r="C390" s="15"/>
      <c r="D390" s="15"/>
      <c r="E390" s="15"/>
      <c r="F390" s="15"/>
      <c r="G390" s="15"/>
      <c r="H390" s="15"/>
      <c r="I390" s="15"/>
    </row>
    <row r="391" spans="1:9">
      <c r="A391" s="15">
        <v>390</v>
      </c>
      <c r="B391" s="15"/>
      <c r="C391" s="15"/>
      <c r="D391" s="15"/>
      <c r="E391" s="15"/>
      <c r="F391" s="15"/>
      <c r="G391" s="15"/>
      <c r="H391" s="15"/>
      <c r="I391" s="15"/>
    </row>
    <row r="392" spans="1:9">
      <c r="A392" s="15">
        <v>391</v>
      </c>
      <c r="B392" s="15"/>
      <c r="C392" s="15"/>
      <c r="D392" s="15"/>
      <c r="E392" s="15"/>
      <c r="F392" s="15"/>
      <c r="G392" s="15"/>
      <c r="H392" s="15"/>
      <c r="I392" s="15"/>
    </row>
    <row r="393" spans="1:9">
      <c r="A393" s="15">
        <v>392</v>
      </c>
      <c r="B393" s="15"/>
      <c r="C393" s="15"/>
      <c r="D393" s="15"/>
      <c r="E393" s="15"/>
      <c r="F393" s="15"/>
      <c r="G393" s="15"/>
      <c r="H393" s="15"/>
      <c r="I393" s="15"/>
    </row>
    <row r="394" spans="1:9">
      <c r="A394" s="15">
        <v>393</v>
      </c>
      <c r="B394" s="15"/>
      <c r="C394" s="15"/>
      <c r="D394" s="15"/>
      <c r="E394" s="15"/>
      <c r="F394" s="15"/>
      <c r="G394" s="15"/>
      <c r="H394" s="15"/>
      <c r="I394" s="15"/>
    </row>
    <row r="395" spans="1:9">
      <c r="A395" s="15">
        <v>394</v>
      </c>
      <c r="B395" s="15"/>
      <c r="C395" s="15"/>
      <c r="D395" s="15"/>
      <c r="E395" s="15"/>
      <c r="F395" s="15"/>
      <c r="G395" s="15"/>
      <c r="H395" s="15"/>
      <c r="I395" s="15"/>
    </row>
    <row r="396" spans="1:9">
      <c r="A396" s="15">
        <v>395</v>
      </c>
      <c r="B396" s="15"/>
      <c r="C396" s="15"/>
      <c r="D396" s="15"/>
      <c r="E396" s="15"/>
      <c r="F396" s="15"/>
      <c r="G396" s="15"/>
      <c r="H396" s="15"/>
      <c r="I396" s="15"/>
    </row>
    <row r="397" spans="1:9">
      <c r="A397" s="15">
        <v>396</v>
      </c>
      <c r="B397" s="15"/>
      <c r="C397" s="15"/>
      <c r="D397" s="15"/>
      <c r="E397" s="15"/>
      <c r="F397" s="15"/>
      <c r="G397" s="15"/>
      <c r="H397" s="15"/>
      <c r="I397" s="15"/>
    </row>
    <row r="398" spans="1:9">
      <c r="A398" s="15">
        <v>397</v>
      </c>
      <c r="B398" s="15"/>
      <c r="C398" s="15"/>
      <c r="D398" s="15"/>
      <c r="E398" s="15"/>
      <c r="F398" s="15"/>
      <c r="G398" s="15"/>
      <c r="H398" s="15"/>
      <c r="I398" s="15"/>
    </row>
    <row r="399" spans="1:9">
      <c r="A399" s="15">
        <v>398</v>
      </c>
      <c r="B399" s="15"/>
      <c r="C399" s="15"/>
      <c r="D399" s="15"/>
      <c r="E399" s="15"/>
      <c r="F399" s="15"/>
      <c r="G399" s="15"/>
      <c r="H399" s="15"/>
      <c r="I399" s="15"/>
    </row>
    <row r="400" spans="1:9">
      <c r="A400" s="15">
        <v>399</v>
      </c>
      <c r="B400" s="15"/>
      <c r="C400" s="15"/>
      <c r="D400" s="15"/>
      <c r="E400" s="15"/>
      <c r="F400" s="15"/>
      <c r="G400" s="15"/>
      <c r="H400" s="15"/>
      <c r="I400" s="15"/>
    </row>
    <row r="401" spans="1:9">
      <c r="A401" s="15">
        <v>400</v>
      </c>
      <c r="B401" s="15"/>
      <c r="C401" s="15"/>
      <c r="D401" s="15"/>
      <c r="E401" s="15"/>
      <c r="F401" s="15"/>
      <c r="G401" s="15"/>
      <c r="H401" s="15"/>
      <c r="I401" s="15"/>
    </row>
    <row r="402" spans="1:9">
      <c r="A402" s="15">
        <v>401</v>
      </c>
      <c r="B402" s="15"/>
      <c r="C402" s="15"/>
      <c r="D402" s="15"/>
      <c r="E402" s="15"/>
      <c r="F402" s="15"/>
      <c r="G402" s="15"/>
      <c r="H402" s="15"/>
      <c r="I402" s="15"/>
    </row>
    <row r="403" spans="1:9">
      <c r="A403" s="15">
        <v>402</v>
      </c>
      <c r="B403" s="15"/>
      <c r="C403" s="15"/>
      <c r="D403" s="15"/>
      <c r="E403" s="15"/>
      <c r="F403" s="15"/>
      <c r="G403" s="15"/>
      <c r="H403" s="15"/>
      <c r="I403" s="15"/>
    </row>
    <row r="404" spans="1:9">
      <c r="A404" s="15">
        <v>403</v>
      </c>
      <c r="B404" s="15"/>
      <c r="C404" s="15"/>
      <c r="D404" s="15"/>
      <c r="E404" s="15"/>
      <c r="F404" s="15"/>
      <c r="G404" s="15"/>
      <c r="H404" s="15"/>
      <c r="I404" s="15"/>
    </row>
    <row r="405" spans="1:9">
      <c r="A405" s="15">
        <v>404</v>
      </c>
      <c r="B405" s="15"/>
      <c r="C405" s="15"/>
      <c r="D405" s="15"/>
      <c r="E405" s="15"/>
      <c r="F405" s="15"/>
      <c r="G405" s="15"/>
      <c r="H405" s="15"/>
      <c r="I405" s="15"/>
    </row>
    <row r="406" spans="1:9">
      <c r="A406" s="15">
        <v>405</v>
      </c>
      <c r="B406" s="15"/>
      <c r="C406" s="15"/>
      <c r="D406" s="15"/>
      <c r="E406" s="15"/>
      <c r="F406" s="15"/>
      <c r="G406" s="15"/>
      <c r="H406" s="15"/>
      <c r="I406" s="15"/>
    </row>
    <row r="407" spans="1:9">
      <c r="A407" s="15">
        <v>406</v>
      </c>
      <c r="B407" s="15"/>
      <c r="C407" s="15"/>
      <c r="D407" s="15"/>
      <c r="E407" s="15"/>
      <c r="F407" s="15"/>
      <c r="G407" s="15"/>
      <c r="H407" s="15"/>
      <c r="I407" s="15"/>
    </row>
    <row r="408" spans="1:9">
      <c r="A408" s="15">
        <v>407</v>
      </c>
      <c r="B408" s="15"/>
      <c r="C408" s="15"/>
      <c r="D408" s="15"/>
      <c r="E408" s="15"/>
      <c r="F408" s="15"/>
      <c r="G408" s="15"/>
      <c r="H408" s="15"/>
      <c r="I408" s="15"/>
    </row>
    <row r="409" spans="1:9">
      <c r="A409" s="15">
        <v>408</v>
      </c>
      <c r="B409" s="15"/>
      <c r="C409" s="15"/>
      <c r="D409" s="15"/>
      <c r="E409" s="15"/>
      <c r="F409" s="15"/>
      <c r="G409" s="15"/>
      <c r="H409" s="15"/>
      <c r="I409" s="15"/>
    </row>
    <row r="410" spans="1:9">
      <c r="A410" s="15">
        <v>409</v>
      </c>
      <c r="B410" s="15"/>
      <c r="C410" s="15"/>
      <c r="D410" s="15"/>
      <c r="E410" s="15"/>
      <c r="F410" s="15"/>
      <c r="G410" s="15"/>
      <c r="H410" s="15"/>
      <c r="I410" s="15"/>
    </row>
    <row r="411" spans="1:9">
      <c r="A411" s="15">
        <v>410</v>
      </c>
      <c r="B411" s="15"/>
      <c r="C411" s="15"/>
      <c r="D411" s="15"/>
      <c r="E411" s="15"/>
      <c r="F411" s="15"/>
      <c r="G411" s="15"/>
      <c r="H411" s="15"/>
      <c r="I411" s="15"/>
    </row>
    <row r="412" spans="1:9">
      <c r="A412" s="15">
        <v>411</v>
      </c>
      <c r="B412" s="15"/>
      <c r="C412" s="15"/>
      <c r="D412" s="15"/>
      <c r="E412" s="15"/>
      <c r="F412" s="15"/>
      <c r="G412" s="15"/>
      <c r="H412" s="15"/>
      <c r="I412" s="15"/>
    </row>
    <row r="413" spans="1:9">
      <c r="A413" s="15">
        <v>412</v>
      </c>
      <c r="B413" s="15"/>
      <c r="C413" s="15"/>
      <c r="D413" s="15"/>
      <c r="E413" s="15"/>
      <c r="F413" s="15"/>
      <c r="G413" s="15"/>
      <c r="H413" s="15"/>
      <c r="I413" s="15"/>
    </row>
    <row r="414" spans="1:9">
      <c r="A414" s="15">
        <v>413</v>
      </c>
      <c r="B414" s="15"/>
      <c r="C414" s="15"/>
      <c r="D414" s="15"/>
      <c r="E414" s="15"/>
      <c r="F414" s="15"/>
      <c r="G414" s="15"/>
      <c r="H414" s="15"/>
      <c r="I414" s="15"/>
    </row>
    <row r="415" spans="1:9">
      <c r="A415" s="15">
        <v>414</v>
      </c>
      <c r="B415" s="15"/>
      <c r="C415" s="15"/>
      <c r="D415" s="15"/>
      <c r="E415" s="15"/>
      <c r="F415" s="15"/>
      <c r="G415" s="15"/>
      <c r="H415" s="15"/>
      <c r="I415" s="15"/>
    </row>
    <row r="416" spans="1:9">
      <c r="A416" s="15">
        <v>415</v>
      </c>
      <c r="B416" s="15"/>
      <c r="C416" s="15"/>
      <c r="D416" s="15"/>
      <c r="E416" s="15"/>
      <c r="F416" s="15"/>
      <c r="G416" s="15"/>
      <c r="H416" s="15"/>
      <c r="I416" s="15"/>
    </row>
    <row r="417" spans="1:9">
      <c r="A417" s="15">
        <v>416</v>
      </c>
      <c r="B417" s="15"/>
      <c r="C417" s="15"/>
      <c r="D417" s="15"/>
      <c r="E417" s="15"/>
      <c r="F417" s="15"/>
      <c r="G417" s="15"/>
      <c r="H417" s="15"/>
      <c r="I417" s="15"/>
    </row>
    <row r="418" spans="1:9">
      <c r="A418" s="15">
        <v>417</v>
      </c>
      <c r="B418" s="15"/>
      <c r="C418" s="15"/>
      <c r="D418" s="15"/>
      <c r="E418" s="15"/>
      <c r="F418" s="15"/>
      <c r="G418" s="15"/>
      <c r="H418" s="15"/>
      <c r="I418" s="15"/>
    </row>
    <row r="419" spans="1:9">
      <c r="A419" s="15">
        <v>418</v>
      </c>
      <c r="B419" s="15"/>
      <c r="C419" s="15"/>
      <c r="D419" s="15"/>
      <c r="E419" s="15"/>
      <c r="F419" s="15"/>
      <c r="G419" s="15"/>
      <c r="H419" s="15"/>
      <c r="I419" s="15"/>
    </row>
    <row r="420" spans="1:9">
      <c r="A420" s="15">
        <v>419</v>
      </c>
      <c r="B420" s="15"/>
      <c r="C420" s="15"/>
      <c r="D420" s="15"/>
      <c r="E420" s="15"/>
      <c r="F420" s="15"/>
      <c r="G420" s="15"/>
      <c r="H420" s="15"/>
      <c r="I420" s="15"/>
    </row>
    <row r="421" spans="1:9">
      <c r="A421" s="15">
        <v>420</v>
      </c>
      <c r="B421" s="15"/>
      <c r="C421" s="15"/>
      <c r="D421" s="15"/>
      <c r="E421" s="15"/>
      <c r="F421" s="15"/>
      <c r="G421" s="15"/>
      <c r="H421" s="15"/>
      <c r="I421" s="15"/>
    </row>
    <row r="422" spans="1:9">
      <c r="A422" s="15">
        <v>421</v>
      </c>
      <c r="B422" s="15"/>
      <c r="C422" s="15"/>
      <c r="D422" s="15"/>
      <c r="E422" s="15"/>
      <c r="F422" s="15"/>
      <c r="G422" s="15"/>
      <c r="H422" s="15"/>
      <c r="I422" s="15"/>
    </row>
    <row r="423" spans="1:9">
      <c r="A423" s="15">
        <v>422</v>
      </c>
      <c r="B423" s="15"/>
      <c r="C423" s="15"/>
      <c r="D423" s="15"/>
      <c r="E423" s="15"/>
      <c r="F423" s="15"/>
      <c r="G423" s="15"/>
      <c r="H423" s="15"/>
      <c r="I423" s="15"/>
    </row>
    <row r="424" spans="1:9">
      <c r="A424" s="15">
        <v>423</v>
      </c>
      <c r="B424" s="15"/>
      <c r="C424" s="15"/>
      <c r="D424" s="15"/>
      <c r="E424" s="15"/>
      <c r="F424" s="15"/>
      <c r="G424" s="15"/>
      <c r="H424" s="15"/>
      <c r="I424" s="15"/>
    </row>
    <row r="425" spans="1:9">
      <c r="A425" s="15">
        <v>424</v>
      </c>
      <c r="B425" s="15"/>
      <c r="C425" s="15"/>
      <c r="D425" s="15"/>
      <c r="E425" s="15"/>
      <c r="F425" s="15"/>
      <c r="G425" s="15"/>
      <c r="H425" s="15"/>
      <c r="I425" s="15"/>
    </row>
    <row r="426" spans="1:9">
      <c r="A426" s="15">
        <v>425</v>
      </c>
      <c r="B426" s="15"/>
      <c r="C426" s="15"/>
      <c r="D426" s="15"/>
      <c r="E426" s="15"/>
      <c r="F426" s="15"/>
      <c r="G426" s="15"/>
      <c r="H426" s="15"/>
      <c r="I426" s="15"/>
    </row>
    <row r="427" spans="1:9">
      <c r="A427" s="15">
        <v>426</v>
      </c>
      <c r="B427" s="15"/>
      <c r="C427" s="15"/>
      <c r="D427" s="15"/>
      <c r="E427" s="15"/>
      <c r="F427" s="15"/>
      <c r="G427" s="15"/>
      <c r="H427" s="15"/>
      <c r="I427" s="15"/>
    </row>
    <row r="428" spans="1:9">
      <c r="A428" s="15">
        <v>427</v>
      </c>
      <c r="B428" s="15"/>
      <c r="C428" s="15"/>
      <c r="D428" s="15"/>
      <c r="E428" s="15"/>
      <c r="F428" s="15"/>
      <c r="G428" s="15"/>
      <c r="H428" s="15"/>
      <c r="I428" s="15"/>
    </row>
    <row r="429" spans="1:9">
      <c r="A429" s="15">
        <v>428</v>
      </c>
      <c r="B429" s="15"/>
      <c r="C429" s="15"/>
      <c r="D429" s="15"/>
      <c r="E429" s="15"/>
      <c r="F429" s="15"/>
      <c r="G429" s="15"/>
      <c r="H429" s="15"/>
      <c r="I429" s="15"/>
    </row>
    <row r="430" spans="1:9">
      <c r="A430" s="15">
        <v>429</v>
      </c>
      <c r="B430" s="15"/>
      <c r="C430" s="15"/>
      <c r="D430" s="15"/>
      <c r="E430" s="15"/>
      <c r="F430" s="15"/>
      <c r="G430" s="15"/>
      <c r="H430" s="15"/>
      <c r="I430" s="15"/>
    </row>
    <row r="431" spans="1:9">
      <c r="A431" s="15">
        <v>430</v>
      </c>
      <c r="B431" s="15"/>
      <c r="C431" s="15"/>
      <c r="D431" s="15"/>
      <c r="E431" s="15"/>
      <c r="F431" s="15"/>
      <c r="G431" s="15"/>
      <c r="H431" s="15"/>
      <c r="I431" s="15"/>
    </row>
    <row r="432" spans="1:9">
      <c r="A432" s="15">
        <v>431</v>
      </c>
      <c r="B432" s="15"/>
      <c r="C432" s="15"/>
      <c r="D432" s="15"/>
      <c r="E432" s="15"/>
      <c r="F432" s="15"/>
      <c r="G432" s="15"/>
      <c r="H432" s="15"/>
      <c r="I432" s="15"/>
    </row>
    <row r="433" spans="1:9">
      <c r="A433" s="15">
        <v>432</v>
      </c>
      <c r="B433" s="15"/>
      <c r="C433" s="15"/>
      <c r="D433" s="15"/>
      <c r="E433" s="15"/>
      <c r="F433" s="15"/>
      <c r="G433" s="15"/>
      <c r="H433" s="15"/>
      <c r="I433" s="15"/>
    </row>
    <row r="434" spans="1:9">
      <c r="A434" s="15">
        <v>433</v>
      </c>
      <c r="B434" s="15"/>
      <c r="C434" s="15"/>
      <c r="D434" s="15"/>
      <c r="E434" s="15"/>
      <c r="F434" s="15"/>
      <c r="G434" s="15"/>
      <c r="H434" s="15"/>
      <c r="I434" s="15"/>
    </row>
    <row r="435" spans="1:9">
      <c r="A435" s="15">
        <v>434</v>
      </c>
      <c r="B435" s="15"/>
      <c r="C435" s="15"/>
      <c r="D435" s="15"/>
      <c r="E435" s="15"/>
      <c r="F435" s="15"/>
      <c r="G435" s="15"/>
      <c r="H435" s="15"/>
      <c r="I435" s="15"/>
    </row>
    <row r="436" spans="1:9">
      <c r="A436" s="15">
        <v>435</v>
      </c>
      <c r="B436" s="15"/>
      <c r="C436" s="15"/>
      <c r="D436" s="15"/>
      <c r="E436" s="15"/>
      <c r="F436" s="15"/>
      <c r="G436" s="15"/>
      <c r="H436" s="15"/>
      <c r="I436" s="15"/>
    </row>
    <row r="437" spans="1:9">
      <c r="A437" s="15">
        <v>436</v>
      </c>
      <c r="B437" s="15"/>
      <c r="C437" s="15"/>
      <c r="D437" s="15"/>
      <c r="E437" s="15"/>
      <c r="F437" s="15"/>
      <c r="G437" s="15"/>
      <c r="H437" s="15"/>
      <c r="I437" s="15"/>
    </row>
    <row r="438" spans="1:9">
      <c r="A438" s="15">
        <v>437</v>
      </c>
      <c r="B438" s="15"/>
      <c r="C438" s="15"/>
      <c r="D438" s="15"/>
      <c r="E438" s="15"/>
      <c r="F438" s="15"/>
      <c r="G438" s="15"/>
      <c r="H438" s="15"/>
      <c r="I438" s="15"/>
    </row>
    <row r="439" spans="1:9">
      <c r="A439" s="15">
        <v>438</v>
      </c>
      <c r="B439" s="15"/>
      <c r="C439" s="15"/>
      <c r="D439" s="15"/>
      <c r="E439" s="15"/>
      <c r="F439" s="15"/>
      <c r="G439" s="15"/>
      <c r="H439" s="15"/>
      <c r="I439" s="15"/>
    </row>
    <row r="440" spans="1:9">
      <c r="A440" s="15">
        <v>439</v>
      </c>
      <c r="B440" s="15"/>
      <c r="C440" s="15"/>
      <c r="D440" s="15"/>
      <c r="E440" s="15"/>
      <c r="F440" s="15"/>
      <c r="G440" s="15"/>
      <c r="H440" s="15"/>
      <c r="I440" s="15"/>
    </row>
    <row r="441" spans="1:9">
      <c r="A441" s="15">
        <v>440</v>
      </c>
      <c r="B441" s="15"/>
      <c r="C441" s="15"/>
      <c r="D441" s="15"/>
      <c r="E441" s="15"/>
      <c r="F441" s="15"/>
      <c r="G441" s="15"/>
      <c r="H441" s="15"/>
      <c r="I441" s="15"/>
    </row>
    <row r="442" spans="1:9">
      <c r="A442" s="15">
        <v>441</v>
      </c>
      <c r="B442" s="15"/>
      <c r="C442" s="15"/>
      <c r="D442" s="15"/>
      <c r="E442" s="15"/>
      <c r="F442" s="15"/>
      <c r="G442" s="15"/>
      <c r="H442" s="15"/>
      <c r="I442" s="15"/>
    </row>
    <row r="443" spans="1:9">
      <c r="A443" s="15">
        <v>442</v>
      </c>
      <c r="B443" s="15"/>
      <c r="C443" s="15"/>
      <c r="D443" s="15"/>
      <c r="E443" s="15"/>
      <c r="F443" s="15"/>
      <c r="G443" s="15"/>
      <c r="H443" s="15"/>
      <c r="I443" s="15"/>
    </row>
    <row r="444" spans="1:9">
      <c r="A444" s="15">
        <v>443</v>
      </c>
      <c r="B444" s="15"/>
      <c r="C444" s="15"/>
      <c r="D444" s="15"/>
      <c r="E444" s="15"/>
      <c r="F444" s="15"/>
      <c r="G444" s="15"/>
      <c r="H444" s="15"/>
      <c r="I444" s="15"/>
    </row>
    <row r="445" spans="1:9">
      <c r="A445" s="15">
        <v>444</v>
      </c>
      <c r="B445" s="15"/>
      <c r="C445" s="15"/>
      <c r="D445" s="15"/>
      <c r="E445" s="15"/>
      <c r="F445" s="15"/>
      <c r="G445" s="15"/>
      <c r="H445" s="15"/>
      <c r="I445" s="15"/>
    </row>
    <row r="446" spans="1:9">
      <c r="A446" s="15">
        <v>445</v>
      </c>
      <c r="B446" s="15"/>
      <c r="C446" s="15"/>
      <c r="D446" s="15"/>
      <c r="E446" s="15"/>
      <c r="F446" s="15"/>
      <c r="G446" s="15"/>
      <c r="H446" s="15"/>
      <c r="I446" s="15"/>
    </row>
    <row r="447" spans="1:9">
      <c r="A447" s="15">
        <v>446</v>
      </c>
      <c r="B447" s="15"/>
      <c r="C447" s="15"/>
      <c r="D447" s="15"/>
      <c r="E447" s="15"/>
      <c r="F447" s="15"/>
      <c r="G447" s="15"/>
      <c r="H447" s="15"/>
      <c r="I447" s="15"/>
    </row>
    <row r="448" spans="1:9">
      <c r="A448" s="15">
        <v>447</v>
      </c>
      <c r="B448" s="15"/>
      <c r="C448" s="15"/>
      <c r="D448" s="15"/>
      <c r="E448" s="15"/>
      <c r="F448" s="15"/>
      <c r="G448" s="15"/>
      <c r="H448" s="15"/>
      <c r="I448" s="15"/>
    </row>
    <row r="449" spans="1:9">
      <c r="A449" s="15">
        <v>448</v>
      </c>
      <c r="B449" s="15"/>
      <c r="C449" s="15"/>
      <c r="D449" s="15"/>
      <c r="E449" s="15"/>
      <c r="F449" s="15"/>
      <c r="G449" s="15"/>
      <c r="H449" s="15"/>
      <c r="I449" s="15"/>
    </row>
    <row r="450" spans="1:9">
      <c r="A450" s="15">
        <v>449</v>
      </c>
      <c r="B450" s="15"/>
      <c r="C450" s="15"/>
      <c r="D450" s="15"/>
      <c r="E450" s="15"/>
      <c r="F450" s="15"/>
      <c r="G450" s="15"/>
      <c r="H450" s="15"/>
      <c r="I450" s="15"/>
    </row>
    <row r="451" spans="1:9">
      <c r="A451" s="15">
        <v>450</v>
      </c>
      <c r="B451" s="15"/>
      <c r="C451" s="15"/>
      <c r="D451" s="15"/>
      <c r="E451" s="15"/>
      <c r="F451" s="15"/>
      <c r="G451" s="15"/>
      <c r="H451" s="15"/>
      <c r="I451" s="15"/>
    </row>
    <row r="452" spans="1:9">
      <c r="A452" s="15"/>
      <c r="B452" s="15"/>
      <c r="C452" s="15"/>
      <c r="D452" s="15"/>
      <c r="E452" s="15"/>
      <c r="F452" s="15"/>
      <c r="G452" s="15"/>
      <c r="H452" s="15"/>
      <c r="I452" s="15"/>
    </row>
    <row r="453" spans="1:9">
      <c r="A453" s="15"/>
      <c r="B453" s="15"/>
      <c r="C453" s="15"/>
      <c r="D453" s="15"/>
      <c r="E453" s="15"/>
      <c r="F453" s="15"/>
      <c r="G453" s="15"/>
      <c r="H453" s="15"/>
      <c r="I453" s="15"/>
    </row>
    <row r="454" spans="1:9">
      <c r="A454" s="15"/>
      <c r="B454" s="15"/>
      <c r="C454" s="15"/>
      <c r="D454" s="15"/>
      <c r="E454" s="15"/>
      <c r="F454" s="15"/>
      <c r="G454" s="15"/>
      <c r="H454" s="15"/>
      <c r="I454" s="15"/>
    </row>
    <row r="455" spans="1:9">
      <c r="A455" s="15"/>
      <c r="B455" s="15"/>
      <c r="C455" s="15"/>
      <c r="D455" s="15"/>
      <c r="E455" s="15"/>
      <c r="F455" s="15"/>
      <c r="G455" s="15"/>
      <c r="H455" s="15"/>
      <c r="I455" s="15"/>
    </row>
    <row r="456" spans="1:9">
      <c r="A456" s="15"/>
      <c r="B456" s="15"/>
      <c r="C456" s="15"/>
      <c r="D456" s="15"/>
      <c r="E456" s="15"/>
      <c r="F456" s="15"/>
      <c r="G456" s="15"/>
      <c r="H456" s="15"/>
      <c r="I456" s="15"/>
    </row>
    <row r="457" spans="1:9">
      <c r="A457" s="15"/>
      <c r="B457" s="15"/>
      <c r="C457" s="15"/>
      <c r="D457" s="15"/>
      <c r="E457" s="15"/>
      <c r="F457" s="15"/>
      <c r="G457" s="15"/>
      <c r="H457" s="15"/>
      <c r="I457" s="15"/>
    </row>
    <row r="458" spans="1:9">
      <c r="A458" s="15"/>
      <c r="B458" s="15"/>
      <c r="C458" s="15"/>
      <c r="D458" s="15"/>
      <c r="E458" s="15"/>
      <c r="F458" s="15"/>
      <c r="G458" s="15"/>
      <c r="H458" s="15"/>
      <c r="I458" s="15"/>
    </row>
    <row r="459" spans="1:9">
      <c r="A459" s="15"/>
      <c r="B459" s="15"/>
      <c r="C459" s="15"/>
      <c r="D459" s="15"/>
      <c r="E459" s="15"/>
      <c r="F459" s="15"/>
      <c r="G459" s="15"/>
      <c r="H459" s="15"/>
      <c r="I459" s="15"/>
    </row>
    <row r="460" spans="1:9">
      <c r="A460" s="15"/>
      <c r="B460" s="15"/>
      <c r="C460" s="15"/>
      <c r="D460" s="15"/>
      <c r="E460" s="15"/>
      <c r="F460" s="15"/>
      <c r="G460" s="15"/>
      <c r="H460" s="15"/>
      <c r="I460" s="15"/>
    </row>
    <row r="461" spans="1:9">
      <c r="A461" s="15"/>
      <c r="B461" s="15"/>
      <c r="C461" s="15"/>
      <c r="D461" s="15"/>
      <c r="E461" s="15"/>
      <c r="F461" s="15"/>
      <c r="G461" s="15"/>
      <c r="H461" s="15"/>
      <c r="I461" s="15"/>
    </row>
    <row r="462" spans="1:9">
      <c r="A462" s="15"/>
      <c r="B462" s="15"/>
      <c r="C462" s="15"/>
      <c r="D462" s="15"/>
      <c r="E462" s="15"/>
      <c r="F462" s="15"/>
      <c r="G462" s="15"/>
      <c r="H462" s="15"/>
      <c r="I462" s="15"/>
    </row>
    <row r="463" spans="1:9">
      <c r="A463" s="15"/>
      <c r="B463" s="15"/>
      <c r="C463" s="15"/>
      <c r="D463" s="15"/>
      <c r="E463" s="15"/>
      <c r="F463" s="15"/>
      <c r="G463" s="15"/>
      <c r="H463" s="15"/>
      <c r="I463" s="15"/>
    </row>
    <row r="464" spans="1:9">
      <c r="A464" s="15"/>
      <c r="B464" s="15"/>
      <c r="C464" s="15"/>
      <c r="D464" s="15"/>
      <c r="E464" s="15"/>
      <c r="F464" s="15"/>
      <c r="G464" s="15"/>
      <c r="H464" s="15"/>
      <c r="I464" s="15"/>
    </row>
    <row r="465" spans="1:9">
      <c r="A465" s="15"/>
      <c r="B465" s="15"/>
      <c r="C465" s="15"/>
      <c r="D465" s="15"/>
      <c r="E465" s="15"/>
      <c r="F465" s="15"/>
      <c r="G465" s="15"/>
      <c r="H465" s="15"/>
      <c r="I465" s="15"/>
    </row>
    <row r="466" spans="1:9">
      <c r="A466" s="15"/>
      <c r="B466" s="15"/>
      <c r="C466" s="15"/>
      <c r="D466" s="15"/>
      <c r="E466" s="15"/>
      <c r="F466" s="15"/>
      <c r="G466" s="15"/>
      <c r="H466" s="15"/>
      <c r="I466" s="15"/>
    </row>
    <row r="467" spans="1:9">
      <c r="A467" s="15"/>
      <c r="B467" s="15"/>
      <c r="C467" s="15"/>
      <c r="D467" s="15"/>
      <c r="E467" s="15"/>
      <c r="F467" s="15"/>
      <c r="G467" s="15"/>
      <c r="H467" s="15"/>
      <c r="I467" s="15"/>
    </row>
    <row r="468" spans="1:9">
      <c r="A468" s="15"/>
      <c r="B468" s="15"/>
      <c r="C468" s="15"/>
      <c r="D468" s="15"/>
      <c r="E468" s="15"/>
      <c r="F468" s="15"/>
      <c r="G468" s="15"/>
      <c r="H468" s="15"/>
      <c r="I468" s="15"/>
    </row>
    <row r="469" spans="1:9">
      <c r="A469" s="15"/>
      <c r="B469" s="15"/>
      <c r="C469" s="15"/>
      <c r="D469" s="15"/>
      <c r="E469" s="15"/>
      <c r="F469" s="15"/>
      <c r="G469" s="15"/>
      <c r="H469" s="15"/>
      <c r="I469" s="15"/>
    </row>
    <row r="470" spans="1:9">
      <c r="A470" s="15"/>
      <c r="B470" s="15"/>
      <c r="C470" s="15"/>
      <c r="D470" s="15"/>
      <c r="E470" s="15"/>
      <c r="F470" s="15"/>
      <c r="G470" s="15"/>
      <c r="H470" s="15"/>
      <c r="I470" s="15"/>
    </row>
    <row r="471" spans="1:9">
      <c r="A471" s="15"/>
      <c r="B471" s="15"/>
      <c r="C471" s="15"/>
      <c r="D471" s="15"/>
      <c r="E471" s="15"/>
      <c r="F471" s="15"/>
      <c r="G471" s="15"/>
      <c r="H471" s="15"/>
      <c r="I471" s="15"/>
    </row>
    <row r="472" spans="1:9">
      <c r="A472" s="15"/>
      <c r="B472" s="15"/>
      <c r="C472" s="15"/>
      <c r="D472" s="15"/>
      <c r="E472" s="15"/>
      <c r="F472" s="15"/>
      <c r="G472" s="15"/>
      <c r="H472" s="15"/>
      <c r="I472" s="15"/>
    </row>
    <row r="473" spans="1:9">
      <c r="A473" s="15"/>
      <c r="B473" s="15"/>
      <c r="C473" s="15"/>
      <c r="D473" s="15"/>
      <c r="E473" s="15"/>
      <c r="F473" s="15"/>
      <c r="G473" s="15"/>
      <c r="H473" s="15"/>
      <c r="I473" s="15"/>
    </row>
    <row r="474" spans="1:9">
      <c r="A474" s="15"/>
      <c r="B474" s="15"/>
      <c r="C474" s="15"/>
      <c r="D474" s="15"/>
      <c r="E474" s="15"/>
      <c r="F474" s="15"/>
      <c r="G474" s="15"/>
      <c r="H474" s="15"/>
      <c r="I474" s="15"/>
    </row>
    <row r="475" spans="1:9">
      <c r="A475" s="15"/>
      <c r="B475" s="15"/>
      <c r="C475" s="15"/>
      <c r="D475" s="15"/>
      <c r="E475" s="15"/>
      <c r="F475" s="15"/>
      <c r="G475" s="15"/>
      <c r="H475" s="15"/>
      <c r="I475" s="15"/>
    </row>
    <row r="476" spans="1:9">
      <c r="A476" s="15"/>
      <c r="B476" s="15"/>
      <c r="C476" s="15"/>
      <c r="D476" s="15"/>
      <c r="E476" s="15"/>
      <c r="F476" s="15"/>
      <c r="G476" s="15"/>
      <c r="H476" s="15"/>
      <c r="I476" s="15"/>
    </row>
    <row r="477" spans="1:9">
      <c r="A477" s="15"/>
      <c r="B477" s="15"/>
      <c r="C477" s="15"/>
      <c r="D477" s="15"/>
      <c r="E477" s="15"/>
      <c r="F477" s="15"/>
      <c r="G477" s="15"/>
      <c r="H477" s="15"/>
      <c r="I477" s="15"/>
    </row>
    <row r="478" spans="1:9">
      <c r="A478" s="15"/>
      <c r="B478" s="15"/>
      <c r="C478" s="15"/>
      <c r="D478" s="15"/>
      <c r="E478" s="15"/>
      <c r="F478" s="15"/>
      <c r="G478" s="15"/>
      <c r="H478" s="15"/>
      <c r="I478" s="15"/>
    </row>
    <row r="479" spans="1:9">
      <c r="A479" s="15"/>
      <c r="B479" s="15"/>
      <c r="C479" s="15"/>
      <c r="D479" s="15"/>
      <c r="E479" s="15"/>
      <c r="F479" s="15"/>
      <c r="G479" s="15"/>
      <c r="H479" s="15"/>
      <c r="I479" s="15"/>
    </row>
    <row r="480" spans="1:9">
      <c r="A480" s="15"/>
      <c r="B480" s="15"/>
      <c r="C480" s="15"/>
      <c r="D480" s="15"/>
      <c r="E480" s="15"/>
      <c r="F480" s="15"/>
      <c r="G480" s="15"/>
      <c r="H480" s="15"/>
      <c r="I480" s="15"/>
    </row>
    <row r="481" spans="1:9">
      <c r="A481" s="15"/>
      <c r="B481" s="15"/>
      <c r="C481" s="15"/>
      <c r="D481" s="15"/>
      <c r="E481" s="15"/>
      <c r="F481" s="15"/>
      <c r="G481" s="15"/>
      <c r="H481" s="15"/>
      <c r="I481" s="15"/>
    </row>
    <row r="482" spans="1:9">
      <c r="A482" s="15"/>
      <c r="B482" s="15"/>
      <c r="C482" s="15"/>
      <c r="D482" s="15"/>
      <c r="E482" s="15"/>
      <c r="F482" s="15"/>
      <c r="G482" s="15"/>
      <c r="H482" s="15"/>
      <c r="I482" s="15"/>
    </row>
    <row r="483" spans="1:9">
      <c r="A483" s="15"/>
      <c r="B483" s="15"/>
      <c r="C483" s="15"/>
      <c r="D483" s="15"/>
      <c r="E483" s="15"/>
      <c r="F483" s="15"/>
      <c r="G483" s="15"/>
      <c r="H483" s="15"/>
      <c r="I483" s="15"/>
    </row>
    <row r="484" spans="1:9">
      <c r="A484" s="15"/>
      <c r="B484" s="15"/>
      <c r="C484" s="15"/>
      <c r="D484" s="15"/>
      <c r="E484" s="15"/>
      <c r="F484" s="15"/>
      <c r="G484" s="15"/>
      <c r="H484" s="15"/>
      <c r="I484" s="15"/>
    </row>
    <row r="485" spans="1:9">
      <c r="A485" s="15"/>
      <c r="B485" s="15"/>
      <c r="C485" s="15"/>
      <c r="D485" s="15"/>
      <c r="E485" s="15"/>
      <c r="F485" s="15"/>
      <c r="G485" s="15"/>
      <c r="H485" s="15"/>
      <c r="I485" s="15"/>
    </row>
    <row r="486" spans="1:9">
      <c r="A486" s="15"/>
      <c r="B486" s="15"/>
      <c r="C486" s="15"/>
      <c r="D486" s="15"/>
      <c r="E486" s="15"/>
      <c r="F486" s="15"/>
      <c r="G486" s="15"/>
      <c r="H486" s="15"/>
      <c r="I486" s="15"/>
    </row>
    <row r="487" spans="1:9">
      <c r="A487" s="15"/>
      <c r="B487" s="15"/>
      <c r="C487" s="15"/>
      <c r="D487" s="15"/>
      <c r="E487" s="15"/>
      <c r="F487" s="15"/>
      <c r="G487" s="15"/>
      <c r="H487" s="15"/>
      <c r="I487" s="15"/>
    </row>
    <row r="488" spans="1:9">
      <c r="A488" s="15"/>
      <c r="B488" s="15"/>
      <c r="C488" s="15"/>
      <c r="D488" s="15"/>
      <c r="E488" s="15"/>
      <c r="F488" s="15"/>
      <c r="G488" s="15"/>
      <c r="H488" s="15"/>
      <c r="I488" s="15"/>
    </row>
    <row r="489" spans="1:9">
      <c r="A489" s="15"/>
      <c r="B489" s="15"/>
      <c r="C489" s="15"/>
      <c r="D489" s="15"/>
      <c r="E489" s="15"/>
      <c r="F489" s="15"/>
      <c r="G489" s="15"/>
      <c r="H489" s="15"/>
      <c r="I489" s="15"/>
    </row>
    <row r="490" spans="1:9">
      <c r="A490" s="15"/>
      <c r="B490" s="15"/>
      <c r="C490" s="15"/>
      <c r="D490" s="15"/>
      <c r="E490" s="15"/>
      <c r="F490" s="15"/>
      <c r="G490" s="15"/>
      <c r="H490" s="15"/>
      <c r="I490" s="15"/>
    </row>
    <row r="491" spans="1:9">
      <c r="A491" s="15"/>
      <c r="B491" s="15"/>
      <c r="C491" s="15"/>
      <c r="D491" s="15"/>
      <c r="E491" s="15"/>
      <c r="F491" s="15"/>
      <c r="G491" s="15"/>
      <c r="H491" s="15"/>
      <c r="I491" s="15"/>
    </row>
    <row r="492" spans="1:9">
      <c r="A492" s="15"/>
      <c r="B492" s="15"/>
      <c r="C492" s="15"/>
      <c r="D492" s="15"/>
      <c r="E492" s="15"/>
      <c r="F492" s="15"/>
      <c r="G492" s="15"/>
      <c r="H492" s="15"/>
      <c r="I492" s="15"/>
    </row>
    <row r="493" spans="1:9">
      <c r="A493" s="15"/>
      <c r="B493" s="15"/>
      <c r="C493" s="15"/>
      <c r="D493" s="15"/>
      <c r="E493" s="15"/>
      <c r="F493" s="15"/>
      <c r="G493" s="15"/>
      <c r="H493" s="15"/>
      <c r="I493" s="15"/>
    </row>
    <row r="494" spans="1:9">
      <c r="A494" s="15"/>
      <c r="B494" s="15"/>
      <c r="C494" s="15"/>
      <c r="D494" s="15"/>
      <c r="E494" s="15"/>
      <c r="F494" s="15"/>
      <c r="G494" s="15"/>
      <c r="H494" s="15"/>
      <c r="I494" s="15"/>
    </row>
    <row r="495" spans="1:9">
      <c r="A495" s="15"/>
      <c r="B495" s="15"/>
      <c r="C495" s="15"/>
      <c r="D495" s="15"/>
      <c r="E495" s="15"/>
      <c r="F495" s="15"/>
      <c r="G495" s="15"/>
      <c r="H495" s="15"/>
      <c r="I495" s="15"/>
    </row>
    <row r="496" spans="1:9">
      <c r="A496" s="15"/>
      <c r="B496" s="15"/>
      <c r="C496" s="15"/>
      <c r="D496" s="15"/>
      <c r="E496" s="15"/>
      <c r="F496" s="15"/>
      <c r="G496" s="15"/>
      <c r="H496" s="15"/>
      <c r="I496" s="15"/>
    </row>
    <row r="497" spans="1:9">
      <c r="A497" s="15"/>
      <c r="B497" s="15"/>
      <c r="C497" s="15"/>
      <c r="D497" s="15"/>
      <c r="E497" s="15"/>
      <c r="F497" s="15"/>
      <c r="G497" s="15"/>
      <c r="H497" s="15"/>
      <c r="I497" s="15"/>
    </row>
    <row r="498" spans="1:9">
      <c r="A498" s="15"/>
      <c r="B498" s="15"/>
      <c r="C498" s="15"/>
      <c r="D498" s="15"/>
      <c r="E498" s="15"/>
      <c r="F498" s="15"/>
      <c r="G498" s="15"/>
      <c r="H498" s="15"/>
      <c r="I498" s="15"/>
    </row>
    <row r="499" spans="1:9">
      <c r="A499" s="15"/>
      <c r="B499" s="15"/>
      <c r="C499" s="15"/>
      <c r="D499" s="15"/>
      <c r="E499" s="15"/>
      <c r="F499" s="15"/>
      <c r="G499" s="15"/>
      <c r="H499" s="15"/>
      <c r="I499" s="15"/>
    </row>
    <row r="500" spans="1:9">
      <c r="A500" s="15"/>
      <c r="B500" s="15"/>
      <c r="C500" s="15"/>
      <c r="D500" s="15"/>
      <c r="E500" s="15"/>
      <c r="F500" s="15"/>
      <c r="G500" s="15"/>
      <c r="H500" s="15"/>
      <c r="I500" s="15"/>
    </row>
    <row r="501" spans="1:9">
      <c r="A501" s="15"/>
      <c r="B501" s="15"/>
      <c r="C501" s="15"/>
      <c r="D501" s="15"/>
      <c r="E501" s="15"/>
      <c r="F501" s="15"/>
      <c r="G501" s="15"/>
      <c r="H501" s="15"/>
      <c r="I501" s="15"/>
    </row>
    <row r="502" spans="1:9">
      <c r="A502" s="15"/>
      <c r="B502" s="15"/>
      <c r="C502" s="15"/>
      <c r="D502" s="15"/>
      <c r="E502" s="15"/>
      <c r="F502" s="15"/>
      <c r="G502" s="15"/>
      <c r="H502" s="15"/>
      <c r="I502" s="15"/>
    </row>
    <row r="503" spans="1:9">
      <c r="A503" s="15"/>
      <c r="B503" s="15"/>
      <c r="C503" s="15"/>
      <c r="D503" s="15"/>
      <c r="E503" s="15"/>
      <c r="F503" s="15"/>
      <c r="G503" s="15"/>
      <c r="H503" s="15"/>
      <c r="I503" s="15"/>
    </row>
    <row r="504" spans="1:9">
      <c r="A504" s="15"/>
      <c r="B504" s="15"/>
      <c r="C504" s="15"/>
      <c r="D504" s="15"/>
      <c r="E504" s="15"/>
      <c r="F504" s="15"/>
      <c r="G504" s="15"/>
      <c r="H504" s="15"/>
      <c r="I504" s="15"/>
    </row>
    <row r="505" spans="1:9">
      <c r="A505" s="15"/>
      <c r="B505" s="15"/>
      <c r="C505" s="15"/>
      <c r="D505" s="15"/>
      <c r="E505" s="15"/>
      <c r="F505" s="15"/>
      <c r="G505" s="15"/>
      <c r="H505" s="15"/>
      <c r="I505" s="15"/>
    </row>
    <row r="506" spans="1:9">
      <c r="A506" s="15"/>
      <c r="B506" s="15"/>
      <c r="C506" s="15"/>
      <c r="D506" s="15"/>
      <c r="E506" s="15"/>
      <c r="F506" s="15"/>
      <c r="G506" s="15"/>
      <c r="H506" s="15"/>
      <c r="I506" s="15"/>
    </row>
    <row r="507" spans="1:9">
      <c r="A507" s="15"/>
      <c r="B507" s="15"/>
      <c r="C507" s="15"/>
      <c r="D507" s="15"/>
      <c r="E507" s="15"/>
      <c r="F507" s="15"/>
      <c r="G507" s="15"/>
      <c r="H507" s="15"/>
      <c r="I507" s="15"/>
    </row>
    <row r="508" spans="1:9">
      <c r="A508" s="15"/>
      <c r="B508" s="15"/>
      <c r="C508" s="15"/>
      <c r="D508" s="15"/>
      <c r="E508" s="15"/>
      <c r="F508" s="15"/>
      <c r="G508" s="15"/>
      <c r="H508" s="15"/>
      <c r="I508" s="15"/>
    </row>
    <row r="509" spans="1:9">
      <c r="A509" s="15"/>
      <c r="B509" s="15"/>
      <c r="C509" s="15"/>
      <c r="D509" s="15"/>
      <c r="E509" s="15"/>
      <c r="F509" s="15"/>
      <c r="G509" s="15"/>
      <c r="H509" s="15"/>
      <c r="I509" s="15"/>
    </row>
    <row r="510" spans="1:9">
      <c r="A510" s="15"/>
      <c r="B510" s="15"/>
      <c r="C510" s="15"/>
      <c r="D510" s="15"/>
      <c r="E510" s="15"/>
      <c r="F510" s="15"/>
      <c r="G510" s="15"/>
      <c r="H510" s="15"/>
      <c r="I510" s="15"/>
    </row>
    <row r="511" spans="1:9">
      <c r="A511" s="15"/>
      <c r="B511" s="15"/>
      <c r="C511" s="15"/>
      <c r="D511" s="15"/>
      <c r="E511" s="15"/>
      <c r="F511" s="15"/>
      <c r="G511" s="15"/>
      <c r="H511" s="15"/>
      <c r="I511" s="15"/>
    </row>
    <row r="512" spans="1:9">
      <c r="A512" s="15"/>
      <c r="B512" s="15"/>
      <c r="C512" s="15"/>
      <c r="D512" s="15"/>
      <c r="E512" s="15"/>
      <c r="F512" s="15"/>
      <c r="G512" s="15"/>
      <c r="H512" s="15"/>
      <c r="I512" s="15"/>
    </row>
    <row r="513" spans="1:9">
      <c r="A513" s="15"/>
      <c r="B513" s="15"/>
      <c r="C513" s="15"/>
      <c r="D513" s="15"/>
      <c r="E513" s="15"/>
      <c r="F513" s="15"/>
      <c r="G513" s="15"/>
      <c r="H513" s="15"/>
      <c r="I513" s="15"/>
    </row>
    <row r="514" spans="1:9">
      <c r="A514" s="15"/>
      <c r="B514" s="15"/>
      <c r="C514" s="15"/>
      <c r="D514" s="15"/>
      <c r="E514" s="15"/>
      <c r="F514" s="15"/>
      <c r="G514" s="15"/>
      <c r="H514" s="15"/>
      <c r="I514" s="15"/>
    </row>
    <row r="515" spans="1:9">
      <c r="A515" s="15"/>
      <c r="B515" s="15"/>
      <c r="C515" s="15"/>
      <c r="D515" s="15"/>
      <c r="E515" s="15"/>
      <c r="F515" s="15"/>
      <c r="G515" s="15"/>
      <c r="H515" s="15"/>
      <c r="I515" s="15"/>
    </row>
    <row r="516" spans="1:9">
      <c r="A516" s="15"/>
      <c r="B516" s="15"/>
      <c r="C516" s="15"/>
      <c r="D516" s="15"/>
      <c r="E516" s="15"/>
      <c r="F516" s="15"/>
      <c r="G516" s="15"/>
      <c r="H516" s="15"/>
      <c r="I516" s="15"/>
    </row>
    <row r="517" spans="1:9">
      <c r="A517" s="15"/>
      <c r="B517" s="15"/>
      <c r="C517" s="15"/>
      <c r="D517" s="15"/>
      <c r="E517" s="15"/>
      <c r="F517" s="15"/>
      <c r="G517" s="15"/>
      <c r="H517" s="15"/>
      <c r="I517" s="15"/>
    </row>
    <row r="518" spans="1:9">
      <c r="A518" s="15"/>
      <c r="B518" s="15"/>
      <c r="C518" s="15"/>
      <c r="D518" s="15"/>
      <c r="E518" s="15"/>
      <c r="F518" s="15"/>
      <c r="G518" s="15"/>
      <c r="H518" s="15"/>
      <c r="I518" s="15"/>
    </row>
    <row r="519" spans="1:9">
      <c r="A519" s="15"/>
      <c r="B519" s="15"/>
      <c r="C519" s="15"/>
      <c r="D519" s="15"/>
      <c r="E519" s="15"/>
      <c r="F519" s="15"/>
      <c r="G519" s="15"/>
      <c r="H519" s="15"/>
      <c r="I519" s="15"/>
    </row>
    <row r="520" spans="1:9">
      <c r="A520" s="15"/>
      <c r="B520" s="15"/>
      <c r="C520" s="15"/>
      <c r="D520" s="15"/>
      <c r="E520" s="15"/>
      <c r="F520" s="15"/>
      <c r="G520" s="15"/>
      <c r="H520" s="15"/>
      <c r="I520" s="15"/>
    </row>
    <row r="521" spans="1:9">
      <c r="A521" s="15"/>
      <c r="B521" s="15"/>
      <c r="C521" s="15"/>
      <c r="D521" s="15"/>
      <c r="E521" s="15"/>
      <c r="F521" s="15"/>
      <c r="G521" s="15"/>
      <c r="H521" s="15"/>
      <c r="I521" s="15"/>
    </row>
    <row r="522" spans="1:9">
      <c r="A522" s="15"/>
      <c r="B522" s="15"/>
      <c r="C522" s="15"/>
      <c r="D522" s="15"/>
      <c r="E522" s="15"/>
      <c r="F522" s="15"/>
      <c r="G522" s="15"/>
      <c r="H522" s="15"/>
      <c r="I522" s="15"/>
    </row>
    <row r="523" spans="1:9">
      <c r="A523" s="15"/>
      <c r="B523" s="15"/>
      <c r="C523" s="15"/>
      <c r="D523" s="15"/>
      <c r="E523" s="15"/>
      <c r="F523" s="15"/>
      <c r="G523" s="15"/>
      <c r="H523" s="15"/>
      <c r="I523" s="15"/>
    </row>
    <row r="524" spans="1:9">
      <c r="A524" s="15"/>
      <c r="B524" s="15"/>
      <c r="C524" s="15"/>
      <c r="D524" s="15"/>
      <c r="E524" s="15"/>
      <c r="F524" s="15"/>
      <c r="G524" s="15"/>
      <c r="H524" s="15"/>
      <c r="I524" s="15"/>
    </row>
    <row r="525" spans="1:9">
      <c r="A525" s="15"/>
      <c r="B525" s="15"/>
      <c r="C525" s="15"/>
      <c r="D525" s="15"/>
      <c r="E525" s="15"/>
      <c r="F525" s="15"/>
      <c r="G525" s="15"/>
      <c r="H525" s="15"/>
      <c r="I525" s="15"/>
    </row>
    <row r="526" spans="1:9">
      <c r="A526" s="15"/>
      <c r="B526" s="15"/>
      <c r="C526" s="15"/>
      <c r="D526" s="15"/>
      <c r="E526" s="15"/>
      <c r="F526" s="15"/>
      <c r="G526" s="15"/>
      <c r="H526" s="15"/>
      <c r="I526" s="15"/>
    </row>
    <row r="527" spans="1:9">
      <c r="A527" s="15"/>
      <c r="B527" s="15"/>
      <c r="C527" s="15"/>
      <c r="D527" s="15"/>
      <c r="E527" s="15"/>
      <c r="F527" s="15"/>
      <c r="G527" s="15"/>
      <c r="H527" s="15"/>
      <c r="I527" s="15"/>
    </row>
    <row r="528" spans="1:9">
      <c r="A528" s="15"/>
      <c r="B528" s="15"/>
      <c r="C528" s="15"/>
      <c r="D528" s="15"/>
      <c r="E528" s="15"/>
      <c r="F528" s="15"/>
      <c r="G528" s="15"/>
      <c r="H528" s="15"/>
      <c r="I528" s="15"/>
    </row>
    <row r="529" spans="1:9">
      <c r="A529" s="15"/>
      <c r="B529" s="15"/>
      <c r="C529" s="15"/>
      <c r="D529" s="15"/>
      <c r="E529" s="15"/>
      <c r="F529" s="15"/>
      <c r="G529" s="15"/>
      <c r="H529" s="15"/>
      <c r="I529" s="15"/>
    </row>
    <row r="530" spans="1:9">
      <c r="A530" s="15"/>
      <c r="B530" s="15"/>
      <c r="C530" s="15"/>
      <c r="D530" s="15"/>
      <c r="E530" s="15"/>
      <c r="F530" s="15"/>
      <c r="G530" s="15"/>
      <c r="H530" s="15"/>
      <c r="I530" s="15"/>
    </row>
    <row r="531" spans="1:9">
      <c r="A531" s="15"/>
      <c r="B531" s="15"/>
      <c r="C531" s="15"/>
      <c r="D531" s="15"/>
      <c r="E531" s="15"/>
      <c r="F531" s="15"/>
      <c r="G531" s="15"/>
      <c r="H531" s="15"/>
      <c r="I531" s="15"/>
    </row>
    <row r="532" spans="1:9">
      <c r="A532" s="15"/>
      <c r="B532" s="15"/>
      <c r="C532" s="15"/>
      <c r="D532" s="15"/>
      <c r="E532" s="15"/>
      <c r="F532" s="15"/>
      <c r="G532" s="15"/>
      <c r="H532" s="15"/>
      <c r="I532" s="15"/>
    </row>
    <row r="533" spans="1:9">
      <c r="A533" s="15"/>
      <c r="B533" s="15"/>
      <c r="C533" s="15"/>
      <c r="D533" s="15"/>
      <c r="E533" s="15"/>
      <c r="F533" s="15"/>
      <c r="G533" s="15"/>
      <c r="H533" s="15"/>
      <c r="I533" s="15"/>
    </row>
    <row r="534" spans="1:9">
      <c r="A534" s="15"/>
      <c r="B534" s="15"/>
      <c r="C534" s="15"/>
      <c r="D534" s="15"/>
      <c r="E534" s="15"/>
      <c r="F534" s="15"/>
      <c r="G534" s="15"/>
      <c r="H534" s="15"/>
      <c r="I534" s="15"/>
    </row>
    <row r="535" spans="1:9">
      <c r="A535" s="15"/>
      <c r="B535" s="15"/>
      <c r="C535" s="15"/>
      <c r="D535" s="15"/>
      <c r="E535" s="15"/>
      <c r="F535" s="15"/>
      <c r="G535" s="15"/>
      <c r="H535" s="15"/>
      <c r="I535" s="15"/>
    </row>
    <row r="536" spans="1:9">
      <c r="A536" s="15"/>
      <c r="B536" s="15"/>
      <c r="C536" s="15"/>
      <c r="D536" s="15"/>
      <c r="E536" s="15"/>
      <c r="F536" s="15"/>
      <c r="G536" s="15"/>
      <c r="H536" s="15"/>
      <c r="I536" s="15"/>
    </row>
    <row r="537" spans="1:9">
      <c r="A537" s="15"/>
      <c r="B537" s="15"/>
      <c r="C537" s="15"/>
      <c r="D537" s="15"/>
      <c r="E537" s="15"/>
      <c r="F537" s="15"/>
      <c r="G537" s="15"/>
      <c r="H537" s="15"/>
      <c r="I537" s="15"/>
    </row>
    <row r="538" spans="1:9">
      <c r="A538" s="15"/>
      <c r="B538" s="15"/>
      <c r="C538" s="15"/>
      <c r="D538" s="15"/>
      <c r="E538" s="15"/>
      <c r="F538" s="15"/>
      <c r="G538" s="15"/>
      <c r="H538" s="15"/>
      <c r="I538" s="15"/>
    </row>
    <row r="539" spans="1:9">
      <c r="A539" s="15"/>
      <c r="B539" s="15"/>
      <c r="C539" s="15"/>
      <c r="D539" s="15"/>
      <c r="E539" s="15"/>
      <c r="F539" s="15"/>
      <c r="G539" s="15"/>
      <c r="H539" s="15"/>
      <c r="I539" s="15"/>
    </row>
    <row r="540" spans="1:9">
      <c r="A540" s="15"/>
      <c r="B540" s="15"/>
      <c r="C540" s="15"/>
      <c r="D540" s="15"/>
      <c r="E540" s="15"/>
      <c r="F540" s="15"/>
      <c r="G540" s="15"/>
      <c r="H540" s="15"/>
      <c r="I540" s="15"/>
    </row>
    <row r="541" spans="1:9">
      <c r="A541" s="15"/>
      <c r="B541" s="15"/>
      <c r="C541" s="15"/>
      <c r="D541" s="15"/>
      <c r="E541" s="15"/>
      <c r="F541" s="15"/>
      <c r="G541" s="15"/>
      <c r="H541" s="15"/>
      <c r="I541" s="15"/>
    </row>
    <row r="542" spans="1:9">
      <c r="A542" s="15"/>
      <c r="B542" s="15"/>
      <c r="C542" s="15"/>
      <c r="D542" s="15"/>
      <c r="E542" s="15"/>
      <c r="F542" s="15"/>
      <c r="G542" s="15"/>
      <c r="H542" s="15"/>
      <c r="I542" s="15"/>
    </row>
    <row r="543" spans="1:9">
      <c r="A543" s="15"/>
      <c r="B543" s="15"/>
      <c r="C543" s="15"/>
      <c r="D543" s="15"/>
      <c r="E543" s="15"/>
      <c r="F543" s="15"/>
      <c r="G543" s="15"/>
      <c r="H543" s="15"/>
      <c r="I543" s="15"/>
    </row>
  </sheetData>
  <sortState ref="A2:B175">
    <sortCondition ref="B2:B175"/>
  </sortState>
  <conditionalFormatting sqref="J1:J185 J187:J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91"/>
  <sheetViews>
    <sheetView topLeftCell="A70" workbookViewId="0">
      <selection activeCell="I100" sqref="I100"/>
    </sheetView>
  </sheetViews>
  <sheetFormatPr defaultRowHeight="15"/>
  <cols>
    <col min="4" max="5" width="13.85546875" customWidth="1"/>
    <col min="6" max="6" width="15.140625" customWidth="1"/>
    <col min="7" max="7" width="14.5703125" customWidth="1"/>
    <col min="8" max="8" width="13.85546875" customWidth="1"/>
    <col min="9" max="9" width="15.140625" customWidth="1"/>
  </cols>
  <sheetData>
    <row r="3" spans="3:10">
      <c r="C3" s="100" t="s">
        <v>61</v>
      </c>
    </row>
    <row r="4" spans="3:10" ht="15.75" thickBot="1">
      <c r="C4" s="40" t="s">
        <v>49</v>
      </c>
      <c r="D4" s="40" t="s">
        <v>38</v>
      </c>
      <c r="E4" s="40" t="s">
        <v>0</v>
      </c>
      <c r="F4" s="40" t="s">
        <v>59</v>
      </c>
      <c r="G4" s="40" t="s">
        <v>39</v>
      </c>
      <c r="H4" s="40" t="s">
        <v>1</v>
      </c>
      <c r="I4" s="40" t="s">
        <v>60</v>
      </c>
      <c r="J4" s="40" t="s">
        <v>7</v>
      </c>
    </row>
    <row r="5" spans="3:10">
      <c r="C5">
        <f>'Droplet 1'!A4</f>
        <v>1</v>
      </c>
      <c r="D5">
        <f>'Droplet 1'!B4</f>
        <v>3.57</v>
      </c>
      <c r="E5">
        <f>'Droplet 1'!C4</f>
        <v>5.6022408963585436E-2</v>
      </c>
      <c r="F5">
        <f>'Droplet 1'!D4</f>
        <v>7.8462757652080443E-3</v>
      </c>
      <c r="G5">
        <f>'Droplet 1'!E4</f>
        <v>1.41</v>
      </c>
      <c r="H5">
        <f>'Droplet 1'!F4</f>
        <v>0.14184397163120568</v>
      </c>
      <c r="I5">
        <f>'Droplet 1'!G4</f>
        <v>5.0299280720285708E-2</v>
      </c>
      <c r="J5">
        <f>'Droplet 1'!H4</f>
        <v>7.86</v>
      </c>
    </row>
    <row r="6" spans="3:10">
      <c r="C6">
        <f>'Droplet 1'!A5</f>
        <v>2</v>
      </c>
      <c r="D6">
        <f>'Droplet 1'!B5</f>
        <v>5.49</v>
      </c>
      <c r="E6">
        <f>'Droplet 1'!C5</f>
        <v>3.6429872495446269E-2</v>
      </c>
      <c r="F6">
        <f>'Droplet 1'!D5</f>
        <v>3.3178390250861809E-3</v>
      </c>
      <c r="G6">
        <f>'Droplet 1'!E5</f>
        <v>1.26</v>
      </c>
      <c r="H6">
        <f>'Droplet 1'!F5</f>
        <v>0.15873015873015875</v>
      </c>
      <c r="I6">
        <f>'Droplet 1'!G5</f>
        <v>6.2988158226253463E-2</v>
      </c>
      <c r="J6">
        <f>'Droplet 1'!H5</f>
        <v>7.86</v>
      </c>
    </row>
    <row r="7" spans="3:10">
      <c r="C7">
        <f>'Droplet 1'!A6</f>
        <v>3</v>
      </c>
      <c r="D7">
        <f>'Droplet 1'!B6</f>
        <v>5.99</v>
      </c>
      <c r="E7">
        <f>'Droplet 1'!C6</f>
        <v>3.3388981636060099E-2</v>
      </c>
      <c r="F7">
        <f>'Droplet 1'!D6</f>
        <v>2.7870602367328964E-3</v>
      </c>
      <c r="G7">
        <f>'Droplet 1'!E6</f>
        <v>1.02</v>
      </c>
      <c r="H7">
        <f>'Droplet 1'!F6</f>
        <v>0.19607843137254902</v>
      </c>
      <c r="I7">
        <f>'Droplet 1'!G6</f>
        <v>9.611687812379853E-2</v>
      </c>
      <c r="J7">
        <f>'Droplet 1'!H6</f>
        <v>7.86</v>
      </c>
    </row>
    <row r="8" spans="3:10">
      <c r="C8">
        <f>'Droplet 1'!A7</f>
        <v>4</v>
      </c>
      <c r="D8">
        <f>'Droplet 1'!B7</f>
        <v>6.92</v>
      </c>
      <c r="E8">
        <f>'Droplet 1'!C7</f>
        <v>2.8901734104046246E-2</v>
      </c>
      <c r="F8">
        <f>'Droplet 1'!D7</f>
        <v>2.0882755855524747E-3</v>
      </c>
      <c r="G8">
        <f>'Droplet 1'!E7</f>
        <v>0.92</v>
      </c>
      <c r="H8">
        <f>'Droplet 1'!F7</f>
        <v>0.21739130434782608</v>
      </c>
      <c r="I8">
        <f>'Droplet 1'!G7</f>
        <v>0.11814744801512286</v>
      </c>
      <c r="J8">
        <f>'Droplet 1'!H7</f>
        <v>7.86</v>
      </c>
    </row>
    <row r="9" spans="3:10">
      <c r="C9">
        <f>'Droplet 1'!A8</f>
        <v>5</v>
      </c>
      <c r="D9">
        <f>'Droplet 1'!B8</f>
        <v>5.14</v>
      </c>
      <c r="E9">
        <f>'Droplet 1'!C8</f>
        <v>3.8910505836575883E-2</v>
      </c>
      <c r="F9">
        <f>'Droplet 1'!D8</f>
        <v>3.7850686611455141E-3</v>
      </c>
      <c r="G9">
        <f>'Droplet 1'!E8</f>
        <v>1.32</v>
      </c>
      <c r="H9">
        <f>'Droplet 1'!F8</f>
        <v>0.15151515151515152</v>
      </c>
      <c r="I9">
        <f>'Droplet 1'!G8</f>
        <v>5.73921028466483E-2</v>
      </c>
      <c r="J9">
        <f>'Droplet 1'!H8</f>
        <v>7.86</v>
      </c>
    </row>
    <row r="10" spans="3:10">
      <c r="C10">
        <f>'Droplet 1'!A9</f>
        <v>6</v>
      </c>
      <c r="D10">
        <f>'Droplet 1'!B9</f>
        <v>4.18</v>
      </c>
      <c r="E10">
        <f>'Droplet 1'!C9</f>
        <v>4.7846889952153117E-2</v>
      </c>
      <c r="F10">
        <f>'Droplet 1'!D9</f>
        <v>5.7233121952336274E-3</v>
      </c>
      <c r="G10">
        <f>'Droplet 1'!E9</f>
        <v>0.92</v>
      </c>
      <c r="H10">
        <f>'Droplet 1'!F9</f>
        <v>0.21739130434782608</v>
      </c>
      <c r="I10">
        <f>'Droplet 1'!G9</f>
        <v>0.11814744801512286</v>
      </c>
      <c r="J10">
        <f>'Droplet 1'!H9</f>
        <v>7.86</v>
      </c>
    </row>
    <row r="11" spans="3:10">
      <c r="C11">
        <f>'Droplet 1'!A10</f>
        <v>7</v>
      </c>
      <c r="D11">
        <f>'Droplet 1'!B10</f>
        <v>4.42</v>
      </c>
      <c r="E11">
        <f>'Droplet 1'!C10</f>
        <v>4.5248868778280549E-2</v>
      </c>
      <c r="F11">
        <f>'Droplet 1'!D10</f>
        <v>5.1186503142851298E-3</v>
      </c>
      <c r="G11">
        <f>'Droplet 1'!E10</f>
        <v>0.79</v>
      </c>
      <c r="H11">
        <f>'Droplet 1'!F10</f>
        <v>0.25316455696202533</v>
      </c>
      <c r="I11">
        <f>'Droplet 1'!G10</f>
        <v>0.1602307322544464</v>
      </c>
      <c r="J11">
        <f>'Droplet 1'!H10</f>
        <v>7.86</v>
      </c>
    </row>
    <row r="12" spans="3:10">
      <c r="C12">
        <f>'Droplet 1'!A11</f>
        <v>8</v>
      </c>
      <c r="D12">
        <f>'Droplet 1'!B11</f>
        <v>6.4</v>
      </c>
      <c r="E12">
        <f>'Droplet 1'!C11</f>
        <v>3.125E-2</v>
      </c>
      <c r="F12">
        <f>'Droplet 1'!D11</f>
        <v>2.44140625E-3</v>
      </c>
      <c r="G12">
        <f>'Droplet 1'!E11</f>
        <v>0.79</v>
      </c>
      <c r="H12">
        <f>'Droplet 1'!F11</f>
        <v>0.25316455696202533</v>
      </c>
      <c r="I12">
        <f>'Droplet 1'!G11</f>
        <v>0.1602307322544464</v>
      </c>
      <c r="J12">
        <f>'Droplet 1'!H11</f>
        <v>7.86</v>
      </c>
    </row>
    <row r="13" spans="3:10">
      <c r="C13">
        <f>'Droplet 1'!A12</f>
        <v>9</v>
      </c>
      <c r="D13">
        <f>'Droplet 1'!B12</f>
        <v>3.69</v>
      </c>
      <c r="E13">
        <f>'Droplet 1'!C12</f>
        <v>5.4200542005420058E-2</v>
      </c>
      <c r="F13">
        <f>'Droplet 1'!D12</f>
        <v>7.3442468842032605E-3</v>
      </c>
      <c r="G13">
        <f>'Droplet 1'!E12</f>
        <v>0.9</v>
      </c>
      <c r="H13">
        <f>'Droplet 1'!F12</f>
        <v>0.22222222222222224</v>
      </c>
      <c r="I13">
        <f>'Droplet 1'!G12</f>
        <v>0.12345679012345681</v>
      </c>
      <c r="J13">
        <f>'Droplet 1'!H12</f>
        <v>7.86</v>
      </c>
    </row>
    <row r="14" spans="3:10">
      <c r="C14">
        <f>'Droplet 1'!A13</f>
        <v>10</v>
      </c>
      <c r="D14">
        <f>'Droplet 1'!B13</f>
        <v>4</v>
      </c>
      <c r="E14">
        <f>'Droplet 1'!C13</f>
        <v>0.05</v>
      </c>
      <c r="F14">
        <f>'Droplet 1'!D13</f>
        <v>6.2500000000000003E-3</v>
      </c>
      <c r="G14">
        <f>'Droplet 1'!E13</f>
        <v>0.79</v>
      </c>
      <c r="H14">
        <f>'Droplet 1'!F13</f>
        <v>0.25316455696202533</v>
      </c>
      <c r="I14">
        <f>'Droplet 1'!G13</f>
        <v>0.1602307322544464</v>
      </c>
      <c r="J14">
        <f>'Droplet 1'!H13</f>
        <v>7.86</v>
      </c>
    </row>
    <row r="15" spans="3:10">
      <c r="C15" s="91" t="str">
        <f>'Droplet 1'!A14</f>
        <v>AVERAGE</v>
      </c>
      <c r="D15" s="91">
        <f>'Droplet 1'!B14</f>
        <v>4.9799999999999995</v>
      </c>
      <c r="E15" s="91">
        <f>'Droplet 1'!C14</f>
        <v>4.2219980377156761E-2</v>
      </c>
      <c r="F15" s="91">
        <f>'Droplet 1'!D14</f>
        <v>4.6702134917447121E-3</v>
      </c>
      <c r="G15" s="91">
        <f>'Droplet 1'!E14</f>
        <v>1.012</v>
      </c>
      <c r="H15" s="91">
        <f>'Droplet 1'!F14</f>
        <v>0.20646662150530154</v>
      </c>
      <c r="I15" s="91">
        <f>'Droplet 1'!G14</f>
        <v>0.11072403028340276</v>
      </c>
      <c r="J15" s="91">
        <f>'Droplet 1'!H14</f>
        <v>7.8600000000000012</v>
      </c>
    </row>
    <row r="16" spans="3:10">
      <c r="C16" s="100" t="s">
        <v>62</v>
      </c>
    </row>
    <row r="17" spans="3:10" ht="15.75" thickBot="1">
      <c r="C17" s="40" t="s">
        <v>49</v>
      </c>
      <c r="D17" s="40" t="s">
        <v>38</v>
      </c>
      <c r="E17" s="40" t="s">
        <v>0</v>
      </c>
      <c r="F17" s="40" t="s">
        <v>59</v>
      </c>
      <c r="G17" s="40" t="s">
        <v>50</v>
      </c>
      <c r="H17" s="40" t="s">
        <v>1</v>
      </c>
      <c r="I17" s="40" t="s">
        <v>60</v>
      </c>
      <c r="J17" s="40" t="s">
        <v>7</v>
      </c>
    </row>
    <row r="18" spans="3:10">
      <c r="C18">
        <f>'Droplet (2)'!A4</f>
        <v>1</v>
      </c>
      <c r="D18">
        <f>'Droplet (2)'!B4</f>
        <v>2.83</v>
      </c>
      <c r="E18">
        <f>'Droplet (2)'!C4</f>
        <v>7.0671378091872794E-2</v>
      </c>
      <c r="F18">
        <f>'Droplet (2)'!D4</f>
        <v>1.2486109203511096E-2</v>
      </c>
      <c r="G18">
        <f>'Droplet (2)'!E4</f>
        <v>2</v>
      </c>
      <c r="H18">
        <f>'Droplet (2)'!F4</f>
        <v>0.1</v>
      </c>
      <c r="I18">
        <f>'Droplet (2)'!G4</f>
        <v>2.5000000000000001E-2</v>
      </c>
      <c r="J18">
        <f>'Droplet (2)'!H4</f>
        <v>7.86</v>
      </c>
    </row>
    <row r="19" spans="3:10">
      <c r="C19">
        <f>'Droplet (2)'!A5</f>
        <v>2</v>
      </c>
      <c r="D19">
        <f>'Droplet (2)'!B5</f>
        <v>3.14</v>
      </c>
      <c r="E19">
        <f>'Droplet (2)'!C5</f>
        <v>6.3694267515923567E-2</v>
      </c>
      <c r="F19">
        <f>'Droplet (2)'!D5</f>
        <v>1.0142399285975089E-2</v>
      </c>
      <c r="G19">
        <f>'Droplet (2)'!E5</f>
        <v>1.88</v>
      </c>
      <c r="H19">
        <f>'Droplet (2)'!F5</f>
        <v>0.10638297872340427</v>
      </c>
      <c r="I19">
        <f>'Droplet (2)'!G5</f>
        <v>2.8293345405160708E-2</v>
      </c>
      <c r="J19">
        <f>'Droplet (2)'!H5</f>
        <v>7.86</v>
      </c>
    </row>
    <row r="20" spans="3:10">
      <c r="C20">
        <f>'Droplet (2)'!A6</f>
        <v>3</v>
      </c>
      <c r="D20">
        <f>'Droplet (2)'!B6</f>
        <v>3.05</v>
      </c>
      <c r="E20">
        <f>'Droplet (2)'!C6</f>
        <v>6.5573770491803282E-2</v>
      </c>
      <c r="F20">
        <f>'Droplet (2)'!D6</f>
        <v>1.0749798441279228E-2</v>
      </c>
      <c r="G20">
        <f>'Droplet (2)'!E6</f>
        <v>1.17</v>
      </c>
      <c r="H20">
        <f>'Droplet (2)'!F6</f>
        <v>0.17094017094017097</v>
      </c>
      <c r="I20">
        <f>'Droplet (2)'!G6</f>
        <v>7.3051355102637175E-2</v>
      </c>
      <c r="J20">
        <f>'Droplet (2)'!H6</f>
        <v>7.86</v>
      </c>
    </row>
    <row r="21" spans="3:10">
      <c r="C21">
        <f>'Droplet (2)'!A7</f>
        <v>4</v>
      </c>
      <c r="D21">
        <f>'Droplet (2)'!B7</f>
        <v>2.39</v>
      </c>
      <c r="E21">
        <f>'Droplet (2)'!C7</f>
        <v>8.3682008368200833E-2</v>
      </c>
      <c r="F21">
        <f>'Droplet (2)'!D7</f>
        <v>1.7506696311339085E-2</v>
      </c>
      <c r="G21">
        <f>'Droplet (2)'!E7</f>
        <v>2.38</v>
      </c>
      <c r="H21">
        <f>'Droplet (2)'!F7</f>
        <v>8.4033613445378158E-2</v>
      </c>
      <c r="I21">
        <f>'Droplet (2)'!G7</f>
        <v>1.7654120471718101E-2</v>
      </c>
      <c r="J21">
        <f>'Droplet (2)'!H7</f>
        <v>7.86</v>
      </c>
    </row>
    <row r="22" spans="3:10">
      <c r="C22">
        <f>'Droplet (2)'!A8</f>
        <v>5</v>
      </c>
      <c r="D22">
        <f>'Droplet (2)'!B8</f>
        <v>3.31</v>
      </c>
      <c r="E22">
        <f>'Droplet (2)'!C8</f>
        <v>6.0422960725075532E-2</v>
      </c>
      <c r="F22">
        <f>'Droplet (2)'!D8</f>
        <v>9.12733545696005E-3</v>
      </c>
      <c r="G22">
        <f>'Droplet (2)'!E8</f>
        <v>1.36</v>
      </c>
      <c r="H22">
        <f>'Droplet (2)'!F8</f>
        <v>0.14705882352941177</v>
      </c>
      <c r="I22">
        <f>'Droplet (2)'!G8</f>
        <v>5.4065743944636674E-2</v>
      </c>
      <c r="J22">
        <f>'Droplet (2)'!H8</f>
        <v>7.86</v>
      </c>
    </row>
    <row r="23" spans="3:10">
      <c r="C23">
        <f>'Droplet (2)'!A9</f>
        <v>6</v>
      </c>
      <c r="D23">
        <f>'Droplet (2)'!B9</f>
        <v>3.15</v>
      </c>
      <c r="E23">
        <f>'Droplet (2)'!C9</f>
        <v>6.3492063492063502E-2</v>
      </c>
      <c r="F23">
        <f>'Droplet (2)'!D9</f>
        <v>1.0078105316200556E-2</v>
      </c>
      <c r="G23">
        <f>'Droplet (2)'!E9</f>
        <v>1.71</v>
      </c>
      <c r="H23">
        <f>'Droplet (2)'!F9</f>
        <v>0.11695906432748539</v>
      </c>
      <c r="I23">
        <f>'Droplet (2)'!G9</f>
        <v>3.4198556820902157E-2</v>
      </c>
      <c r="J23">
        <f>'Droplet (2)'!H9</f>
        <v>7.86</v>
      </c>
    </row>
    <row r="24" spans="3:10">
      <c r="C24">
        <f>'Droplet (2)'!A10</f>
        <v>7</v>
      </c>
      <c r="D24">
        <f>'Droplet (2)'!B10</f>
        <v>3.62</v>
      </c>
      <c r="E24">
        <f>'Droplet (2)'!C10</f>
        <v>5.5248618784530391E-2</v>
      </c>
      <c r="F24">
        <f>'Droplet (2)'!D10</f>
        <v>7.6310246939959112E-3</v>
      </c>
      <c r="G24">
        <f>'Droplet (2)'!E10</f>
        <v>1.5</v>
      </c>
      <c r="H24">
        <f>'Droplet (2)'!F10</f>
        <v>0.13333333333333333</v>
      </c>
      <c r="I24">
        <f>'Droplet (2)'!G10</f>
        <v>4.4444444444444439E-2</v>
      </c>
      <c r="J24">
        <f>'Droplet (2)'!H10</f>
        <v>7.86</v>
      </c>
    </row>
    <row r="25" spans="3:10">
      <c r="C25">
        <f>'Droplet (2)'!A11</f>
        <v>8</v>
      </c>
      <c r="D25">
        <f>'Droplet (2)'!B11</f>
        <v>3.54</v>
      </c>
      <c r="E25">
        <f>'Droplet (2)'!C11</f>
        <v>5.6497175141242938E-2</v>
      </c>
      <c r="F25">
        <f>'Droplet (2)'!D11</f>
        <v>7.9798269973506974E-3</v>
      </c>
      <c r="G25">
        <f>'Droplet (2)'!E11</f>
        <v>1.71</v>
      </c>
      <c r="H25">
        <f>'Droplet (2)'!F11</f>
        <v>0.11695906432748539</v>
      </c>
      <c r="I25">
        <f>'Droplet (2)'!G11</f>
        <v>3.4198556820902157E-2</v>
      </c>
      <c r="J25">
        <f>'Droplet (2)'!H11</f>
        <v>7.86</v>
      </c>
    </row>
    <row r="26" spans="3:10">
      <c r="C26">
        <f>'Droplet (2)'!A12</f>
        <v>9</v>
      </c>
      <c r="D26">
        <f>'Droplet (2)'!B12</f>
        <v>3.02</v>
      </c>
      <c r="E26">
        <f>'Droplet (2)'!C12</f>
        <v>6.6225165562913912E-2</v>
      </c>
      <c r="F26">
        <f>'Droplet (2)'!D12</f>
        <v>1.0964431384588398E-2</v>
      </c>
      <c r="G26">
        <f>'Droplet (2)'!E12</f>
        <v>2.1800000000000002</v>
      </c>
      <c r="H26">
        <f>'Droplet (2)'!F12</f>
        <v>9.1743119266055051E-2</v>
      </c>
      <c r="I26">
        <f>'Droplet (2)'!G12</f>
        <v>2.1041999831664E-2</v>
      </c>
      <c r="J26">
        <f>'Droplet (2)'!H12</f>
        <v>7.86</v>
      </c>
    </row>
    <row r="27" spans="3:10">
      <c r="C27">
        <f>'Droplet (2)'!A13</f>
        <v>10</v>
      </c>
      <c r="D27">
        <f>'Droplet (2)'!B13</f>
        <v>3.49</v>
      </c>
      <c r="E27">
        <f>'Droplet (2)'!C13</f>
        <v>5.7306590257879653E-2</v>
      </c>
      <c r="F27">
        <f>'Droplet (2)'!D13</f>
        <v>8.2101132174612675E-3</v>
      </c>
      <c r="G27">
        <f>'Droplet (2)'!E13</f>
        <v>1.71</v>
      </c>
      <c r="H27">
        <f>'Droplet (2)'!F13</f>
        <v>0.11695906432748539</v>
      </c>
      <c r="I27">
        <f>'Droplet (2)'!G13</f>
        <v>3.4198556820902157E-2</v>
      </c>
      <c r="J27">
        <f>'Droplet (2)'!H13</f>
        <v>7.86</v>
      </c>
    </row>
    <row r="28" spans="3:10">
      <c r="C28">
        <f>'Droplet (2)'!A14</f>
        <v>11</v>
      </c>
      <c r="D28">
        <f>'Droplet (2)'!B14</f>
        <v>3.43</v>
      </c>
      <c r="E28">
        <f>'Droplet (2)'!C14</f>
        <v>5.8309037900874633E-2</v>
      </c>
      <c r="F28">
        <f>'Droplet (2)'!D14</f>
        <v>8.4998597523140845E-3</v>
      </c>
      <c r="G28">
        <f>'Droplet (2)'!E14</f>
        <v>1.63</v>
      </c>
      <c r="H28">
        <f>'Droplet (2)'!F14</f>
        <v>0.1226993865030675</v>
      </c>
      <c r="I28">
        <f>'Droplet (2)'!G14</f>
        <v>3.7637848620572852E-2</v>
      </c>
      <c r="J28">
        <f>'Droplet (2)'!H14</f>
        <v>7.86</v>
      </c>
    </row>
    <row r="29" spans="3:10">
      <c r="C29">
        <f>'Droplet (2)'!A15</f>
        <v>12</v>
      </c>
      <c r="D29">
        <f>'Droplet (2)'!B15</f>
        <v>3.22</v>
      </c>
      <c r="E29">
        <f>'Droplet (2)'!C15</f>
        <v>6.2111801242236024E-2</v>
      </c>
      <c r="F29">
        <f>'Droplet (2)'!D15</f>
        <v>9.644689633887581E-3</v>
      </c>
      <c r="G29">
        <f>'Droplet (2)'!E15</f>
        <v>1.55</v>
      </c>
      <c r="H29">
        <f>'Droplet (2)'!F15</f>
        <v>0.12903225806451613</v>
      </c>
      <c r="I29">
        <f>'Droplet (2)'!G15</f>
        <v>4.1623309053069719E-2</v>
      </c>
      <c r="J29">
        <f>'Droplet (2)'!H15</f>
        <v>7.86</v>
      </c>
    </row>
    <row r="30" spans="3:10">
      <c r="C30">
        <f>'Droplet (2)'!A16</f>
        <v>13</v>
      </c>
      <c r="D30">
        <f>'Droplet (2)'!B16</f>
        <v>3.51</v>
      </c>
      <c r="E30">
        <f>'Droplet (2)'!C16</f>
        <v>5.6980056980056988E-2</v>
      </c>
      <c r="F30">
        <f>'Droplet (2)'!D16</f>
        <v>8.116817233626351E-3</v>
      </c>
      <c r="G30">
        <f>'Droplet (2)'!E16</f>
        <v>1.86</v>
      </c>
      <c r="H30">
        <f>'Droplet (2)'!F16</f>
        <v>0.10752688172043011</v>
      </c>
      <c r="I30">
        <f>'Droplet (2)'!G16</f>
        <v>2.8905075731298413E-2</v>
      </c>
      <c r="J30">
        <f>'Droplet (2)'!H16</f>
        <v>7.86</v>
      </c>
    </row>
    <row r="31" spans="3:10">
      <c r="C31">
        <f>'Droplet (2)'!A17</f>
        <v>14</v>
      </c>
      <c r="D31">
        <f>'Droplet (2)'!B17</f>
        <v>3.23</v>
      </c>
      <c r="E31">
        <f>'Droplet (2)'!C17</f>
        <v>6.1919504643962855E-2</v>
      </c>
      <c r="F31">
        <f>'Droplet (2)'!D17</f>
        <v>9.5850626383843437E-3</v>
      </c>
      <c r="G31">
        <f>'Droplet (2)'!E17</f>
        <v>1.56</v>
      </c>
      <c r="H31">
        <f>'Droplet (2)'!F17</f>
        <v>0.12820512820512822</v>
      </c>
      <c r="I31">
        <f>'Droplet (2)'!G17</f>
        <v>4.1091387245233403E-2</v>
      </c>
      <c r="J31">
        <f>'Droplet (2)'!H17</f>
        <v>7.86</v>
      </c>
    </row>
    <row r="32" spans="3:10">
      <c r="C32">
        <f>'Droplet (2)'!A18</f>
        <v>15</v>
      </c>
      <c r="D32">
        <f>'Droplet (2)'!B18</f>
        <v>3.05</v>
      </c>
      <c r="E32">
        <f>'Droplet (2)'!C18</f>
        <v>6.5573770491803282E-2</v>
      </c>
      <c r="F32">
        <f>'Droplet (2)'!D18</f>
        <v>1.0749798441279228E-2</v>
      </c>
      <c r="G32">
        <f>'Droplet (2)'!E18</f>
        <v>1.65</v>
      </c>
      <c r="H32">
        <f>'Droplet (2)'!F18</f>
        <v>0.12121212121212123</v>
      </c>
      <c r="I32">
        <f>'Droplet (2)'!G18</f>
        <v>3.6730945821854918E-2</v>
      </c>
      <c r="J32">
        <f>'Droplet (2)'!H18</f>
        <v>7.86</v>
      </c>
    </row>
    <row r="33" spans="3:16">
      <c r="C33">
        <f>'Droplet (2)'!A19</f>
        <v>16</v>
      </c>
      <c r="D33">
        <f>'Droplet (2)'!B19</f>
        <v>2.5299999999999998</v>
      </c>
      <c r="E33">
        <f>'Droplet (2)'!C19</f>
        <v>7.9051383399209502E-2</v>
      </c>
      <c r="F33">
        <f>'Droplet (2)'!D19</f>
        <v>1.5622803043322038E-2</v>
      </c>
      <c r="G33">
        <f>'Droplet (2)'!E19</f>
        <v>1.66</v>
      </c>
      <c r="H33">
        <f>'Droplet (2)'!F19</f>
        <v>0.12048192771084339</v>
      </c>
      <c r="I33">
        <f>'Droplet (2)'!G19</f>
        <v>3.6289737262302231E-2</v>
      </c>
      <c r="J33">
        <f>'Droplet (2)'!H19</f>
        <v>7.86</v>
      </c>
    </row>
    <row r="34" spans="3:16">
      <c r="C34" s="92" t="str">
        <f>'Droplet (2)'!A20</f>
        <v>AVERAGE</v>
      </c>
      <c r="D34" s="92">
        <f>'Droplet (2)'!B20</f>
        <v>3.1568749999999994</v>
      </c>
      <c r="E34" s="92">
        <f>'Droplet (2)'!C20</f>
        <v>6.4172472068103115E-2</v>
      </c>
      <c r="F34" s="92">
        <f>'Droplet (2)'!D20</f>
        <v>1.0443429440717189E-2</v>
      </c>
      <c r="G34" s="92">
        <f>'Droplet (2)'!E20</f>
        <v>1.7193749999999999</v>
      </c>
      <c r="H34" s="92">
        <f>'Droplet (2)'!F20</f>
        <v>0.11959543347726975</v>
      </c>
      <c r="I34" s="92">
        <f>'Droplet (2)'!G20</f>
        <v>3.6776561462331193E-2</v>
      </c>
      <c r="J34" s="92">
        <f>'Droplet (2)'!H20</f>
        <v>7.86</v>
      </c>
      <c r="P34" s="87">
        <f>'Droplet (2)'!N20</f>
        <v>0</v>
      </c>
    </row>
    <row r="35" spans="3:16">
      <c r="C35" s="100" t="s">
        <v>63</v>
      </c>
    </row>
    <row r="36" spans="3:16" ht="15.75" thickBot="1">
      <c r="C36" s="56" t="s">
        <v>49</v>
      </c>
      <c r="D36" s="56" t="s">
        <v>38</v>
      </c>
      <c r="E36" s="56" t="s">
        <v>0</v>
      </c>
      <c r="F36" s="44" t="s">
        <v>2</v>
      </c>
      <c r="G36" s="44" t="s">
        <v>39</v>
      </c>
      <c r="H36" s="56" t="s">
        <v>1</v>
      </c>
      <c r="I36" s="44" t="s">
        <v>3</v>
      </c>
      <c r="J36" s="44" t="s">
        <v>7</v>
      </c>
    </row>
    <row r="37" spans="3:16">
      <c r="C37" s="19">
        <v>1</v>
      </c>
      <c r="D37" s="64">
        <v>5.18</v>
      </c>
      <c r="E37" s="41">
        <f>(0.2/D37)</f>
        <v>3.8610038610038616E-2</v>
      </c>
      <c r="F37" s="41">
        <f>(0.5/D37)*E37</f>
        <v>3.726837703671681E-3</v>
      </c>
      <c r="G37" s="41">
        <v>1.01</v>
      </c>
      <c r="H37" s="41">
        <f t="array" ref="H37">(0.2/G37)</f>
        <v>0.19801980198019803</v>
      </c>
      <c r="I37" s="41">
        <f>(0.5/G37)*H37</f>
        <v>9.8029604940692086E-2</v>
      </c>
      <c r="J37" s="19">
        <v>7.86</v>
      </c>
    </row>
    <row r="38" spans="3:16">
      <c r="C38" s="19">
        <v>2</v>
      </c>
      <c r="D38" s="64">
        <v>5.37</v>
      </c>
      <c r="E38" s="41">
        <f t="shared" ref="E38:E48" si="0">(0.2/D38)</f>
        <v>3.7243947858473E-2</v>
      </c>
      <c r="F38" s="41">
        <f t="shared" ref="F38:F48" si="1">(0.5/D38)*E38</f>
        <v>3.4677791302116386E-3</v>
      </c>
      <c r="G38" s="41">
        <v>1.21</v>
      </c>
      <c r="H38" s="41">
        <f t="array" ref="H38">(0.2/G38)</f>
        <v>0.16528925619834711</v>
      </c>
      <c r="I38" s="41">
        <f t="shared" ref="I38:I48" si="2">(0.5/G38)*H38</f>
        <v>6.8301345536507074E-2</v>
      </c>
      <c r="J38" s="19">
        <v>7.86</v>
      </c>
    </row>
    <row r="39" spans="3:16">
      <c r="C39" s="19">
        <v>3</v>
      </c>
      <c r="D39" s="64">
        <v>5.09</v>
      </c>
      <c r="E39" s="41">
        <f t="shared" si="0"/>
        <v>3.9292730844793719E-2</v>
      </c>
      <c r="F39" s="41">
        <f t="shared" si="1"/>
        <v>3.8597967431035093E-3</v>
      </c>
      <c r="G39" s="41">
        <v>0.62</v>
      </c>
      <c r="H39" s="41">
        <f t="array" ref="H39">(0.2/G39)</f>
        <v>0.32258064516129037</v>
      </c>
      <c r="I39" s="41">
        <f t="shared" si="2"/>
        <v>0.26014568158168583</v>
      </c>
      <c r="J39" s="19">
        <v>7.86</v>
      </c>
    </row>
    <row r="40" spans="3:16">
      <c r="C40" s="19">
        <v>4</v>
      </c>
      <c r="D40" s="64">
        <v>4.8600000000000003</v>
      </c>
      <c r="E40" s="41">
        <f t="shared" si="0"/>
        <v>4.1152263374485597E-2</v>
      </c>
      <c r="F40" s="41">
        <f t="shared" si="1"/>
        <v>4.2337719521075715E-3</v>
      </c>
      <c r="G40" s="41">
        <v>0.97</v>
      </c>
      <c r="H40" s="41">
        <f t="array" ref="H40">(0.2/G40)</f>
        <v>0.2061855670103093</v>
      </c>
      <c r="I40" s="41">
        <f t="shared" si="2"/>
        <v>0.10628122010840686</v>
      </c>
      <c r="J40" s="19">
        <v>7.86</v>
      </c>
    </row>
    <row r="41" spans="3:16">
      <c r="C41" s="19">
        <v>5</v>
      </c>
      <c r="D41" s="64">
        <v>6.45</v>
      </c>
      <c r="E41" s="41">
        <f t="shared" si="0"/>
        <v>3.1007751937984496E-2</v>
      </c>
      <c r="F41" s="41">
        <f t="shared" si="1"/>
        <v>2.4037017006189533E-3</v>
      </c>
      <c r="G41" s="41">
        <v>0.99</v>
      </c>
      <c r="H41" s="41">
        <f t="array" ref="H41">(0.2/G41)</f>
        <v>0.20202020202020204</v>
      </c>
      <c r="I41" s="41">
        <f t="shared" si="2"/>
        <v>0.10203040506070811</v>
      </c>
      <c r="J41" s="19">
        <v>7.86</v>
      </c>
    </row>
    <row r="42" spans="3:16">
      <c r="C42" s="19">
        <v>6</v>
      </c>
      <c r="D42" s="64">
        <v>4.78</v>
      </c>
      <c r="E42" s="41">
        <f t="shared" si="0"/>
        <v>4.1841004184100417E-2</v>
      </c>
      <c r="F42" s="41">
        <f t="shared" si="1"/>
        <v>4.3766740778347713E-3</v>
      </c>
      <c r="G42" s="41">
        <v>0.92</v>
      </c>
      <c r="H42" s="41">
        <f t="array" ref="H42">(0.2/G42)</f>
        <v>0.21739130434782608</v>
      </c>
      <c r="I42" s="41">
        <f t="shared" si="2"/>
        <v>0.11814744801512286</v>
      </c>
      <c r="J42" s="19">
        <v>7.86</v>
      </c>
    </row>
    <row r="43" spans="3:16">
      <c r="C43" s="19">
        <v>7</v>
      </c>
      <c r="D43" s="64">
        <v>6.13</v>
      </c>
      <c r="E43" s="41">
        <f t="shared" si="0"/>
        <v>3.2626427406199025E-2</v>
      </c>
      <c r="F43" s="41">
        <f t="shared" si="1"/>
        <v>2.6612094132299367E-3</v>
      </c>
      <c r="G43" s="41">
        <v>1.1000000000000001</v>
      </c>
      <c r="H43" s="41">
        <f t="array" ref="H43">(0.2/G43)</f>
        <v>0.18181818181818182</v>
      </c>
      <c r="I43" s="41">
        <f t="shared" si="2"/>
        <v>8.2644628099173556E-2</v>
      </c>
      <c r="J43" s="19">
        <v>7.86</v>
      </c>
    </row>
    <row r="44" spans="3:16">
      <c r="C44" s="19">
        <v>8</v>
      </c>
      <c r="D44" s="64">
        <v>6.48</v>
      </c>
      <c r="E44" s="41">
        <f t="shared" si="0"/>
        <v>3.0864197530864196E-2</v>
      </c>
      <c r="F44" s="41">
        <f t="shared" si="1"/>
        <v>2.3814967230605089E-3</v>
      </c>
      <c r="G44" s="41">
        <v>0.99</v>
      </c>
      <c r="H44" s="41">
        <f t="array" ref="H44">(0.2/G44)</f>
        <v>0.20202020202020204</v>
      </c>
      <c r="I44" s="41">
        <f t="shared" si="2"/>
        <v>0.10203040506070811</v>
      </c>
      <c r="J44" s="19">
        <v>7.86</v>
      </c>
    </row>
    <row r="45" spans="3:16">
      <c r="C45" s="19">
        <v>9</v>
      </c>
      <c r="D45" s="64">
        <v>5.93</v>
      </c>
      <c r="E45" s="41">
        <f t="shared" si="0"/>
        <v>3.3726812816188875E-2</v>
      </c>
      <c r="F45" s="41">
        <f t="shared" si="1"/>
        <v>2.8437447568456053E-3</v>
      </c>
      <c r="G45" s="41">
        <v>1.1499999999999999</v>
      </c>
      <c r="H45" s="41">
        <f t="array" ref="H45">(0.2/G45)</f>
        <v>0.17391304347826089</v>
      </c>
      <c r="I45" s="41">
        <f t="shared" si="2"/>
        <v>7.5614366729678653E-2</v>
      </c>
      <c r="J45" s="19">
        <v>7.86</v>
      </c>
    </row>
    <row r="46" spans="3:16">
      <c r="C46" s="19">
        <v>10</v>
      </c>
      <c r="D46" s="64">
        <v>4.76</v>
      </c>
      <c r="E46" s="41">
        <f t="shared" si="0"/>
        <v>4.2016806722689079E-2</v>
      </c>
      <c r="F46" s="41">
        <f t="shared" si="1"/>
        <v>4.4135301179295252E-3</v>
      </c>
      <c r="G46" s="41">
        <v>0.97</v>
      </c>
      <c r="H46" s="41">
        <f t="array" ref="H46">(0.2/G46)</f>
        <v>0.2061855670103093</v>
      </c>
      <c r="I46" s="41">
        <f t="shared" si="2"/>
        <v>0.10628122010840686</v>
      </c>
      <c r="J46" s="19">
        <v>7.86</v>
      </c>
    </row>
    <row r="47" spans="3:16">
      <c r="C47" s="19">
        <v>11</v>
      </c>
      <c r="D47" s="64">
        <v>4.2</v>
      </c>
      <c r="E47" s="41">
        <f t="shared" si="0"/>
        <v>4.7619047619047616E-2</v>
      </c>
      <c r="F47" s="41">
        <f t="shared" si="1"/>
        <v>5.6689342403628109E-3</v>
      </c>
      <c r="G47" s="41">
        <v>0.83</v>
      </c>
      <c r="H47" s="41">
        <f t="array" ref="H47">(0.2/G47)</f>
        <v>0.24096385542168677</v>
      </c>
      <c r="I47" s="41">
        <f t="shared" si="2"/>
        <v>0.14515894904920892</v>
      </c>
      <c r="J47" s="19">
        <v>7.86</v>
      </c>
    </row>
    <row r="48" spans="3:16">
      <c r="C48" s="19">
        <v>12</v>
      </c>
      <c r="D48" s="64">
        <v>5.94</v>
      </c>
      <c r="E48" s="41">
        <f t="shared" si="0"/>
        <v>3.3670033670033669E-2</v>
      </c>
      <c r="F48" s="41">
        <f t="shared" si="1"/>
        <v>2.8341779183530024E-3</v>
      </c>
      <c r="G48" s="41">
        <v>0.91</v>
      </c>
      <c r="H48" s="41">
        <f t="array" ref="H48">(0.2/G48)</f>
        <v>0.21978021978021978</v>
      </c>
      <c r="I48" s="41">
        <f t="shared" si="2"/>
        <v>0.12075836251660425</v>
      </c>
      <c r="J48" s="19">
        <v>7.86</v>
      </c>
    </row>
    <row r="49" spans="3:11">
      <c r="C49" s="91" t="s">
        <v>18</v>
      </c>
      <c r="D49" s="91">
        <f>'Droplet (3)'!B20</f>
        <v>5.4308333333333332</v>
      </c>
      <c r="E49" s="91">
        <f>'Droplet (3)'!C20</f>
        <v>3.7472588547908192E-2</v>
      </c>
      <c r="F49" s="91">
        <f>'Droplet (3)'!D20</f>
        <v>3.5726378731107933E-3</v>
      </c>
      <c r="G49" s="91">
        <f>'Droplet (3)'!E20</f>
        <v>0.97250000000000014</v>
      </c>
      <c r="H49" s="91">
        <f>'Droplet (3)'!F20</f>
        <v>0.21134732052058613</v>
      </c>
      <c r="I49" s="91">
        <f>'Droplet (3)'!G20</f>
        <v>0.1154519697339086</v>
      </c>
      <c r="J49" s="91">
        <f>'Droplet (3)'!H20</f>
        <v>7.86</v>
      </c>
      <c r="K49" s="16"/>
    </row>
    <row r="50" spans="3:11">
      <c r="C50" s="100" t="s">
        <v>64</v>
      </c>
    </row>
    <row r="51" spans="3:11" ht="15.75" thickBot="1">
      <c r="C51" s="56" t="s">
        <v>49</v>
      </c>
      <c r="D51" s="56" t="s">
        <v>38</v>
      </c>
      <c r="E51" s="56" t="s">
        <v>0</v>
      </c>
      <c r="F51" s="44" t="s">
        <v>2</v>
      </c>
      <c r="G51" s="44" t="s">
        <v>39</v>
      </c>
      <c r="H51" s="56" t="s">
        <v>1</v>
      </c>
      <c r="I51" s="44" t="s">
        <v>3</v>
      </c>
      <c r="J51" s="44" t="s">
        <v>7</v>
      </c>
    </row>
    <row r="52" spans="3:11">
      <c r="C52" s="19">
        <v>13</v>
      </c>
      <c r="D52" s="64">
        <v>4</v>
      </c>
      <c r="E52" s="41">
        <f t="shared" ref="E52:E55" si="3">(0.2/D52)</f>
        <v>0.05</v>
      </c>
      <c r="F52" s="41">
        <f t="shared" ref="F52:F55" si="4">(0.5/D52)*E52</f>
        <v>6.2500000000000003E-3</v>
      </c>
      <c r="G52" s="41">
        <v>1.62</v>
      </c>
      <c r="H52" s="41">
        <f t="array" ref="H52">(0.2/G52)</f>
        <v>0.12345679012345678</v>
      </c>
      <c r="I52" s="41">
        <f t="shared" ref="I52:I55" si="5">(0.5/G52)*H52</f>
        <v>3.8103947568968143E-2</v>
      </c>
      <c r="J52" s="19">
        <v>7.86</v>
      </c>
    </row>
    <row r="53" spans="3:11">
      <c r="C53" s="19">
        <v>14</v>
      </c>
      <c r="D53" s="64">
        <v>5</v>
      </c>
      <c r="E53" s="41">
        <f t="shared" si="3"/>
        <v>0.04</v>
      </c>
      <c r="F53" s="41">
        <f t="shared" si="4"/>
        <v>4.0000000000000001E-3</v>
      </c>
      <c r="G53" s="41">
        <v>1.78</v>
      </c>
      <c r="H53" s="41">
        <f t="array" ref="H53">(0.2/G53)</f>
        <v>0.11235955056179776</v>
      </c>
      <c r="I53" s="41">
        <f t="shared" si="5"/>
        <v>3.1561671506122969E-2</v>
      </c>
      <c r="J53" s="19">
        <v>7.86</v>
      </c>
    </row>
    <row r="54" spans="3:11">
      <c r="C54" s="19">
        <v>15</v>
      </c>
      <c r="D54" s="64">
        <v>4.03</v>
      </c>
      <c r="E54" s="41">
        <f t="shared" si="3"/>
        <v>4.9627791563275431E-2</v>
      </c>
      <c r="F54" s="41">
        <f t="shared" si="4"/>
        <v>6.15729423861978E-3</v>
      </c>
      <c r="G54" s="41">
        <v>2.46</v>
      </c>
      <c r="H54" s="41">
        <f t="array" ref="H54">(0.2/G54)</f>
        <v>8.1300813008130093E-2</v>
      </c>
      <c r="I54" s="41">
        <f t="shared" si="5"/>
        <v>1.6524555489457336E-2</v>
      </c>
      <c r="J54" s="19">
        <v>7.86</v>
      </c>
    </row>
    <row r="55" spans="3:11">
      <c r="C55" s="19">
        <v>16</v>
      </c>
      <c r="D55" s="64">
        <v>4.5999999999999996</v>
      </c>
      <c r="E55" s="41">
        <f t="shared" si="3"/>
        <v>4.3478260869565223E-2</v>
      </c>
      <c r="F55" s="41">
        <f t="shared" si="4"/>
        <v>4.7258979206049158E-3</v>
      </c>
      <c r="G55" s="41">
        <v>2.77</v>
      </c>
      <c r="H55" s="41">
        <f t="array" ref="H55">(0.2/G55)</f>
        <v>7.2202166064981949E-2</v>
      </c>
      <c r="I55" s="41">
        <f t="shared" si="5"/>
        <v>1.3032881961188078E-2</v>
      </c>
      <c r="J55" s="19">
        <v>7.86</v>
      </c>
    </row>
    <row r="56" spans="3:11" s="13" customFormat="1">
      <c r="C56" s="92" t="s">
        <v>18</v>
      </c>
      <c r="D56" s="89">
        <f>AVERAGE(D51:D54)</f>
        <v>4.3433333333333337</v>
      </c>
      <c r="E56" s="90">
        <f t="shared" ref="E56:J56" si="6">AVERAGE(E51:E54)</f>
        <v>4.6542597187758473E-2</v>
      </c>
      <c r="F56" s="90">
        <f t="shared" si="6"/>
        <v>5.4690980795399262E-3</v>
      </c>
      <c r="G56" s="90">
        <f t="shared" si="6"/>
        <v>1.9533333333333334</v>
      </c>
      <c r="H56" s="90">
        <f t="shared" si="6"/>
        <v>0.10570571789779487</v>
      </c>
      <c r="I56" s="90">
        <f t="shared" si="6"/>
        <v>2.8730058188182816E-2</v>
      </c>
      <c r="J56" s="88">
        <f t="shared" si="6"/>
        <v>7.86</v>
      </c>
    </row>
    <row r="57" spans="3:11" s="13" customFormat="1">
      <c r="C57" s="93"/>
      <c r="D57" s="94"/>
      <c r="E57" s="95"/>
      <c r="F57" s="95"/>
      <c r="G57" s="95"/>
      <c r="H57" s="95"/>
      <c r="I57" s="95"/>
      <c r="J57" s="96"/>
    </row>
    <row r="58" spans="3:11" s="13" customFormat="1">
      <c r="C58" s="100" t="s">
        <v>65</v>
      </c>
      <c r="D58"/>
      <c r="E58"/>
      <c r="F58"/>
      <c r="G58"/>
      <c r="H58"/>
      <c r="I58"/>
      <c r="J58"/>
    </row>
    <row r="59" spans="3:11" s="13" customFormat="1" ht="15.75" thickBot="1">
      <c r="C59" s="30" t="s">
        <v>49</v>
      </c>
      <c r="D59" s="30" t="s">
        <v>38</v>
      </c>
      <c r="E59" s="30" t="s">
        <v>0</v>
      </c>
      <c r="F59" s="43" t="s">
        <v>2</v>
      </c>
      <c r="G59" s="43" t="s">
        <v>39</v>
      </c>
      <c r="H59" s="30" t="s">
        <v>1</v>
      </c>
      <c r="I59" s="43" t="s">
        <v>3</v>
      </c>
      <c r="J59" s="43" t="s">
        <v>7</v>
      </c>
    </row>
    <row r="60" spans="3:11" s="13" customFormat="1">
      <c r="C60" s="20">
        <v>1</v>
      </c>
      <c r="D60" s="20">
        <v>5.77</v>
      </c>
      <c r="E60" s="24">
        <f>0.2/D60</f>
        <v>3.4662045060658585E-2</v>
      </c>
      <c r="F60" s="24">
        <f>(0.5/D60)*E60</f>
        <v>3.0036434194678149E-3</v>
      </c>
      <c r="G60" s="24">
        <v>1.74</v>
      </c>
      <c r="H60" s="24">
        <f>0.2/G60</f>
        <v>0.1149425287356322</v>
      </c>
      <c r="I60" s="24">
        <f>(0.5/G60)*H60</f>
        <v>3.3029462280354076E-2</v>
      </c>
      <c r="J60" s="20">
        <v>7.86</v>
      </c>
    </row>
    <row r="61" spans="3:11" s="13" customFormat="1">
      <c r="C61" s="20">
        <v>2</v>
      </c>
      <c r="D61" s="20">
        <v>6.27</v>
      </c>
      <c r="E61" s="24">
        <f t="shared" ref="E61:E76" si="7">0.2/D61</f>
        <v>3.1897926634768745E-2</v>
      </c>
      <c r="F61" s="24">
        <f t="shared" ref="F61:F76" si="8">(0.5/D61)*E61</f>
        <v>2.5436943089927229E-3</v>
      </c>
      <c r="G61" s="24">
        <v>1.94</v>
      </c>
      <c r="H61" s="24">
        <f t="shared" ref="H61:H76" si="9">0.2/G61</f>
        <v>0.10309278350515465</v>
      </c>
      <c r="I61" s="24">
        <f t="shared" ref="I61:I76" si="10">(0.5/G61)*H61</f>
        <v>2.6570305027101716E-2</v>
      </c>
      <c r="J61" s="20">
        <v>7.86</v>
      </c>
    </row>
    <row r="62" spans="3:11" s="13" customFormat="1">
      <c r="C62" s="20">
        <v>3</v>
      </c>
      <c r="D62" s="20">
        <v>7.09</v>
      </c>
      <c r="E62" s="24">
        <f t="shared" si="7"/>
        <v>2.8208744710860368E-2</v>
      </c>
      <c r="F62" s="24">
        <f t="shared" si="8"/>
        <v>1.9893331954062318E-3</v>
      </c>
      <c r="G62" s="24">
        <v>2.15</v>
      </c>
      <c r="H62" s="24">
        <f t="shared" si="9"/>
        <v>9.3023255813953501E-2</v>
      </c>
      <c r="I62" s="24">
        <f t="shared" si="10"/>
        <v>2.1633315305570583E-2</v>
      </c>
      <c r="J62" s="20">
        <v>7.86</v>
      </c>
    </row>
    <row r="63" spans="3:11" s="13" customFormat="1">
      <c r="C63" s="20">
        <v>4</v>
      </c>
      <c r="D63" s="20">
        <v>6.31</v>
      </c>
      <c r="E63" s="24">
        <f t="shared" si="7"/>
        <v>3.1695721077654518E-2</v>
      </c>
      <c r="F63" s="24">
        <f t="shared" si="8"/>
        <v>2.5115468365811823E-3</v>
      </c>
      <c r="G63" s="24">
        <v>2.2400000000000002</v>
      </c>
      <c r="H63" s="24">
        <f t="shared" si="9"/>
        <v>8.9285714285714288E-2</v>
      </c>
      <c r="I63" s="24">
        <f t="shared" si="10"/>
        <v>1.992984693877551E-2</v>
      </c>
      <c r="J63" s="20">
        <v>7.86</v>
      </c>
    </row>
    <row r="64" spans="3:11" s="13" customFormat="1">
      <c r="C64" s="20">
        <v>5</v>
      </c>
      <c r="D64" s="20">
        <v>7.12</v>
      </c>
      <c r="E64" s="24">
        <f t="shared" si="7"/>
        <v>2.8089887640449441E-2</v>
      </c>
      <c r="F64" s="24">
        <f t="shared" si="8"/>
        <v>1.9726044691326856E-3</v>
      </c>
      <c r="G64" s="24">
        <v>2.17</v>
      </c>
      <c r="H64" s="24">
        <f t="shared" si="9"/>
        <v>9.2165898617511524E-2</v>
      </c>
      <c r="I64" s="24">
        <f t="shared" si="10"/>
        <v>2.1236382169933531E-2</v>
      </c>
      <c r="J64" s="20">
        <v>7.86</v>
      </c>
    </row>
    <row r="65" spans="3:10" s="13" customFormat="1">
      <c r="C65" s="20">
        <v>6</v>
      </c>
      <c r="D65" s="20">
        <v>6.59</v>
      </c>
      <c r="E65" s="24">
        <f t="shared" si="7"/>
        <v>3.0349013657056147E-2</v>
      </c>
      <c r="F65" s="24">
        <f t="shared" si="8"/>
        <v>2.3026565748904514E-3</v>
      </c>
      <c r="G65" s="24">
        <v>2.0099999999999998</v>
      </c>
      <c r="H65" s="24">
        <f t="shared" si="9"/>
        <v>9.9502487562189074E-2</v>
      </c>
      <c r="I65" s="24">
        <f t="shared" si="10"/>
        <v>2.4751862577658976E-2</v>
      </c>
      <c r="J65" s="20">
        <v>7.86</v>
      </c>
    </row>
    <row r="66" spans="3:10" s="13" customFormat="1">
      <c r="C66" s="20">
        <v>7</v>
      </c>
      <c r="D66" s="20">
        <v>6.13</v>
      </c>
      <c r="E66" s="24">
        <f t="shared" si="7"/>
        <v>3.2626427406199025E-2</v>
      </c>
      <c r="F66" s="24">
        <f t="shared" si="8"/>
        <v>2.6612094132299367E-3</v>
      </c>
      <c r="G66" s="24">
        <v>2.34</v>
      </c>
      <c r="H66" s="24">
        <f t="shared" si="9"/>
        <v>8.5470085470085486E-2</v>
      </c>
      <c r="I66" s="24">
        <f t="shared" si="10"/>
        <v>1.8262838775659294E-2</v>
      </c>
      <c r="J66" s="20">
        <v>7.86</v>
      </c>
    </row>
    <row r="67" spans="3:10" s="13" customFormat="1">
      <c r="C67" s="20">
        <v>8</v>
      </c>
      <c r="D67" s="20">
        <v>5.65</v>
      </c>
      <c r="E67" s="24">
        <f t="shared" si="7"/>
        <v>3.5398230088495575E-2</v>
      </c>
      <c r="F67" s="24">
        <f t="shared" si="8"/>
        <v>3.1325867334951836E-3</v>
      </c>
      <c r="G67" s="24">
        <v>1.87</v>
      </c>
      <c r="H67" s="24">
        <f t="shared" si="9"/>
        <v>0.10695187165775401</v>
      </c>
      <c r="I67" s="24">
        <f t="shared" si="10"/>
        <v>2.859675712774171E-2</v>
      </c>
      <c r="J67" s="20">
        <v>7.86</v>
      </c>
    </row>
    <row r="68" spans="3:10" s="13" customFormat="1">
      <c r="C68" s="20">
        <v>9</v>
      </c>
      <c r="D68" s="20">
        <v>7.43</v>
      </c>
      <c r="E68" s="24">
        <f t="shared" si="7"/>
        <v>2.691790040376851E-2</v>
      </c>
      <c r="F68" s="24">
        <f t="shared" si="8"/>
        <v>1.8114334053680021E-3</v>
      </c>
      <c r="G68" s="24">
        <v>1.86</v>
      </c>
      <c r="H68" s="24">
        <f t="shared" si="9"/>
        <v>0.10752688172043011</v>
      </c>
      <c r="I68" s="24">
        <f t="shared" si="10"/>
        <v>2.8905075731298413E-2</v>
      </c>
      <c r="J68" s="20">
        <v>7.86</v>
      </c>
    </row>
    <row r="69" spans="3:10" s="13" customFormat="1">
      <c r="C69" s="20">
        <v>10</v>
      </c>
      <c r="D69" s="20">
        <v>7.51</v>
      </c>
      <c r="E69" s="24">
        <f t="shared" si="7"/>
        <v>2.6631158455392812E-2</v>
      </c>
      <c r="F69" s="24">
        <f t="shared" si="8"/>
        <v>1.7730465016906002E-3</v>
      </c>
      <c r="G69" s="24">
        <v>2.33</v>
      </c>
      <c r="H69" s="24">
        <f t="shared" si="9"/>
        <v>8.5836909871244635E-2</v>
      </c>
      <c r="I69" s="24">
        <f t="shared" si="10"/>
        <v>1.8419937740610438E-2</v>
      </c>
      <c r="J69" s="20">
        <v>7.86</v>
      </c>
    </row>
    <row r="70" spans="3:10" s="13" customFormat="1">
      <c r="C70" s="20">
        <v>11</v>
      </c>
      <c r="D70" s="20">
        <v>5.95</v>
      </c>
      <c r="E70" s="24">
        <f t="shared" si="7"/>
        <v>3.3613445378151259E-2</v>
      </c>
      <c r="F70" s="24">
        <f t="shared" si="8"/>
        <v>2.8246592754748953E-3</v>
      </c>
      <c r="G70" s="24">
        <v>2.19</v>
      </c>
      <c r="H70" s="24">
        <f t="shared" si="9"/>
        <v>9.1324200913242018E-2</v>
      </c>
      <c r="I70" s="24">
        <f t="shared" si="10"/>
        <v>2.0850274181105483E-2</v>
      </c>
      <c r="J70" s="20">
        <v>7.86</v>
      </c>
    </row>
    <row r="71" spans="3:10" s="13" customFormat="1">
      <c r="C71" s="20">
        <v>12</v>
      </c>
      <c r="D71" s="20">
        <v>5.99</v>
      </c>
      <c r="E71" s="24">
        <f t="shared" si="7"/>
        <v>3.3388981636060099E-2</v>
      </c>
      <c r="F71" s="24">
        <f t="shared" si="8"/>
        <v>2.7870602367328964E-3</v>
      </c>
      <c r="G71" s="24">
        <v>2.0299999999999998</v>
      </c>
      <c r="H71" s="24">
        <f t="shared" si="9"/>
        <v>9.8522167487684748E-2</v>
      </c>
      <c r="I71" s="24">
        <f t="shared" si="10"/>
        <v>2.4266543716178514E-2</v>
      </c>
      <c r="J71" s="20">
        <v>7.86</v>
      </c>
    </row>
    <row r="72" spans="3:10" s="13" customFormat="1">
      <c r="C72" s="20">
        <v>13</v>
      </c>
      <c r="D72" s="20">
        <v>5.71</v>
      </c>
      <c r="E72" s="24">
        <f t="shared" si="7"/>
        <v>3.5026269702276708E-2</v>
      </c>
      <c r="F72" s="24">
        <f t="shared" si="8"/>
        <v>3.0670989231415683E-3</v>
      </c>
      <c r="G72" s="24">
        <v>1.83</v>
      </c>
      <c r="H72" s="24">
        <f t="shared" si="9"/>
        <v>0.10928961748633879</v>
      </c>
      <c r="I72" s="24">
        <f t="shared" si="10"/>
        <v>2.9860551225775623E-2</v>
      </c>
      <c r="J72" s="20">
        <v>7.86</v>
      </c>
    </row>
    <row r="73" spans="3:10" s="13" customFormat="1">
      <c r="C73" s="20">
        <v>14</v>
      </c>
      <c r="D73" s="20">
        <v>6.47</v>
      </c>
      <c r="E73" s="24">
        <f t="shared" si="7"/>
        <v>3.0911901081916542E-2</v>
      </c>
      <c r="F73" s="24">
        <f t="shared" si="8"/>
        <v>2.3888640712454823E-3</v>
      </c>
      <c r="G73" s="24">
        <v>2.14</v>
      </c>
      <c r="H73" s="24">
        <f t="shared" si="9"/>
        <v>9.3457943925233641E-2</v>
      </c>
      <c r="I73" s="24">
        <f t="shared" si="10"/>
        <v>2.183596820683029E-2</v>
      </c>
      <c r="J73" s="20">
        <v>7.86</v>
      </c>
    </row>
    <row r="74" spans="3:10" s="13" customFormat="1">
      <c r="C74" s="20">
        <v>15</v>
      </c>
      <c r="D74" s="20">
        <v>6.21</v>
      </c>
      <c r="E74" s="24">
        <f t="shared" si="7"/>
        <v>3.2206119162640906E-2</v>
      </c>
      <c r="F74" s="24">
        <f t="shared" si="8"/>
        <v>2.5930852787955641E-3</v>
      </c>
      <c r="G74" s="24">
        <v>2.2000000000000002</v>
      </c>
      <c r="H74" s="24">
        <f t="shared" si="9"/>
        <v>9.0909090909090912E-2</v>
      </c>
      <c r="I74" s="24">
        <f t="shared" si="10"/>
        <v>2.0661157024793389E-2</v>
      </c>
      <c r="J74" s="20">
        <v>7.86</v>
      </c>
    </row>
    <row r="75" spans="3:10" s="13" customFormat="1">
      <c r="C75" s="20">
        <v>16</v>
      </c>
      <c r="D75" s="20">
        <v>5.77</v>
      </c>
      <c r="E75" s="24">
        <f t="shared" si="7"/>
        <v>3.4662045060658585E-2</v>
      </c>
      <c r="F75" s="24">
        <f t="shared" si="8"/>
        <v>3.0036434194678149E-3</v>
      </c>
      <c r="G75" s="24">
        <v>2.25</v>
      </c>
      <c r="H75" s="24">
        <f t="shared" si="9"/>
        <v>8.8888888888888892E-2</v>
      </c>
      <c r="I75" s="24">
        <f t="shared" si="10"/>
        <v>1.9753086419753086E-2</v>
      </c>
      <c r="J75" s="20">
        <v>7.86</v>
      </c>
    </row>
    <row r="76" spans="3:10" s="13" customFormat="1">
      <c r="C76" s="20">
        <v>17</v>
      </c>
      <c r="D76" s="20">
        <v>7.21</v>
      </c>
      <c r="E76" s="24">
        <f t="shared" si="7"/>
        <v>2.7739251040221916E-2</v>
      </c>
      <c r="F76" s="24">
        <f t="shared" si="8"/>
        <v>1.9236651206811313E-3</v>
      </c>
      <c r="G76" s="24">
        <v>2.09</v>
      </c>
      <c r="H76" s="24">
        <f t="shared" si="9"/>
        <v>9.5693779904306234E-2</v>
      </c>
      <c r="I76" s="24">
        <f t="shared" si="10"/>
        <v>2.2893248780934509E-2</v>
      </c>
      <c r="J76" s="20">
        <v>7.86</v>
      </c>
    </row>
    <row r="77" spans="3:10" s="13" customFormat="1" ht="15.75" thickBot="1">
      <c r="C77" s="97" t="s">
        <v>21</v>
      </c>
      <c r="D77" s="98">
        <f>AVERAGE(D60:D76)</f>
        <v>6.4223529411764684</v>
      </c>
      <c r="E77" s="99">
        <f t="shared" ref="E77:J77" si="11">AVERAGE(E60:E76)</f>
        <v>3.1413239305719397E-2</v>
      </c>
      <c r="F77" s="99">
        <f t="shared" si="11"/>
        <v>2.48763712845848E-3</v>
      </c>
      <c r="G77" s="99">
        <f t="shared" si="11"/>
        <v>2.0811764705882361</v>
      </c>
      <c r="H77" s="99">
        <f t="shared" si="11"/>
        <v>9.6816712162026738E-2</v>
      </c>
      <c r="I77" s="99">
        <f t="shared" si="11"/>
        <v>2.3615094895886778E-2</v>
      </c>
      <c r="J77" s="97">
        <f t="shared" si="11"/>
        <v>7.86</v>
      </c>
    </row>
    <row r="78" spans="3:10">
      <c r="C78" s="100" t="s">
        <v>66</v>
      </c>
    </row>
    <row r="79" spans="3:10" ht="15.75" thickBot="1">
      <c r="C79" s="30" t="s">
        <v>49</v>
      </c>
      <c r="D79" s="30" t="s">
        <v>38</v>
      </c>
      <c r="E79" s="30" t="s">
        <v>0</v>
      </c>
      <c r="F79" s="43" t="s">
        <v>2</v>
      </c>
      <c r="G79" s="43" t="s">
        <v>39</v>
      </c>
      <c r="H79" s="30" t="s">
        <v>1</v>
      </c>
      <c r="I79" s="43" t="s">
        <v>3</v>
      </c>
      <c r="J79" s="43" t="s">
        <v>7</v>
      </c>
    </row>
    <row r="80" spans="3:10">
      <c r="C80" s="20">
        <v>1</v>
      </c>
      <c r="D80" s="69">
        <v>15.9</v>
      </c>
      <c r="E80" s="24">
        <f>0.2/D80</f>
        <v>1.2578616352201259E-2</v>
      </c>
      <c r="F80" s="24">
        <f>(0.5/D80)*E80</f>
        <v>3.9555397333966222E-4</v>
      </c>
      <c r="G80" s="24">
        <v>1.4</v>
      </c>
      <c r="H80" s="24">
        <f>0.2/G80</f>
        <v>0.14285714285714288</v>
      </c>
      <c r="I80" s="24">
        <f>(0.5/G80)*H80</f>
        <v>5.1020408163265314E-2</v>
      </c>
      <c r="J80" s="20">
        <v>7.86</v>
      </c>
    </row>
    <row r="81" spans="3:10">
      <c r="C81" s="20">
        <v>2</v>
      </c>
      <c r="D81" s="69">
        <v>14.68</v>
      </c>
      <c r="E81" s="24">
        <f t="shared" ref="E81:E90" si="12">0.2/D81</f>
        <v>1.3623978201634879E-2</v>
      </c>
      <c r="F81" s="24">
        <f t="shared" ref="F81:F89" si="13">(0.5/D81)*E81</f>
        <v>4.6403195509655588E-4</v>
      </c>
      <c r="G81" s="24">
        <v>0.84</v>
      </c>
      <c r="H81" s="24">
        <f t="shared" ref="H81:H90" si="14">0.2/G81</f>
        <v>0.23809523809523811</v>
      </c>
      <c r="I81" s="24">
        <f t="shared" ref="I81:I89" si="15">(0.5/G81)*H81</f>
        <v>0.14172335600907029</v>
      </c>
      <c r="J81" s="20">
        <v>7.86</v>
      </c>
    </row>
    <row r="82" spans="3:10">
      <c r="C82" s="20">
        <v>3</v>
      </c>
      <c r="D82" s="69">
        <v>10.029999999999999</v>
      </c>
      <c r="E82" s="24">
        <f t="shared" si="12"/>
        <v>1.9940179461615158E-2</v>
      </c>
      <c r="F82" s="24">
        <f t="shared" si="13"/>
        <v>9.9402689240354739E-4</v>
      </c>
      <c r="G82" s="24">
        <v>0.77</v>
      </c>
      <c r="H82" s="24">
        <f t="shared" si="14"/>
        <v>0.25974025974025977</v>
      </c>
      <c r="I82" s="24">
        <f t="shared" si="15"/>
        <v>0.168662506324844</v>
      </c>
      <c r="J82" s="20">
        <v>7.86</v>
      </c>
    </row>
    <row r="83" spans="3:10">
      <c r="C83" s="20">
        <v>4</v>
      </c>
      <c r="D83" s="69">
        <v>13.74</v>
      </c>
      <c r="E83" s="24">
        <f t="shared" si="12"/>
        <v>1.4556040756914119E-2</v>
      </c>
      <c r="F83" s="24">
        <f t="shared" si="13"/>
        <v>5.2969580629236236E-4</v>
      </c>
      <c r="G83" s="24">
        <v>0.51</v>
      </c>
      <c r="H83" s="24">
        <f t="shared" si="14"/>
        <v>0.39215686274509803</v>
      </c>
      <c r="I83" s="24">
        <f t="shared" si="15"/>
        <v>0.38446751249519412</v>
      </c>
      <c r="J83" s="20">
        <v>7.86</v>
      </c>
    </row>
    <row r="84" spans="3:10">
      <c r="C84" s="20">
        <v>5</v>
      </c>
      <c r="D84" s="69">
        <v>11.19</v>
      </c>
      <c r="E84" s="24">
        <f t="shared" si="12"/>
        <v>1.7873100983020557E-2</v>
      </c>
      <c r="F84" s="24">
        <f t="shared" si="13"/>
        <v>7.986193468731259E-4</v>
      </c>
      <c r="G84" s="24">
        <v>0.56999999999999995</v>
      </c>
      <c r="H84" s="24">
        <f t="shared" si="14"/>
        <v>0.35087719298245618</v>
      </c>
      <c r="I84" s="24">
        <f t="shared" si="15"/>
        <v>0.30778701138811948</v>
      </c>
      <c r="J84" s="20">
        <v>7.86</v>
      </c>
    </row>
    <row r="85" spans="3:10">
      <c r="C85" s="20">
        <v>6</v>
      </c>
      <c r="D85" s="69">
        <v>15.79</v>
      </c>
      <c r="E85" s="24">
        <f t="shared" si="12"/>
        <v>1.266624445851805E-2</v>
      </c>
      <c r="F85" s="24">
        <f t="shared" si="13"/>
        <v>4.0108437170734802E-4</v>
      </c>
      <c r="G85" s="24">
        <v>0.86</v>
      </c>
      <c r="H85" s="24">
        <f t="shared" si="14"/>
        <v>0.23255813953488375</v>
      </c>
      <c r="I85" s="24">
        <f t="shared" si="15"/>
        <v>0.13520822065981614</v>
      </c>
      <c r="J85" s="20">
        <v>7.86</v>
      </c>
    </row>
    <row r="86" spans="3:10">
      <c r="C86" s="20">
        <v>7</v>
      </c>
      <c r="D86" s="69">
        <v>11.35</v>
      </c>
      <c r="E86" s="24">
        <f t="shared" si="12"/>
        <v>1.7621145374449341E-2</v>
      </c>
      <c r="F86" s="24">
        <f t="shared" si="13"/>
        <v>7.7626191076869352E-4</v>
      </c>
      <c r="G86" s="24">
        <v>0.8</v>
      </c>
      <c r="H86" s="24">
        <f t="shared" si="14"/>
        <v>0.25</v>
      </c>
      <c r="I86" s="24">
        <f t="shared" si="15"/>
        <v>0.15625</v>
      </c>
      <c r="J86" s="20">
        <v>7.86</v>
      </c>
    </row>
    <row r="87" spans="3:10">
      <c r="C87" s="20">
        <v>8</v>
      </c>
      <c r="D87" s="69">
        <v>13.94</v>
      </c>
      <c r="E87" s="24">
        <f t="shared" si="12"/>
        <v>1.4347202295552369E-2</v>
      </c>
      <c r="F87" s="24">
        <f t="shared" si="13"/>
        <v>5.1460553427375784E-4</v>
      </c>
      <c r="G87" s="24">
        <v>0.8</v>
      </c>
      <c r="H87" s="24">
        <f t="shared" si="14"/>
        <v>0.25</v>
      </c>
      <c r="I87" s="24">
        <f t="shared" si="15"/>
        <v>0.15625</v>
      </c>
      <c r="J87" s="20">
        <v>7.86</v>
      </c>
    </row>
    <row r="88" spans="3:10">
      <c r="C88" s="20">
        <v>9</v>
      </c>
      <c r="D88" s="69">
        <v>18.420000000000002</v>
      </c>
      <c r="E88" s="24">
        <f t="shared" si="12"/>
        <v>1.0857763300760043E-2</v>
      </c>
      <c r="F88" s="24">
        <f t="shared" si="13"/>
        <v>2.9472755973832904E-4</v>
      </c>
      <c r="G88" s="24">
        <v>0.7</v>
      </c>
      <c r="H88" s="24">
        <f t="shared" si="14"/>
        <v>0.28571428571428575</v>
      </c>
      <c r="I88" s="24">
        <f t="shared" si="15"/>
        <v>0.20408163265306126</v>
      </c>
      <c r="J88" s="20">
        <v>7.86</v>
      </c>
    </row>
    <row r="89" spans="3:10">
      <c r="C89" s="20">
        <v>10</v>
      </c>
      <c r="D89" s="69">
        <v>13.71</v>
      </c>
      <c r="E89" s="24">
        <f t="shared" si="12"/>
        <v>1.4587892049598834E-2</v>
      </c>
      <c r="F89" s="24">
        <f t="shared" si="13"/>
        <v>5.3201648612687211E-4</v>
      </c>
      <c r="G89" s="24">
        <v>0.46</v>
      </c>
      <c r="H89" s="24">
        <f t="shared" si="14"/>
        <v>0.43478260869565216</v>
      </c>
      <c r="I89" s="24">
        <f t="shared" si="15"/>
        <v>0.47258979206049145</v>
      </c>
      <c r="J89" s="20">
        <v>7.86</v>
      </c>
    </row>
    <row r="90" spans="3:10">
      <c r="C90" s="20">
        <v>11</v>
      </c>
      <c r="D90" s="69">
        <v>2</v>
      </c>
      <c r="E90" s="24">
        <f t="shared" si="12"/>
        <v>0.1</v>
      </c>
      <c r="F90" s="24">
        <f>(0.5/D90)*E90</f>
        <v>2.5000000000000001E-2</v>
      </c>
      <c r="G90" s="24">
        <v>0.52</v>
      </c>
      <c r="H90" s="24">
        <f t="shared" si="14"/>
        <v>0.38461538461538464</v>
      </c>
      <c r="I90" s="24">
        <f>(0.5/G90)*H90</f>
        <v>0.36982248520710059</v>
      </c>
      <c r="J90" s="20">
        <v>7.86</v>
      </c>
    </row>
    <row r="91" spans="3:10">
      <c r="C91" s="88" t="s">
        <v>21</v>
      </c>
      <c r="D91" s="89">
        <f>AVERAGE(D80:D90)</f>
        <v>12.795454545454545</v>
      </c>
      <c r="E91" s="90">
        <f t="shared" ref="E91:J91" si="16">AVERAGE(E80:E90)</f>
        <v>2.2604742112205874E-2</v>
      </c>
      <c r="F91" s="90">
        <f t="shared" si="16"/>
        <v>2.790965803329114E-3</v>
      </c>
      <c r="G91" s="90">
        <f t="shared" si="16"/>
        <v>0.74818181818181817</v>
      </c>
      <c r="H91" s="90">
        <f t="shared" si="16"/>
        <v>0.29285428318003648</v>
      </c>
      <c r="I91" s="90">
        <f t="shared" si="16"/>
        <v>0.23162390226917839</v>
      </c>
      <c r="J91" s="88">
        <f t="shared" si="16"/>
        <v>7.86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H187"/>
  <sheetViews>
    <sheetView workbookViewId="0">
      <selection activeCell="L7" sqref="L7"/>
    </sheetView>
  </sheetViews>
  <sheetFormatPr defaultRowHeight="15"/>
  <cols>
    <col min="7" max="7" width="10.140625" customWidth="1"/>
  </cols>
  <sheetData>
    <row r="4" spans="6:8">
      <c r="F4" s="20" t="s">
        <v>49</v>
      </c>
      <c r="G4" s="14" t="s">
        <v>67</v>
      </c>
      <c r="H4" s="42" t="s">
        <v>68</v>
      </c>
    </row>
    <row r="5" spans="6:8">
      <c r="F5" s="20">
        <v>1</v>
      </c>
      <c r="G5">
        <f>'Class data q'!J4</f>
        <v>-2.8447954102542753E-19</v>
      </c>
      <c r="H5" s="20">
        <f>'Class data q'!K4</f>
        <v>-3.0299166374793077E-19</v>
      </c>
    </row>
    <row r="6" spans="6:8">
      <c r="F6" s="20">
        <v>2</v>
      </c>
      <c r="G6">
        <f>'Class data q'!J5</f>
        <v>-1.0858219261429304E-18</v>
      </c>
      <c r="H6" s="20">
        <f>'Class data q'!K5</f>
        <v>-1.1564803245609245E-18</v>
      </c>
    </row>
    <row r="7" spans="6:8">
      <c r="F7" s="20">
        <v>3</v>
      </c>
      <c r="G7">
        <f>'Class data q'!J6</f>
        <v>-1.2466376784684031E-18</v>
      </c>
      <c r="H7" s="20">
        <f>'Class data q'!K6</f>
        <v>-1.3277609452281763E-18</v>
      </c>
    </row>
    <row r="8" spans="6:8">
      <c r="F8" s="20">
        <v>4</v>
      </c>
      <c r="G8">
        <f>'Class data q'!J7</f>
        <v>-2.6026385932158794E-18</v>
      </c>
      <c r="H8" s="20">
        <f>'Class data q'!K7</f>
        <v>-2.7720017919410525E-18</v>
      </c>
    </row>
    <row r="9" spans="6:8">
      <c r="F9" s="20">
        <v>5</v>
      </c>
      <c r="G9">
        <f>'Class data q'!J8</f>
        <v>-9.1266766327066659E-19</v>
      </c>
      <c r="H9" s="20">
        <f>'Class data q'!K8</f>
        <v>-9.720582814023819E-19</v>
      </c>
    </row>
    <row r="10" spans="6:8">
      <c r="F10" s="20">
        <v>6</v>
      </c>
      <c r="G10">
        <f>'Class data q'!J9</f>
        <v>-2.262578130026178E-16</v>
      </c>
      <c r="H10" s="20">
        <f>'Class data q'!K9</f>
        <v>-9.8680848642239651E-16</v>
      </c>
    </row>
    <row r="11" spans="6:8">
      <c r="F11" s="20">
        <v>7</v>
      </c>
      <c r="G11">
        <f>'Class data q'!J10</f>
        <v>-6.3390620347441299E-16</v>
      </c>
      <c r="H11" s="20">
        <f>'Class data q'!K10</f>
        <v>-2.7728492320763993E-15</v>
      </c>
    </row>
    <row r="12" spans="6:8">
      <c r="F12" s="20">
        <v>8</v>
      </c>
      <c r="G12">
        <f>'Class data q'!J11</f>
        <v>-4.3532060870520451E-16</v>
      </c>
      <c r="H12" s="20">
        <f>'Class data q'!K11</f>
        <v>-1.8761360130639776E-15</v>
      </c>
    </row>
    <row r="13" spans="6:8">
      <c r="F13" s="20">
        <v>9</v>
      </c>
      <c r="G13">
        <f>'Class data q'!J12</f>
        <v>8.3677430744390738E-17</v>
      </c>
      <c r="H13" s="20">
        <f>'Class data q'!K12</f>
        <v>4.3038711214228299E-16</v>
      </c>
    </row>
    <row r="14" spans="6:8">
      <c r="F14" s="20">
        <v>10</v>
      </c>
      <c r="G14">
        <f>'Class data q'!J13</f>
        <v>-3.3260166661337345E-19</v>
      </c>
      <c r="H14" s="20">
        <f>'Class data q'!K13</f>
        <v>-3.1132225719146493E-19</v>
      </c>
    </row>
    <row r="15" spans="6:8">
      <c r="F15" s="20">
        <v>11</v>
      </c>
      <c r="G15">
        <f>'Class data q'!J14</f>
        <v>-1.225914911854331E-18</v>
      </c>
      <c r="H15" s="20">
        <f>'Class data q'!K14</f>
        <v>-7.5001410702858599E-19</v>
      </c>
    </row>
    <row r="16" spans="6:8">
      <c r="F16" s="20">
        <v>12</v>
      </c>
      <c r="G16">
        <f>'Class data q'!J15</f>
        <v>-7.6938609442212743E-19</v>
      </c>
      <c r="H16" s="20">
        <f>'Class data q'!K15</f>
        <v>-3.8736339289955099E-19</v>
      </c>
    </row>
    <row r="17" spans="6:8">
      <c r="F17" s="20">
        <v>13</v>
      </c>
      <c r="G17">
        <f>'Class data q'!J16</f>
        <v>3.418597740880948E-19</v>
      </c>
      <c r="H17" s="20">
        <f>'Class data q'!K16</f>
        <v>1.0427588711999597E-19</v>
      </c>
    </row>
    <row r="18" spans="6:8">
      <c r="F18" s="20">
        <v>14</v>
      </c>
      <c r="G18">
        <f>'Class data q'!J17</f>
        <v>-4.324527694370833E-19</v>
      </c>
      <c r="H18" s="20">
        <f>'Class data q'!K17</f>
        <v>-1.7776940403664908E-19</v>
      </c>
    </row>
    <row r="19" spans="6:8">
      <c r="F19" s="20">
        <v>15</v>
      </c>
      <c r="G19">
        <f>'Class data q'!J18</f>
        <v>-7.1163032976912478E-20</v>
      </c>
      <c r="H19" s="20">
        <f>'Class data q'!K18</f>
        <v>-2.7429955534525744E-20</v>
      </c>
    </row>
    <row r="20" spans="6:8">
      <c r="F20" s="20">
        <v>16</v>
      </c>
      <c r="G20">
        <f>'Class data q'!J19</f>
        <v>1.3369242214153249E-18</v>
      </c>
      <c r="H20" s="20">
        <f>'Class data q'!K19</f>
        <v>2.9279300311613038E-19</v>
      </c>
    </row>
    <row r="21" spans="6:8">
      <c r="F21" s="20">
        <v>17</v>
      </c>
      <c r="G21">
        <f>'Class data q'!J20</f>
        <v>-2.2782489848631849E-19</v>
      </c>
      <c r="H21" s="20">
        <f>'Class data q'!K20</f>
        <v>-7.1150815023717152E-20</v>
      </c>
    </row>
    <row r="22" spans="6:8">
      <c r="F22" s="20">
        <v>18</v>
      </c>
      <c r="G22">
        <f>'Class data q'!J21</f>
        <v>-5.3467743316630053E-19</v>
      </c>
      <c r="H22" s="20">
        <f>'Class data q'!K21</f>
        <v>-1.7522242354634389E-19</v>
      </c>
    </row>
    <row r="23" spans="6:8">
      <c r="F23" s="20">
        <v>19</v>
      </c>
      <c r="G23">
        <f>'Class data q'!J22</f>
        <v>-4.6149098546628723E-19</v>
      </c>
      <c r="H23" s="20">
        <f>'Class data q'!K22</f>
        <v>-1.2859489350908654E-19</v>
      </c>
    </row>
    <row r="24" spans="6:8">
      <c r="F24" s="20">
        <v>20</v>
      </c>
      <c r="G24">
        <f>'Class data q'!J23</f>
        <v>-4.2513598590220186E-19</v>
      </c>
      <c r="H24" s="20">
        <f>'Class data q'!K23</f>
        <v>-5.3406815871725199E-18</v>
      </c>
    </row>
    <row r="25" spans="6:8">
      <c r="F25" s="20">
        <v>21</v>
      </c>
      <c r="G25">
        <f>'Class data q'!J24</f>
        <v>-9.582699001667452E-19</v>
      </c>
      <c r="H25" s="20">
        <f>'Class data q'!K24</f>
        <v>-2.5567166590137896E-18</v>
      </c>
    </row>
    <row r="26" spans="6:8">
      <c r="F26" s="20">
        <v>22</v>
      </c>
      <c r="G26">
        <f>'Class data q'!J25</f>
        <v>1.5330402503506953E-18</v>
      </c>
      <c r="H26" s="20">
        <f>'Class data q'!K25</f>
        <v>1.1723863522545535E-18</v>
      </c>
    </row>
    <row r="27" spans="6:8">
      <c r="F27" s="20">
        <v>23</v>
      </c>
      <c r="G27">
        <f>'Class data q'!J26</f>
        <v>4.8989150464642525E-20</v>
      </c>
      <c r="H27" s="20">
        <f>'Class data q'!K26</f>
        <v>3.6738363656618228E-20</v>
      </c>
    </row>
    <row r="28" spans="6:8">
      <c r="F28" s="20">
        <v>24</v>
      </c>
      <c r="G28">
        <f>'Class data q'!J27</f>
        <v>-4.6306696336572297E-19</v>
      </c>
      <c r="H28" s="20">
        <f>'Class data q'!K27</f>
        <v>-3.4006711857289193E-19</v>
      </c>
    </row>
    <row r="29" spans="6:8">
      <c r="F29" s="20">
        <v>26</v>
      </c>
      <c r="G29">
        <f>'Class data q'!J28</f>
        <v>8.7814262189075969E-16</v>
      </c>
      <c r="H29" s="20">
        <f>'Class data q'!K28</f>
        <v>7.0462014161716417E-20</v>
      </c>
    </row>
    <row r="30" spans="6:8">
      <c r="F30" s="20">
        <v>27</v>
      </c>
      <c r="G30">
        <f>'Class data q'!J29</f>
        <v>7.8674272934325953E-16</v>
      </c>
      <c r="H30" s="20">
        <f>'Class data q'!K29</f>
        <v>1.0235736194274797E-19</v>
      </c>
    </row>
    <row r="31" spans="6:8">
      <c r="F31" s="20">
        <v>28</v>
      </c>
      <c r="G31">
        <f>'Class data q'!J30</f>
        <v>3.0672952521062567E-17</v>
      </c>
      <c r="H31" s="20">
        <f>'Class data q'!K30</f>
        <v>6.4957703830292924E-20</v>
      </c>
    </row>
    <row r="32" spans="6:8">
      <c r="F32" s="20">
        <v>29</v>
      </c>
      <c r="G32">
        <f>'Class data q'!J31</f>
        <v>1.4309481213375633E-16</v>
      </c>
      <c r="H32" s="20">
        <f>'Class data q'!K31</f>
        <v>3.0742083688677712E-19</v>
      </c>
    </row>
    <row r="33" spans="6:8">
      <c r="F33" s="20">
        <v>30</v>
      </c>
      <c r="G33">
        <f>'Class data q'!J32</f>
        <v>4.4720088884195109E-16</v>
      </c>
      <c r="H33" s="20">
        <f>'Class data q'!K32</f>
        <v>5.8989708531958522E-19</v>
      </c>
    </row>
    <row r="34" spans="6:8">
      <c r="F34" s="20">
        <v>31</v>
      </c>
      <c r="G34">
        <f>'Class data q'!J33</f>
        <v>5.2145334221726152E-16</v>
      </c>
      <c r="H34" s="20">
        <f>'Class data q'!K33</f>
        <v>6.8302390628073127E-19</v>
      </c>
    </row>
    <row r="35" spans="6:8">
      <c r="F35" s="20">
        <v>32</v>
      </c>
      <c r="G35">
        <f>'Class data q'!J34</f>
        <v>-7.3568236814913804E-19</v>
      </c>
      <c r="H35" s="20">
        <f>'Class data q'!K34</f>
        <v>-9.7619391158251001E-19</v>
      </c>
    </row>
    <row r="36" spans="6:8">
      <c r="F36" s="20">
        <v>33</v>
      </c>
      <c r="G36">
        <f>'Class data q'!J35</f>
        <v>-6.6880215286285286E-19</v>
      </c>
      <c r="H36" s="20">
        <f>'Class data q'!K35</f>
        <v>-8.9173620381713734E-19</v>
      </c>
    </row>
    <row r="37" spans="6:8">
      <c r="F37" s="20">
        <v>34</v>
      </c>
      <c r="G37">
        <f>'Class data q'!J36</f>
        <v>-5.0072264301402462E-19</v>
      </c>
      <c r="H37" s="20">
        <f>'Class data q'!K36</f>
        <v>-1.2918644189761835E-18</v>
      </c>
    </row>
    <row r="38" spans="6:8">
      <c r="F38" s="20">
        <v>35</v>
      </c>
      <c r="G38">
        <f>'Class data q'!J37</f>
        <v>-7.3568236814913804E-19</v>
      </c>
      <c r="H38" s="20">
        <f>'Class data q'!K37</f>
        <v>-9.7619391158251001E-19</v>
      </c>
    </row>
    <row r="39" spans="6:8">
      <c r="F39" s="20">
        <v>36</v>
      </c>
      <c r="G39">
        <f>'Class data q'!J38</f>
        <v>-7.6912247579228068E-19</v>
      </c>
      <c r="H39" s="20">
        <f>'Class data q'!K38</f>
        <v>-1.0183751299842234E-18</v>
      </c>
    </row>
    <row r="40" spans="6:8">
      <c r="F40" s="20">
        <v>37</v>
      </c>
      <c r="G40">
        <f>'Class data q'!J39</f>
        <v>-7.3568236814913804E-19</v>
      </c>
      <c r="H40" s="20">
        <f>'Class data q'!K39</f>
        <v>-9.7619391158251001E-19</v>
      </c>
    </row>
    <row r="41" spans="6:8">
      <c r="F41" s="20">
        <v>38</v>
      </c>
      <c r="G41">
        <f>'Class data q'!J40</f>
        <v>-6.6880215286285286E-19</v>
      </c>
      <c r="H41" s="20">
        <f>'Class data q'!K40</f>
        <v>-8.9173620381713734E-19</v>
      </c>
    </row>
    <row r="42" spans="6:8">
      <c r="F42" s="20">
        <v>39</v>
      </c>
      <c r="G42">
        <f>'Class data q'!J41</f>
        <v>-7.3568236814913804E-19</v>
      </c>
      <c r="H42" s="20">
        <f>'Class data q'!K41</f>
        <v>-9.7619391158251001E-19</v>
      </c>
    </row>
    <row r="43" spans="6:8">
      <c r="F43" s="20">
        <v>40</v>
      </c>
      <c r="G43">
        <f>'Class data q'!J42</f>
        <v>-6.6880215286285286E-19</v>
      </c>
      <c r="H43" s="20">
        <f>'Class data q'!K42</f>
        <v>-8.9173620381713734E-19</v>
      </c>
    </row>
    <row r="44" spans="6:8">
      <c r="F44" s="20">
        <v>41</v>
      </c>
      <c r="G44">
        <f>'Class data q'!J43</f>
        <v>-6.6880215286285286E-19</v>
      </c>
      <c r="H44" s="20">
        <f>'Class data q'!K43</f>
        <v>-8.9173620381713734E-19</v>
      </c>
    </row>
    <row r="45" spans="6:8">
      <c r="F45" s="20">
        <v>42</v>
      </c>
      <c r="G45">
        <f>'Class data q'!J44</f>
        <v>-7.3568236814913804E-19</v>
      </c>
      <c r="H45" s="20">
        <f>'Class data q'!K44</f>
        <v>-9.7619391158251001E-19</v>
      </c>
    </row>
    <row r="46" spans="6:8">
      <c r="F46" s="20">
        <v>43</v>
      </c>
      <c r="G46">
        <f>'Class data q'!J45</f>
        <v>-6.6880215286285286E-19</v>
      </c>
      <c r="H46" s="20">
        <f>'Class data q'!K45</f>
        <v>-8.9173620381713734E-19</v>
      </c>
    </row>
    <row r="47" spans="6:8">
      <c r="F47" s="20">
        <v>44</v>
      </c>
      <c r="G47">
        <f>'Class data q'!J46</f>
        <v>-5.0072264301402462E-19</v>
      </c>
      <c r="H47" s="20">
        <f>'Class data q'!K46</f>
        <v>-1.2918644189761835E-18</v>
      </c>
    </row>
    <row r="48" spans="6:8">
      <c r="F48" s="20">
        <v>45</v>
      </c>
      <c r="G48">
        <f>'Class data q'!J47</f>
        <v>-7.022422605059955E-19</v>
      </c>
      <c r="H48" s="20">
        <f>'Class data q'!K47</f>
        <v>-9.3398220647297407E-19</v>
      </c>
    </row>
    <row r="49" spans="6:8">
      <c r="F49" s="20">
        <v>46</v>
      </c>
      <c r="G49">
        <f>'Class data q'!J48</f>
        <v>-4.5718154362150063E-19</v>
      </c>
      <c r="H49" s="20">
        <f>'Class data q'!K48</f>
        <v>-1.1827087758904038E-18</v>
      </c>
    </row>
    <row r="50" spans="6:8">
      <c r="F50" s="20">
        <v>47</v>
      </c>
      <c r="G50">
        <f>'Class data q'!J49</f>
        <v>-7.3568236814913804E-19</v>
      </c>
      <c r="H50" s="20">
        <f>'Class data q'!K49</f>
        <v>-9.7619391158251001E-19</v>
      </c>
    </row>
    <row r="51" spans="6:8">
      <c r="F51" s="20">
        <v>48</v>
      </c>
      <c r="G51">
        <f>'Class data q'!J50</f>
        <v>-7.022422605059955E-19</v>
      </c>
      <c r="H51" s="20">
        <f>'Class data q'!K50</f>
        <v>-9.3398220647297407E-19</v>
      </c>
    </row>
    <row r="52" spans="6:8">
      <c r="F52" s="20">
        <v>49</v>
      </c>
      <c r="G52">
        <f>'Class data q'!J51</f>
        <v>-7.3568236814913804E-19</v>
      </c>
      <c r="H52" s="20">
        <f>'Class data q'!K51</f>
        <v>-9.7619391158251001E-19</v>
      </c>
    </row>
    <row r="53" spans="6:8">
      <c r="F53" s="20">
        <v>50</v>
      </c>
      <c r="G53">
        <f>'Class data q'!J52</f>
        <v>-5.0072264301402462E-19</v>
      </c>
      <c r="H53" s="20">
        <f>'Class data q'!K52</f>
        <v>-1.2918644189761835E-18</v>
      </c>
    </row>
    <row r="54" spans="6:8">
      <c r="F54" s="20">
        <v>51</v>
      </c>
      <c r="G54">
        <f>'Class data q'!J53</f>
        <v>-5.0072264301402462E-19</v>
      </c>
      <c r="H54" s="20">
        <f>'Class data q'!K53</f>
        <v>-1.2918644189761835E-18</v>
      </c>
    </row>
    <row r="55" spans="6:8">
      <c r="F55" s="20">
        <v>52</v>
      </c>
      <c r="G55">
        <f>'Class data q'!J54</f>
        <v>-4.5718154362150063E-19</v>
      </c>
      <c r="H55" s="20">
        <f>'Class data q'!K54</f>
        <v>-1.1827087758904038E-18</v>
      </c>
    </row>
    <row r="56" spans="6:8">
      <c r="F56" s="20">
        <v>53</v>
      </c>
      <c r="G56">
        <f>'Class data q'!J55</f>
        <v>-7.9101398758840232E-19</v>
      </c>
      <c r="H56" s="20">
        <f>'Class data q'!K55</f>
        <v>-1.3845639092940161E-19</v>
      </c>
    </row>
    <row r="57" spans="6:8">
      <c r="F57" s="20">
        <v>54</v>
      </c>
      <c r="G57">
        <f>'Class data q'!J56</f>
        <v>-1.8485060021646185E-18</v>
      </c>
      <c r="H57" s="20">
        <f>'Class data q'!K56</f>
        <v>-1.7077212446085972E-19</v>
      </c>
    </row>
    <row r="58" spans="6:8">
      <c r="F58" s="20">
        <v>55</v>
      </c>
      <c r="G58">
        <f>'Class data q'!J57</f>
        <v>-2.2801897607082058E-19</v>
      </c>
      <c r="H58" s="20">
        <f>'Class data q'!K57</f>
        <v>-2.3125785726061814E-20</v>
      </c>
    </row>
    <row r="59" spans="6:8">
      <c r="F59" s="20">
        <v>56</v>
      </c>
      <c r="G59">
        <f>'Class data q'!J58</f>
        <v>-5.42181259977646E-19</v>
      </c>
      <c r="H59" s="20">
        <f>'Class data q'!K58</f>
        <v>-5.1189827213542047E-20</v>
      </c>
    </row>
    <row r="60" spans="6:8">
      <c r="F60" s="20">
        <v>57</v>
      </c>
      <c r="G60">
        <f>'Class data q'!J59</f>
        <v>1.0327450961614248E-29</v>
      </c>
      <c r="H60" s="20">
        <f>'Class data q'!K59</f>
        <v>8.311409916959088E-30</v>
      </c>
    </row>
    <row r="61" spans="6:8">
      <c r="F61" s="20">
        <v>58</v>
      </c>
      <c r="G61">
        <f>'Class data q'!J60</f>
        <v>4.1891710170498957E-30</v>
      </c>
      <c r="H61" s="20">
        <f>'Class data q'!K60</f>
        <v>3.2951232445240613E-30</v>
      </c>
    </row>
    <row r="62" spans="6:8">
      <c r="F62" s="20">
        <v>59</v>
      </c>
      <c r="G62">
        <f>'Class data q'!J61</f>
        <v>9.8963456164512234E-29</v>
      </c>
      <c r="H62" s="20">
        <f>'Class data q'!K61</f>
        <v>9.2580523671088475E-29</v>
      </c>
    </row>
    <row r="63" spans="6:8">
      <c r="F63" s="20">
        <v>60</v>
      </c>
      <c r="G63">
        <f>'Class data q'!J62</f>
        <v>6.0509767731663938E-28</v>
      </c>
      <c r="H63" s="20">
        <f>'Class data q'!K62</f>
        <v>6.8228461213493068E-28</v>
      </c>
    </row>
    <row r="64" spans="6:8">
      <c r="F64" s="20">
        <v>61</v>
      </c>
      <c r="G64">
        <f>'Class data q'!J63</f>
        <v>2.8087884968179736E-27</v>
      </c>
      <c r="H64" s="20">
        <f>'Class data q'!K63</f>
        <v>4.2033936976222775E-27</v>
      </c>
    </row>
    <row r="65" spans="6:8">
      <c r="F65" s="20">
        <v>62</v>
      </c>
      <c r="G65">
        <f>'Class data q'!J64</f>
        <v>-3.0277431030538229E-30</v>
      </c>
      <c r="H65" s="20">
        <f>'Class data q'!K64</f>
        <v>-2.5149345139998924E-30</v>
      </c>
    </row>
    <row r="66" spans="6:8">
      <c r="F66" s="20">
        <v>63</v>
      </c>
      <c r="G66">
        <f>'Class data q'!J65</f>
        <v>3.7287062543686825E-30</v>
      </c>
      <c r="H66" s="20">
        <f>'Class data q'!K65</f>
        <v>2.9245311523438192E-30</v>
      </c>
    </row>
    <row r="67" spans="6:8">
      <c r="F67" s="20">
        <v>64</v>
      </c>
      <c r="G67">
        <f>'Class data q'!J66</f>
        <v>-2.8447954102542753E-19</v>
      </c>
      <c r="H67" s="20">
        <f>'Class data q'!K66</f>
        <v>-3.0299166374793077E-19</v>
      </c>
    </row>
    <row r="68" spans="6:8">
      <c r="F68" s="20">
        <v>65</v>
      </c>
      <c r="G68">
        <f>'Class data q'!J67</f>
        <v>-1.0858219261429304E-18</v>
      </c>
      <c r="H68" s="20">
        <f>'Class data q'!K67</f>
        <v>-1.1564803245609245E-18</v>
      </c>
    </row>
    <row r="69" spans="6:8">
      <c r="F69" s="20">
        <v>66</v>
      </c>
      <c r="G69">
        <f>'Class data q'!J68</f>
        <v>-1.2466376784684031E-18</v>
      </c>
      <c r="H69" s="20">
        <f>'Class data q'!K68</f>
        <v>-1.3277609452281763E-18</v>
      </c>
    </row>
    <row r="70" spans="6:8">
      <c r="F70" s="20">
        <v>67</v>
      </c>
      <c r="G70">
        <f>'Class data q'!J69</f>
        <v>-2.6026385932158794E-18</v>
      </c>
      <c r="H70" s="20">
        <f>'Class data q'!K69</f>
        <v>-2.7720017919410525E-18</v>
      </c>
    </row>
    <row r="71" spans="6:8">
      <c r="F71" s="20">
        <v>68</v>
      </c>
      <c r="G71">
        <f>'Class data q'!J70</f>
        <v>-9.1266766327066659E-19</v>
      </c>
      <c r="H71" s="20">
        <f>'Class data q'!K70</f>
        <v>-9.720582814023819E-19</v>
      </c>
    </row>
    <row r="72" spans="6:8">
      <c r="F72" s="20">
        <v>69</v>
      </c>
      <c r="G72">
        <f>'Class data q'!J71</f>
        <v>-2.4898474964304368E-19</v>
      </c>
      <c r="H72" s="20">
        <f>'Class data q'!K71</f>
        <v>-3.702632718222258E-19</v>
      </c>
    </row>
    <row r="73" spans="6:8">
      <c r="F73" s="20">
        <v>70</v>
      </c>
      <c r="G73">
        <f>'Class data q'!J72</f>
        <v>-3.1791838641621085E-19</v>
      </c>
      <c r="H73" s="20">
        <f>'Class data q'!K72</f>
        <v>-4.7104532461042638E-19</v>
      </c>
    </row>
    <row r="74" spans="6:8">
      <c r="F74" s="20">
        <v>71</v>
      </c>
      <c r="G74">
        <f>'Class data q'!J73</f>
        <v>-4.4352241029172228E-19</v>
      </c>
      <c r="H74" s="20">
        <f>'Class data q'!K73</f>
        <v>-6.5367513115509458E-19</v>
      </c>
    </row>
    <row r="75" spans="6:8">
      <c r="F75" s="20">
        <v>72</v>
      </c>
      <c r="G75">
        <f>'Class data q'!J74</f>
        <v>-5.82977447613692E-19</v>
      </c>
      <c r="H75" s="20">
        <f>'Class data q'!K74</f>
        <v>-8.6198442322080623E-19</v>
      </c>
    </row>
    <row r="76" spans="6:8">
      <c r="F76" s="20">
        <v>73</v>
      </c>
      <c r="G76">
        <f>'Class data q'!J75</f>
        <v>-8.0966851778139192E-19</v>
      </c>
      <c r="H76" s="20">
        <f>'Class data q'!K75</f>
        <v>-1.1891422339195874E-18</v>
      </c>
    </row>
    <row r="77" spans="6:8">
      <c r="F77" s="20">
        <v>74</v>
      </c>
      <c r="G77">
        <f>'Class data q'!J76</f>
        <v>-3.6755547214546394E-19</v>
      </c>
      <c r="H77" s="20">
        <f>'Class data q'!K76</f>
        <v>-5.4205775081055728E-19</v>
      </c>
    </row>
    <row r="78" spans="6:8">
      <c r="F78" s="20">
        <v>75</v>
      </c>
      <c r="G78">
        <f>'Class data q'!J77</f>
        <v>-1.1167966597481344E-18</v>
      </c>
      <c r="H78" s="20">
        <f>'Class data q'!K77</f>
        <v>-1.6478078163636976E-18</v>
      </c>
    </row>
    <row r="79" spans="6:8">
      <c r="F79" s="20">
        <v>76</v>
      </c>
      <c r="G79">
        <f>'Class data q'!J78</f>
        <v>-4.5120209919123862E-19</v>
      </c>
      <c r="H79" s="20">
        <f>'Class data q'!K78</f>
        <v>-6.6451440775268937E-19</v>
      </c>
    </row>
    <row r="80" spans="6:8">
      <c r="F80" s="20">
        <v>77</v>
      </c>
      <c r="G80">
        <f>'Class data q'!J79</f>
        <v>-5.1363178024791337E-19</v>
      </c>
      <c r="H80" s="20">
        <f>'Class data q'!K79</f>
        <v>-7.6022373744698253E-19</v>
      </c>
    </row>
    <row r="81" spans="6:8">
      <c r="F81" s="20">
        <v>78</v>
      </c>
      <c r="G81">
        <f>'Class data q'!J80</f>
        <v>-1.3131598353502638E-18</v>
      </c>
      <c r="H81" s="20">
        <f>'Class data q'!K80</f>
        <v>-1.921724407056598E-18</v>
      </c>
    </row>
    <row r="82" spans="6:8">
      <c r="F82" s="20">
        <v>79</v>
      </c>
      <c r="G82">
        <f>'Class data q'!J81</f>
        <v>-1.7405103354335175E-18</v>
      </c>
      <c r="H82" s="20">
        <f>'Class data q'!K81</f>
        <v>-2.6325470622635496E-18</v>
      </c>
    </row>
    <row r="83" spans="6:8">
      <c r="F83" s="20">
        <v>80</v>
      </c>
      <c r="G83">
        <f>'Class data q'!J82</f>
        <v>-2.9717711464688427E-19</v>
      </c>
      <c r="H83" s="20">
        <f>'Class data q'!K82</f>
        <v>-4.3918066656437299E-19</v>
      </c>
    </row>
    <row r="84" spans="6:8">
      <c r="F84" s="20">
        <v>81</v>
      </c>
      <c r="G84">
        <f>'Class data q'!J83</f>
        <v>-1.1281565805839724E-18</v>
      </c>
      <c r="H84" s="20">
        <f>'Class data q'!K83</f>
        <v>-1.6586124845516393E-18</v>
      </c>
    </row>
    <row r="85" spans="6:8">
      <c r="F85" s="20">
        <v>82</v>
      </c>
      <c r="G85">
        <f>'Class data q'!J84</f>
        <v>-5.2356714599434365E-18</v>
      </c>
      <c r="H85" s="20">
        <f>'Class data q'!K84</f>
        <v>0</v>
      </c>
    </row>
    <row r="86" spans="6:8">
      <c r="F86" s="20">
        <v>83</v>
      </c>
      <c r="G86">
        <f>'Class data q'!J85</f>
        <v>-2.4390503822695692E-17</v>
      </c>
      <c r="H86" s="20">
        <f>'Class data q'!K85</f>
        <v>0</v>
      </c>
    </row>
    <row r="87" spans="6:8">
      <c r="F87" s="20">
        <v>84</v>
      </c>
      <c r="G87">
        <f>'Class data q'!J86</f>
        <v>-6.5451442848859117E-18</v>
      </c>
      <c r="H87" s="20">
        <f>'Class data q'!K86</f>
        <v>0</v>
      </c>
    </row>
    <row r="88" spans="6:8">
      <c r="F88" s="20">
        <v>85</v>
      </c>
      <c r="G88">
        <f>'Class data q'!J87</f>
        <v>-4.3241862210624202E-18</v>
      </c>
      <c r="H88" s="20">
        <f>'Class data q'!K87</f>
        <v>0</v>
      </c>
    </row>
    <row r="89" spans="6:8">
      <c r="F89" s="20">
        <v>86</v>
      </c>
      <c r="G89">
        <f>'Class data q'!J88</f>
        <v>-2.49378134548171E-17</v>
      </c>
      <c r="H89" s="20">
        <f>'Class data q'!K88</f>
        <v>0</v>
      </c>
    </row>
    <row r="90" spans="6:8">
      <c r="F90" s="20">
        <v>87</v>
      </c>
      <c r="G90">
        <f>'Class data q'!J89</f>
        <v>-1.9942109637111974E-17</v>
      </c>
      <c r="H90" s="20">
        <f>'Class data q'!K89</f>
        <v>0</v>
      </c>
    </row>
    <row r="91" spans="6:8">
      <c r="F91" s="20">
        <v>88</v>
      </c>
      <c r="G91">
        <f>'Class data q'!J90</f>
        <v>-3.2162738634037646E-18</v>
      </c>
      <c r="H91" s="20">
        <f>'Class data q'!K90</f>
        <v>0</v>
      </c>
    </row>
    <row r="92" spans="6:8">
      <c r="F92" s="20">
        <v>89</v>
      </c>
      <c r="G92">
        <f>'Class data q'!J91</f>
        <v>-3.4021875391532613E-17</v>
      </c>
      <c r="H92" s="20">
        <f>'Class data q'!K91</f>
        <v>0</v>
      </c>
    </row>
    <row r="93" spans="6:8">
      <c r="F93" s="20">
        <v>90</v>
      </c>
      <c r="G93">
        <f>'Class data q'!J92</f>
        <v>-2.2351927260019854E-17</v>
      </c>
      <c r="H93" s="20">
        <f>'Class data q'!K92</f>
        <v>0</v>
      </c>
    </row>
    <row r="94" spans="6:8">
      <c r="F94" s="20">
        <v>91</v>
      </c>
      <c r="G94">
        <f>'Class data q'!J93</f>
        <v>-3.9692738523347718E-17</v>
      </c>
      <c r="H94" s="20">
        <f>'Class data q'!K93</f>
        <v>0</v>
      </c>
    </row>
    <row r="95" spans="6:8">
      <c r="F95" s="20">
        <v>92</v>
      </c>
      <c r="G95">
        <f>'Class data q'!J94</f>
        <v>-1.396555375135549E-18</v>
      </c>
      <c r="H95" s="20">
        <f>'Class data q'!K94</f>
        <v>-4.4913346174675266E-19</v>
      </c>
    </row>
    <row r="96" spans="6:8">
      <c r="F96" s="20">
        <v>93</v>
      </c>
      <c r="G96">
        <f>'Class data q'!J95</f>
        <v>-7.0289775439137177E-19</v>
      </c>
      <c r="H96" s="20">
        <f>'Class data q'!K95</f>
        <v>-1.8050898852562826E-19</v>
      </c>
    </row>
    <row r="97" spans="6:8">
      <c r="F97" s="20">
        <v>94</v>
      </c>
      <c r="G97">
        <f>'Class data q'!J96</f>
        <v>-7.0732580995485729E-19</v>
      </c>
      <c r="H97" s="20">
        <f>'Class data q'!K96</f>
        <v>-1.8065970066834239E-19</v>
      </c>
    </row>
    <row r="98" spans="6:8">
      <c r="F98" s="20">
        <v>95</v>
      </c>
      <c r="G98">
        <f>'Class data q'!J97</f>
        <v>-1.854456108373626E-18</v>
      </c>
      <c r="H98" s="20">
        <f>'Class data q'!K97</f>
        <v>-7.2354538816817125E-19</v>
      </c>
    </row>
    <row r="99" spans="6:8">
      <c r="F99" s="20">
        <v>96</v>
      </c>
      <c r="G99">
        <f>'Class data q'!J98</f>
        <v>-9.7252139152974094E-19</v>
      </c>
      <c r="H99" s="20">
        <f>'Class data q'!K98</f>
        <v>-2.8868123655810605E-19</v>
      </c>
    </row>
    <row r="100" spans="6:8">
      <c r="F100" s="20">
        <v>97</v>
      </c>
      <c r="G100">
        <f>'Class data q'!J99</f>
        <v>-5.7540111527202777E-19</v>
      </c>
      <c r="H100" s="20">
        <f>'Class data q'!K99</f>
        <v>-1.5309800284372769E-19</v>
      </c>
    </row>
    <row r="101" spans="6:8">
      <c r="F101" s="20">
        <v>98</v>
      </c>
      <c r="G101">
        <f>'Class data q'!J100</f>
        <v>-2.5442086022056105E-20</v>
      </c>
      <c r="H101" s="20">
        <f>'Class data q'!K100</f>
        <v>-8.9524258682849023E-21</v>
      </c>
    </row>
    <row r="102" spans="6:8">
      <c r="F102" s="20">
        <v>99</v>
      </c>
      <c r="G102">
        <f>'Class data q'!J101</f>
        <v>-3.160885051476154E-20</v>
      </c>
      <c r="H102" s="20">
        <f>'Class data q'!K101</f>
        <v>-1.1164080409590659E-20</v>
      </c>
    </row>
    <row r="103" spans="6:8">
      <c r="F103" s="20">
        <v>101</v>
      </c>
      <c r="G103">
        <f>'Class data q'!J102</f>
        <v>-1.0984131219523785E-19</v>
      </c>
      <c r="H103" s="20">
        <f>'Class data q'!K102</f>
        <v>-3.8992388516474114E-20</v>
      </c>
    </row>
    <row r="104" spans="6:8">
      <c r="F104" s="20">
        <v>102</v>
      </c>
      <c r="G104">
        <f>'Class data q'!J103</f>
        <v>-3.0602230101619071E-21</v>
      </c>
      <c r="H104" s="20">
        <f>'Class data q'!K103</f>
        <v>-1.0710780535566676E-20</v>
      </c>
    </row>
    <row r="105" spans="6:8">
      <c r="F105" s="20">
        <v>103</v>
      </c>
      <c r="G105">
        <f>'Class data q'!J104</f>
        <v>-1.6708239311322472E-21</v>
      </c>
      <c r="H105" s="20">
        <f>'Class data q'!K104</f>
        <v>-4.9369729676828207E-21</v>
      </c>
    </row>
    <row r="106" spans="6:8">
      <c r="F106" s="20">
        <v>104</v>
      </c>
      <c r="G106">
        <f>'Class data q'!J105</f>
        <v>-2.1867665152213124E-19</v>
      </c>
      <c r="H106" s="20">
        <f>'Class data q'!K105</f>
        <v>-1.5365408774468708E-19</v>
      </c>
    </row>
    <row r="107" spans="6:8">
      <c r="F107" s="20">
        <v>105</v>
      </c>
      <c r="G107">
        <f>'Class data q'!J106</f>
        <v>2.4614632380738494E-20</v>
      </c>
      <c r="H107" s="20">
        <f>'Class data q'!K106</f>
        <v>1.8291535791794827E-20</v>
      </c>
    </row>
    <row r="108" spans="6:8">
      <c r="F108" s="20">
        <v>106</v>
      </c>
      <c r="G108">
        <f>'Class data q'!J107</f>
        <v>-1.2480453545243678E-19</v>
      </c>
      <c r="H108" s="20">
        <f>'Class data q'!K107</f>
        <v>-1.0543603647934526E-19</v>
      </c>
    </row>
    <row r="109" spans="6:8">
      <c r="F109" s="20">
        <v>107</v>
      </c>
      <c r="G109">
        <f>'Class data q'!J108</f>
        <v>-1.8984411103635405E-19</v>
      </c>
      <c r="H109" s="20">
        <f>'Class data q'!K108</f>
        <v>-1.5737058611173985E-19</v>
      </c>
    </row>
    <row r="110" spans="6:8">
      <c r="F110" s="20">
        <v>108</v>
      </c>
      <c r="G110">
        <f>'Class data q'!J109</f>
        <v>-9.9373753288164244E-19</v>
      </c>
      <c r="H110" s="20">
        <f>'Class data q'!K109</f>
        <v>-9.191123287068858E-19</v>
      </c>
    </row>
    <row r="111" spans="6:8">
      <c r="F111" s="20">
        <v>109</v>
      </c>
      <c r="G111">
        <f>'Class data q'!J110</f>
        <v>-3.0842735807579312E-19</v>
      </c>
      <c r="H111" s="20">
        <f>'Class data q'!K110</f>
        <v>-7.1486825269220012E-18</v>
      </c>
    </row>
    <row r="112" spans="6:8">
      <c r="F112" s="20">
        <v>110</v>
      </c>
      <c r="G112">
        <f>'Class data q'!J111</f>
        <v>-2.8238007465334306E-19</v>
      </c>
      <c r="H112" s="20">
        <f>'Class data q'!K111</f>
        <v>-8.9616766984035688E-18</v>
      </c>
    </row>
    <row r="113" spans="6:8">
      <c r="F113" s="20">
        <v>111</v>
      </c>
      <c r="G113">
        <f>'Class data q'!J112</f>
        <v>-8.2725092359932974E-19</v>
      </c>
      <c r="H113" s="20">
        <f>'Class data q'!K112</f>
        <v>-7.1497185427737154E-18</v>
      </c>
    </row>
    <row r="114" spans="6:8">
      <c r="F114" s="20">
        <v>112</v>
      </c>
      <c r="G114">
        <f>'Class data q'!J113</f>
        <v>-3.854793018687805E-19</v>
      </c>
      <c r="H114" s="20">
        <f>'Class data q'!K113</f>
        <v>-1.2102526679676613E-17</v>
      </c>
    </row>
    <row r="115" spans="6:8">
      <c r="F115" s="20">
        <v>113</v>
      </c>
      <c r="G115">
        <f>'Class data q'!J114</f>
        <v>-2.9943558064236036E-19</v>
      </c>
      <c r="H115" s="20">
        <f>'Class data q'!K114</f>
        <v>-1.2258961003192572E-19</v>
      </c>
    </row>
    <row r="116" spans="6:8">
      <c r="F116" s="20">
        <v>114</v>
      </c>
      <c r="G116">
        <f>'Class data q'!J115</f>
        <v>-5.4226727836088383E-19</v>
      </c>
      <c r="H116" s="20">
        <f>'Class data q'!K115</f>
        <v>-3.5248181874891084E-19</v>
      </c>
    </row>
    <row r="117" spans="6:8">
      <c r="F117" s="20">
        <v>115</v>
      </c>
      <c r="G117">
        <f>'Class data q'!J116</f>
        <v>-7.309374813892249E-19</v>
      </c>
      <c r="H117" s="20">
        <f>'Class data q'!K116</f>
        <v>-5.3448679659846178E-19</v>
      </c>
    </row>
    <row r="118" spans="6:8">
      <c r="F118" s="20">
        <v>116</v>
      </c>
      <c r="G118">
        <f>'Class data q'!J117</f>
        <v>-9.503461535295137E-19</v>
      </c>
      <c r="H118" s="20">
        <f>'Class data q'!K117</f>
        <v>-9.8606213384217269E-19</v>
      </c>
    </row>
    <row r="119" spans="6:8">
      <c r="F119" s="20">
        <v>117</v>
      </c>
      <c r="G119">
        <f>'Class data q'!J118</f>
        <v>-9.5020475944525536E-19</v>
      </c>
      <c r="H119" s="20">
        <f>'Class data q'!K118</f>
        <v>-9.013153966151576E-19</v>
      </c>
    </row>
    <row r="120" spans="6:8">
      <c r="F120" s="20">
        <v>118</v>
      </c>
      <c r="G120">
        <f>'Class data q'!J119</f>
        <v>-5.0760609370472761E-19</v>
      </c>
      <c r="H120" s="20">
        <f>'Class data q'!K119</f>
        <v>-3.2089076957219792E-19</v>
      </c>
    </row>
    <row r="121" spans="6:8">
      <c r="F121" s="20">
        <v>119</v>
      </c>
      <c r="G121">
        <f>'Class data q'!J120</f>
        <v>-6.5739453450215928E-19</v>
      </c>
      <c r="H121" s="20">
        <f>'Class data q'!K120</f>
        <v>-4.5812542879656032E-19</v>
      </c>
    </row>
    <row r="122" spans="6:8">
      <c r="F122" s="20">
        <v>120</v>
      </c>
      <c r="G122">
        <f>'Class data q'!J121</f>
        <v>-5.8782055207736522E-19</v>
      </c>
      <c r="H122" s="20">
        <f>'Class data q'!K121</f>
        <v>-4.0130239570486513E-19</v>
      </c>
    </row>
    <row r="123" spans="6:8">
      <c r="F123" s="20">
        <v>121</v>
      </c>
      <c r="G123">
        <f>'Class data q'!J122</f>
        <v>-5.7574741085432242E-19</v>
      </c>
      <c r="H123" s="20">
        <f>'Class data q'!K122</f>
        <v>-4.3583496802276919E-19</v>
      </c>
    </row>
    <row r="124" spans="6:8">
      <c r="F124" s="20">
        <v>122</v>
      </c>
      <c r="G124">
        <f>'Class data q'!J123</f>
        <v>-1.0589742198795931E-18</v>
      </c>
      <c r="H124" s="20">
        <f>'Class data q'!K123</f>
        <v>-1.2114971616356E-18</v>
      </c>
    </row>
    <row r="125" spans="6:8">
      <c r="F125" s="20">
        <v>123</v>
      </c>
      <c r="G125">
        <f>'Class data q'!J124</f>
        <v>-2.1711182192261916E-18</v>
      </c>
      <c r="H125" s="20">
        <f>'Class data q'!K124</f>
        <v>-3.1257872652565118E-18</v>
      </c>
    </row>
    <row r="126" spans="6:8">
      <c r="F126" s="20">
        <v>124</v>
      </c>
      <c r="G126">
        <f>'Class data q'!J125</f>
        <v>-5.3620880339037921E-19</v>
      </c>
      <c r="H126" s="20">
        <f>'Class data q'!K125</f>
        <v>-1.1830156275945012E-18</v>
      </c>
    </row>
    <row r="127" spans="6:8">
      <c r="F127" s="20">
        <v>125</v>
      </c>
      <c r="G127">
        <f>'Class data q'!J126</f>
        <v>-5.3468365556390938E-19</v>
      </c>
      <c r="H127" s="20">
        <f>'Class data q'!K126</f>
        <v>-5.6834728174765382E-19</v>
      </c>
    </row>
    <row r="128" spans="6:8">
      <c r="F128" s="20">
        <v>126</v>
      </c>
      <c r="G128">
        <f>'Class data q'!J127</f>
        <v>-5.2166822854669126E-19</v>
      </c>
      <c r="H128" s="20">
        <f>'Class data q'!K127</f>
        <v>-5.1265593490471552E-19</v>
      </c>
    </row>
    <row r="129" spans="6:8">
      <c r="F129" s="20">
        <v>127</v>
      </c>
      <c r="G129">
        <f>'Class data q'!J128</f>
        <v>-2.099693455123716E-19</v>
      </c>
      <c r="H129" s="20">
        <f>'Class data q'!K128</f>
        <v>-1.9838490108875178E-19</v>
      </c>
    </row>
    <row r="130" spans="6:8">
      <c r="F130" s="20">
        <v>128</v>
      </c>
      <c r="G130">
        <f>'Class data q'!J129</f>
        <v>-2.337271139828702E-19</v>
      </c>
      <c r="H130" s="20">
        <f>'Class data q'!K129</f>
        <v>-2.2234256518856164E-19</v>
      </c>
    </row>
    <row r="131" spans="6:8">
      <c r="F131" s="20">
        <v>129</v>
      </c>
      <c r="G131">
        <f>'Class data q'!J130</f>
        <v>-6.5805381684490325E-19</v>
      </c>
      <c r="H131" s="20">
        <f>'Class data q'!K130</f>
        <v>-5.5214999628275961E-19</v>
      </c>
    </row>
    <row r="132" spans="6:8">
      <c r="F132" s="20">
        <v>130</v>
      </c>
      <c r="G132">
        <f>'Class data q'!J131</f>
        <v>-1.4784448329736284E-19</v>
      </c>
      <c r="H132" s="20">
        <f>'Class data q'!K131</f>
        <v>-1.2699279871304073E-18</v>
      </c>
    </row>
    <row r="133" spans="6:8">
      <c r="F133" s="20">
        <v>131</v>
      </c>
      <c r="G133">
        <f>'Class data q'!J132</f>
        <v>-4.6446418975319992E-19</v>
      </c>
      <c r="H133" s="20">
        <f>'Class data q'!K132</f>
        <v>-5.1887916417017129E-19</v>
      </c>
    </row>
    <row r="134" spans="6:8">
      <c r="F134" s="20">
        <v>132</v>
      </c>
      <c r="G134">
        <f>'Class data q'!J133</f>
        <v>-4.6662432748690443E-19</v>
      </c>
      <c r="H134" s="20">
        <f>'Class data q'!K133</f>
        <v>-8.4309584419444235E-19</v>
      </c>
    </row>
    <row r="135" spans="6:8">
      <c r="F135" s="20">
        <v>133</v>
      </c>
      <c r="G135">
        <f>'Class data q'!J134</f>
        <v>-3.2438387164169751E-19</v>
      </c>
      <c r="H135" s="20">
        <f>'Class data q'!K134</f>
        <v>-5.305019712112035E-19</v>
      </c>
    </row>
    <row r="136" spans="6:8">
      <c r="F136" s="20">
        <v>134</v>
      </c>
      <c r="G136">
        <f>'Class data q'!J135</f>
        <v>-2.0522852793449144E-19</v>
      </c>
      <c r="H136" s="20">
        <f>'Class data q'!K135</f>
        <v>-3.7188299462596288E-20</v>
      </c>
    </row>
    <row r="137" spans="6:8">
      <c r="F137" s="20">
        <v>135</v>
      </c>
      <c r="G137">
        <f>'Class data q'!J136</f>
        <v>-5.3013331625535596E-19</v>
      </c>
      <c r="H137" s="20">
        <f>'Class data q'!K136</f>
        <v>-1.0139278991771024E-19</v>
      </c>
    </row>
    <row r="138" spans="6:8">
      <c r="F138" s="20">
        <v>136</v>
      </c>
      <c r="G138">
        <f>'Class data q'!J137</f>
        <v>-3.3467117034500512E-19</v>
      </c>
      <c r="H138" s="20">
        <f>'Class data q'!K137</f>
        <v>-6.1489512228563596E-20</v>
      </c>
    </row>
    <row r="139" spans="6:8">
      <c r="F139" s="20">
        <v>137</v>
      </c>
      <c r="G139">
        <f>'Class data q'!J138</f>
        <v>-6.8083266106696829E-19</v>
      </c>
      <c r="H139" s="20">
        <f>'Class data q'!K138</f>
        <v>-1.290411049615564E-19</v>
      </c>
    </row>
    <row r="140" spans="6:8">
      <c r="F140" s="20">
        <v>138</v>
      </c>
      <c r="G140">
        <f>'Class data q'!J139</f>
        <v>-4.1024726292119158E-19</v>
      </c>
      <c r="H140" s="20">
        <f>'Class data q'!K139</f>
        <v>-1.5405596033679465E-19</v>
      </c>
    </row>
    <row r="141" spans="6:8">
      <c r="F141" s="20">
        <v>139</v>
      </c>
      <c r="G141">
        <f>'Class data q'!J140</f>
        <v>-1.4212734032502942E-18</v>
      </c>
      <c r="H141" s="20">
        <f>'Class data q'!K140</f>
        <v>-5.5733006259789981E-19</v>
      </c>
    </row>
    <row r="142" spans="6:8">
      <c r="F142" s="20">
        <v>140</v>
      </c>
      <c r="G142">
        <f>'Class data q'!J141</f>
        <v>-5.3432808017588024E-19</v>
      </c>
      <c r="H142" s="20">
        <f>'Class data q'!K141</f>
        <v>-1.9896471120207748E-19</v>
      </c>
    </row>
    <row r="143" spans="6:8">
      <c r="F143" s="20">
        <v>141</v>
      </c>
      <c r="G143">
        <f>'Class data q'!J142</f>
        <v>-4.2276411202318429E-19</v>
      </c>
      <c r="H143" s="20">
        <f>'Class data q'!K142</f>
        <v>-2.6059747004711947E-19</v>
      </c>
    </row>
    <row r="144" spans="6:8">
      <c r="F144" s="20">
        <v>142</v>
      </c>
      <c r="G144">
        <f>'Class data q'!J143</f>
        <v>-1.5841258928372047E-18</v>
      </c>
      <c r="H144" s="20">
        <f>'Class data q'!K143</f>
        <v>-6.2664171760596487E-19</v>
      </c>
    </row>
    <row r="145" spans="6:8">
      <c r="F145" s="20">
        <v>143</v>
      </c>
      <c r="G145">
        <f>'Class data q'!J144</f>
        <v>-2.0788497837197412E-18</v>
      </c>
      <c r="H145" s="20">
        <f>'Class data q'!K144</f>
        <v>-8.4114556791141257E-19</v>
      </c>
    </row>
    <row r="146" spans="6:8">
      <c r="F146" s="20">
        <v>144</v>
      </c>
      <c r="G146">
        <f>'Class data q'!J145</f>
        <v>-2.7039367197275616E-19</v>
      </c>
      <c r="H146" s="20">
        <f>'Class data q'!K145</f>
        <v>-1.7951748735560816E-19</v>
      </c>
    </row>
    <row r="147" spans="6:8">
      <c r="F147" s="20">
        <v>145</v>
      </c>
      <c r="G147">
        <f>'Class data q'!J146</f>
        <v>-2.385481580802355E-19</v>
      </c>
      <c r="H147" s="20">
        <f>'Class data q'!K146</f>
        <v>-1.6427678638976734E-19</v>
      </c>
    </row>
    <row r="148" spans="6:8">
      <c r="F148" s="20">
        <v>146</v>
      </c>
      <c r="G148">
        <f>'Class data q'!J147</f>
        <v>-6.2251483809064733E-19</v>
      </c>
      <c r="H148" s="20">
        <f>'Class data q'!K147</f>
        <v>-3.199784088026803E-19</v>
      </c>
    </row>
    <row r="149" spans="6:8">
      <c r="F149" s="20">
        <v>147</v>
      </c>
      <c r="G149">
        <f>'Class data q'!J148</f>
        <v>-1.2688178295575648E-18</v>
      </c>
      <c r="H149" s="20">
        <f>'Class data q'!K148</f>
        <v>-4.637569115301613E-19</v>
      </c>
    </row>
    <row r="150" spans="6:8">
      <c r="F150" s="20">
        <v>148</v>
      </c>
      <c r="G150">
        <f>'Class data q'!J149</f>
        <v>-6.7027384365933812E-19</v>
      </c>
      <c r="H150" s="20">
        <f>'Class data q'!K149</f>
        <v>-3.8241799632035576E-19</v>
      </c>
    </row>
    <row r="151" spans="6:8">
      <c r="F151" s="20">
        <v>149</v>
      </c>
      <c r="G151">
        <f>'Class data q'!J150</f>
        <v>-2.1094322277219226E-18</v>
      </c>
      <c r="H151" s="20">
        <f>'Class data q'!K150</f>
        <v>-1.0067197172405556E-18</v>
      </c>
    </row>
    <row r="152" spans="6:8">
      <c r="F152" s="20">
        <v>150</v>
      </c>
      <c r="G152">
        <f>'Class data q'!J151</f>
        <v>-1.0698671484607109E-18</v>
      </c>
      <c r="H152" s="20">
        <f>'Class data q'!K151</f>
        <v>-7.5865397552093032E-19</v>
      </c>
    </row>
    <row r="153" spans="6:8">
      <c r="F153" s="20">
        <v>151</v>
      </c>
      <c r="G153">
        <f>'Class data q'!J152</f>
        <v>2.3956503203466424E-19</v>
      </c>
      <c r="H153" s="20">
        <f>'Class data q'!K152</f>
        <v>2.4238599708579706E-20</v>
      </c>
    </row>
    <row r="154" spans="6:8">
      <c r="F154" s="20">
        <v>152</v>
      </c>
      <c r="G154">
        <f>'Class data q'!J153</f>
        <v>2.5916662751656052E-19</v>
      </c>
      <c r="H154" s="20">
        <f>'Class data q'!K153</f>
        <v>4.2889586294962861E-20</v>
      </c>
    </row>
    <row r="155" spans="6:8">
      <c r="F155" s="20">
        <v>153</v>
      </c>
      <c r="G155">
        <f>'Class data q'!J154</f>
        <v>1.1772100199862741E-19</v>
      </c>
      <c r="H155" s="20">
        <f>'Class data q'!K154</f>
        <v>2.0471949450549288E-20</v>
      </c>
    </row>
    <row r="156" spans="6:8">
      <c r="F156" s="20">
        <v>154</v>
      </c>
      <c r="G156">
        <f>'Class data q'!J155</f>
        <v>1.1121628772742515E-19</v>
      </c>
      <c r="H156" s="20">
        <f>'Class data q'!K155</f>
        <v>1.8185694497895278E-20</v>
      </c>
    </row>
    <row r="157" spans="6:8">
      <c r="F157" s="20">
        <v>155</v>
      </c>
      <c r="G157">
        <f>'Class data q'!J156</f>
        <v>1.6359540116728507E-19</v>
      </c>
      <c r="H157" s="20">
        <f>'Class data q'!K156</f>
        <v>2.1426361245998672E-20</v>
      </c>
    </row>
    <row r="158" spans="6:8">
      <c r="F158" s="20">
        <v>156</v>
      </c>
      <c r="G158">
        <f>'Class data q'!J157</f>
        <v>-9.9241168790173824E-17</v>
      </c>
      <c r="H158" s="20">
        <f>'Class data q'!K157</f>
        <v>-3.5767471111178137E-17</v>
      </c>
    </row>
    <row r="159" spans="6:8">
      <c r="F159" s="20">
        <v>157</v>
      </c>
      <c r="G159">
        <f>'Class data q'!J158</f>
        <v>2.4068688301934575E-17</v>
      </c>
      <c r="H159" s="20">
        <f>'Class data q'!K158</f>
        <v>6.6548227354753246E-18</v>
      </c>
    </row>
    <row r="160" spans="6:8">
      <c r="F160" s="20">
        <v>158</v>
      </c>
      <c r="G160">
        <f>'Class data q'!J159</f>
        <v>1.1077547566905457E-17</v>
      </c>
      <c r="H160" s="20">
        <f>'Class data q'!K159</f>
        <v>4.1725061534272855E-18</v>
      </c>
    </row>
    <row r="161" spans="6:8">
      <c r="F161" s="20">
        <v>159</v>
      </c>
      <c r="G161">
        <f>'Class data q'!J160</f>
        <v>2.6101646472277572E-17</v>
      </c>
      <c r="H161" s="20">
        <f>'Class data q'!K160</f>
        <v>5.8571221867461926E-18</v>
      </c>
    </row>
    <row r="162" spans="6:8">
      <c r="F162" s="20">
        <v>160</v>
      </c>
      <c r="G162">
        <f>'Class data q'!J161</f>
        <v>-3.626211345504175E-17</v>
      </c>
      <c r="H162" s="20">
        <f>'Class data q'!K161</f>
        <v>-1.495637681194012E-17</v>
      </c>
    </row>
    <row r="163" spans="6:8">
      <c r="F163" s="20">
        <v>161</v>
      </c>
      <c r="G163">
        <f>'Class data q'!J162</f>
        <v>-3.7761087988378952E-17</v>
      </c>
      <c r="H163" s="20">
        <f>'Class data q'!K162</f>
        <v>-1.5450306674745718E-17</v>
      </c>
    </row>
    <row r="164" spans="6:8">
      <c r="F164" s="20">
        <v>162</v>
      </c>
      <c r="G164">
        <f>'Class data q'!J163</f>
        <v>2.9950308571835134E-17</v>
      </c>
      <c r="H164" s="20">
        <f>'Class data q'!K163</f>
        <v>7.2379439421369208E-18</v>
      </c>
    </row>
    <row r="165" spans="6:8">
      <c r="F165" s="20">
        <v>163</v>
      </c>
      <c r="G165">
        <f>'Class data q'!J164</f>
        <v>3.5074531752482912E-17</v>
      </c>
      <c r="H165" s="20">
        <f>'Class data q'!K164</f>
        <v>7.6522171181731564E-18</v>
      </c>
    </row>
    <row r="166" spans="6:8">
      <c r="F166" s="20">
        <v>164</v>
      </c>
      <c r="G166">
        <f>'Class data q'!J165</f>
        <v>8.9845039987723551E-18</v>
      </c>
      <c r="H166" s="20">
        <f>'Class data q'!K165</f>
        <v>2.689476880739625E-18</v>
      </c>
    </row>
    <row r="167" spans="6:8">
      <c r="F167" s="20">
        <v>165</v>
      </c>
      <c r="G167">
        <f>'Class data q'!J166</f>
        <v>2.8794727275204219E-17</v>
      </c>
      <c r="H167" s="20">
        <f>'Class data q'!K166</f>
        <v>6.8578383850399862E-18</v>
      </c>
    </row>
    <row r="168" spans="6:8">
      <c r="F168" s="20">
        <v>166</v>
      </c>
      <c r="G168">
        <f>'Class data q'!J167</f>
        <v>1.5797918367233522E-17</v>
      </c>
      <c r="H168" s="20">
        <f>'Class data q'!K167</f>
        <v>4.4263657748535697E-18</v>
      </c>
    </row>
    <row r="169" spans="6:8">
      <c r="F169" s="20">
        <v>167</v>
      </c>
      <c r="G169">
        <f>'Class data q'!J168</f>
        <v>1.2639813098308047E-17</v>
      </c>
      <c r="H169" s="20">
        <f>'Class data q'!K168</f>
        <v>3.4597253118072948E-18</v>
      </c>
    </row>
    <row r="170" spans="6:8">
      <c r="F170" s="20">
        <v>168</v>
      </c>
      <c r="G170">
        <f>'Class data q'!J169</f>
        <v>-6.1599819577660503E-18</v>
      </c>
      <c r="H170" s="20">
        <f>'Class data q'!K169</f>
        <v>-2.2019129065306301E-18</v>
      </c>
    </row>
    <row r="171" spans="6:8">
      <c r="F171" s="20">
        <v>169</v>
      </c>
      <c r="G171">
        <f>'Class data q'!J170</f>
        <v>1.6994053808078978E-19</v>
      </c>
      <c r="H171" s="20">
        <f>'Class data q'!K170</f>
        <v>1.0319095456906414E-19</v>
      </c>
    </row>
    <row r="172" spans="6:8">
      <c r="F172" s="20">
        <v>170</v>
      </c>
      <c r="G172">
        <f>'Class data q'!J171</f>
        <v>-9.6442447486604206E-19</v>
      </c>
      <c r="H172" s="20">
        <f>'Class data q'!K171</f>
        <v>-3.5049154246118326E-19</v>
      </c>
    </row>
    <row r="173" spans="6:8">
      <c r="F173" s="20">
        <v>171</v>
      </c>
      <c r="G173">
        <f>'Class data q'!J172</f>
        <v>-1.424945022413721E-18</v>
      </c>
      <c r="H173" s="20">
        <f>'Class data q'!K172</f>
        <v>-5.4393993024084158E-19</v>
      </c>
    </row>
    <row r="174" spans="6:8">
      <c r="F174" s="20">
        <v>172</v>
      </c>
      <c r="G174">
        <f>'Class data q'!J173</f>
        <v>-4.9824598236769187E-18</v>
      </c>
      <c r="H174" s="20">
        <f>'Class data q'!K173</f>
        <v>-1.8220097900396173E-18</v>
      </c>
    </row>
    <row r="175" spans="6:8">
      <c r="F175" s="20">
        <v>173</v>
      </c>
      <c r="G175">
        <f>'Class data q'!J174</f>
        <v>-3.1755405879411331E-19</v>
      </c>
      <c r="H175" s="20">
        <f>'Class data q'!K174</f>
        <v>-1.1802338372593278E-19</v>
      </c>
    </row>
    <row r="176" spans="6:8">
      <c r="F176" s="20">
        <v>174</v>
      </c>
      <c r="G176">
        <f>'Class data q'!J175</f>
        <v>-4.2084175132111898E-18</v>
      </c>
      <c r="H176" s="20">
        <f>'Class data q'!K175</f>
        <v>-1.5293444809300532E-18</v>
      </c>
    </row>
    <row r="177" spans="6:8">
      <c r="F177" s="20">
        <v>175</v>
      </c>
      <c r="G177">
        <f>'Class data q'!J176</f>
        <v>-3.92242722376123E-16</v>
      </c>
      <c r="H177" s="20">
        <f>'Class data q'!K176</f>
        <v>-5.7535673502732046E-16</v>
      </c>
    </row>
    <row r="178" spans="6:8">
      <c r="F178" s="20">
        <v>176</v>
      </c>
      <c r="G178">
        <f>'Class data q'!J177</f>
        <v>-1.8470051402030502E-16</v>
      </c>
      <c r="H178" s="20">
        <f>'Class data q'!K177</f>
        <v>-1.3975570634559528E-16</v>
      </c>
    </row>
    <row r="179" spans="6:8">
      <c r="F179" s="20">
        <v>177</v>
      </c>
      <c r="G179">
        <f>'Class data q'!J178</f>
        <v>-3.0220459147669833E-16</v>
      </c>
      <c r="H179" s="20">
        <f>'Class data q'!K178</f>
        <v>-4.4803595395406453E-16</v>
      </c>
    </row>
    <row r="180" spans="6:8">
      <c r="F180" s="20">
        <v>178</v>
      </c>
      <c r="G180">
        <f>'Class data q'!J179</f>
        <v>-2.9065954962139612E-16</v>
      </c>
      <c r="H180" s="20">
        <f>'Class data q'!K179</f>
        <v>-1.6212939517149441E-16</v>
      </c>
    </row>
    <row r="181" spans="6:8">
      <c r="F181" s="20">
        <v>179</v>
      </c>
      <c r="G181">
        <f>'Class data q'!J180</f>
        <v>-2.3933122505611573E-16</v>
      </c>
      <c r="H181" s="20">
        <f>'Class data q'!K180</f>
        <v>-2.7146680929508897E-16</v>
      </c>
    </row>
    <row r="182" spans="6:8">
      <c r="F182" s="20">
        <v>180</v>
      </c>
      <c r="G182">
        <f>'Class data q'!J181</f>
        <v>-3.3482641855702965E-16</v>
      </c>
      <c r="H182" s="20">
        <f>'Class data q'!K181</f>
        <v>-3.2368248616100551E-16</v>
      </c>
    </row>
    <row r="183" spans="6:8">
      <c r="F183" s="20">
        <v>181</v>
      </c>
      <c r="G183">
        <f>'Class data q'!J182</f>
        <v>-3.725635700257134E-16</v>
      </c>
      <c r="H183" s="20">
        <f>'Class data q'!K182</f>
        <v>-5.4176817370289767E-16</v>
      </c>
    </row>
    <row r="184" spans="6:8">
      <c r="F184" s="20">
        <v>182</v>
      </c>
      <c r="G184">
        <f>'Class data q'!J183</f>
        <v>-5.7106208557200371E-16</v>
      </c>
      <c r="H184" s="20">
        <f>'Class data q'!K183</f>
        <v>-6.8213304132204553E-16</v>
      </c>
    </row>
    <row r="185" spans="6:8">
      <c r="F185" s="20">
        <v>183</v>
      </c>
      <c r="G185">
        <f>'Class data q'!J184</f>
        <v>1.7277405127368775E-17</v>
      </c>
      <c r="H185" s="20">
        <f>'Class data q'!K184</f>
        <v>1.1208201914047704E-17</v>
      </c>
    </row>
    <row r="186" spans="6:8">
      <c r="F186" s="20">
        <v>184</v>
      </c>
      <c r="G186">
        <f>'Class data q'!J185</f>
        <v>-2.4399629830134852E-16</v>
      </c>
      <c r="H186" s="20">
        <f>'Class data q'!K185</f>
        <v>-2.3092482820051803E-16</v>
      </c>
    </row>
    <row r="187" spans="6:8">
      <c r="F187" s="20">
        <v>185</v>
      </c>
      <c r="G187" s="16">
        <f>'Class data q'!J186</f>
        <v>-8.6798833213855968E-18</v>
      </c>
      <c r="H187" s="75">
        <f>'Class data q'!K186</f>
        <v>-4.7851584047714758E-17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188"/>
  <sheetViews>
    <sheetView tabSelected="1" topLeftCell="I1" workbookViewId="0">
      <selection activeCell="K4" sqref="K4"/>
    </sheetView>
  </sheetViews>
  <sheetFormatPr defaultColWidth="8.85546875" defaultRowHeight="15"/>
  <cols>
    <col min="1" max="1" width="8.85546875" style="13"/>
    <col min="2" max="2" width="28.28515625" style="7" customWidth="1"/>
    <col min="3" max="3" width="28.28515625" style="13" customWidth="1"/>
    <col min="4" max="4" width="26.5703125" style="13" customWidth="1"/>
    <col min="5" max="5" width="17.7109375" style="13" customWidth="1"/>
    <col min="6" max="10" width="8.85546875" style="13"/>
    <col min="11" max="12" width="12.7109375" style="13" bestFit="1" customWidth="1"/>
    <col min="13" max="13" width="12.7109375" style="13" customWidth="1"/>
    <col min="14" max="14" width="11.5703125" style="13" customWidth="1"/>
    <col min="15" max="15" width="13" style="13" customWidth="1"/>
    <col min="16" max="16" width="12" style="13" bestFit="1" customWidth="1"/>
    <col min="17" max="17" width="10" style="13" bestFit="1" customWidth="1"/>
    <col min="18" max="20" width="8.85546875" style="13"/>
    <col min="21" max="21" width="12.7109375" style="13" bestFit="1" customWidth="1"/>
    <col min="22" max="16384" width="8.85546875" style="13"/>
  </cols>
  <sheetData>
    <row r="1" spans="1:22">
      <c r="A1" s="17" t="s">
        <v>36</v>
      </c>
      <c r="B1" s="17"/>
      <c r="C1" s="17"/>
      <c r="D1" s="17"/>
      <c r="E1" s="17"/>
      <c r="F1" s="17"/>
      <c r="G1" s="17"/>
      <c r="H1" s="17"/>
      <c r="I1" s="17"/>
      <c r="J1" s="18"/>
      <c r="K1" s="18"/>
      <c r="L1" s="18"/>
      <c r="M1" s="18"/>
      <c r="N1" s="18"/>
      <c r="O1" s="16"/>
      <c r="P1" s="16"/>
      <c r="Q1" s="16"/>
      <c r="R1" s="16"/>
    </row>
    <row r="2" spans="1:22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6"/>
      <c r="P2" s="16"/>
      <c r="Q2" s="16"/>
    </row>
    <row r="3" spans="1:22">
      <c r="A3" s="20" t="s">
        <v>49</v>
      </c>
      <c r="B3" s="20" t="s">
        <v>0</v>
      </c>
      <c r="C3" s="25" t="s">
        <v>2</v>
      </c>
      <c r="D3" s="19" t="s">
        <v>1</v>
      </c>
      <c r="E3" s="42" t="s">
        <v>3</v>
      </c>
      <c r="F3" s="42" t="s">
        <v>7</v>
      </c>
      <c r="G3" s="42" t="s">
        <v>8</v>
      </c>
      <c r="H3" s="19" t="s">
        <v>4</v>
      </c>
      <c r="I3" s="19" t="s">
        <v>5</v>
      </c>
      <c r="J3" s="19"/>
      <c r="K3" s="42" t="s">
        <v>22</v>
      </c>
      <c r="L3" s="42" t="s">
        <v>69</v>
      </c>
      <c r="M3" s="42"/>
      <c r="N3" s="14" t="s">
        <v>56</v>
      </c>
      <c r="O3" s="19" t="s">
        <v>48</v>
      </c>
      <c r="R3" s="13">
        <f>ROUND(0.11,1)</f>
        <v>0.1</v>
      </c>
      <c r="S3" s="13">
        <f>ROUND(0.19,1)</f>
        <v>0.2</v>
      </c>
      <c r="T3" s="19"/>
      <c r="U3" s="19"/>
      <c r="V3" s="19"/>
    </row>
    <row r="4" spans="1:22">
      <c r="A4" s="20">
        <v>62</v>
      </c>
      <c r="B4" s="75">
        <v>1.015788992434488E-4</v>
      </c>
      <c r="C4" s="75">
        <v>2.4516660575146036E-5</v>
      </c>
      <c r="D4" s="75">
        <v>2.0685031260585289E-4</v>
      </c>
      <c r="E4" s="75">
        <v>4.5570943247626855E-5</v>
      </c>
      <c r="F4" s="69">
        <v>7.54</v>
      </c>
      <c r="G4" s="69">
        <v>26</v>
      </c>
      <c r="H4" s="51">
        <v>911</v>
      </c>
      <c r="I4" s="51">
        <v>500</v>
      </c>
      <c r="J4" s="51"/>
      <c r="K4" s="20">
        <f>SQRT((0.75*PI()*$Q$9*$Q$8*(SQRT(($Q$10/(2*H4))^2 +((9*$Q$11*B4)/(1000*$Q$8*$Q$9))) - ($Q$10/(2*H4)))^3 * ((B4-D4)/((I4/(F4/1000))*B4)))^2)</f>
        <v>3.0277431030538229E-30</v>
      </c>
      <c r="L4" s="20">
        <f>K4* ((1.5*(C4/B4)) + ((C4+E4)/(B4+D4))  + (C4/B4))</f>
        <v>2.5149345139998924E-30</v>
      </c>
      <c r="M4" s="20"/>
      <c r="N4" s="14">
        <f>ROUND(K4/$Q$13,0)</f>
        <v>0</v>
      </c>
      <c r="O4" s="14" t="e">
        <f>K4/N4</f>
        <v>#DIV/0!</v>
      </c>
      <c r="S4" s="14">
        <f>K4/Q13</f>
        <v>-1.9601749322715127E-11</v>
      </c>
      <c r="T4" s="14"/>
      <c r="U4" s="14"/>
      <c r="V4" s="14"/>
    </row>
    <row r="5" spans="1:22">
      <c r="A5" s="20">
        <v>63</v>
      </c>
      <c r="B5" s="75">
        <v>1.261149695877028E-4</v>
      </c>
      <c r="C5" s="75">
        <v>2.84126301706596E-5</v>
      </c>
      <c r="D5" s="75">
        <v>4.2008262090010029E-5</v>
      </c>
      <c r="E5" s="75">
        <v>8.7594016412490157E-6</v>
      </c>
      <c r="F5" s="69">
        <v>7.54</v>
      </c>
      <c r="G5" s="69">
        <v>26</v>
      </c>
      <c r="H5" s="51">
        <v>911</v>
      </c>
      <c r="I5" s="51">
        <v>500</v>
      </c>
      <c r="J5" s="51"/>
      <c r="K5" s="20">
        <f>SQRT((0.75*PI()*$Q$9*$Q$8*(SQRT(($Q$10/(2*H5))^2 +((9*$Q$11*B5)/(1000*$Q$8*$Q$9))) - ($Q$10/(2*H5)))^3 * ((B5-D5)/((I5/(F5/1000))*B5)))^2)</f>
        <v>3.7287062543686825E-30</v>
      </c>
      <c r="L5" s="20">
        <f>K5* ((1.5*(C5/B5)) + ((C5+E5)/(B5+D5))  + (C5/B5))</f>
        <v>2.9245311523438192E-30</v>
      </c>
      <c r="M5" s="20"/>
      <c r="N5" s="14">
        <f>ROUND(K5/$Q$13,0)</f>
        <v>0</v>
      </c>
      <c r="O5" s="14" t="e">
        <f>K5/N5</f>
        <v>#DIV/0!</v>
      </c>
      <c r="P5" s="14"/>
      <c r="T5" s="14"/>
      <c r="U5" s="14"/>
    </row>
    <row r="6" spans="1:22">
      <c r="A6" s="20">
        <v>58</v>
      </c>
      <c r="B6" s="75">
        <v>1.1942695126318399E-4</v>
      </c>
      <c r="C6" s="75">
        <v>2.6931555216368513E-5</v>
      </c>
      <c r="D6" s="75">
        <v>1.7116617307589774E-5</v>
      </c>
      <c r="E6" s="75">
        <v>3.4923916689512968E-6</v>
      </c>
      <c r="F6" s="69">
        <v>7.54</v>
      </c>
      <c r="G6" s="69">
        <v>26</v>
      </c>
      <c r="H6" s="51">
        <v>920</v>
      </c>
      <c r="I6" s="51">
        <v>500</v>
      </c>
      <c r="J6" s="51"/>
      <c r="K6" s="20">
        <f>SQRT((0.75*PI()*$Q$9*$Q$8*(SQRT(($Q$10/(2*H6))^2 +((9*$Q$11*B6)/(1000*$Q$8*$Q$9))) - ($Q$10/(2*H6)))^3 * ((B6-D6)/((I6/(F6/1000))*B6)))^2)</f>
        <v>4.1891710170498957E-30</v>
      </c>
      <c r="L6" s="20">
        <f>K6* ((1.5*(C6/B6)) + ((C6+E6)/(B6+D6))  + (C6/B6))</f>
        <v>3.2951232445240613E-30</v>
      </c>
      <c r="M6" s="20"/>
      <c r="N6" s="14">
        <f>ROUND(K6/$Q$13,0)</f>
        <v>0</v>
      </c>
      <c r="O6" s="14" t="e">
        <f>K6/N6</f>
        <v>#DIV/0!</v>
      </c>
      <c r="P6" s="14"/>
      <c r="U6" s="14"/>
    </row>
    <row r="7" spans="1:22">
      <c r="A7" s="20">
        <v>57</v>
      </c>
      <c r="B7" s="75">
        <v>1.5035563304631699E-4</v>
      </c>
      <c r="C7" s="75">
        <v>3.4747435982722985E-5</v>
      </c>
      <c r="D7" s="75">
        <v>2.90046379855134E-5</v>
      </c>
      <c r="E7" s="75">
        <v>5.9734408873860912E-6</v>
      </c>
      <c r="F7" s="69">
        <v>7.54</v>
      </c>
      <c r="G7" s="69">
        <v>21</v>
      </c>
      <c r="H7" s="51">
        <v>1007</v>
      </c>
      <c r="I7" s="51">
        <v>500</v>
      </c>
      <c r="J7" s="51"/>
      <c r="K7" s="20">
        <f>SQRT((0.75*PI()*$Q$9*$Q$8*(SQRT(($Q$10/(2*H7))^2 +((9*$Q$11*B7)/(1000*$Q$8*$Q$9))) - ($Q$10/(2*H7)))^3 * ((B7-D7)/((I7/(F7/1000))*B7)))^2)</f>
        <v>1.0327450961614248E-29</v>
      </c>
      <c r="L7" s="20">
        <f>K7* ((1.5*(C7/B7)) + ((C7+E7)/(B7+D7))  + (C7/B7))</f>
        <v>8.311409916959088E-30</v>
      </c>
      <c r="M7" s="20"/>
      <c r="N7" s="14">
        <f>ROUND(K7/$Q$13,0)</f>
        <v>0</v>
      </c>
      <c r="O7" s="14" t="e">
        <f>K7/N7</f>
        <v>#DIV/0!</v>
      </c>
      <c r="P7" s="14" t="s">
        <v>24</v>
      </c>
      <c r="Q7" s="13" t="s">
        <v>25</v>
      </c>
      <c r="U7" s="14"/>
    </row>
    <row r="8" spans="1:22">
      <c r="A8" s="20">
        <v>59</v>
      </c>
      <c r="B8" s="75">
        <v>3.3315530463868056E-4</v>
      </c>
      <c r="C8" s="75">
        <v>8.930287756995203E-5</v>
      </c>
      <c r="D8" s="75">
        <v>1.4280945462847663E-5</v>
      </c>
      <c r="E8" s="75">
        <v>2.8971965601764456E-6</v>
      </c>
      <c r="F8" s="69">
        <v>7.54</v>
      </c>
      <c r="G8" s="69">
        <v>26</v>
      </c>
      <c r="H8" s="51">
        <v>912</v>
      </c>
      <c r="I8" s="51">
        <v>500</v>
      </c>
      <c r="J8" s="51"/>
      <c r="K8" s="20">
        <f>SQRT((0.75*PI()*$Q$9*$Q$8*(SQRT(($Q$10/(2*H8))^2 +((9*$Q$11*B8)/(1000*$Q$8*$Q$9))) - ($Q$10/(2*H8)))^3 * ((B8-D8)/((I8/(F8/1000))*B8)))^2)</f>
        <v>9.8963456164512234E-29</v>
      </c>
      <c r="L8" s="20">
        <f>K8* ((1.5*(C8/B8)) + ((C8+E8)/(B8+D8))  + (C8/B8))</f>
        <v>9.2580523671088475E-29</v>
      </c>
      <c r="M8" s="20"/>
      <c r="N8" s="14">
        <f>ROUND(K8/$Q$13,0)</f>
        <v>0</v>
      </c>
      <c r="O8" s="14" t="e">
        <f>K8/N8</f>
        <v>#DIV/0!</v>
      </c>
      <c r="P8" s="14" t="s">
        <v>26</v>
      </c>
      <c r="Q8" s="13">
        <v>9.81</v>
      </c>
      <c r="U8" s="21"/>
      <c r="V8" s="21"/>
    </row>
    <row r="9" spans="1:22">
      <c r="A9" s="20">
        <v>60</v>
      </c>
      <c r="B9" s="75">
        <v>6.0310420998716929E-4</v>
      </c>
      <c r="C9" s="75">
        <v>1.9457071863706417E-4</v>
      </c>
      <c r="D9" s="75">
        <v>8.0459284244055637E-6</v>
      </c>
      <c r="E9" s="75">
        <v>1.6222652242868146E-6</v>
      </c>
      <c r="F9" s="69">
        <v>7.54</v>
      </c>
      <c r="G9" s="69">
        <v>28</v>
      </c>
      <c r="H9" s="51">
        <v>912</v>
      </c>
      <c r="I9" s="51">
        <v>500</v>
      </c>
      <c r="J9" s="51"/>
      <c r="K9" s="20">
        <f>SQRT((0.75*PI()*$Q$9*$Q$8*(SQRT(($Q$10/(2*H9))^2 +((9*$Q$11*B9)/(1000*$Q$8*$Q$9))) - ($Q$10/(2*H9)))^3 * ((B9-D9)/((I9/(F9/1000))*B9)))^2)</f>
        <v>6.0509767731663938E-28</v>
      </c>
      <c r="L9" s="20">
        <f>K9* ((1.5*(C9/B9)) + ((C9+E9)/(B9+D9))  + (C9/B9))</f>
        <v>6.8228461213493068E-28</v>
      </c>
      <c r="M9" s="20"/>
      <c r="N9" s="14">
        <f>ROUND(K9/$Q$13,0)</f>
        <v>0</v>
      </c>
      <c r="O9" s="14" t="e">
        <f>K9/N9</f>
        <v>#DIV/0!</v>
      </c>
      <c r="P9" s="14" t="s">
        <v>27</v>
      </c>
      <c r="Q9" s="13">
        <v>886</v>
      </c>
    </row>
    <row r="10" spans="1:22">
      <c r="A10" s="20">
        <v>61</v>
      </c>
      <c r="B10" s="75">
        <v>1.0130568356374807E-3</v>
      </c>
      <c r="C10" s="75">
        <v>4.3406318977276808E-4</v>
      </c>
      <c r="D10" s="75">
        <v>1.4234197663944533E-5</v>
      </c>
      <c r="E10" s="75">
        <v>2.8878510165700054E-6</v>
      </c>
      <c r="F10" s="69">
        <v>7.54</v>
      </c>
      <c r="G10" s="69">
        <v>26</v>
      </c>
      <c r="H10" s="51">
        <v>906</v>
      </c>
      <c r="I10" s="51">
        <v>500</v>
      </c>
      <c r="J10" s="51"/>
      <c r="K10" s="20">
        <f>SQRT((0.75*PI()*$Q$9*$Q$8*(SQRT(($Q$10/(2*H10))^2 +((9*$Q$11*B10)/(1000*$Q$8*$Q$9))) - ($Q$10/(2*H10)))^3 * ((B10-D10)/((I10/(F10/1000))*B10)))^2)</f>
        <v>2.8087884968179736E-27</v>
      </c>
      <c r="L10" s="20">
        <f>K10* ((1.5*(C10/B10)) + ((C10+E10)/(B10+D10))  + (C10/B10))</f>
        <v>4.2033936976222775E-27</v>
      </c>
      <c r="M10" s="20"/>
      <c r="N10" s="14">
        <f>ROUND(K10/$Q$13,0)</f>
        <v>0</v>
      </c>
      <c r="O10" s="14" t="e">
        <f>K10/N10</f>
        <v>#DIV/0!</v>
      </c>
      <c r="P10" s="14" t="s">
        <v>28</v>
      </c>
      <c r="Q10" s="13">
        <v>8.3000000000000001E-3</v>
      </c>
    </row>
    <row r="11" spans="1:22">
      <c r="A11" s="20">
        <v>103</v>
      </c>
      <c r="B11" s="75">
        <v>3.3646000000000002E-2</v>
      </c>
      <c r="C11" s="75">
        <v>2.7444E-2</v>
      </c>
      <c r="D11" s="75">
        <v>3.9872999999999999E-2</v>
      </c>
      <c r="E11" s="75">
        <v>3.9872999999999999E-2</v>
      </c>
      <c r="F11" s="69">
        <v>0.5</v>
      </c>
      <c r="G11" s="69">
        <v>23.3</v>
      </c>
      <c r="H11" s="51">
        <v>107000</v>
      </c>
      <c r="I11" s="51">
        <v>500</v>
      </c>
      <c r="J11" s="51"/>
      <c r="K11" s="20">
        <f>SQRT((0.75*PI()*$Q$9*$Q$8*(SQRT(($Q$10/(2*H11))^2 +((9*$Q$11*B11)/(1000*$Q$8*$Q$9))) - ($Q$10/(2*H11)))^3 * ((B11-D11)/((I11/(F11/1000))*B11)))^2)</f>
        <v>1.6708239311322472E-21</v>
      </c>
      <c r="L11" s="20">
        <f>K11* ((1.5*(C11/B11)) + ((C11+E11)/(B11+D11))  + (C11/B11))</f>
        <v>4.9369729676828207E-21</v>
      </c>
      <c r="M11" s="20"/>
      <c r="N11" s="14">
        <f>ROUND(K11/$Q$13,0)</f>
        <v>0</v>
      </c>
      <c r="O11" s="14" t="e">
        <f>K11/N11</f>
        <v>#DIV/0!</v>
      </c>
      <c r="P11" s="14" t="s">
        <v>29</v>
      </c>
      <c r="Q11" s="13">
        <v>1.8320000000000001E-5</v>
      </c>
    </row>
    <row r="12" spans="1:22">
      <c r="A12" s="20">
        <v>102</v>
      </c>
      <c r="B12" s="75">
        <v>2.7937E-2</v>
      </c>
      <c r="C12" s="75">
        <v>2.7937E-2</v>
      </c>
      <c r="D12" s="75">
        <v>4.0632000000000001E-2</v>
      </c>
      <c r="E12" s="75">
        <v>4.0632000000000001E-2</v>
      </c>
      <c r="F12" s="69">
        <v>0.5</v>
      </c>
      <c r="G12" s="69">
        <v>23.3</v>
      </c>
      <c r="H12" s="51">
        <v>107000</v>
      </c>
      <c r="I12" s="51">
        <v>500</v>
      </c>
      <c r="J12" s="51"/>
      <c r="K12" s="20">
        <f>SQRT((0.75*PI()*$Q$9*$Q$8*(SQRT(($Q$10/(2*H12))^2 +((9*$Q$11*B12)/(1000*$Q$8*$Q$9))) - ($Q$10/(2*H12)))^3 * ((B12-D12)/((I12/(F12/1000))*B12)))^2)</f>
        <v>3.0602230101619071E-21</v>
      </c>
      <c r="L12" s="20">
        <f>K12* ((1.5*(C12/B12)) + ((C12+E12)/(B12+D12))  + (C12/B12))</f>
        <v>1.0710780535566676E-20</v>
      </c>
      <c r="M12" s="20"/>
      <c r="N12" s="14">
        <f>ROUND(K12/$Q$13,0)</f>
        <v>0</v>
      </c>
      <c r="O12" s="14" t="e">
        <f>K12/N12</f>
        <v>#DIV/0!</v>
      </c>
      <c r="P12" s="14" t="s">
        <v>30</v>
      </c>
      <c r="Q12" s="13">
        <v>1007</v>
      </c>
    </row>
    <row r="13" spans="1:22">
      <c r="A13" s="20">
        <v>105</v>
      </c>
      <c r="B13" s="75">
        <v>5.1387461459403906E-2</v>
      </c>
      <c r="C13" s="75">
        <v>1.0849391201764457E-2</v>
      </c>
      <c r="D13" s="75">
        <v>4.6685340802987856E-2</v>
      </c>
      <c r="E13" s="75">
        <v>1.0265042598528574E-2</v>
      </c>
      <c r="F13" s="69">
        <v>7.76</v>
      </c>
      <c r="G13" s="69">
        <v>23</v>
      </c>
      <c r="H13" s="51">
        <v>101200</v>
      </c>
      <c r="I13" s="51">
        <v>502</v>
      </c>
      <c r="J13" s="51"/>
      <c r="K13" s="20">
        <f>SQRT((0.75*PI()*$Q$9*$Q$8*(SQRT(($Q$10/(2*H13))^2 +((9*$Q$11*B13)/(1000*$Q$8*$Q$9))) - ($Q$10/(2*H13)))^3 * ((B13-D13)/((I13/(F13/1000))*B13)))^2)</f>
        <v>2.4614632380738494E-20</v>
      </c>
      <c r="L13" s="20">
        <f>K13* ((1.5*(C13/B13)) + ((C13+E13)/(B13+D13))  + (C13/B13))</f>
        <v>1.8291535791794827E-20</v>
      </c>
      <c r="M13" s="20"/>
      <c r="N13" s="14">
        <f>ROUND(K13/$Q$13,0)</f>
        <v>0</v>
      </c>
      <c r="O13" s="14" t="e">
        <f>K13/N13</f>
        <v>#DIV/0!</v>
      </c>
      <c r="P13" s="14"/>
      <c r="Q13" s="10">
        <v>-1.5446290293821779E-19</v>
      </c>
    </row>
    <row r="14" spans="1:22">
      <c r="A14" s="20">
        <v>98</v>
      </c>
      <c r="B14" s="75">
        <v>2.3449999999999999E-2</v>
      </c>
      <c r="C14" s="75">
        <v>2.3509999999999998E-3</v>
      </c>
      <c r="D14" s="75">
        <v>0.14011000000000001</v>
      </c>
      <c r="E14" s="75">
        <v>1.4206999999999999E-2</v>
      </c>
      <c r="F14" s="69">
        <v>0.5</v>
      </c>
      <c r="G14" s="69">
        <v>23</v>
      </c>
      <c r="H14" s="51">
        <v>107000</v>
      </c>
      <c r="I14" s="51">
        <v>499</v>
      </c>
      <c r="J14" s="51"/>
      <c r="K14" s="20">
        <f>SQRT((0.75*PI()*$Q$9*$Q$8*(SQRT(($Q$10/(2*H14))^2 +((9*$Q$11*B14)/(1000*$Q$8*$Q$9))) - ($Q$10/(2*H14)))^3 * ((B14-D14)/((I14/(F14/1000))*B14)))^2)</f>
        <v>2.5442086022056105E-20</v>
      </c>
      <c r="L14" s="20">
        <f>K14* ((1.5*(C14/B14)) + ((C14+E14)/(B14+D14))  + (C14/B14))</f>
        <v>8.9524258682849023E-21</v>
      </c>
      <c r="M14" s="20"/>
      <c r="N14" s="14">
        <f>ROUND(K14/$Q$13,0)</f>
        <v>0</v>
      </c>
      <c r="O14" s="14" t="e">
        <f>K14/N14</f>
        <v>#DIV/0!</v>
      </c>
      <c r="P14" s="14"/>
      <c r="Q14" s="21"/>
      <c r="R14" s="21"/>
    </row>
    <row r="15" spans="1:22">
      <c r="A15" s="20">
        <v>99</v>
      </c>
      <c r="B15" s="75">
        <v>3.6027000000000003E-2</v>
      </c>
      <c r="C15" s="75">
        <v>3.6150000000000002E-3</v>
      </c>
      <c r="D15" s="75">
        <v>0.149089</v>
      </c>
      <c r="E15" s="75">
        <v>1.533E-2</v>
      </c>
      <c r="F15" s="69">
        <v>0.5</v>
      </c>
      <c r="G15" s="69">
        <v>23.1</v>
      </c>
      <c r="H15" s="51">
        <v>107000</v>
      </c>
      <c r="I15" s="51">
        <v>499</v>
      </c>
      <c r="J15" s="51"/>
      <c r="K15" s="20">
        <f>SQRT((0.75*PI()*$Q$9*$Q$8*(SQRT(($Q$10/(2*H15))^2 +((9*$Q$11*B15)/(1000*$Q$8*$Q$9))) - ($Q$10/(2*H15)))^3 * ((B15-D15)/((I15/(F15/1000))*B15)))^2)</f>
        <v>3.160885051476154E-20</v>
      </c>
      <c r="L15" s="20">
        <f>K15* ((1.5*(C15/B15)) + ((C15+E15)/(B15+D15))  + (C15/B15))</f>
        <v>1.1164080409590659E-20</v>
      </c>
      <c r="M15" s="20"/>
      <c r="N15" s="14">
        <f>ROUND(K15/$Q$13,0)</f>
        <v>0</v>
      </c>
      <c r="O15" s="14" t="e">
        <f>K15/N15</f>
        <v>#DIV/0!</v>
      </c>
      <c r="P15" s="14"/>
    </row>
    <row r="16" spans="1:22">
      <c r="A16" s="20">
        <v>23</v>
      </c>
      <c r="B16" s="75">
        <v>0.14809329877823027</v>
      </c>
      <c r="C16" s="75">
        <v>3.1842629372015825E-2</v>
      </c>
      <c r="D16" s="75">
        <v>0.1427042454513022</v>
      </c>
      <c r="E16" s="75">
        <v>2.9918460862333855E-2</v>
      </c>
      <c r="F16" s="69">
        <v>7.68</v>
      </c>
      <c r="G16" s="69">
        <v>22.9</v>
      </c>
      <c r="H16" s="51">
        <v>91000</v>
      </c>
      <c r="I16" s="51">
        <v>507</v>
      </c>
      <c r="J16" s="51"/>
      <c r="K16" s="20">
        <f>SQRT((0.75*PI()*$Q$9*$Q$8*(SQRT(($Q$10/(2*H16))^2 +((9*$Q$11*B16)/(1000*$Q$8*$Q$9))) - ($Q$10/(2*H16)))^3 * ((B16-D16)/((I16/(F16/1000))*B16)))^2)</f>
        <v>4.8989150464642525E-20</v>
      </c>
      <c r="L16" s="20">
        <f>K16* ((1.5*(C16/B16)) + ((C16+E16)/(B16+D16))  + (C16/B16))</f>
        <v>3.6738363656618228E-20</v>
      </c>
      <c r="M16" s="20"/>
      <c r="N16" s="14">
        <f>ROUND(K16/$Q$13,0)</f>
        <v>0</v>
      </c>
      <c r="O16" s="14" t="e">
        <f>K16/N16</f>
        <v>#DIV/0!</v>
      </c>
      <c r="P16" s="21"/>
    </row>
    <row r="17" spans="1:15">
      <c r="A17" s="20">
        <v>15</v>
      </c>
      <c r="B17" s="75">
        <v>0.11753643629525151</v>
      </c>
      <c r="C17" s="75">
        <v>1.35688159409234E-2</v>
      </c>
      <c r="D17" s="75">
        <v>0.12493753123438281</v>
      </c>
      <c r="E17" s="75">
        <v>9.9132350495054287E-3</v>
      </c>
      <c r="F17" s="69">
        <v>9</v>
      </c>
      <c r="G17" s="69">
        <v>22.8</v>
      </c>
      <c r="H17" s="51">
        <v>101100</v>
      </c>
      <c r="I17" s="51">
        <v>500</v>
      </c>
      <c r="J17" s="51"/>
      <c r="K17" s="20">
        <f>SQRT((0.75*PI()*$Q$9*$Q$8*(SQRT(($Q$10/(2*H17))^2 +((9*$Q$11*B17)/(1000*$Q$8*$Q$9))) - ($Q$10/(2*H17)))^3 * ((B17-D17)/((I17/(F17/1000))*B17)))^2)</f>
        <v>7.1163032976912478E-20</v>
      </c>
      <c r="L17" s="20">
        <f>K17* ((1.5*(C17/B17)) + ((C17+E17)/(B17+D17))  + (C17/B17))</f>
        <v>2.7429955534525744E-20</v>
      </c>
      <c r="M17" s="20"/>
      <c r="N17" s="14">
        <f>ROUND(K17/$Q$13,0)</f>
        <v>0</v>
      </c>
      <c r="O17" s="14" t="e">
        <f>K17/N17</f>
        <v>#DIV/0!</v>
      </c>
    </row>
    <row r="18" spans="1:15">
      <c r="A18" s="20">
        <v>101</v>
      </c>
      <c r="B18" s="75">
        <v>3.3646000000000002E-2</v>
      </c>
      <c r="C18" s="75">
        <v>3.3760000000000001E-3</v>
      </c>
      <c r="D18" s="75">
        <v>0.44301400000000002</v>
      </c>
      <c r="E18" s="75">
        <v>4.6264E-2</v>
      </c>
      <c r="F18" s="69">
        <v>0.5</v>
      </c>
      <c r="G18" s="69">
        <v>23.4</v>
      </c>
      <c r="H18" s="51">
        <v>107000</v>
      </c>
      <c r="I18" s="51">
        <v>500</v>
      </c>
      <c r="J18" s="51"/>
      <c r="K18" s="20">
        <f>SQRT((0.75*PI()*$Q$9*$Q$8*(SQRT(($Q$10/(2*H18))^2 +((9*$Q$11*B18)/(1000*$Q$8*$Q$9))) - ($Q$10/(2*H18)))^3 * ((B18-D18)/((I18/(F18/1000))*B18)))^2)</f>
        <v>1.0984131219523785E-19</v>
      </c>
      <c r="L18" s="20">
        <f>K18* ((1.5*(C18/B18)) + ((C18+E18)/(B18+D18))  + (C18/B18))</f>
        <v>3.8992388516474114E-20</v>
      </c>
      <c r="M18" s="20"/>
      <c r="N18" s="14">
        <f>ROUND(K18/$Q$13,0)</f>
        <v>-1</v>
      </c>
      <c r="O18" s="14">
        <f>K18/N18</f>
        <v>-1.0984131219523785E-19</v>
      </c>
    </row>
    <row r="19" spans="1:15">
      <c r="A19" s="20">
        <v>154</v>
      </c>
      <c r="B19" s="75">
        <v>0.188</v>
      </c>
      <c r="C19" s="75">
        <v>8.9999999999999993E-3</v>
      </c>
      <c r="D19" s="75">
        <v>0.17699999999999999</v>
      </c>
      <c r="E19" s="75">
        <v>7.0000000000000001E-3</v>
      </c>
      <c r="F19" s="69">
        <v>7.5</v>
      </c>
      <c r="G19" s="69">
        <v>18</v>
      </c>
      <c r="H19" s="51">
        <v>101500</v>
      </c>
      <c r="I19" s="51">
        <v>510</v>
      </c>
      <c r="J19" s="51"/>
      <c r="K19" s="20">
        <f>SQRT((0.75*PI()*$Q$9*$Q$8*(SQRT(($Q$10/(2*H19))^2 +((9*$Q$11*B19)/(1000*$Q$8*$Q$9))) - ($Q$10/(2*H19)))^3 * ((B19-D19)/((I19/(F19/1000))*B19)))^2)</f>
        <v>1.1121628772742515E-19</v>
      </c>
      <c r="L19" s="20">
        <f>K19* ((1.5*(C19/B19)) + ((C19+E19)/(B19+D19))  + (C19/B19))</f>
        <v>1.8185694497895278E-20</v>
      </c>
      <c r="M19" s="20"/>
      <c r="N19" s="14">
        <f>ROUND(K19/$Q$13,0)</f>
        <v>-1</v>
      </c>
      <c r="O19" s="14">
        <f>K19/N19</f>
        <v>-1.1121628772742515E-19</v>
      </c>
    </row>
    <row r="20" spans="1:15">
      <c r="A20" s="20">
        <v>153</v>
      </c>
      <c r="B20" s="75">
        <v>0.17699999999999999</v>
      </c>
      <c r="C20" s="75">
        <v>8.9999999999999993E-3</v>
      </c>
      <c r="D20" s="75">
        <v>0.16500000000000001</v>
      </c>
      <c r="E20" s="75">
        <v>7.0000000000000001E-3</v>
      </c>
      <c r="F20" s="69">
        <v>7.5</v>
      </c>
      <c r="G20" s="69">
        <v>18</v>
      </c>
      <c r="H20" s="51">
        <v>101500</v>
      </c>
      <c r="I20" s="51">
        <v>509</v>
      </c>
      <c r="J20" s="51"/>
      <c r="K20" s="20">
        <f>SQRT((0.75*PI()*$Q$9*$Q$8*(SQRT(($Q$10/(2*H20))^2 +((9*$Q$11*B20)/(1000*$Q$8*$Q$9))) - ($Q$10/(2*H20)))^3 * ((B20-D20)/((I20/(F20/1000))*B20)))^2)</f>
        <v>1.1772100199862741E-19</v>
      </c>
      <c r="L20" s="20">
        <f>K20* ((1.5*(C20/B20)) + ((C20+E20)/(B20+D20))  + (C20/B20))</f>
        <v>2.0471949450549288E-20</v>
      </c>
      <c r="M20" s="20"/>
      <c r="N20" s="14">
        <f>ROUND(K20/$Q$13,0)</f>
        <v>-1</v>
      </c>
      <c r="O20" s="14">
        <f>K20/N20</f>
        <v>-1.1772100199862741E-19</v>
      </c>
    </row>
    <row r="21" spans="1:15">
      <c r="A21" s="20">
        <v>106</v>
      </c>
      <c r="B21" s="75">
        <v>2.319109461966605E-2</v>
      </c>
      <c r="C21" s="75">
        <v>5.6112427158312699E-3</v>
      </c>
      <c r="D21" s="75">
        <v>6.0679611650485438E-2</v>
      </c>
      <c r="E21" s="75">
        <v>1.4510796490664182E-2</v>
      </c>
      <c r="F21" s="69">
        <v>7.76</v>
      </c>
      <c r="G21" s="69">
        <v>23</v>
      </c>
      <c r="H21" s="51">
        <v>101200</v>
      </c>
      <c r="I21" s="51">
        <v>499</v>
      </c>
      <c r="J21" s="51"/>
      <c r="K21" s="20">
        <f>SQRT((0.75*PI()*$Q$9*$Q$8*(SQRT(($Q$10/(2*H21))^2 +((9*$Q$11*B21)/(1000*$Q$8*$Q$9))) - ($Q$10/(2*H21)))^3 * ((B21-D21)/((I21/(F21/1000))*B21)))^2)</f>
        <v>1.2480453545243678E-19</v>
      </c>
      <c r="L21" s="20">
        <f>K21* ((1.5*(C21/B21)) + ((C21+E21)/(B21+D21))  + (C21/B21))</f>
        <v>1.0543603647934526E-19</v>
      </c>
      <c r="M21" s="20"/>
      <c r="N21" s="14">
        <f>ROUND(K21/$Q$13,0)</f>
        <v>-1</v>
      </c>
      <c r="O21" s="14">
        <f>K21/N21</f>
        <v>-1.2480453545243678E-19</v>
      </c>
    </row>
    <row r="22" spans="1:15">
      <c r="A22" s="20">
        <v>130</v>
      </c>
      <c r="B22" s="75">
        <v>1.943106E-2</v>
      </c>
      <c r="C22" s="75">
        <v>4.8872500000000001E-3</v>
      </c>
      <c r="D22" s="75">
        <v>7.0224720000000004E-2</v>
      </c>
      <c r="E22" s="75">
        <v>0.70884689000000001</v>
      </c>
      <c r="F22" s="69">
        <v>7.54</v>
      </c>
      <c r="G22" s="69">
        <v>23</v>
      </c>
      <c r="H22" s="51">
        <v>101200</v>
      </c>
      <c r="I22" s="51">
        <v>499</v>
      </c>
      <c r="J22" s="51"/>
      <c r="K22" s="20">
        <f>SQRT((0.75*PI()*$Q$9*$Q$8*(SQRT(($Q$10/(2*H22))^2 +((9*$Q$11*B22)/(1000*$Q$8*$Q$9))) - ($Q$10/(2*H22)))^3 * ((B22-D22)/((I22/(F22/1000))*B22)))^2)</f>
        <v>1.4784448329736284E-19</v>
      </c>
      <c r="L22" s="20">
        <f>K22* ((1.5*(C22/B22)) + ((C22+E22)/(B22+D22))  + (C22/B22))</f>
        <v>1.2699279871304073E-18</v>
      </c>
      <c r="M22" s="20"/>
      <c r="N22" s="14">
        <f>ROUND(K22/$Q$13,0)</f>
        <v>-1</v>
      </c>
      <c r="O22" s="14">
        <f>K22/N22</f>
        <v>-1.4784448329736284E-19</v>
      </c>
    </row>
    <row r="23" spans="1:15">
      <c r="A23" s="20">
        <v>155</v>
      </c>
      <c r="B23" s="75">
        <v>0.247</v>
      </c>
      <c r="C23" s="75">
        <v>8.0000000000000002E-3</v>
      </c>
      <c r="D23" s="75">
        <v>0.23300000000000001</v>
      </c>
      <c r="E23" s="75">
        <v>1.6E-2</v>
      </c>
      <c r="F23" s="69">
        <v>7.5</v>
      </c>
      <c r="G23" s="69">
        <v>18</v>
      </c>
      <c r="H23" s="51">
        <v>101500</v>
      </c>
      <c r="I23" s="51">
        <v>510</v>
      </c>
      <c r="J23" s="51"/>
      <c r="K23" s="20">
        <f>SQRT((0.75*PI()*$Q$9*$Q$8*(SQRT(($Q$10/(2*H23))^2 +((9*$Q$11*B23)/(1000*$Q$8*$Q$9))) - ($Q$10/(2*H23)))^3 * ((B23-D23)/((I23/(F23/1000))*B23)))^2)</f>
        <v>1.6359540116728507E-19</v>
      </c>
      <c r="L23" s="20">
        <f>K23* ((1.5*(C23/B23)) + ((C23+E23)/(B23+D23))  + (C23/B23))</f>
        <v>2.1426361245998672E-20</v>
      </c>
      <c r="M23" s="20"/>
      <c r="N23" s="14">
        <f>ROUND(K23/$Q$13,0)</f>
        <v>-1</v>
      </c>
      <c r="O23" s="14">
        <f>K23/N23</f>
        <v>-1.6359540116728507E-19</v>
      </c>
    </row>
    <row r="24" spans="1:15">
      <c r="A24" s="20">
        <v>169</v>
      </c>
      <c r="B24" s="75">
        <v>7.4394021365537896E-2</v>
      </c>
      <c r="C24" s="75">
        <v>1.2906682647670998E-2</v>
      </c>
      <c r="D24" s="75">
        <v>5.39804264965483E-2</v>
      </c>
      <c r="E24" s="75">
        <v>9.3651105450205108E-3</v>
      </c>
      <c r="F24" s="69">
        <v>10</v>
      </c>
      <c r="G24" s="69">
        <v>21</v>
      </c>
      <c r="H24" s="51">
        <v>101500</v>
      </c>
      <c r="I24" s="51">
        <v>500</v>
      </c>
      <c r="J24" s="51"/>
      <c r="K24" s="20">
        <f>SQRT((0.75*PI()*$Q$9*$Q$8*(SQRT(($Q$10/(2*H24))^2 +((9*$Q$11*B24)/(1000*$Q$8*$Q$9))) - ($Q$10/(2*H24)))^3 * ((B24-D24)/((I24/(F24/1000))*B24)))^2)</f>
        <v>1.6994053808078978E-19</v>
      </c>
      <c r="L24" s="20">
        <f>K24* ((1.5*(C24/B24)) + ((C24+E24)/(B24+D24))  + (C24/B24))</f>
        <v>1.0319095456906414E-19</v>
      </c>
      <c r="M24" s="20"/>
      <c r="N24" s="14">
        <f>ROUND(K24/$Q$13,0)</f>
        <v>-1</v>
      </c>
      <c r="O24" s="14">
        <f>K24/N24</f>
        <v>-1.6994053808078978E-19</v>
      </c>
    </row>
    <row r="25" spans="1:15">
      <c r="A25" s="20">
        <v>107</v>
      </c>
      <c r="B25" s="75">
        <v>1.736714136853074E-2</v>
      </c>
      <c r="C25" s="75">
        <v>4.1906558991233883E-3</v>
      </c>
      <c r="D25" s="75">
        <v>8.5324232081911255E-2</v>
      </c>
      <c r="E25" s="75">
        <v>1.8986936008867226E-2</v>
      </c>
      <c r="F25" s="69">
        <v>7.76</v>
      </c>
      <c r="G25" s="69">
        <v>23</v>
      </c>
      <c r="H25" s="51">
        <v>101200</v>
      </c>
      <c r="I25" s="51">
        <v>500</v>
      </c>
      <c r="J25" s="51"/>
      <c r="K25" s="20">
        <f>SQRT((0.75*PI()*$Q$9*$Q$8*(SQRT(($Q$10/(2*H25))^2 +((9*$Q$11*B25)/(1000*$Q$8*$Q$9))) - ($Q$10/(2*H25)))^3 * ((B25-D25)/((I25/(F25/1000))*B25)))^2)</f>
        <v>1.8984411103635405E-19</v>
      </c>
      <c r="L25" s="20">
        <f>K25* ((1.5*(C25/B25)) + ((C25+E25)/(B25+D25))  + (C25/B25))</f>
        <v>1.5737058611173985E-19</v>
      </c>
      <c r="M25" s="20"/>
      <c r="N25" s="14">
        <f>ROUND(K25/$Q$13,0)</f>
        <v>-1</v>
      </c>
      <c r="O25" s="14">
        <f>K25/N25</f>
        <v>-1.8984411103635405E-19</v>
      </c>
    </row>
    <row r="26" spans="1:15">
      <c r="A26" s="20">
        <v>134</v>
      </c>
      <c r="B26" s="79">
        <v>1.6361916727887976E-2</v>
      </c>
      <c r="C26" s="79">
        <v>8.3199841598106256E-4</v>
      </c>
      <c r="D26" s="79">
        <v>9.2928709751139663E-2</v>
      </c>
      <c r="E26" s="79">
        <v>5.0784505942195355E-3</v>
      </c>
      <c r="F26" s="80">
        <v>7.76</v>
      </c>
      <c r="G26" s="80">
        <v>23.2</v>
      </c>
      <c r="H26" s="81">
        <v>100700</v>
      </c>
      <c r="I26" s="81">
        <v>502</v>
      </c>
      <c r="J26" s="81"/>
      <c r="K26" s="20">
        <f>SQRT((0.75*PI()*$Q$9*$Q$8*(SQRT(($Q$10/(2*H26))^2 +((9*$Q$11*B26)/(1000*$Q$8*$Q$9))) - ($Q$10/(2*H26)))^3 * ((B26-D26)/((I26/(F26/1000))*B26)))^2)</f>
        <v>2.0522852793449144E-19</v>
      </c>
      <c r="L26" s="20">
        <f>K26* ((1.5*(C26/B26)) + ((C26+E26)/(B26+D26))  + (C26/B26))</f>
        <v>3.7188299462596288E-20</v>
      </c>
      <c r="M26" s="20"/>
      <c r="N26" s="14">
        <f>ROUND(K26/$Q$13,0)</f>
        <v>-1</v>
      </c>
      <c r="O26" s="14">
        <f>K26/N26</f>
        <v>-2.0522852793449144E-19</v>
      </c>
    </row>
    <row r="27" spans="1:15">
      <c r="A27" s="20">
        <v>127</v>
      </c>
      <c r="B27" s="75">
        <v>2.4613869999999999E-2</v>
      </c>
      <c r="C27" s="75">
        <v>5.87018E-3</v>
      </c>
      <c r="D27" s="75">
        <v>8.727907E-2</v>
      </c>
      <c r="E27" s="75">
        <v>3.3135820000000003E-2</v>
      </c>
      <c r="F27" s="69">
        <v>7.54</v>
      </c>
      <c r="G27" s="69">
        <v>23</v>
      </c>
      <c r="H27" s="51">
        <v>101200</v>
      </c>
      <c r="I27" s="51">
        <v>499</v>
      </c>
      <c r="J27" s="51"/>
      <c r="K27" s="20">
        <f>SQRT((0.75*PI()*$Q$9*$Q$8*(SQRT(($Q$10/(2*H27))^2 +((9*$Q$11*B27)/(1000*$Q$8*$Q$9))) - ($Q$10/(2*H27)))^3 * ((B27-D27)/((I27/(F27/1000))*B27)))^2)</f>
        <v>2.099693455123716E-19</v>
      </c>
      <c r="L27" s="20">
        <f>K27* ((1.5*(C27/B27)) + ((C27+E27)/(B27+D27))  + (C27/B27))</f>
        <v>1.9838490108875178E-19</v>
      </c>
      <c r="M27" s="20"/>
      <c r="N27" s="14">
        <f>ROUND(K27/$Q$13,0)</f>
        <v>-1</v>
      </c>
      <c r="O27" s="14">
        <f>K27/N27</f>
        <v>-2.099693455123716E-19</v>
      </c>
    </row>
    <row r="28" spans="1:15">
      <c r="A28" s="20">
        <v>104</v>
      </c>
      <c r="B28" s="75">
        <v>1.1345586566825504E-2</v>
      </c>
      <c r="C28" s="75">
        <v>2.2716917600560079E-3</v>
      </c>
      <c r="D28" s="75">
        <v>0.11363636363636363</v>
      </c>
      <c r="E28" s="75">
        <v>2.2985537190082644E-2</v>
      </c>
      <c r="F28" s="69">
        <v>7.76</v>
      </c>
      <c r="G28" s="69">
        <v>23</v>
      </c>
      <c r="H28" s="51">
        <v>101200</v>
      </c>
      <c r="I28" s="51">
        <v>502</v>
      </c>
      <c r="J28" s="51"/>
      <c r="K28" s="20">
        <f>SQRT((0.75*PI()*$Q$9*$Q$8*(SQRT(($Q$10/(2*H28))^2 +((9*$Q$11*B28)/(1000*$Q$8*$Q$9))) - ($Q$10/(2*H28)))^3 * ((B28-D28)/((I28/(F28/1000))*B28)))^2)</f>
        <v>2.1867665152213124E-19</v>
      </c>
      <c r="L28" s="20">
        <f>K28* ((1.5*(C28/B28)) + ((C28+E28)/(B28+D28))  + (C28/B28))</f>
        <v>1.5365408774468708E-19</v>
      </c>
      <c r="M28" s="20"/>
      <c r="N28" s="14">
        <f>ROUND(K28/$Q$13,0)</f>
        <v>-1</v>
      </c>
      <c r="O28" s="14">
        <f>K28/N28</f>
        <v>-2.1867665152213124E-19</v>
      </c>
    </row>
    <row r="29" spans="1:15">
      <c r="A29" s="20">
        <v>17</v>
      </c>
      <c r="B29" s="75">
        <v>0.11665888940737286</v>
      </c>
      <c r="C29" s="75">
        <v>1.0512874756195507E-2</v>
      </c>
      <c r="D29" s="75">
        <v>0.1404494382022472</v>
      </c>
      <c r="E29" s="75">
        <v>1.1859128397772744E-2</v>
      </c>
      <c r="F29" s="69">
        <v>9</v>
      </c>
      <c r="G29" s="69">
        <v>22.8</v>
      </c>
      <c r="H29" s="51">
        <v>101100</v>
      </c>
      <c r="I29" s="51">
        <v>500</v>
      </c>
      <c r="J29" s="51"/>
      <c r="K29" s="20">
        <f>SQRT((0.75*PI()*$Q$9*$Q$8*(SQRT(($Q$10/(2*H29))^2 +((9*$Q$11*B29)/(1000*$Q$8*$Q$9))) - ($Q$10/(2*H29)))^3 * ((B29-D29)/((I29/(F29/1000))*B29)))^2)</f>
        <v>2.2782489848631849E-19</v>
      </c>
      <c r="L29" s="20">
        <f>K29* ((1.5*(C29/B29)) + ((C29+E29)/(B29+D29))  + (C29/B29))</f>
        <v>7.1150815023717152E-20</v>
      </c>
      <c r="M29" s="20"/>
      <c r="N29" s="14">
        <f>ROUND(K29/$Q$13,0)</f>
        <v>-1</v>
      </c>
      <c r="O29" s="14">
        <f>K29/N29</f>
        <v>-2.2782489848631849E-19</v>
      </c>
    </row>
    <row r="30" spans="1:15">
      <c r="A30" s="20">
        <v>55</v>
      </c>
      <c r="B30" s="75">
        <v>9.7409302326201916E-2</v>
      </c>
      <c r="C30" s="75">
        <v>1.0044514855833168E-3</v>
      </c>
      <c r="D30" s="75">
        <v>0.12795445779770559</v>
      </c>
      <c r="E30" s="75">
        <v>1.6042355583154953E-2</v>
      </c>
      <c r="F30" s="69">
        <v>7.7400000000000011</v>
      </c>
      <c r="G30" s="69">
        <v>23</v>
      </c>
      <c r="H30" s="51">
        <v>100800</v>
      </c>
      <c r="I30" s="51">
        <v>500</v>
      </c>
      <c r="J30" s="51"/>
      <c r="K30" s="20">
        <f>SQRT((0.75*PI()*$Q$9*$Q$8*(SQRT(($Q$10/(2*H30))^2 +((9*$Q$11*B30)/(1000*$Q$8*$Q$9))) - ($Q$10/(2*H30)))^3 * ((B30-D30)/((I30/(F30/1000))*B30)))^2)</f>
        <v>2.2801897607082058E-19</v>
      </c>
      <c r="L30" s="20">
        <f>K30* ((1.5*(C30/B30)) + ((C30+E30)/(B30+D30))  + (C30/B30))</f>
        <v>2.3125785726061814E-20</v>
      </c>
      <c r="M30" s="20"/>
      <c r="N30" s="14">
        <f>ROUND(K30/$Q$13,0)</f>
        <v>-1</v>
      </c>
      <c r="O30" s="14">
        <f>K30/N30</f>
        <v>-2.2801897607082058E-19</v>
      </c>
    </row>
    <row r="31" spans="1:15">
      <c r="A31" s="20">
        <v>128</v>
      </c>
      <c r="B31" s="75">
        <v>1.516428E-2</v>
      </c>
      <c r="C31" s="75">
        <v>4.0295599999999997E-3</v>
      </c>
      <c r="D31" s="75">
        <v>0.10851872</v>
      </c>
      <c r="E31" s="75">
        <v>3.1464190000000003E-2</v>
      </c>
      <c r="F31" s="69">
        <v>7.54</v>
      </c>
      <c r="G31" s="69">
        <v>23</v>
      </c>
      <c r="H31" s="51">
        <v>101200</v>
      </c>
      <c r="I31" s="51">
        <v>499</v>
      </c>
      <c r="J31" s="51"/>
      <c r="K31" s="20">
        <f>SQRT((0.75*PI()*$Q$9*$Q$8*(SQRT(($Q$10/(2*H31))^2 +((9*$Q$11*B31)/(1000*$Q$8*$Q$9))) - ($Q$10/(2*H31)))^3 * ((B31-D31)/((I31/(F31/1000))*B31)))^2)</f>
        <v>2.337271139828702E-19</v>
      </c>
      <c r="L31" s="20">
        <f>K31* ((1.5*(C31/B31)) + ((C31+E31)/(B31+D31))  + (C31/B31))</f>
        <v>2.2234256518856164E-19</v>
      </c>
      <c r="M31" s="20"/>
      <c r="N31" s="14">
        <f>ROUND(K31/$Q$13,0)</f>
        <v>-2</v>
      </c>
      <c r="O31" s="14">
        <f>K31/N31</f>
        <v>-1.168635569914351E-19</v>
      </c>
    </row>
    <row r="32" spans="1:15">
      <c r="A32" s="20">
        <v>145</v>
      </c>
      <c r="B32" s="75">
        <v>9.09767316017316E-3</v>
      </c>
      <c r="C32" s="75">
        <v>1E-3</v>
      </c>
      <c r="D32" s="75">
        <v>0.13824044353662096</v>
      </c>
      <c r="E32" s="75">
        <v>5.9976905802013605E-2</v>
      </c>
      <c r="F32" s="69">
        <v>7.7</v>
      </c>
      <c r="G32" s="69">
        <v>22</v>
      </c>
      <c r="H32" s="51">
        <v>101500</v>
      </c>
      <c r="I32" s="51">
        <v>501</v>
      </c>
      <c r="J32" s="51"/>
      <c r="K32" s="20">
        <f>SQRT((0.75*PI()*$Q$9*$Q$8*(SQRT(($Q$10/(2*H32))^2 +((9*$Q$11*B32)/(1000*$Q$8*$Q$9))) - ($Q$10/(2*H32)))^3 * ((B32-D32)/((I32/(F32/1000))*B32)))^2)</f>
        <v>2.385481580802355E-19</v>
      </c>
      <c r="L32" s="20">
        <f>K32* ((1.5*(C32/B32)) + ((C32+E32)/(B32+D32))  + (C32/B32))</f>
        <v>1.6427678638976734E-19</v>
      </c>
      <c r="M32" s="20"/>
      <c r="N32" s="14">
        <f>ROUND(K32/$Q$13,0)</f>
        <v>-2</v>
      </c>
      <c r="O32" s="14">
        <f>K32/N32</f>
        <v>-1.1927407904011775E-19</v>
      </c>
    </row>
    <row r="33" spans="1:15">
      <c r="A33" s="20">
        <v>151</v>
      </c>
      <c r="B33" s="75">
        <v>0.24</v>
      </c>
      <c r="C33" s="75">
        <v>7.0000000000000001E-3</v>
      </c>
      <c r="D33" s="75">
        <v>0.22</v>
      </c>
      <c r="E33" s="75">
        <v>6.0000000000000001E-3</v>
      </c>
      <c r="F33" s="69">
        <v>7.5</v>
      </c>
      <c r="G33" s="69">
        <v>22</v>
      </c>
      <c r="H33" s="51">
        <v>101400</v>
      </c>
      <c r="I33" s="51">
        <v>490</v>
      </c>
      <c r="J33" s="51"/>
      <c r="K33" s="20">
        <f>SQRT((0.75*PI()*$Q$9*$Q$8*(SQRT(($Q$10/(2*H33))^2 +((9*$Q$11*B33)/(1000*$Q$8*$Q$9))) - ($Q$10/(2*H33)))^3 * ((B33-D33)/((I33/(F33/1000))*B33)))^2)</f>
        <v>2.3956503203466424E-19</v>
      </c>
      <c r="L33" s="20">
        <f>K33* ((1.5*(C33/B33)) + ((C33+E33)/(B33+D33))  + (C33/B33))</f>
        <v>2.4238599708579706E-20</v>
      </c>
      <c r="M33" s="20"/>
      <c r="N33" s="14">
        <f>ROUND(K33/$Q$13,0)</f>
        <v>-2</v>
      </c>
      <c r="O33" s="14">
        <f>K33/N33</f>
        <v>-1.1978251601733212E-19</v>
      </c>
    </row>
    <row r="34" spans="1:15">
      <c r="A34" s="20">
        <v>69</v>
      </c>
      <c r="B34" s="75">
        <v>1.3638843426077471E-2</v>
      </c>
      <c r="C34" s="75">
        <v>6.8380235180388405E-3</v>
      </c>
      <c r="D34" s="75">
        <v>0.11644154634373545</v>
      </c>
      <c r="E34" s="75">
        <v>2.35594819430455E-2</v>
      </c>
      <c r="F34" s="69">
        <v>7.95</v>
      </c>
      <c r="G34" s="69">
        <v>23.5</v>
      </c>
      <c r="H34" s="51">
        <v>91800</v>
      </c>
      <c r="I34" s="51">
        <v>497</v>
      </c>
      <c r="J34" s="51"/>
      <c r="K34" s="20">
        <f>SQRT((0.75*PI()*$Q$9*$Q$8*(SQRT(($Q$10/(2*H34))^2 +((9*$Q$11*B34)/(1000*$Q$8*$Q$9))) - ($Q$10/(2*H34)))^3 * ((B34-D34)/((I34/(F34/1000))*B34)))^2)</f>
        <v>2.4898474964304368E-19</v>
      </c>
      <c r="L34" s="20">
        <f>K34* ((1.5*(C34/B34)) + ((C34+E34)/(B34+D34))  + (C34/B34))</f>
        <v>3.702632718222258E-19</v>
      </c>
      <c r="M34" s="20"/>
      <c r="N34" s="14">
        <f>ROUND(K34/$Q$13,0)</f>
        <v>-2</v>
      </c>
      <c r="O34" s="14">
        <f>K34/N34</f>
        <v>-1.2449237482152184E-19</v>
      </c>
    </row>
    <row r="35" spans="1:15">
      <c r="A35" s="20">
        <v>152</v>
      </c>
      <c r="B35" s="75">
        <v>0.14599999999999999</v>
      </c>
      <c r="C35" s="75">
        <v>7.0000000000000001E-3</v>
      </c>
      <c r="D35" s="75">
        <v>0.11700000000000001</v>
      </c>
      <c r="E35" s="75">
        <v>5.0000000000000001E-3</v>
      </c>
      <c r="F35" s="69">
        <v>7.5</v>
      </c>
      <c r="G35" s="69">
        <v>20</v>
      </c>
      <c r="H35" s="51">
        <v>101400</v>
      </c>
      <c r="I35" s="51">
        <v>504</v>
      </c>
      <c r="J35" s="51"/>
      <c r="K35" s="20">
        <f>SQRT((0.75*PI()*$Q$9*$Q$8*(SQRT(($Q$10/(2*H35))^2 +((9*$Q$11*B35)/(1000*$Q$8*$Q$9))) - ($Q$10/(2*H35)))^3 * ((B35-D35)/((I35/(F35/1000))*B35)))^2)</f>
        <v>2.5916662751656052E-19</v>
      </c>
      <c r="L35" s="20">
        <f>K35* ((1.5*(C35/B35)) + ((C35+E35)/(B35+D35))  + (C35/B35))</f>
        <v>4.2889586294962861E-20</v>
      </c>
      <c r="M35" s="20"/>
      <c r="N35" s="14">
        <f>ROUND(K35/$Q$13,0)</f>
        <v>-2</v>
      </c>
      <c r="O35" s="14">
        <f>K35/N35</f>
        <v>-1.2958331375828026E-19</v>
      </c>
    </row>
    <row r="36" spans="1:15">
      <c r="A36" s="20">
        <v>144</v>
      </c>
      <c r="B36" s="75">
        <v>7.8125E-3</v>
      </c>
      <c r="C36" s="75">
        <v>1E-3</v>
      </c>
      <c r="D36" s="75">
        <v>0.16949152542372881</v>
      </c>
      <c r="E36" s="75">
        <v>5.9976905802013605E-2</v>
      </c>
      <c r="F36" s="69">
        <v>7.7</v>
      </c>
      <c r="G36" s="69">
        <v>22</v>
      </c>
      <c r="H36" s="51">
        <v>101500</v>
      </c>
      <c r="I36" s="51">
        <v>501</v>
      </c>
      <c r="J36" s="51"/>
      <c r="K36" s="20">
        <f>SQRT((0.75*PI()*$Q$9*$Q$8*(SQRT(($Q$10/(2*H36))^2 +((9*$Q$11*B36)/(1000*$Q$8*$Q$9))) - ($Q$10/(2*H36)))^3 * ((B36-D36)/((I36/(F36/1000))*B36)))^2)</f>
        <v>2.7039367197275616E-19</v>
      </c>
      <c r="L36" s="20">
        <f>K36* ((1.5*(C36/B36)) + ((C36+E36)/(B36+D36))  + (C36/B36))</f>
        <v>1.7951748735560816E-19</v>
      </c>
      <c r="M36" s="20"/>
      <c r="N36" s="14">
        <f>ROUND(K36/$Q$13,0)</f>
        <v>-2</v>
      </c>
      <c r="O36" s="14">
        <f>K36/N36</f>
        <v>-1.3519683598637808E-19</v>
      </c>
    </row>
    <row r="37" spans="1:15">
      <c r="A37" s="20">
        <v>110</v>
      </c>
      <c r="B37" s="75">
        <v>2.5422005287777102E-2</v>
      </c>
      <c r="C37" s="75">
        <v>0.26945269511930087</v>
      </c>
      <c r="D37" s="75">
        <v>0.1060220525869381</v>
      </c>
      <c r="E37" s="75">
        <v>0.41908332914569646</v>
      </c>
      <c r="F37" s="69">
        <v>7.8</v>
      </c>
      <c r="G37" s="69">
        <v>23</v>
      </c>
      <c r="H37" s="51">
        <v>101000</v>
      </c>
      <c r="I37" s="51">
        <v>503</v>
      </c>
      <c r="J37" s="51"/>
      <c r="K37" s="20">
        <f>SQRT((0.75*PI()*$Q$9*$Q$8*(SQRT(($Q$10/(2*H37))^2 +((9*$Q$11*B37)/(1000*$Q$8*$Q$9))) - ($Q$10/(2*H37)))^3 * ((B37-D37)/((I37/(F37/1000))*B37)))^2)</f>
        <v>2.8238007465334306E-19</v>
      </c>
      <c r="L37" s="20">
        <f>K37* ((1.5*(C37/B37)) + ((C37+E37)/(B37+D37))  + (C37/B37))</f>
        <v>8.9616766984035688E-18</v>
      </c>
      <c r="M37" s="20"/>
      <c r="N37" s="14">
        <f>ROUND(K37/$Q$13,0)</f>
        <v>-2</v>
      </c>
      <c r="O37" s="14">
        <f>K37/N37</f>
        <v>-1.4119003732667153E-19</v>
      </c>
    </row>
    <row r="38" spans="1:15">
      <c r="A38" s="20">
        <v>1</v>
      </c>
      <c r="B38" s="75">
        <v>3.8629925315477827E-2</v>
      </c>
      <c r="C38" s="75">
        <v>1.1755347326163255E-2</v>
      </c>
      <c r="D38" s="75">
        <v>0.11325028312570781</v>
      </c>
      <c r="E38" s="75">
        <v>3.4462826476022494E-2</v>
      </c>
      <c r="F38" s="69">
        <v>6.75</v>
      </c>
      <c r="G38" s="69">
        <v>22.8</v>
      </c>
      <c r="H38" s="51">
        <v>88900</v>
      </c>
      <c r="I38" s="51">
        <v>500</v>
      </c>
      <c r="J38" s="51"/>
      <c r="K38" s="20">
        <f>SQRT((0.75*PI()*$Q$9*$Q$8*(SQRT(($Q$10/(2*H38))^2 +((9*$Q$11*B38)/(1000*$Q$8*$Q$9))) - ($Q$10/(2*H38)))^3 * ((B38-D38)/((I38/(F38/1000))*B38)))^2)</f>
        <v>2.8447954102542753E-19</v>
      </c>
      <c r="L38" s="20">
        <f>K38* ((1.5*(C38/B38)) + ((C38+E38)/(B38+D38))  + (C38/B38))</f>
        <v>3.0299166374793077E-19</v>
      </c>
      <c r="M38" s="20"/>
      <c r="N38" s="14">
        <f>ROUND(K38/$Q$13,0)</f>
        <v>-2</v>
      </c>
      <c r="O38" s="14">
        <f>K38/N38</f>
        <v>-1.4223977051271377E-19</v>
      </c>
    </row>
    <row r="39" spans="1:15">
      <c r="A39" s="20">
        <v>64</v>
      </c>
      <c r="B39" s="75">
        <v>3.8629925315477827E-2</v>
      </c>
      <c r="C39" s="75">
        <v>1.1755347326163255E-2</v>
      </c>
      <c r="D39" s="75">
        <v>0.11325028312570781</v>
      </c>
      <c r="E39" s="75">
        <v>3.4462826476022494E-2</v>
      </c>
      <c r="F39" s="69">
        <v>6.75</v>
      </c>
      <c r="G39" s="69">
        <v>22.8</v>
      </c>
      <c r="H39" s="51">
        <v>88900</v>
      </c>
      <c r="I39" s="51">
        <v>500</v>
      </c>
      <c r="J39" s="51"/>
      <c r="K39" s="20">
        <f>SQRT((0.75*PI()*$Q$9*$Q$8*(SQRT(($Q$10/(2*H39))^2 +((9*$Q$11*B39)/(1000*$Q$8*$Q$9))) - ($Q$10/(2*H39)))^3 * ((B39-D39)/((I39/(F39/1000))*B39)))^2)</f>
        <v>2.8447954102542753E-19</v>
      </c>
      <c r="L39" s="20">
        <f>K39* ((1.5*(C39/B39)) + ((C39+E39)/(B39+D39))  + (C39/B39))</f>
        <v>3.0299166374793077E-19</v>
      </c>
      <c r="M39" s="20"/>
      <c r="N39" s="14">
        <f>ROUND(K39/$Q$13,0)</f>
        <v>-2</v>
      </c>
      <c r="O39" s="14">
        <f>K39/N39</f>
        <v>-1.4223977051271377E-19</v>
      </c>
    </row>
    <row r="40" spans="1:15">
      <c r="A40" s="20">
        <v>80</v>
      </c>
      <c r="B40" s="75">
        <v>1.2254901960784314E-2</v>
      </c>
      <c r="C40" s="75">
        <v>6.1424692425990001E-3</v>
      </c>
      <c r="D40" s="75">
        <v>0.14384349827387802</v>
      </c>
      <c r="E40" s="75">
        <v>2.8944978451679867E-2</v>
      </c>
      <c r="F40" s="69">
        <v>7.95</v>
      </c>
      <c r="G40" s="69">
        <v>23.1</v>
      </c>
      <c r="H40" s="51">
        <v>91200</v>
      </c>
      <c r="I40" s="51">
        <v>497</v>
      </c>
      <c r="J40" s="51"/>
      <c r="K40" s="20">
        <f>SQRT((0.75*PI()*$Q$9*$Q$8*(SQRT(($Q$10/(2*H40))^2 +((9*$Q$11*B40)/(1000*$Q$8*$Q$9))) - ($Q$10/(2*H40)))^3 * ((B40-D40)/((I40/(F40/1000))*B40)))^2)</f>
        <v>2.9717711464688427E-19</v>
      </c>
      <c r="L40" s="20">
        <f>K40* ((1.5*(C40/B40)) + ((C40+E40)/(B40+D40))  + (C40/B40))</f>
        <v>4.3918066656437299E-19</v>
      </c>
      <c r="M40" s="20"/>
      <c r="N40" s="14">
        <f>ROUND(K40/$Q$13,0)</f>
        <v>-2</v>
      </c>
      <c r="O40" s="14">
        <f>K40/N40</f>
        <v>-1.4858855732344213E-19</v>
      </c>
    </row>
    <row r="41" spans="1:15">
      <c r="A41" s="20">
        <v>113</v>
      </c>
      <c r="B41" s="75">
        <v>1.2578616352201259E-2</v>
      </c>
      <c r="C41" s="75">
        <v>3.9555397333966222E-4</v>
      </c>
      <c r="D41" s="75">
        <v>0.14285714285714288</v>
      </c>
      <c r="E41" s="75">
        <v>5.1020408163265314E-2</v>
      </c>
      <c r="F41" s="69">
        <v>7.86</v>
      </c>
      <c r="G41" s="69">
        <v>23</v>
      </c>
      <c r="H41" s="51">
        <v>100700</v>
      </c>
      <c r="I41" s="51">
        <v>504</v>
      </c>
      <c r="J41" s="51"/>
      <c r="K41" s="20">
        <f>SQRT((0.75*PI()*$Q$9*$Q$8*(SQRT(($Q$10/(2*H41))^2 +((9*$Q$11*B41)/(1000*$Q$8*$Q$9))) - ($Q$10/(2*H41)))^3 * ((B41-D41)/((I41/(F41/1000))*B41)))^2)</f>
        <v>2.9943558064236036E-19</v>
      </c>
      <c r="L41" s="20">
        <f>K41* ((1.5*(C41/B41)) + ((C41+E41)/(B41+D41))  + (C41/B41))</f>
        <v>1.2258961003192572E-19</v>
      </c>
      <c r="M41" s="20"/>
      <c r="N41" s="14">
        <f>ROUND(K41/$Q$13,0)</f>
        <v>-2</v>
      </c>
      <c r="O41" s="14">
        <f>K41/N41</f>
        <v>-1.4971779032118018E-19</v>
      </c>
    </row>
    <row r="42" spans="1:15">
      <c r="A42" s="20">
        <v>109</v>
      </c>
      <c r="B42" s="75">
        <v>3.236507808075087E-2</v>
      </c>
      <c r="C42" s="75">
        <v>0.23428482548749191</v>
      </c>
      <c r="D42" s="75">
        <v>0.10883084577114426</v>
      </c>
      <c r="E42" s="75">
        <v>0.4831048142469016</v>
      </c>
      <c r="F42" s="69">
        <v>7.8</v>
      </c>
      <c r="G42" s="69">
        <v>23</v>
      </c>
      <c r="H42" s="51">
        <v>101000</v>
      </c>
      <c r="I42" s="51">
        <v>503</v>
      </c>
      <c r="J42" s="51"/>
      <c r="K42" s="20">
        <f>SQRT((0.75*PI()*$Q$9*$Q$8*(SQRT(($Q$10/(2*H42))^2 +((9*$Q$11*B42)/(1000*$Q$8*$Q$9))) - ($Q$10/(2*H42)))^3 * ((B42-D42)/((I42/(F42/1000))*B42)))^2)</f>
        <v>3.0842735807579312E-19</v>
      </c>
      <c r="L42" s="20">
        <f>K42* ((1.5*(C42/B42)) + ((C42+E42)/(B42+D42))  + (C42/B42))</f>
        <v>7.1486825269220012E-18</v>
      </c>
      <c r="M42" s="20"/>
      <c r="N42" s="14">
        <f>ROUND(K42/$Q$13,0)</f>
        <v>-2</v>
      </c>
      <c r="O42" s="14">
        <f>K42/N42</f>
        <v>-1.5421367903789656E-19</v>
      </c>
    </row>
    <row r="43" spans="1:15">
      <c r="A43" s="20">
        <v>173</v>
      </c>
      <c r="B43" s="75">
        <v>6.4758508639218976E-2</v>
      </c>
      <c r="C43" s="75">
        <v>6.8767000000000003E-3</v>
      </c>
      <c r="D43" s="75">
        <v>0.10611206424562851</v>
      </c>
      <c r="E43" s="75">
        <v>1.1267900000000001E-2</v>
      </c>
      <c r="F43" s="69">
        <v>10</v>
      </c>
      <c r="G43" s="69">
        <v>20</v>
      </c>
      <c r="H43" s="51">
        <v>101500</v>
      </c>
      <c r="I43" s="51">
        <v>502</v>
      </c>
      <c r="J43" s="51"/>
      <c r="K43" s="20">
        <f>SQRT((0.75*PI()*$Q$9*$Q$8*(SQRT(($Q$10/(2*H43))^2 +((9*$Q$11*B43)/(1000*$Q$8*$Q$9))) - ($Q$10/(2*H43)))^3 * ((B43-D43)/((I43/(F43/1000))*B43)))^2)</f>
        <v>3.1755405879411331E-19</v>
      </c>
      <c r="L43" s="20">
        <f>K43* ((1.5*(C43/B43)) + ((C43+E43)/(B43+D43))  + (C43/B43))</f>
        <v>1.1802338372593278E-19</v>
      </c>
      <c r="M43" s="20"/>
      <c r="N43" s="14">
        <f>ROUND(K43/$Q$13,0)</f>
        <v>-2</v>
      </c>
      <c r="O43" s="14">
        <f>K43/N43</f>
        <v>-1.5877702939705666E-19</v>
      </c>
    </row>
    <row r="44" spans="1:15">
      <c r="A44" s="20">
        <v>70</v>
      </c>
      <c r="B44" s="75">
        <v>1.4012143858010277E-2</v>
      </c>
      <c r="C44" s="75">
        <v>7.0257059465548954E-3</v>
      </c>
      <c r="D44" s="75">
        <v>0.1431297709923664</v>
      </c>
      <c r="E44" s="75">
        <v>2.8826509692624191E-2</v>
      </c>
      <c r="F44" s="69">
        <v>7.95</v>
      </c>
      <c r="G44" s="69">
        <v>23.4</v>
      </c>
      <c r="H44" s="51">
        <v>91600</v>
      </c>
      <c r="I44" s="51">
        <v>497</v>
      </c>
      <c r="J44" s="51"/>
      <c r="K44" s="20">
        <f>SQRT((0.75*PI()*$Q$9*$Q$8*(SQRT(($Q$10/(2*H44))^2 +((9*$Q$11*B44)/(1000*$Q$8*$Q$9))) - ($Q$10/(2*H44)))^3 * ((B44-D44)/((I44/(F44/1000))*B44)))^2)</f>
        <v>3.1791838641621085E-19</v>
      </c>
      <c r="L44" s="20">
        <f>K44* ((1.5*(C44/B44)) + ((C44+E44)/(B44+D44))  + (C44/B44))</f>
        <v>4.7104532461042638E-19</v>
      </c>
      <c r="M44" s="20"/>
      <c r="N44" s="14">
        <f>ROUND(K44/$Q$13,0)</f>
        <v>-2</v>
      </c>
      <c r="O44" s="14">
        <f>K44/N44</f>
        <v>-1.5895919320810542E-19</v>
      </c>
    </row>
    <row r="45" spans="1:15">
      <c r="A45" s="20">
        <v>133</v>
      </c>
      <c r="B45" s="75">
        <v>2.882082E-2</v>
      </c>
      <c r="C45" s="75">
        <v>1.3466850000000001E-2</v>
      </c>
      <c r="D45" s="75">
        <v>0.11760753</v>
      </c>
      <c r="E45" s="75">
        <v>5.4953439999999999E-2</v>
      </c>
      <c r="F45" s="69">
        <v>7.54</v>
      </c>
      <c r="G45" s="69">
        <v>23</v>
      </c>
      <c r="H45" s="51">
        <v>101200</v>
      </c>
      <c r="I45" s="51">
        <v>502</v>
      </c>
      <c r="J45" s="51"/>
      <c r="K45" s="20">
        <f>SQRT((0.75*PI()*$Q$9*$Q$8*(SQRT(($Q$10/(2*H45))^2 +((9*$Q$11*B45)/(1000*$Q$8*$Q$9))) - ($Q$10/(2*H45)))^3 * ((B45-D45)/((I45/(F45/1000))*B45)))^2)</f>
        <v>3.2438387164169751E-19</v>
      </c>
      <c r="L45" s="20">
        <f>K45* ((1.5*(C45/B45)) + ((C45+E45)/(B45+D45))  + (C45/B45))</f>
        <v>5.305019712112035E-19</v>
      </c>
      <c r="M45" s="20"/>
      <c r="N45" s="14">
        <f>ROUND(K45/$Q$13,0)</f>
        <v>-2</v>
      </c>
      <c r="O45" s="14">
        <f>K45/N45</f>
        <v>-1.6219193582084876E-19</v>
      </c>
    </row>
    <row r="46" spans="1:15">
      <c r="A46" s="20">
        <v>10</v>
      </c>
      <c r="B46" s="75">
        <v>4.127455836222553E-2</v>
      </c>
      <c r="C46" s="75">
        <v>1.2500638690860082E-2</v>
      </c>
      <c r="D46" s="75">
        <v>0.1030502885408079</v>
      </c>
      <c r="E46" s="75">
        <v>1.3312964703997661E-2</v>
      </c>
      <c r="F46" s="69">
        <v>9</v>
      </c>
      <c r="G46" s="69">
        <v>22.8</v>
      </c>
      <c r="H46" s="51">
        <v>101100</v>
      </c>
      <c r="I46" s="51">
        <v>500</v>
      </c>
      <c r="J46" s="51"/>
      <c r="K46" s="20">
        <f>SQRT((0.75*PI()*$Q$9*$Q$8*(SQRT(($Q$10/(2*H46))^2 +((9*$Q$11*B46)/(1000*$Q$8*$Q$9))) - ($Q$10/(2*H46)))^3 * ((B46-D46)/((I46/(F46/1000))*B46)))^2)</f>
        <v>3.3260166661337345E-19</v>
      </c>
      <c r="L46" s="20">
        <f>K46* ((1.5*(C46/B46)) + ((C46+E46)/(B46+D46))  + (C46/B46))</f>
        <v>3.1132225719146493E-19</v>
      </c>
      <c r="M46" s="20"/>
      <c r="N46" s="14">
        <f>ROUND(K46/$Q$13,0)</f>
        <v>-2</v>
      </c>
      <c r="O46" s="14">
        <f>K46/N46</f>
        <v>-1.6630083330668672E-19</v>
      </c>
    </row>
    <row r="47" spans="1:15">
      <c r="A47" s="20">
        <v>136</v>
      </c>
      <c r="B47" s="79">
        <v>3.0092637807919043E-2</v>
      </c>
      <c r="C47" s="79">
        <v>1.5499226385654145E-3</v>
      </c>
      <c r="D47" s="79">
        <v>0.11713154606451459</v>
      </c>
      <c r="E47" s="79">
        <v>6.5427727718069166E-3</v>
      </c>
      <c r="F47" s="80">
        <v>7.76</v>
      </c>
      <c r="G47" s="80">
        <v>23</v>
      </c>
      <c r="H47" s="81">
        <v>100700</v>
      </c>
      <c r="I47" s="81">
        <v>503</v>
      </c>
      <c r="J47" s="81"/>
      <c r="K47" s="20">
        <f>SQRT((0.75*PI()*$Q$9*$Q$8*(SQRT(($Q$10/(2*H47))^2 +((9*$Q$11*B47)/(1000*$Q$8*$Q$9))) - ($Q$10/(2*H47)))^3 * ((B47-D47)/((I47/(F47/1000))*B47)))^2)</f>
        <v>3.3467117034500512E-19</v>
      </c>
      <c r="L47" s="20">
        <f>K47* ((1.5*(C47/B47)) + ((C47+E47)/(B47+D47))  + (C47/B47))</f>
        <v>6.1489512228563596E-20</v>
      </c>
      <c r="M47" s="20"/>
      <c r="N47" s="14">
        <f>ROUND(K47/$Q$13,0)</f>
        <v>-2</v>
      </c>
      <c r="O47" s="14">
        <f>K47/N47</f>
        <v>-1.6733558517250256E-19</v>
      </c>
    </row>
    <row r="48" spans="1:15">
      <c r="A48" s="20">
        <v>13</v>
      </c>
      <c r="B48" s="75">
        <v>0.18436578171091447</v>
      </c>
      <c r="C48" s="75">
        <v>1.629407847100775E-2</v>
      </c>
      <c r="D48" s="75">
        <v>0.15644555694618273</v>
      </c>
      <c r="E48" s="75">
        <v>1.2360526499498533E-2</v>
      </c>
      <c r="F48" s="69">
        <v>9</v>
      </c>
      <c r="G48" s="69">
        <v>22.8</v>
      </c>
      <c r="H48" s="51">
        <v>101100</v>
      </c>
      <c r="I48" s="51">
        <v>500</v>
      </c>
      <c r="J48" s="51"/>
      <c r="K48" s="20">
        <f>SQRT((0.75*PI()*$Q$9*$Q$8*(SQRT(($Q$10/(2*H48))^2 +((9*$Q$11*B48)/(1000*$Q$8*$Q$9))) - ($Q$10/(2*H48)))^3 * ((B48-D48)/((I48/(F48/1000))*B48)))^2)</f>
        <v>3.418597740880948E-19</v>
      </c>
      <c r="L48" s="20">
        <f>K48* ((1.5*(C48/B48)) + ((C48+E48)/(B48+D48))  + (C48/B48))</f>
        <v>1.0427588711999597E-19</v>
      </c>
      <c r="M48" s="20"/>
      <c r="N48" s="14">
        <f>ROUND(K48/$Q$13,0)</f>
        <v>-2</v>
      </c>
      <c r="O48" s="14">
        <f>K48/N48</f>
        <v>-1.709298870440474E-19</v>
      </c>
    </row>
    <row r="49" spans="1:15">
      <c r="A49" s="20">
        <v>74</v>
      </c>
      <c r="B49" s="75">
        <v>1.2565971349585323E-2</v>
      </c>
      <c r="C49" s="75">
        <v>6.2987760383885214E-3</v>
      </c>
      <c r="D49" s="75">
        <v>0.17253278122843341</v>
      </c>
      <c r="E49" s="75">
        <v>3.4723360444264759E-2</v>
      </c>
      <c r="F49" s="69">
        <v>7.95</v>
      </c>
      <c r="G49" s="69">
        <v>23.2</v>
      </c>
      <c r="H49" s="51">
        <v>91600</v>
      </c>
      <c r="I49" s="51">
        <v>497</v>
      </c>
      <c r="J49" s="51"/>
      <c r="K49" s="20">
        <f>SQRT((0.75*PI()*$Q$9*$Q$8*(SQRT(($Q$10/(2*H49))^2 +((9*$Q$11*B49)/(1000*$Q$8*$Q$9))) - ($Q$10/(2*H49)))^3 * ((B49-D49)/((I49/(F49/1000))*B49)))^2)</f>
        <v>3.6755547214546394E-19</v>
      </c>
      <c r="L49" s="20">
        <f>K49* ((1.5*(C49/B49)) + ((C49+E49)/(B49+D49))  + (C49/B49))</f>
        <v>5.4205775081055728E-19</v>
      </c>
      <c r="M49" s="20"/>
      <c r="N49" s="14">
        <f>ROUND(K49/$Q$13,0)</f>
        <v>-2</v>
      </c>
      <c r="O49" s="14">
        <f>K49/N49</f>
        <v>-1.8377773607273197E-19</v>
      </c>
    </row>
    <row r="50" spans="1:15">
      <c r="A50" s="20">
        <v>112</v>
      </c>
      <c r="B50" s="75">
        <v>2.0224199699526175E-2</v>
      </c>
      <c r="C50" s="75">
        <v>0.23049507281513987</v>
      </c>
      <c r="D50" s="75">
        <v>0.14625992478061012</v>
      </c>
      <c r="E50" s="75">
        <v>0.25290227967079781</v>
      </c>
      <c r="F50" s="69">
        <v>7.8</v>
      </c>
      <c r="G50" s="69">
        <v>23</v>
      </c>
      <c r="H50" s="51">
        <v>101000</v>
      </c>
      <c r="I50" s="51">
        <v>503</v>
      </c>
      <c r="J50" s="51"/>
      <c r="K50" s="20">
        <f>SQRT((0.75*PI()*$Q$9*$Q$8*(SQRT(($Q$10/(2*H50))^2 +((9*$Q$11*B50)/(1000*$Q$8*$Q$9))) - ($Q$10/(2*H50)))^3 * ((B50-D50)/((I50/(F50/1000))*B50)))^2)</f>
        <v>3.854793018687805E-19</v>
      </c>
      <c r="L50" s="20">
        <f>K50* ((1.5*(C50/B50)) + ((C50+E50)/(B50+D50))  + (C50/B50))</f>
        <v>1.2102526679676613E-17</v>
      </c>
      <c r="M50" s="20"/>
      <c r="N50" s="14">
        <f>ROUND(K50/$Q$13,0)</f>
        <v>-2</v>
      </c>
      <c r="O50" s="14">
        <f>K50/N50</f>
        <v>-1.9273965093439025E-19</v>
      </c>
    </row>
    <row r="51" spans="1:15">
      <c r="A51" s="20">
        <v>138</v>
      </c>
      <c r="B51" s="79">
        <v>8.7026104840229497E-3</v>
      </c>
      <c r="C51" s="79">
        <v>8.7800002746395405E-4</v>
      </c>
      <c r="D51" s="79">
        <v>0.23606023606023604</v>
      </c>
      <c r="E51" s="79">
        <v>2.9300426431073567E-2</v>
      </c>
      <c r="F51" s="80">
        <v>7.76</v>
      </c>
      <c r="G51" s="80">
        <v>22.7</v>
      </c>
      <c r="H51" s="81">
        <v>100700</v>
      </c>
      <c r="I51" s="81">
        <v>501</v>
      </c>
      <c r="J51" s="81"/>
      <c r="K51" s="20">
        <f>SQRT((0.75*PI()*$Q$9*$Q$8*(SQRT(($Q$10/(2*H51))^2 +((9*$Q$11*B51)/(1000*$Q$8*$Q$9))) - ($Q$10/(2*H51)))^3 * ((B51-D51)/((I51/(F51/1000))*B51)))^2)</f>
        <v>4.1024726292119158E-19</v>
      </c>
      <c r="L51" s="20">
        <f>K51* ((1.5*(C51/B51)) + ((C51+E51)/(B51+D51))  + (C51/B51))</f>
        <v>1.5405596033679465E-19</v>
      </c>
      <c r="M51" s="20"/>
      <c r="N51" s="14">
        <f>ROUND(K51/$Q$13,0)</f>
        <v>-3</v>
      </c>
      <c r="O51" s="14">
        <f>K51/N51</f>
        <v>-1.3674908764039718E-19</v>
      </c>
    </row>
    <row r="52" spans="1:15">
      <c r="A52" s="20">
        <v>141</v>
      </c>
      <c r="B52" s="79">
        <v>1.8298646131597616E-2</v>
      </c>
      <c r="C52" s="79">
        <v>3.1060558515548817E-3</v>
      </c>
      <c r="D52" s="79">
        <v>0.16595201238390095</v>
      </c>
      <c r="E52" s="79">
        <v>3.2280655875883024E-2</v>
      </c>
      <c r="F52" s="80">
        <v>7.76</v>
      </c>
      <c r="G52" s="80">
        <v>22.9</v>
      </c>
      <c r="H52" s="81">
        <v>100700</v>
      </c>
      <c r="I52" s="81">
        <v>503</v>
      </c>
      <c r="J52" s="81"/>
      <c r="K52" s="20">
        <f>SQRT((0.75*PI()*$Q$9*$Q$8*(SQRT(($Q$10/(2*H52))^2 +((9*$Q$11*B52)/(1000*$Q$8*$Q$9))) - ($Q$10/(2*H52)))^3 * ((B52-D52)/((I52/(F52/1000))*B52)))^2)</f>
        <v>4.2276411202318429E-19</v>
      </c>
      <c r="L52" s="20">
        <f>K52* ((1.5*(C52/B52)) + ((C52+E52)/(B52+D52))  + (C52/B52))</f>
        <v>2.6059747004711947E-19</v>
      </c>
      <c r="M52" s="20"/>
      <c r="N52" s="14">
        <f>ROUND(K52/$Q$13,0)</f>
        <v>-3</v>
      </c>
      <c r="O52" s="14">
        <f>K52/N52</f>
        <v>-1.4092137067439476E-19</v>
      </c>
    </row>
    <row r="53" spans="1:15">
      <c r="A53" s="20">
        <v>20</v>
      </c>
      <c r="B53" s="75">
        <v>3.6999999999999998E-2</v>
      </c>
      <c r="C53" s="75">
        <v>0.16</v>
      </c>
      <c r="D53" s="75">
        <v>0.13200000000000001</v>
      </c>
      <c r="E53" s="75">
        <v>0.13600000000000001</v>
      </c>
      <c r="F53" s="69">
        <v>8</v>
      </c>
      <c r="G53" s="69">
        <v>23</v>
      </c>
      <c r="H53" s="51">
        <v>91900</v>
      </c>
      <c r="I53" s="51">
        <v>495</v>
      </c>
      <c r="J53" s="51"/>
      <c r="K53" s="20">
        <f>SQRT((0.75*PI()*$Q$9*$Q$8*(SQRT(($Q$10/(2*H53))^2 +((9*$Q$11*B53)/(1000*$Q$8*$Q$9))) - ($Q$10/(2*H53)))^3 * ((B53-D53)/((I53/(F53/1000))*B53)))^2)</f>
        <v>4.2513598590220186E-19</v>
      </c>
      <c r="L53" s="20">
        <f>K53* ((1.5*(C53/B53)) + ((C53+E53)/(B53+D53))  + (C53/B53))</f>
        <v>5.3406815871725199E-18</v>
      </c>
      <c r="M53" s="20"/>
      <c r="N53" s="14">
        <f>ROUND(K53/$Q$13,0)</f>
        <v>-3</v>
      </c>
      <c r="O53" s="14">
        <f>K53/N53</f>
        <v>-1.4171199530073395E-19</v>
      </c>
    </row>
    <row r="54" spans="1:15">
      <c r="A54" s="20">
        <v>14</v>
      </c>
      <c r="B54" s="75">
        <v>0.10499790004199917</v>
      </c>
      <c r="C54" s="75">
        <v>1.3252212031548001E-2</v>
      </c>
      <c r="D54" s="75">
        <v>0.1528117359413203</v>
      </c>
      <c r="E54" s="75">
        <v>1.137821055836183E-2</v>
      </c>
      <c r="F54" s="69">
        <v>9</v>
      </c>
      <c r="G54" s="69">
        <v>22.8</v>
      </c>
      <c r="H54" s="51">
        <v>101100</v>
      </c>
      <c r="I54" s="51">
        <v>500</v>
      </c>
      <c r="J54" s="51"/>
      <c r="K54" s="20">
        <f>SQRT((0.75*PI()*$Q$9*$Q$8*(SQRT(($Q$10/(2*H54))^2 +((9*$Q$11*B54)/(1000*$Q$8*$Q$9))) - ($Q$10/(2*H54)))^3 * ((B54-D54)/((I54/(F54/1000))*B54)))^2)</f>
        <v>4.324527694370833E-19</v>
      </c>
      <c r="L54" s="20">
        <f>K54* ((1.5*(C54/B54)) + ((C54+E54)/(B54+D54))  + (C54/B54))</f>
        <v>1.7776940403664908E-19</v>
      </c>
      <c r="M54" s="20"/>
      <c r="N54" s="14">
        <f>ROUND(K54/$Q$13,0)</f>
        <v>-3</v>
      </c>
      <c r="O54" s="14">
        <f>K54/N54</f>
        <v>-1.4415092314569444E-19</v>
      </c>
    </row>
    <row r="55" spans="1:15">
      <c r="A55" s="20">
        <v>71</v>
      </c>
      <c r="B55" s="75">
        <v>1.3477088948787063E-2</v>
      </c>
      <c r="C55" s="75">
        <v>6.7567076670468828E-3</v>
      </c>
      <c r="D55" s="75">
        <v>0.19809825673534073</v>
      </c>
      <c r="E55" s="75">
        <v>3.988663012973033E-2</v>
      </c>
      <c r="F55" s="69">
        <v>7.95</v>
      </c>
      <c r="G55" s="69">
        <v>23.3</v>
      </c>
      <c r="H55" s="51">
        <v>91600</v>
      </c>
      <c r="I55" s="51">
        <v>497</v>
      </c>
      <c r="J55" s="51"/>
      <c r="K55" s="20">
        <f>SQRT((0.75*PI()*$Q$9*$Q$8*(SQRT(($Q$10/(2*H55))^2 +((9*$Q$11*B55)/(1000*$Q$8*$Q$9))) - ($Q$10/(2*H55)))^3 * ((B55-D55)/((I55/(F55/1000))*B55)))^2)</f>
        <v>4.4352241029172228E-19</v>
      </c>
      <c r="L55" s="20">
        <f>K55* ((1.5*(C55/B55)) + ((C55+E55)/(B55+D55))  + (C55/B55))</f>
        <v>6.5367513115509458E-19</v>
      </c>
      <c r="M55" s="20"/>
      <c r="N55" s="14">
        <f>ROUND(K55/$Q$13,0)</f>
        <v>-3</v>
      </c>
      <c r="O55" s="14">
        <f>K55/N55</f>
        <v>-1.478408034305741E-19</v>
      </c>
    </row>
    <row r="56" spans="1:15">
      <c r="A56" s="20">
        <v>76</v>
      </c>
      <c r="B56" s="75">
        <v>1.315097317201473E-2</v>
      </c>
      <c r="C56" s="75">
        <v>6.5927813955444703E-3</v>
      </c>
      <c r="D56" s="75">
        <v>0.2040816326530612</v>
      </c>
      <c r="E56" s="75">
        <v>4.1084713738204381E-2</v>
      </c>
      <c r="F56" s="69">
        <v>7.95</v>
      </c>
      <c r="G56" s="69">
        <v>23.1</v>
      </c>
      <c r="H56" s="51">
        <v>91300</v>
      </c>
      <c r="I56" s="51">
        <v>497</v>
      </c>
      <c r="J56" s="51"/>
      <c r="K56" s="20">
        <f>SQRT((0.75*PI()*$Q$9*$Q$8*(SQRT(($Q$10/(2*H56))^2 +((9*$Q$11*B56)/(1000*$Q$8*$Q$9))) - ($Q$10/(2*H56)))^3 * ((B56-D56)/((I56/(F56/1000))*B56)))^2)</f>
        <v>4.5120209919123862E-19</v>
      </c>
      <c r="L56" s="20">
        <f>K56* ((1.5*(C56/B56)) + ((C56+E56)/(B56+D56))  + (C56/B56))</f>
        <v>6.6451440775268937E-19</v>
      </c>
      <c r="M56" s="20"/>
      <c r="N56" s="14">
        <f>ROUND(K56/$Q$13,0)</f>
        <v>-3</v>
      </c>
      <c r="O56" s="14">
        <f>K56/N56</f>
        <v>-1.5040069973041287E-19</v>
      </c>
    </row>
    <row r="57" spans="1:15">
      <c r="A57" s="20">
        <v>46</v>
      </c>
      <c r="B57" s="75">
        <v>0.01</v>
      </c>
      <c r="C57" s="75">
        <v>0.01</v>
      </c>
      <c r="D57" s="75">
        <v>0.22</v>
      </c>
      <c r="E57" s="75">
        <v>0.01</v>
      </c>
      <c r="F57" s="69">
        <v>8.5</v>
      </c>
      <c r="G57" s="69">
        <v>23</v>
      </c>
      <c r="H57" s="51">
        <v>101000</v>
      </c>
      <c r="I57" s="51">
        <v>498</v>
      </c>
      <c r="J57" s="51"/>
      <c r="K57" s="20">
        <f>SQRT((0.75*PI()*$Q$9*$Q$8*(SQRT(($Q$10/(2*H57))^2 +((9*$Q$11*B57)/(1000*$Q$8*$Q$9))) - ($Q$10/(2*H57)))^3 * ((B57-D57)/((I57/(F57/1000))*B57)))^2)</f>
        <v>4.5718154362150063E-19</v>
      </c>
      <c r="L57" s="20">
        <f>K57* ((1.5*(C57/B57)) + ((C57+E57)/(B57+D57))  + (C57/B57))</f>
        <v>1.1827087758904038E-18</v>
      </c>
      <c r="M57" s="20"/>
      <c r="N57" s="14">
        <f>ROUND(K57/$Q$13,0)</f>
        <v>-3</v>
      </c>
      <c r="O57" s="14">
        <f>K57/N57</f>
        <v>-1.5239384787383355E-19</v>
      </c>
    </row>
    <row r="58" spans="1:15">
      <c r="A58" s="20">
        <v>52</v>
      </c>
      <c r="B58" s="75">
        <v>0.01</v>
      </c>
      <c r="C58" s="75">
        <v>0.01</v>
      </c>
      <c r="D58" s="75">
        <v>0.22</v>
      </c>
      <c r="E58" s="75">
        <v>0.01</v>
      </c>
      <c r="F58" s="69">
        <v>8.5</v>
      </c>
      <c r="G58" s="69">
        <v>23</v>
      </c>
      <c r="H58" s="51">
        <v>101000</v>
      </c>
      <c r="I58" s="51">
        <v>498</v>
      </c>
      <c r="J58" s="51"/>
      <c r="K58" s="20">
        <f>SQRT((0.75*PI()*$Q$9*$Q$8*(SQRT(($Q$10/(2*H58))^2 +((9*$Q$11*B58)/(1000*$Q$8*$Q$9))) - ($Q$10/(2*H58)))^3 * ((B58-D58)/((I58/(F58/1000))*B58)))^2)</f>
        <v>4.5718154362150063E-19</v>
      </c>
      <c r="L58" s="20">
        <f>K58* ((1.5*(C58/B58)) + ((C58+E58)/(B58+D58))  + (C58/B58))</f>
        <v>1.1827087758904038E-18</v>
      </c>
      <c r="M58" s="20"/>
      <c r="N58" s="14">
        <f>ROUND(K58/$Q$13,0)</f>
        <v>-3</v>
      </c>
      <c r="O58" s="14">
        <f>K58/N58</f>
        <v>-1.5239384787383355E-19</v>
      </c>
    </row>
    <row r="59" spans="1:15">
      <c r="A59" s="20">
        <v>19</v>
      </c>
      <c r="B59" s="75">
        <v>0.1231527093596059</v>
      </c>
      <c r="C59" s="75">
        <v>1.0188885947545075E-2</v>
      </c>
      <c r="D59" s="75">
        <v>0.16995241332426922</v>
      </c>
      <c r="E59" s="75">
        <v>1.0860912139344567E-2</v>
      </c>
      <c r="F59" s="69">
        <v>9</v>
      </c>
      <c r="G59" s="69">
        <v>22.8</v>
      </c>
      <c r="H59" s="51">
        <v>101100</v>
      </c>
      <c r="I59" s="51">
        <v>500</v>
      </c>
      <c r="J59" s="51"/>
      <c r="K59" s="20">
        <f>SQRT((0.75*PI()*$Q$9*$Q$8*(SQRT(($Q$10/(2*H59))^2 +((9*$Q$11*B59)/(1000*$Q$8*$Q$9))) - ($Q$10/(2*H59)))^3 * ((B59-D59)/((I59/(F59/1000))*B59)))^2)</f>
        <v>4.6149098546628723E-19</v>
      </c>
      <c r="L59" s="20">
        <f>K59* ((1.5*(C59/B59)) + ((C59+E59)/(B59+D59))  + (C59/B59))</f>
        <v>1.2859489350908654E-19</v>
      </c>
      <c r="M59" s="20"/>
      <c r="N59" s="14">
        <f>ROUND(K59/$Q$13,0)</f>
        <v>-3</v>
      </c>
      <c r="O59" s="14">
        <f>K59/N59</f>
        <v>-1.538303284887624E-19</v>
      </c>
    </row>
    <row r="60" spans="1:15">
      <c r="A60" s="20">
        <v>24</v>
      </c>
      <c r="B60" s="75">
        <v>6.9002123142250529E-2</v>
      </c>
      <c r="C60" s="75">
        <v>1.4489139642215716E-2</v>
      </c>
      <c r="D60" s="75">
        <v>0.14345619068638268</v>
      </c>
      <c r="E60" s="75">
        <v>3.0005437679519267E-2</v>
      </c>
      <c r="F60" s="69">
        <v>7.68</v>
      </c>
      <c r="G60" s="69">
        <v>22.9</v>
      </c>
      <c r="H60" s="51">
        <v>91000</v>
      </c>
      <c r="I60" s="51">
        <v>487</v>
      </c>
      <c r="J60" s="51"/>
      <c r="K60" s="20">
        <f>SQRT((0.75*PI()*$Q$9*$Q$8*(SQRT(($Q$10/(2*H60))^2 +((9*$Q$11*B60)/(1000*$Q$8*$Q$9))) - ($Q$10/(2*H60)))^3 * ((B60-D60)/((I60/(F60/1000))*B60)))^2)</f>
        <v>4.6306696336572297E-19</v>
      </c>
      <c r="L60" s="20">
        <f>K60* ((1.5*(C60/B60)) + ((C60+E60)/(B60+D60))  + (C60/B60))</f>
        <v>3.4006711857289193E-19</v>
      </c>
      <c r="M60" s="20"/>
      <c r="N60" s="14">
        <f>ROUND(K60/$Q$13,0)</f>
        <v>-3</v>
      </c>
      <c r="O60" s="14">
        <f>K60/N60</f>
        <v>-1.5435565445524098E-19</v>
      </c>
    </row>
    <row r="61" spans="1:15">
      <c r="A61" s="20">
        <v>131</v>
      </c>
      <c r="B61" s="75">
        <v>1.7872039999999999E-2</v>
      </c>
      <c r="C61" s="75">
        <v>4.3554199999999996E-3</v>
      </c>
      <c r="D61" s="75">
        <v>0.18570101999999999</v>
      </c>
      <c r="E61" s="75">
        <v>9.9040539999999996E-2</v>
      </c>
      <c r="F61" s="69">
        <v>7.54</v>
      </c>
      <c r="G61" s="69">
        <v>23</v>
      </c>
      <c r="H61" s="51">
        <v>101200</v>
      </c>
      <c r="I61" s="51">
        <v>499</v>
      </c>
      <c r="J61" s="51"/>
      <c r="K61" s="20">
        <f>SQRT((0.75*PI()*$Q$9*$Q$8*(SQRT(($Q$10/(2*H61))^2 +((9*$Q$11*B61)/(1000*$Q$8*$Q$9))) - ($Q$10/(2*H61)))^3 * ((B61-D61)/((I61/(F61/1000))*B61)))^2)</f>
        <v>4.6446418975319992E-19</v>
      </c>
      <c r="L61" s="20">
        <f>K61* ((1.5*(C61/B61)) + ((C61+E61)/(B61+D61))  + (C61/B61))</f>
        <v>5.1887916417017129E-19</v>
      </c>
      <c r="M61" s="20"/>
      <c r="N61" s="14">
        <f>ROUND(K61/$Q$13,0)</f>
        <v>-3</v>
      </c>
      <c r="O61" s="14">
        <f>K61/N61</f>
        <v>-1.5482139658439996E-19</v>
      </c>
    </row>
    <row r="62" spans="1:15">
      <c r="A62" s="20">
        <v>132</v>
      </c>
      <c r="B62" s="75">
        <v>1.4798149999999999E-2</v>
      </c>
      <c r="C62" s="75">
        <v>7.6392200000000004E-3</v>
      </c>
      <c r="D62" s="75">
        <v>0.20399837000000001</v>
      </c>
      <c r="E62" s="75">
        <v>0.10530962000000001</v>
      </c>
      <c r="F62" s="69">
        <v>7.54</v>
      </c>
      <c r="G62" s="69">
        <v>23</v>
      </c>
      <c r="H62" s="51">
        <v>101200</v>
      </c>
      <c r="I62" s="51">
        <v>499</v>
      </c>
      <c r="J62" s="51"/>
      <c r="K62" s="20">
        <f>SQRT((0.75*PI()*$Q$9*$Q$8*(SQRT(($Q$10/(2*H62))^2 +((9*$Q$11*B62)/(1000*$Q$8*$Q$9))) - ($Q$10/(2*H62)))^3 * ((B62-D62)/((I62/(F62/1000))*B62)))^2)</f>
        <v>4.6662432748690443E-19</v>
      </c>
      <c r="L62" s="20">
        <f>K62* ((1.5*(C62/B62)) + ((C62+E62)/(B62+D62))  + (C62/B62))</f>
        <v>8.4309584419444235E-19</v>
      </c>
      <c r="M62" s="20"/>
      <c r="N62" s="14">
        <f>ROUND(K62/$Q$13,0)</f>
        <v>-3</v>
      </c>
      <c r="O62" s="14">
        <f>K62/N62</f>
        <v>-1.555414424956348E-19</v>
      </c>
    </row>
    <row r="63" spans="1:15">
      <c r="A63" s="20">
        <v>34</v>
      </c>
      <c r="B63" s="75">
        <v>0.01</v>
      </c>
      <c r="C63" s="75">
        <v>0.01</v>
      </c>
      <c r="D63" s="75">
        <v>0.24</v>
      </c>
      <c r="E63" s="75">
        <v>0.01</v>
      </c>
      <c r="F63" s="69">
        <v>8.5</v>
      </c>
      <c r="G63" s="69">
        <v>23</v>
      </c>
      <c r="H63" s="51">
        <v>101000</v>
      </c>
      <c r="I63" s="51">
        <v>498</v>
      </c>
      <c r="J63" s="51"/>
      <c r="K63" s="20">
        <f>SQRT((0.75*PI()*$Q$9*$Q$8*(SQRT(($Q$10/(2*H63))^2 +((9*$Q$11*B63)/(1000*$Q$8*$Q$9))) - ($Q$10/(2*H63)))^3 * ((B63-D63)/((I63/(F63/1000))*B63)))^2)</f>
        <v>5.0072264301402462E-19</v>
      </c>
      <c r="L63" s="20">
        <f>K63* ((1.5*(C63/B63)) + ((C63+E63)/(B63+D63))  + (C63/B63))</f>
        <v>1.2918644189761835E-18</v>
      </c>
      <c r="M63" s="20"/>
      <c r="N63" s="14">
        <f>ROUND(K63/$Q$13,0)</f>
        <v>-3</v>
      </c>
      <c r="O63" s="14">
        <f>K63/N63</f>
        <v>-1.6690754767134153E-19</v>
      </c>
    </row>
    <row r="64" spans="1:15">
      <c r="A64" s="20">
        <v>44</v>
      </c>
      <c r="B64" s="75">
        <v>0.01</v>
      </c>
      <c r="C64" s="75">
        <v>0.01</v>
      </c>
      <c r="D64" s="75">
        <v>0.24</v>
      </c>
      <c r="E64" s="75">
        <v>0.01</v>
      </c>
      <c r="F64" s="69">
        <v>8.5</v>
      </c>
      <c r="G64" s="69">
        <v>23</v>
      </c>
      <c r="H64" s="51">
        <v>101000</v>
      </c>
      <c r="I64" s="51">
        <v>498</v>
      </c>
      <c r="J64" s="51"/>
      <c r="K64" s="20">
        <f>SQRT((0.75*PI()*$Q$9*$Q$8*(SQRT(($Q$10/(2*H64))^2 +((9*$Q$11*B64)/(1000*$Q$8*$Q$9))) - ($Q$10/(2*H64)))^3 * ((B64-D64)/((I64/(F64/1000))*B64)))^2)</f>
        <v>5.0072264301402462E-19</v>
      </c>
      <c r="L64" s="20">
        <f>K64* ((1.5*(C64/B64)) + ((C64+E64)/(B64+D64))  + (C64/B64))</f>
        <v>1.2918644189761835E-18</v>
      </c>
      <c r="M64" s="20"/>
      <c r="N64" s="14">
        <f>ROUND(K64/$Q$13,0)</f>
        <v>-3</v>
      </c>
      <c r="O64" s="14">
        <f>K64/N64</f>
        <v>-1.6690754767134153E-19</v>
      </c>
    </row>
    <row r="65" spans="1:15">
      <c r="A65" s="20">
        <v>50</v>
      </c>
      <c r="B65" s="75">
        <v>0.01</v>
      </c>
      <c r="C65" s="75">
        <v>0.01</v>
      </c>
      <c r="D65" s="75">
        <v>0.24</v>
      </c>
      <c r="E65" s="75">
        <v>0.01</v>
      </c>
      <c r="F65" s="69">
        <v>8.5</v>
      </c>
      <c r="G65" s="69">
        <v>23</v>
      </c>
      <c r="H65" s="51">
        <v>101000</v>
      </c>
      <c r="I65" s="51">
        <v>498</v>
      </c>
      <c r="J65" s="51"/>
      <c r="K65" s="20">
        <f>SQRT((0.75*PI()*$Q$9*$Q$8*(SQRT(($Q$10/(2*H65))^2 +((9*$Q$11*B65)/(1000*$Q$8*$Q$9))) - ($Q$10/(2*H65)))^3 * ((B65-D65)/((I65/(F65/1000))*B65)))^2)</f>
        <v>5.0072264301402462E-19</v>
      </c>
      <c r="L65" s="20">
        <f>K65* ((1.5*(C65/B65)) + ((C65+E65)/(B65+D65))  + (C65/B65))</f>
        <v>1.2918644189761835E-18</v>
      </c>
      <c r="M65" s="20"/>
      <c r="N65" s="14">
        <f>ROUND(K65/$Q$13,0)</f>
        <v>-3</v>
      </c>
      <c r="O65" s="14">
        <f>K65/N65</f>
        <v>-1.6690754767134153E-19</v>
      </c>
    </row>
    <row r="66" spans="1:15">
      <c r="A66" s="20">
        <v>51</v>
      </c>
      <c r="B66" s="75">
        <v>0.01</v>
      </c>
      <c r="C66" s="75">
        <v>0.01</v>
      </c>
      <c r="D66" s="75">
        <v>0.24</v>
      </c>
      <c r="E66" s="75">
        <v>0.01</v>
      </c>
      <c r="F66" s="69">
        <v>8.5</v>
      </c>
      <c r="G66" s="69">
        <v>23</v>
      </c>
      <c r="H66" s="51">
        <v>101000</v>
      </c>
      <c r="I66" s="51">
        <v>498</v>
      </c>
      <c r="J66" s="51"/>
      <c r="K66" s="20">
        <f>SQRT((0.75*PI()*$Q$9*$Q$8*(SQRT(($Q$10/(2*H66))^2 +((9*$Q$11*B66)/(1000*$Q$8*$Q$9))) - ($Q$10/(2*H66)))^3 * ((B66-D66)/((I66/(F66/1000))*B66)))^2)</f>
        <v>5.0072264301402462E-19</v>
      </c>
      <c r="L66" s="20">
        <f>K66* ((1.5*(C66/B66)) + ((C66+E66)/(B66+D66))  + (C66/B66))</f>
        <v>1.2918644189761835E-18</v>
      </c>
      <c r="M66" s="20"/>
      <c r="N66" s="14">
        <f>ROUND(K66/$Q$13,0)</f>
        <v>-3</v>
      </c>
      <c r="O66" s="14">
        <f>K66/N66</f>
        <v>-1.6690754767134153E-19</v>
      </c>
    </row>
    <row r="67" spans="1:15">
      <c r="A67" s="20">
        <v>118</v>
      </c>
      <c r="B67" s="75">
        <v>1.266624445851805E-2</v>
      </c>
      <c r="C67" s="75">
        <v>4.0108437170734802E-4</v>
      </c>
      <c r="D67" s="75">
        <v>0.23255813953488375</v>
      </c>
      <c r="E67" s="75">
        <v>0.13520822065981614</v>
      </c>
      <c r="F67" s="69">
        <v>7.86</v>
      </c>
      <c r="G67" s="69">
        <v>23</v>
      </c>
      <c r="H67" s="51">
        <v>100700</v>
      </c>
      <c r="I67" s="51">
        <v>504</v>
      </c>
      <c r="J67" s="51"/>
      <c r="K67" s="20">
        <f>SQRT((0.75*PI()*$Q$9*$Q$8*(SQRT(($Q$10/(2*H67))^2 +((9*$Q$11*B67)/(1000*$Q$8*$Q$9))) - ($Q$10/(2*H67)))^3 * ((B67-D67)/((I67/(F67/1000))*B67)))^2)</f>
        <v>5.0760609370472761E-19</v>
      </c>
      <c r="L67" s="20">
        <f>K67* ((1.5*(C67/B67)) + ((C67+E67)/(B67+D67))  + (C67/B67))</f>
        <v>3.2089076957219792E-19</v>
      </c>
      <c r="M67" s="20"/>
      <c r="N67" s="14">
        <f>ROUND(K67/$Q$13,0)</f>
        <v>-3</v>
      </c>
      <c r="O67" s="14">
        <f>K67/N67</f>
        <v>-1.6920203123490921E-19</v>
      </c>
    </row>
    <row r="68" spans="1:15">
      <c r="A68" s="20">
        <v>77</v>
      </c>
      <c r="B68" s="75">
        <v>1.7385257301808066E-2</v>
      </c>
      <c r="C68" s="75">
        <v>8.7228533680490401E-3</v>
      </c>
      <c r="D68" s="75">
        <v>0.19984012789768188</v>
      </c>
      <c r="E68" s="75">
        <v>4.0315452783809116E-2</v>
      </c>
      <c r="F68" s="69">
        <v>7.95</v>
      </c>
      <c r="G68" s="69">
        <v>23.1</v>
      </c>
      <c r="H68" s="51">
        <v>91300</v>
      </c>
      <c r="I68" s="51">
        <v>497</v>
      </c>
      <c r="J68" s="51"/>
      <c r="K68" s="20">
        <f>SQRT((0.75*PI()*$Q$9*$Q$8*(SQRT(($Q$10/(2*H68))^2 +((9*$Q$11*B68)/(1000*$Q$8*$Q$9))) - ($Q$10/(2*H68)))^3 * ((B68-D68)/((I68/(F68/1000))*B68)))^2)</f>
        <v>5.1363178024791337E-19</v>
      </c>
      <c r="L68" s="20">
        <f>K68* ((1.5*(C68/B68)) + ((C68+E68)/(B68+D68))  + (C68/B68))</f>
        <v>7.6022373744698253E-19</v>
      </c>
      <c r="M68" s="20"/>
      <c r="N68" s="14">
        <f>ROUND(K68/$Q$13,0)</f>
        <v>-3</v>
      </c>
      <c r="O68" s="14">
        <f>K68/N68</f>
        <v>-1.7121059341597112E-19</v>
      </c>
    </row>
    <row r="69" spans="1:15">
      <c r="A69" s="20">
        <v>126</v>
      </c>
      <c r="B69" s="75">
        <v>1.507235E-2</v>
      </c>
      <c r="C69" s="75">
        <v>3.9221999999999998E-3</v>
      </c>
      <c r="D69" s="75">
        <v>0.22421525</v>
      </c>
      <c r="E69" s="75">
        <v>7.5560039999999995E-2</v>
      </c>
      <c r="F69" s="69">
        <v>7.54</v>
      </c>
      <c r="G69" s="69">
        <v>23</v>
      </c>
      <c r="H69" s="51">
        <v>101200</v>
      </c>
      <c r="I69" s="51">
        <v>499</v>
      </c>
      <c r="J69" s="51"/>
      <c r="K69" s="20">
        <f>SQRT((0.75*PI()*$Q$9*$Q$8*(SQRT(($Q$10/(2*H69))^2 +((9*$Q$11*B69)/(1000*$Q$8*$Q$9))) - ($Q$10/(2*H69)))^3 * ((B69-D69)/((I69/(F69/1000))*B69)))^2)</f>
        <v>5.2166822854669126E-19</v>
      </c>
      <c r="L69" s="20">
        <f>K69* ((1.5*(C69/B69)) + ((C69+E69)/(B69+D69))  + (C69/B69))</f>
        <v>5.1265593490471552E-19</v>
      </c>
      <c r="M69" s="20"/>
      <c r="N69" s="14">
        <f>ROUND(K69/$Q$13,0)</f>
        <v>-3</v>
      </c>
      <c r="O69" s="14">
        <f>K69/N69</f>
        <v>-1.7388940951556376E-19</v>
      </c>
    </row>
    <row r="70" spans="1:15">
      <c r="A70" s="20">
        <v>135</v>
      </c>
      <c r="B70" s="79">
        <v>7.7334645894569926E-2</v>
      </c>
      <c r="C70" s="79">
        <v>4.1659223365491053E-3</v>
      </c>
      <c r="D70" s="79">
        <v>0.1582097244135352</v>
      </c>
      <c r="E70" s="79">
        <v>9.1628537413944462E-3</v>
      </c>
      <c r="F70" s="80">
        <v>7.76</v>
      </c>
      <c r="G70" s="80">
        <v>23</v>
      </c>
      <c r="H70" s="81">
        <v>100700</v>
      </c>
      <c r="I70" s="81">
        <v>503</v>
      </c>
      <c r="J70" s="81"/>
      <c r="K70" s="20">
        <f>SQRT((0.75*PI()*$Q$9*$Q$8*(SQRT(($Q$10/(2*H70))^2 +((9*$Q$11*B70)/(1000*$Q$8*$Q$9))) - ($Q$10/(2*H70)))^3 * ((B70-D70)/((I70/(F70/1000))*B70)))^2)</f>
        <v>5.3013331625535596E-19</v>
      </c>
      <c r="L70" s="20">
        <f>K70* ((1.5*(C70/B70)) + ((C70+E70)/(B70+D70))  + (C70/B70))</f>
        <v>1.0139278991771024E-19</v>
      </c>
      <c r="M70" s="20"/>
      <c r="N70" s="14">
        <f>ROUND(K70/$Q$13,0)</f>
        <v>-3</v>
      </c>
      <c r="O70" s="14">
        <f>K70/N70</f>
        <v>-1.7671110541845199E-19</v>
      </c>
    </row>
    <row r="71" spans="1:15">
      <c r="A71" s="20">
        <v>140</v>
      </c>
      <c r="B71" s="79">
        <v>2.5789809932311579E-2</v>
      </c>
      <c r="C71" s="79">
        <v>2.6455350298596513E-3</v>
      </c>
      <c r="D71" s="79">
        <v>0.17787952787952788</v>
      </c>
      <c r="E71" s="79">
        <v>2.0962335027760345E-2</v>
      </c>
      <c r="F71" s="80">
        <v>7.76</v>
      </c>
      <c r="G71" s="80">
        <v>22.8</v>
      </c>
      <c r="H71" s="81">
        <v>100700</v>
      </c>
      <c r="I71" s="81">
        <v>503</v>
      </c>
      <c r="J71" s="81"/>
      <c r="K71" s="20">
        <f>SQRT((0.75*PI()*$Q$9*$Q$8*(SQRT(($Q$10/(2*H71))^2 +((9*$Q$11*B71)/(1000*$Q$8*$Q$9))) - ($Q$10/(2*H71)))^3 * ((B71-D71)/((I71/(F71/1000))*B71)))^2)</f>
        <v>5.3432808017588024E-19</v>
      </c>
      <c r="L71" s="20">
        <f>K71* ((1.5*(C71/B71)) + ((C71+E71)/(B71+D71))  + (C71/B71))</f>
        <v>1.9896471120207748E-19</v>
      </c>
      <c r="M71" s="20"/>
      <c r="N71" s="14">
        <f>ROUND(K71/$Q$13,0)</f>
        <v>-3</v>
      </c>
      <c r="O71" s="14">
        <f>K71/N71</f>
        <v>-1.7810936005862674E-19</v>
      </c>
    </row>
    <row r="72" spans="1:15">
      <c r="A72" s="20">
        <v>18</v>
      </c>
      <c r="B72" s="75">
        <v>0.11671335200746964</v>
      </c>
      <c r="C72" s="75">
        <v>1.1706809853434372E-2</v>
      </c>
      <c r="D72" s="75">
        <v>0.17253278122843338</v>
      </c>
      <c r="E72" s="75">
        <v>1.0552493983721888E-2</v>
      </c>
      <c r="F72" s="69">
        <v>9</v>
      </c>
      <c r="G72" s="69">
        <v>22.8</v>
      </c>
      <c r="H72" s="51">
        <v>101100</v>
      </c>
      <c r="I72" s="51">
        <v>500</v>
      </c>
      <c r="J72" s="51"/>
      <c r="K72" s="20">
        <f>SQRT((0.75*PI()*$Q$9*$Q$8*(SQRT(($Q$10/(2*H72))^2 +((9*$Q$11*B72)/(1000*$Q$8*$Q$9))) - ($Q$10/(2*H72)))^3 * ((B72-D72)/((I72/(F72/1000))*B72)))^2)</f>
        <v>5.3467743316630053E-19</v>
      </c>
      <c r="L72" s="20">
        <f>K72* ((1.5*(C72/B72)) + ((C72+E72)/(B72+D72))  + (C72/B72))</f>
        <v>1.7522242354634389E-19</v>
      </c>
      <c r="M72" s="20"/>
      <c r="N72" s="14">
        <f>ROUND(K72/$Q$13,0)</f>
        <v>-3</v>
      </c>
      <c r="O72" s="14">
        <f>K72/N72</f>
        <v>-1.782258110554335E-19</v>
      </c>
    </row>
    <row r="73" spans="1:15">
      <c r="A73" s="20">
        <v>125</v>
      </c>
      <c r="B73" s="75">
        <v>1.7047389999999999E-2</v>
      </c>
      <c r="C73" s="75">
        <v>3.9963000000000004E-3</v>
      </c>
      <c r="D73" s="75">
        <v>0.21586616</v>
      </c>
      <c r="E73" s="75">
        <v>0.10708073999999999</v>
      </c>
      <c r="F73" s="69">
        <v>7.54</v>
      </c>
      <c r="G73" s="69">
        <v>23</v>
      </c>
      <c r="H73" s="51">
        <v>101200</v>
      </c>
      <c r="I73" s="51">
        <v>499</v>
      </c>
      <c r="J73" s="51"/>
      <c r="K73" s="20">
        <f>SQRT((0.75*PI()*$Q$9*$Q$8*(SQRT(($Q$10/(2*H73))^2 +((9*$Q$11*B73)/(1000*$Q$8*$Q$9))) - ($Q$10/(2*H73)))^3 * ((B73-D73)/((I73/(F73/1000))*B73)))^2)</f>
        <v>5.3468365556390938E-19</v>
      </c>
      <c r="L73" s="20">
        <f>K73* ((1.5*(C73/B73)) + ((C73+E73)/(B73+D73))  + (C73/B73))</f>
        <v>5.6834728174765382E-19</v>
      </c>
      <c r="M73" s="20"/>
      <c r="N73" s="14">
        <f>ROUND(K73/$Q$13,0)</f>
        <v>-3</v>
      </c>
      <c r="O73" s="14">
        <f>K73/N73</f>
        <v>-1.7822788518796979E-19</v>
      </c>
    </row>
    <row r="74" spans="1:15">
      <c r="A74" s="20">
        <v>124</v>
      </c>
      <c r="B74" s="75">
        <v>1.6605780000000001E-2</v>
      </c>
      <c r="C74" s="75">
        <v>1.290851E-2</v>
      </c>
      <c r="D74" s="75">
        <v>0.21920210000000001</v>
      </c>
      <c r="E74" s="75">
        <v>4.9081420000000001E-2</v>
      </c>
      <c r="F74" s="69">
        <v>7.54</v>
      </c>
      <c r="G74" s="69">
        <v>23</v>
      </c>
      <c r="H74" s="51">
        <v>101200</v>
      </c>
      <c r="I74" s="51">
        <v>499</v>
      </c>
      <c r="J74" s="51"/>
      <c r="K74" s="20">
        <f>SQRT((0.75*PI()*$Q$9*$Q$8*(SQRT(($Q$10/(2*H74))^2 +((9*$Q$11*B74)/(1000*$Q$8*$Q$9))) - ($Q$10/(2*H74)))^3 * ((B74-D74)/((I74/(F74/1000))*B74)))^2)</f>
        <v>5.3620880339037921E-19</v>
      </c>
      <c r="L74" s="20">
        <f>K74* ((1.5*(C74/B74)) + ((C74+E74)/(B74+D74))  + (C74/B74))</f>
        <v>1.1830156275945012E-18</v>
      </c>
      <c r="M74" s="20"/>
      <c r="N74" s="14">
        <f>ROUND(K74/$Q$13,0)</f>
        <v>-3</v>
      </c>
      <c r="O74" s="14">
        <f>K74/N74</f>
        <v>-1.7873626779679308E-19</v>
      </c>
    </row>
    <row r="75" spans="1:15">
      <c r="A75" s="20">
        <v>56</v>
      </c>
      <c r="B75" s="75">
        <v>8.577537096157091E-2</v>
      </c>
      <c r="C75" s="75">
        <v>2.2339242371953458E-3</v>
      </c>
      <c r="D75" s="75">
        <v>0.16363717912482517</v>
      </c>
      <c r="E75" s="75">
        <v>5.0750802079303978E-3</v>
      </c>
      <c r="F75" s="69">
        <v>7.74</v>
      </c>
      <c r="G75" s="69">
        <v>23</v>
      </c>
      <c r="H75" s="51">
        <v>100800</v>
      </c>
      <c r="I75" s="51">
        <v>500</v>
      </c>
      <c r="J75" s="51"/>
      <c r="K75" s="20">
        <f>SQRT((0.75*PI()*$Q$9*$Q$8*(SQRT(($Q$10/(2*H75))^2 +((9*$Q$11*B75)/(1000*$Q$8*$Q$9))) - ($Q$10/(2*H75)))^3 * ((B75-D75)/((I75/(F75/1000))*B75)))^2)</f>
        <v>5.42181259977646E-19</v>
      </c>
      <c r="L75" s="20">
        <f>K75* ((1.5*(C75/B75)) + ((C75+E75)/(B75+D75))  + (C75/B75))</f>
        <v>5.1189827213542047E-20</v>
      </c>
      <c r="M75" s="20"/>
      <c r="N75" s="14">
        <f>ROUND(K75/$Q$13,0)</f>
        <v>-4</v>
      </c>
      <c r="O75" s="14">
        <f>K75/N75</f>
        <v>-1.355453149944115E-19</v>
      </c>
    </row>
    <row r="76" spans="1:15">
      <c r="A76" s="20">
        <v>114</v>
      </c>
      <c r="B76" s="75">
        <v>1.3623978201634879E-2</v>
      </c>
      <c r="C76" s="75">
        <v>4.6403195509655588E-4</v>
      </c>
      <c r="D76" s="75">
        <v>0.23809523809523811</v>
      </c>
      <c r="E76" s="75">
        <v>0.14172335600907029</v>
      </c>
      <c r="F76" s="69">
        <v>7.86</v>
      </c>
      <c r="G76" s="69">
        <v>23</v>
      </c>
      <c r="H76" s="51">
        <v>100700</v>
      </c>
      <c r="I76" s="51">
        <v>504</v>
      </c>
      <c r="J76" s="51"/>
      <c r="K76" s="20">
        <f>SQRT((0.75*PI()*$Q$9*$Q$8*(SQRT(($Q$10/(2*H76))^2 +((9*$Q$11*B76)/(1000*$Q$8*$Q$9))) - ($Q$10/(2*H76)))^3 * ((B76-D76)/((I76/(F76/1000))*B76)))^2)</f>
        <v>5.4226727836088383E-19</v>
      </c>
      <c r="L76" s="20">
        <f>K76* ((1.5*(C76/B76)) + ((C76+E76)/(B76+D76))  + (C76/B76))</f>
        <v>3.5248181874891084E-19</v>
      </c>
      <c r="M76" s="20"/>
      <c r="N76" s="14">
        <f>ROUND(K76/$Q$13,0)</f>
        <v>-4</v>
      </c>
      <c r="O76" s="14">
        <f>K76/N76</f>
        <v>-1.3556681959022096E-19</v>
      </c>
    </row>
    <row r="77" spans="1:15">
      <c r="A77" s="20">
        <v>97</v>
      </c>
      <c r="B77" s="75">
        <v>4.3465999999999998E-2</v>
      </c>
      <c r="C77" s="75">
        <v>2.9434219047216469E-3</v>
      </c>
      <c r="D77" s="75">
        <v>0.1605</v>
      </c>
      <c r="E77" s="75">
        <v>1.6795854050033279E-2</v>
      </c>
      <c r="F77" s="69">
        <v>8.1999999999999993</v>
      </c>
      <c r="G77" s="69">
        <v>22.6</v>
      </c>
      <c r="H77" s="51">
        <v>100000</v>
      </c>
      <c r="I77" s="51">
        <v>513</v>
      </c>
      <c r="J77" s="51"/>
      <c r="K77" s="20">
        <f>SQRT((0.75*PI()*$Q$9*$Q$8*(SQRT(($Q$10/(2*H77))^2 +((9*$Q$11*B77)/(1000*$Q$8*$Q$9))) - ($Q$10/(2*H77)))^3 * ((B77-D77)/((I77/(F77/1000))*B77)))^2)</f>
        <v>5.7540111527202777E-19</v>
      </c>
      <c r="L77" s="20">
        <f>K77* ((1.5*(C77/B77)) + ((C77+E77)/(B77+D77))  + (C77/B77))</f>
        <v>1.5309800284372769E-19</v>
      </c>
      <c r="M77" s="20"/>
      <c r="N77" s="14">
        <f>ROUND(K77/$Q$13,0)</f>
        <v>-4</v>
      </c>
      <c r="O77" s="14">
        <f>K77/N77</f>
        <v>-1.4385027881800694E-19</v>
      </c>
    </row>
    <row r="78" spans="1:15">
      <c r="A78" s="20">
        <v>121</v>
      </c>
      <c r="B78" s="75">
        <v>1.0857763300760043E-2</v>
      </c>
      <c r="C78" s="75">
        <v>2.9472755973832904E-4</v>
      </c>
      <c r="D78" s="75">
        <v>0.28571428571428575</v>
      </c>
      <c r="E78" s="75">
        <v>0.20408163265306126</v>
      </c>
      <c r="F78" s="69">
        <v>7.86</v>
      </c>
      <c r="G78" s="69">
        <v>23</v>
      </c>
      <c r="H78" s="51">
        <v>100700</v>
      </c>
      <c r="I78" s="51">
        <v>504</v>
      </c>
      <c r="J78" s="51"/>
      <c r="K78" s="20">
        <f>SQRT((0.75*PI()*$Q$9*$Q$8*(SQRT(($Q$10/(2*H78))^2 +((9*$Q$11*B78)/(1000*$Q$8*$Q$9))) - ($Q$10/(2*H78)))^3 * ((B78-D78)/((I78/(F78/1000))*B78)))^2)</f>
        <v>5.7574741085432242E-19</v>
      </c>
      <c r="L78" s="20">
        <f>K78* ((1.5*(C78/B78)) + ((C78+E78)/(B78+D78))  + (C78/B78))</f>
        <v>4.3583496802276919E-19</v>
      </c>
      <c r="M78" s="20"/>
      <c r="N78" s="14">
        <f>ROUND(K78/$Q$13,0)</f>
        <v>-4</v>
      </c>
      <c r="O78" s="14">
        <f>K78/N78</f>
        <v>-1.439368527135806E-19</v>
      </c>
    </row>
    <row r="79" spans="1:15">
      <c r="A79" s="20">
        <v>72</v>
      </c>
      <c r="B79" s="75">
        <v>1.7882689556509297E-2</v>
      </c>
      <c r="C79" s="75">
        <v>8.9733238368320985E-3</v>
      </c>
      <c r="D79" s="75">
        <v>0.22123893805309733</v>
      </c>
      <c r="E79" s="75">
        <v>4.461837209647055E-2</v>
      </c>
      <c r="F79" s="69">
        <v>7.95</v>
      </c>
      <c r="G79" s="69">
        <v>23.3</v>
      </c>
      <c r="H79" s="51">
        <v>91600</v>
      </c>
      <c r="I79" s="51">
        <v>497</v>
      </c>
      <c r="J79" s="51"/>
      <c r="K79" s="20">
        <f>SQRT((0.75*PI()*$Q$9*$Q$8*(SQRT(($Q$10/(2*H79))^2 +((9*$Q$11*B79)/(1000*$Q$8*$Q$9))) - ($Q$10/(2*H79)))^3 * ((B79-D79)/((I79/(F79/1000))*B79)))^2)</f>
        <v>5.82977447613692E-19</v>
      </c>
      <c r="L79" s="20">
        <f>K79* ((1.5*(C79/B79)) + ((C79+E79)/(B79+D79))  + (C79/B79))</f>
        <v>8.6198442322080623E-19</v>
      </c>
      <c r="M79" s="20"/>
      <c r="N79" s="14">
        <f>ROUND(K79/$Q$13,0)</f>
        <v>-4</v>
      </c>
      <c r="O79" s="14">
        <f>K79/N79</f>
        <v>-1.45744361903423E-19</v>
      </c>
    </row>
    <row r="80" spans="1:15">
      <c r="A80" s="20">
        <v>120</v>
      </c>
      <c r="B80" s="75">
        <v>1.4347202295552369E-2</v>
      </c>
      <c r="C80" s="75">
        <v>5.1460553427375784E-4</v>
      </c>
      <c r="D80" s="75">
        <v>0.25</v>
      </c>
      <c r="E80" s="75">
        <v>0.15625</v>
      </c>
      <c r="F80" s="69">
        <v>7.86</v>
      </c>
      <c r="G80" s="69">
        <v>23</v>
      </c>
      <c r="H80" s="51">
        <v>100700</v>
      </c>
      <c r="I80" s="51">
        <v>504</v>
      </c>
      <c r="J80" s="51"/>
      <c r="K80" s="20">
        <f>SQRT((0.75*PI()*$Q$9*$Q$8*(SQRT(($Q$10/(2*H80))^2 +((9*$Q$11*B80)/(1000*$Q$8*$Q$9))) - ($Q$10/(2*H80)))^3 * ((B80-D80)/((I80/(F80/1000))*B80)))^2)</f>
        <v>5.8782055207736522E-19</v>
      </c>
      <c r="L80" s="20">
        <f>K80* ((1.5*(C80/B80)) + ((C80+E80)/(B80+D80))  + (C80/B80))</f>
        <v>4.0130239570486513E-19</v>
      </c>
      <c r="M80" s="20"/>
      <c r="N80" s="14">
        <f>ROUND(K80/$Q$13,0)</f>
        <v>-4</v>
      </c>
      <c r="O80" s="14">
        <f>K80/N80</f>
        <v>-1.4695513801934131E-19</v>
      </c>
    </row>
    <row r="81" spans="1:15">
      <c r="A81" s="20">
        <v>146</v>
      </c>
      <c r="B81" s="75">
        <v>6.7567567567567571E-3</v>
      </c>
      <c r="C81" s="75">
        <v>1E-3</v>
      </c>
      <c r="D81" s="75">
        <v>0.41666666666666669</v>
      </c>
      <c r="E81" s="75">
        <v>5.9976905802013605E-2</v>
      </c>
      <c r="F81" s="69">
        <v>7.7</v>
      </c>
      <c r="G81" s="69">
        <v>22</v>
      </c>
      <c r="H81" s="51">
        <v>101500</v>
      </c>
      <c r="I81" s="51">
        <v>501</v>
      </c>
      <c r="J81" s="51"/>
      <c r="K81" s="20">
        <f>SQRT((0.75*PI()*$Q$9*$Q$8*(SQRT(($Q$10/(2*H81))^2 +((9*$Q$11*B81)/(1000*$Q$8*$Q$9))) - ($Q$10/(2*H81)))^3 * ((B81-D81)/((I81/(F81/1000))*B81)))^2)</f>
        <v>6.2251483809064733E-19</v>
      </c>
      <c r="L81" s="20">
        <f>K81* ((1.5*(C81/B81)) + ((C81+E81)/(B81+D81))  + (C81/B81))</f>
        <v>3.199784088026803E-19</v>
      </c>
      <c r="M81" s="20"/>
      <c r="N81" s="14">
        <f>ROUND(K81/$Q$13,0)</f>
        <v>-4</v>
      </c>
      <c r="O81" s="14">
        <f>K81/N81</f>
        <v>-1.5562870952266183E-19</v>
      </c>
    </row>
    <row r="82" spans="1:15">
      <c r="A82" s="20">
        <v>119</v>
      </c>
      <c r="B82" s="75">
        <v>1.7621145374449341E-2</v>
      </c>
      <c r="C82" s="75">
        <v>7.7626191076869352E-4</v>
      </c>
      <c r="D82" s="75">
        <v>0.25</v>
      </c>
      <c r="E82" s="75">
        <v>0.15625</v>
      </c>
      <c r="F82" s="69">
        <v>7.86</v>
      </c>
      <c r="G82" s="69">
        <v>23</v>
      </c>
      <c r="H82" s="51">
        <v>100700</v>
      </c>
      <c r="I82" s="51">
        <v>504</v>
      </c>
      <c r="J82" s="51"/>
      <c r="K82" s="20">
        <f>SQRT((0.75*PI()*$Q$9*$Q$8*(SQRT(($Q$10/(2*H82))^2 +((9*$Q$11*B82)/(1000*$Q$8*$Q$9))) - ($Q$10/(2*H82)))^3 * ((B82-D82)/((I82/(F82/1000))*B82)))^2)</f>
        <v>6.5739453450215928E-19</v>
      </c>
      <c r="L82" s="20">
        <f>K82* ((1.5*(C82/B82)) + ((C82+E82)/(B82+D82))  + (C82/B82))</f>
        <v>4.5812542879656032E-19</v>
      </c>
      <c r="M82" s="20"/>
      <c r="N82" s="14">
        <f>ROUND(K82/$Q$13,0)</f>
        <v>-4</v>
      </c>
      <c r="O82" s="14">
        <f>K82/N82</f>
        <v>-1.6434863362553982E-19</v>
      </c>
    </row>
    <row r="83" spans="1:15">
      <c r="A83" s="20">
        <v>129</v>
      </c>
      <c r="B83" s="75">
        <v>3.9979649999999999E-2</v>
      </c>
      <c r="C83" s="75">
        <v>9.38896E-3</v>
      </c>
      <c r="D83" s="75">
        <v>0.18822723999999999</v>
      </c>
      <c r="E83" s="75">
        <v>4.8109230000000003E-2</v>
      </c>
      <c r="F83" s="69">
        <v>7.54</v>
      </c>
      <c r="G83" s="69">
        <v>23</v>
      </c>
      <c r="H83" s="51">
        <v>101200</v>
      </c>
      <c r="I83" s="51">
        <v>499</v>
      </c>
      <c r="J83" s="51"/>
      <c r="K83" s="20">
        <f>SQRT((0.75*PI()*$Q$9*$Q$8*(SQRT(($Q$10/(2*H83))^2 +((9*$Q$11*B83)/(1000*$Q$8*$Q$9))) - ($Q$10/(2*H83)))^3 * ((B83-D83)/((I83/(F83/1000))*B83)))^2)</f>
        <v>6.5805381684490325E-19</v>
      </c>
      <c r="L83" s="20">
        <f>K83* ((1.5*(C83/B83)) + ((C83+E83)/(B83+D83))  + (C83/B83))</f>
        <v>5.5214999628275961E-19</v>
      </c>
      <c r="M83" s="20"/>
      <c r="N83" s="14">
        <f>ROUND(K83/$Q$13,0)</f>
        <v>-4</v>
      </c>
      <c r="O83" s="14">
        <f>K83/N83</f>
        <v>-1.6451345421122581E-19</v>
      </c>
    </row>
    <row r="84" spans="1:15">
      <c r="A84" s="20">
        <v>33</v>
      </c>
      <c r="B84" s="75">
        <v>0.02</v>
      </c>
      <c r="C84" s="75">
        <v>0.01</v>
      </c>
      <c r="D84" s="75">
        <v>0.22</v>
      </c>
      <c r="E84" s="75">
        <v>0.01</v>
      </c>
      <c r="F84" s="69">
        <v>8.5</v>
      </c>
      <c r="G84" s="69">
        <v>23</v>
      </c>
      <c r="H84" s="51">
        <v>101000</v>
      </c>
      <c r="I84" s="51">
        <v>498</v>
      </c>
      <c r="J84" s="51"/>
      <c r="K84" s="20">
        <f>SQRT((0.75*PI()*$Q$9*$Q$8*(SQRT(($Q$10/(2*H84))^2 +((9*$Q$11*B84)/(1000*$Q$8*$Q$9))) - ($Q$10/(2*H84)))^3 * ((B84-D84)/((I84/(F84/1000))*B84)))^2)</f>
        <v>6.6880215286285286E-19</v>
      </c>
      <c r="L84" s="20">
        <f>K84* ((1.5*(C84/B84)) + ((C84+E84)/(B84+D84))  + (C84/B84))</f>
        <v>8.9173620381713734E-19</v>
      </c>
      <c r="M84" s="20"/>
      <c r="N84" s="14">
        <f>ROUND(K84/$Q$13,0)</f>
        <v>-4</v>
      </c>
      <c r="O84" s="14">
        <f>K84/N84</f>
        <v>-1.6720053821571322E-19</v>
      </c>
    </row>
    <row r="85" spans="1:15">
      <c r="A85" s="20">
        <v>38</v>
      </c>
      <c r="B85" s="75">
        <v>0.02</v>
      </c>
      <c r="C85" s="75">
        <v>0.01</v>
      </c>
      <c r="D85" s="75">
        <v>0.22</v>
      </c>
      <c r="E85" s="75">
        <v>0.01</v>
      </c>
      <c r="F85" s="69">
        <v>8.5</v>
      </c>
      <c r="G85" s="69">
        <v>23</v>
      </c>
      <c r="H85" s="51">
        <v>101000</v>
      </c>
      <c r="I85" s="51">
        <v>498</v>
      </c>
      <c r="J85" s="51"/>
      <c r="K85" s="20">
        <f>SQRT((0.75*PI()*$Q$9*$Q$8*(SQRT(($Q$10/(2*H85))^2 +((9*$Q$11*B85)/(1000*$Q$8*$Q$9))) - ($Q$10/(2*H85)))^3 * ((B85-D85)/((I85/(F85/1000))*B85)))^2)</f>
        <v>6.6880215286285286E-19</v>
      </c>
      <c r="L85" s="20">
        <f>K85* ((1.5*(C85/B85)) + ((C85+E85)/(B85+D85))  + (C85/B85))</f>
        <v>8.9173620381713734E-19</v>
      </c>
      <c r="M85" s="20"/>
      <c r="N85" s="14">
        <f>ROUND(K85/$Q$13,0)</f>
        <v>-4</v>
      </c>
      <c r="O85" s="14">
        <f>K85/N85</f>
        <v>-1.6720053821571322E-19</v>
      </c>
    </row>
    <row r="86" spans="1:15">
      <c r="A86" s="20">
        <v>40</v>
      </c>
      <c r="B86" s="75">
        <v>0.02</v>
      </c>
      <c r="C86" s="75">
        <v>0.01</v>
      </c>
      <c r="D86" s="75">
        <v>0.22</v>
      </c>
      <c r="E86" s="75">
        <v>0.01</v>
      </c>
      <c r="F86" s="69">
        <v>8.5</v>
      </c>
      <c r="G86" s="69">
        <v>23</v>
      </c>
      <c r="H86" s="51">
        <v>101000</v>
      </c>
      <c r="I86" s="51">
        <v>498</v>
      </c>
      <c r="J86" s="51"/>
      <c r="K86" s="20">
        <f>SQRT((0.75*PI()*$Q$9*$Q$8*(SQRT(($Q$10/(2*H86))^2 +((9*$Q$11*B86)/(1000*$Q$8*$Q$9))) - ($Q$10/(2*H86)))^3 * ((B86-D86)/((I86/(F86/1000))*B86)))^2)</f>
        <v>6.6880215286285286E-19</v>
      </c>
      <c r="L86" s="20">
        <f>K86* ((1.5*(C86/B86)) + ((C86+E86)/(B86+D86))  + (C86/B86))</f>
        <v>8.9173620381713734E-19</v>
      </c>
      <c r="M86" s="20"/>
      <c r="N86" s="14">
        <f>ROUND(K86/$Q$13,0)</f>
        <v>-4</v>
      </c>
      <c r="O86" s="14">
        <f>K86/N86</f>
        <v>-1.6720053821571322E-19</v>
      </c>
    </row>
    <row r="87" spans="1:15">
      <c r="A87" s="20">
        <v>41</v>
      </c>
      <c r="B87" s="75">
        <v>0.02</v>
      </c>
      <c r="C87" s="75">
        <v>0.01</v>
      </c>
      <c r="D87" s="75">
        <v>0.22</v>
      </c>
      <c r="E87" s="75">
        <v>0.01</v>
      </c>
      <c r="F87" s="69">
        <v>8.5</v>
      </c>
      <c r="G87" s="69">
        <v>23</v>
      </c>
      <c r="H87" s="51">
        <v>101000</v>
      </c>
      <c r="I87" s="51">
        <v>498</v>
      </c>
      <c r="J87" s="51"/>
      <c r="K87" s="20">
        <f>SQRT((0.75*PI()*$Q$9*$Q$8*(SQRT(($Q$10/(2*H87))^2 +((9*$Q$11*B87)/(1000*$Q$8*$Q$9))) - ($Q$10/(2*H87)))^3 * ((B87-D87)/((I87/(F87/1000))*B87)))^2)</f>
        <v>6.6880215286285286E-19</v>
      </c>
      <c r="L87" s="20">
        <f>K87* ((1.5*(C87/B87)) + ((C87+E87)/(B87+D87))  + (C87/B87))</f>
        <v>8.9173620381713734E-19</v>
      </c>
      <c r="M87" s="20"/>
      <c r="N87" s="14">
        <f>ROUND(K87/$Q$13,0)</f>
        <v>-4</v>
      </c>
      <c r="O87" s="14">
        <f>K87/N87</f>
        <v>-1.6720053821571322E-19</v>
      </c>
    </row>
    <row r="88" spans="1:15">
      <c r="A88" s="20">
        <v>43</v>
      </c>
      <c r="B88" s="75">
        <v>0.02</v>
      </c>
      <c r="C88" s="75">
        <v>0.01</v>
      </c>
      <c r="D88" s="75">
        <v>0.22</v>
      </c>
      <c r="E88" s="75">
        <v>0.01</v>
      </c>
      <c r="F88" s="69">
        <v>8.5</v>
      </c>
      <c r="G88" s="69">
        <v>23</v>
      </c>
      <c r="H88" s="51">
        <v>101000</v>
      </c>
      <c r="I88" s="51">
        <v>498</v>
      </c>
      <c r="J88" s="51"/>
      <c r="K88" s="20">
        <f>SQRT((0.75*PI()*$Q$9*$Q$8*(SQRT(($Q$10/(2*H88))^2 +((9*$Q$11*B88)/(1000*$Q$8*$Q$9))) - ($Q$10/(2*H88)))^3 * ((B88-D88)/((I88/(F88/1000))*B88)))^2)</f>
        <v>6.6880215286285286E-19</v>
      </c>
      <c r="L88" s="20">
        <f>K88* ((1.5*(C88/B88)) + ((C88+E88)/(B88+D88))  + (C88/B88))</f>
        <v>8.9173620381713734E-19</v>
      </c>
      <c r="M88" s="20"/>
      <c r="N88" s="14">
        <f>ROUND(K88/$Q$13,0)</f>
        <v>-4</v>
      </c>
      <c r="O88" s="14">
        <f>K88/N88</f>
        <v>-1.6720053821571322E-19</v>
      </c>
    </row>
    <row r="89" spans="1:15">
      <c r="A89" s="20">
        <v>148</v>
      </c>
      <c r="B89" s="75">
        <v>6.3410544700241545E-2</v>
      </c>
      <c r="C89" s="75">
        <v>7.4017323154096917E-3</v>
      </c>
      <c r="D89" s="75">
        <v>0.17833077697868985</v>
      </c>
      <c r="E89" s="75">
        <v>5.9976905802013605E-2</v>
      </c>
      <c r="F89" s="69">
        <v>7.7</v>
      </c>
      <c r="G89" s="69">
        <v>22</v>
      </c>
      <c r="H89" s="51">
        <v>101500</v>
      </c>
      <c r="I89" s="51">
        <v>503</v>
      </c>
      <c r="J89" s="51"/>
      <c r="K89" s="20">
        <f>SQRT((0.75*PI()*$Q$9*$Q$8*(SQRT(($Q$10/(2*H89))^2 +((9*$Q$11*B89)/(1000*$Q$8*$Q$9))) - ($Q$10/(2*H89)))^3 * ((B89-D89)/((I89/(F89/1000))*B89)))^2)</f>
        <v>6.7027384365933812E-19</v>
      </c>
      <c r="L89" s="20">
        <f>K89* ((1.5*(C89/B89)) + ((C89+E89)/(B89+D89))  + (C89/B89))</f>
        <v>3.8241799632035576E-19</v>
      </c>
      <c r="M89" s="20"/>
      <c r="N89" s="14">
        <f>ROUND(K89/$Q$13,0)</f>
        <v>-4</v>
      </c>
      <c r="O89" s="14">
        <f>K89/N89</f>
        <v>-1.6756846091483453E-19</v>
      </c>
    </row>
    <row r="90" spans="1:15">
      <c r="A90" s="20">
        <v>137</v>
      </c>
      <c r="B90" s="79">
        <v>1.749540814403942E-2</v>
      </c>
      <c r="C90" s="79">
        <v>8.9008613574339331E-4</v>
      </c>
      <c r="D90" s="79">
        <v>0.26183648223121903</v>
      </c>
      <c r="E90" s="79">
        <v>1.6525058998834212E-2</v>
      </c>
      <c r="F90" s="80">
        <v>7.76</v>
      </c>
      <c r="G90" s="80">
        <v>22.8</v>
      </c>
      <c r="H90" s="81">
        <v>100700</v>
      </c>
      <c r="I90" s="81">
        <v>503</v>
      </c>
      <c r="J90" s="81"/>
      <c r="K90" s="20">
        <f>SQRT((0.75*PI()*$Q$9*$Q$8*(SQRT(($Q$10/(2*H90))^2 +((9*$Q$11*B90)/(1000*$Q$8*$Q$9))) - ($Q$10/(2*H90)))^3 * ((B90-D90)/((I90/(F90/1000))*B90)))^2)</f>
        <v>6.8083266106696829E-19</v>
      </c>
      <c r="L90" s="20">
        <f>K90* ((1.5*(C90/B90)) + ((C90+E90)/(B90+D90))  + (C90/B90))</f>
        <v>1.290411049615564E-19</v>
      </c>
      <c r="M90" s="20"/>
      <c r="N90" s="14">
        <f>ROUND(K90/$Q$13,0)</f>
        <v>-4</v>
      </c>
      <c r="O90" s="14">
        <f>K90/N90</f>
        <v>-1.7020816526674207E-19</v>
      </c>
    </row>
    <row r="91" spans="1:15">
      <c r="A91" s="20">
        <v>45</v>
      </c>
      <c r="B91" s="75">
        <v>0.02</v>
      </c>
      <c r="C91" s="75">
        <v>0.01</v>
      </c>
      <c r="D91" s="75">
        <v>0.23</v>
      </c>
      <c r="E91" s="75">
        <v>0.01</v>
      </c>
      <c r="F91" s="69">
        <v>8.5</v>
      </c>
      <c r="G91" s="69">
        <v>23</v>
      </c>
      <c r="H91" s="51">
        <v>101000</v>
      </c>
      <c r="I91" s="51">
        <v>498</v>
      </c>
      <c r="J91" s="51"/>
      <c r="K91" s="20">
        <f>SQRT((0.75*PI()*$Q$9*$Q$8*(SQRT(($Q$10/(2*H91))^2 +((9*$Q$11*B91)/(1000*$Q$8*$Q$9))) - ($Q$10/(2*H91)))^3 * ((B91-D91)/((I91/(F91/1000))*B91)))^2)</f>
        <v>7.022422605059955E-19</v>
      </c>
      <c r="L91" s="20">
        <f>K91* ((1.5*(C91/B91)) + ((C91+E91)/(B91+D91))  + (C91/B91))</f>
        <v>9.3398220647297407E-19</v>
      </c>
      <c r="M91" s="20"/>
      <c r="N91" s="14">
        <f>ROUND(K91/$Q$13,0)</f>
        <v>-5</v>
      </c>
      <c r="O91" s="14">
        <f>K91/N91</f>
        <v>-1.4044845210119909E-19</v>
      </c>
    </row>
    <row r="92" spans="1:15">
      <c r="A92" s="20">
        <v>48</v>
      </c>
      <c r="B92" s="75">
        <v>0.02</v>
      </c>
      <c r="C92" s="75">
        <v>0.01</v>
      </c>
      <c r="D92" s="75">
        <v>0.23</v>
      </c>
      <c r="E92" s="75">
        <v>0.01</v>
      </c>
      <c r="F92" s="69">
        <v>8.5</v>
      </c>
      <c r="G92" s="69">
        <v>23</v>
      </c>
      <c r="H92" s="51">
        <v>101000</v>
      </c>
      <c r="I92" s="51">
        <v>498</v>
      </c>
      <c r="J92" s="51"/>
      <c r="K92" s="20">
        <f>SQRT((0.75*PI()*$Q$9*$Q$8*(SQRT(($Q$10/(2*H92))^2 +((9*$Q$11*B92)/(1000*$Q$8*$Q$9))) - ($Q$10/(2*H92)))^3 * ((B92-D92)/((I92/(F92/1000))*B92)))^2)</f>
        <v>7.022422605059955E-19</v>
      </c>
      <c r="L92" s="20">
        <f>K92* ((1.5*(C92/B92)) + ((C92+E92)/(B92+D92))  + (C92/B92))</f>
        <v>9.3398220647297407E-19</v>
      </c>
      <c r="M92" s="20"/>
      <c r="N92" s="14">
        <f>ROUND(K92/$Q$13,0)</f>
        <v>-5</v>
      </c>
      <c r="O92" s="14">
        <f>K92/N92</f>
        <v>-1.4044845210119909E-19</v>
      </c>
    </row>
    <row r="93" spans="1:15">
      <c r="A93" s="20">
        <v>93</v>
      </c>
      <c r="B93" s="75">
        <v>3.2479000000000001E-2</v>
      </c>
      <c r="C93" s="75">
        <v>1.8405567872270072E-3</v>
      </c>
      <c r="D93" s="75">
        <v>0.20080000000000001</v>
      </c>
      <c r="E93" s="75">
        <v>2.5017801456571679E-2</v>
      </c>
      <c r="F93" s="69">
        <v>8.1999999999999993</v>
      </c>
      <c r="G93" s="69">
        <v>22.7</v>
      </c>
      <c r="H93" s="51">
        <v>100000</v>
      </c>
      <c r="I93" s="51">
        <v>511</v>
      </c>
      <c r="J93" s="51"/>
      <c r="K93" s="20">
        <f>SQRT((0.75*PI()*$Q$9*$Q$8*(SQRT(($Q$10/(2*H93))^2 +((9*$Q$11*B93)/(1000*$Q$8*$Q$9))) - ($Q$10/(2*H93)))^3 * ((B93-D93)/((I93/(F93/1000))*B93)))^2)</f>
        <v>7.0289775439137177E-19</v>
      </c>
      <c r="L93" s="20">
        <f>K93* ((1.5*(C93/B93)) + ((C93+E93)/(B93+D93))  + (C93/B93))</f>
        <v>1.8050898852562826E-19</v>
      </c>
      <c r="M93" s="20"/>
      <c r="N93" s="14">
        <f>ROUND(K93/$Q$13,0)</f>
        <v>-5</v>
      </c>
      <c r="O93" s="14">
        <f>K93/N93</f>
        <v>-1.4057955087827435E-19</v>
      </c>
    </row>
    <row r="94" spans="1:15">
      <c r="A94" s="20">
        <v>94</v>
      </c>
      <c r="B94" s="75">
        <v>3.1274999999999997E-2</v>
      </c>
      <c r="C94" s="75">
        <v>1.7257051243541994E-3</v>
      </c>
      <c r="D94" s="75">
        <v>0.20440800000000001</v>
      </c>
      <c r="E94" s="75">
        <v>2.5959088576676861E-2</v>
      </c>
      <c r="F94" s="69">
        <v>8.1999999999999993</v>
      </c>
      <c r="G94" s="69">
        <v>22.4</v>
      </c>
      <c r="H94" s="51">
        <v>100000</v>
      </c>
      <c r="I94" s="51">
        <v>511</v>
      </c>
      <c r="J94" s="51"/>
      <c r="K94" s="20">
        <f>SQRT((0.75*PI()*$Q$9*$Q$8*(SQRT(($Q$10/(2*H94))^2 +((9*$Q$11*B94)/(1000*$Q$8*$Q$9))) - ($Q$10/(2*H94)))^3 * ((B94-D94)/((I94/(F94/1000))*B94)))^2)</f>
        <v>7.0732580995485729E-19</v>
      </c>
      <c r="L94" s="20">
        <f>K94* ((1.5*(C94/B94)) + ((C94+E94)/(B94+D94))  + (C94/B94))</f>
        <v>1.8065970066834239E-19</v>
      </c>
      <c r="M94" s="20"/>
      <c r="N94" s="14">
        <f>ROUND(K94/$Q$13,0)</f>
        <v>-5</v>
      </c>
      <c r="O94" s="14">
        <f>K94/N94</f>
        <v>-1.4146516199097146E-19</v>
      </c>
    </row>
    <row r="95" spans="1:15">
      <c r="A95" s="20">
        <v>115</v>
      </c>
      <c r="B95" s="75">
        <v>1.9940179461615158E-2</v>
      </c>
      <c r="C95" s="75">
        <v>9.9402689240354739E-4</v>
      </c>
      <c r="D95" s="75">
        <v>0.25974025974025977</v>
      </c>
      <c r="E95" s="75">
        <v>0.168662506324844</v>
      </c>
      <c r="F95" s="69">
        <v>7.86</v>
      </c>
      <c r="G95" s="69">
        <v>23</v>
      </c>
      <c r="H95" s="51">
        <v>100700</v>
      </c>
      <c r="I95" s="51">
        <v>504</v>
      </c>
      <c r="J95" s="51"/>
      <c r="K95" s="20">
        <f>SQRT((0.75*PI()*$Q$9*$Q$8*(SQRT(($Q$10/(2*H95))^2 +((9*$Q$11*B95)/(1000*$Q$8*$Q$9))) - ($Q$10/(2*H95)))^3 * ((B95-D95)/((I95/(F95/1000))*B95)))^2)</f>
        <v>7.309374813892249E-19</v>
      </c>
      <c r="L95" s="20">
        <f>K95* ((1.5*(C95/B95)) + ((C95+E95)/(B95+D95))  + (C95/B95))</f>
        <v>5.3448679659846178E-19</v>
      </c>
      <c r="M95" s="20"/>
      <c r="N95" s="14">
        <f>ROUND(K95/$Q$13,0)</f>
        <v>-5</v>
      </c>
      <c r="O95" s="14">
        <f>K95/N95</f>
        <v>-1.4618749627784497E-19</v>
      </c>
    </row>
    <row r="96" spans="1:15">
      <c r="A96" s="20">
        <v>32</v>
      </c>
      <c r="B96" s="75">
        <v>0.02</v>
      </c>
      <c r="C96" s="75">
        <v>0.01</v>
      </c>
      <c r="D96" s="75">
        <v>0.24</v>
      </c>
      <c r="E96" s="75">
        <v>0.01</v>
      </c>
      <c r="F96" s="69">
        <v>8.5</v>
      </c>
      <c r="G96" s="69">
        <v>23</v>
      </c>
      <c r="H96" s="51">
        <v>101000</v>
      </c>
      <c r="I96" s="51">
        <v>498</v>
      </c>
      <c r="J96" s="51"/>
      <c r="K96" s="20">
        <f>SQRT((0.75*PI()*$Q$9*$Q$8*(SQRT(($Q$10/(2*H96))^2 +((9*$Q$11*B96)/(1000*$Q$8*$Q$9))) - ($Q$10/(2*H96)))^3 * ((B96-D96)/((I96/(F96/1000))*B96)))^2)</f>
        <v>7.3568236814913804E-19</v>
      </c>
      <c r="L96" s="20">
        <f>K96* ((1.5*(C96/B96)) + ((C96+E96)/(B96+D96))  + (C96/B96))</f>
        <v>9.7619391158251001E-19</v>
      </c>
      <c r="M96" s="20"/>
      <c r="N96" s="14">
        <f>ROUND(K96/$Q$13,0)</f>
        <v>-5</v>
      </c>
      <c r="O96" s="14">
        <f>K96/N96</f>
        <v>-1.471364736298276E-19</v>
      </c>
    </row>
    <row r="97" spans="1:15">
      <c r="A97" s="20">
        <v>35</v>
      </c>
      <c r="B97" s="75">
        <v>0.02</v>
      </c>
      <c r="C97" s="75">
        <v>0.01</v>
      </c>
      <c r="D97" s="75">
        <v>0.24</v>
      </c>
      <c r="E97" s="75">
        <v>0.01</v>
      </c>
      <c r="F97" s="69">
        <v>8.5</v>
      </c>
      <c r="G97" s="69">
        <v>23</v>
      </c>
      <c r="H97" s="51">
        <v>101000</v>
      </c>
      <c r="I97" s="51">
        <v>498</v>
      </c>
      <c r="J97" s="51"/>
      <c r="K97" s="20">
        <f>SQRT((0.75*PI()*$Q$9*$Q$8*(SQRT(($Q$10/(2*H97))^2 +((9*$Q$11*B97)/(1000*$Q$8*$Q$9))) - ($Q$10/(2*H97)))^3 * ((B97-D97)/((I97/(F97/1000))*B97)))^2)</f>
        <v>7.3568236814913804E-19</v>
      </c>
      <c r="L97" s="20">
        <f>K97* ((1.5*(C97/B97)) + ((C97+E97)/(B97+D97))  + (C97/B97))</f>
        <v>9.7619391158251001E-19</v>
      </c>
      <c r="M97" s="20"/>
      <c r="N97" s="14">
        <f>ROUND(K97/$Q$13,0)</f>
        <v>-5</v>
      </c>
      <c r="O97" s="14">
        <f>K97/N97</f>
        <v>-1.471364736298276E-19</v>
      </c>
    </row>
    <row r="98" spans="1:15">
      <c r="A98" s="20">
        <v>37</v>
      </c>
      <c r="B98" s="75">
        <v>0.02</v>
      </c>
      <c r="C98" s="75">
        <v>0.01</v>
      </c>
      <c r="D98" s="75">
        <v>0.24</v>
      </c>
      <c r="E98" s="75">
        <v>0.01</v>
      </c>
      <c r="F98" s="69">
        <v>8.5</v>
      </c>
      <c r="G98" s="69">
        <v>23</v>
      </c>
      <c r="H98" s="51">
        <v>101000</v>
      </c>
      <c r="I98" s="51">
        <v>498</v>
      </c>
      <c r="J98" s="51"/>
      <c r="K98" s="20">
        <f>SQRT((0.75*PI()*$Q$9*$Q$8*(SQRT(($Q$10/(2*H98))^2 +((9*$Q$11*B98)/(1000*$Q$8*$Q$9))) - ($Q$10/(2*H98)))^3 * ((B98-D98)/((I98/(F98/1000))*B98)))^2)</f>
        <v>7.3568236814913804E-19</v>
      </c>
      <c r="L98" s="20">
        <f>K98* ((1.5*(C98/B98)) + ((C98+E98)/(B98+D98))  + (C98/B98))</f>
        <v>9.7619391158251001E-19</v>
      </c>
      <c r="M98" s="20"/>
      <c r="N98" s="14">
        <f>ROUND(K98/$Q$13,0)</f>
        <v>-5</v>
      </c>
      <c r="O98" s="14">
        <f>K98/N98</f>
        <v>-1.471364736298276E-19</v>
      </c>
    </row>
    <row r="99" spans="1:15">
      <c r="A99" s="20">
        <v>39</v>
      </c>
      <c r="B99" s="75">
        <v>0.02</v>
      </c>
      <c r="C99" s="75">
        <v>0.01</v>
      </c>
      <c r="D99" s="75">
        <v>0.24</v>
      </c>
      <c r="E99" s="75">
        <v>0.01</v>
      </c>
      <c r="F99" s="69">
        <v>8.5</v>
      </c>
      <c r="G99" s="69">
        <v>23</v>
      </c>
      <c r="H99" s="51">
        <v>101000</v>
      </c>
      <c r="I99" s="51">
        <v>498</v>
      </c>
      <c r="J99" s="51"/>
      <c r="K99" s="20">
        <f>SQRT((0.75*PI()*$Q$9*$Q$8*(SQRT(($Q$10/(2*H99))^2 +((9*$Q$11*B99)/(1000*$Q$8*$Q$9))) - ($Q$10/(2*H99)))^3 * ((B99-D99)/((I99/(F99/1000))*B99)))^2)</f>
        <v>7.3568236814913804E-19</v>
      </c>
      <c r="L99" s="20">
        <f>K99* ((1.5*(C99/B99)) + ((C99+E99)/(B99+D99))  + (C99/B99))</f>
        <v>9.7619391158251001E-19</v>
      </c>
      <c r="M99" s="20"/>
      <c r="N99" s="14">
        <f>ROUND(K99/$Q$13,0)</f>
        <v>-5</v>
      </c>
      <c r="O99" s="14">
        <f>K99/N99</f>
        <v>-1.471364736298276E-19</v>
      </c>
    </row>
    <row r="100" spans="1:15">
      <c r="A100" s="20">
        <v>42</v>
      </c>
      <c r="B100" s="75">
        <v>0.02</v>
      </c>
      <c r="C100" s="75">
        <v>0.01</v>
      </c>
      <c r="D100" s="75">
        <v>0.24</v>
      </c>
      <c r="E100" s="75">
        <v>0.01</v>
      </c>
      <c r="F100" s="69">
        <v>8.5</v>
      </c>
      <c r="G100" s="69">
        <v>23</v>
      </c>
      <c r="H100" s="51">
        <v>101000</v>
      </c>
      <c r="I100" s="51">
        <v>498</v>
      </c>
      <c r="J100" s="51"/>
      <c r="K100" s="20">
        <f>SQRT((0.75*PI()*$Q$9*$Q$8*(SQRT(($Q$10/(2*H100))^2 +((9*$Q$11*B100)/(1000*$Q$8*$Q$9))) - ($Q$10/(2*H100)))^3 * ((B100-D100)/((I100/(F100/1000))*B100)))^2)</f>
        <v>7.3568236814913804E-19</v>
      </c>
      <c r="L100" s="20">
        <f>K100* ((1.5*(C100/B100)) + ((C100+E100)/(B100+D100))  + (C100/B100))</f>
        <v>9.7619391158251001E-19</v>
      </c>
      <c r="M100" s="20"/>
      <c r="N100" s="14">
        <f>ROUND(K100/$Q$13,0)</f>
        <v>-5</v>
      </c>
      <c r="O100" s="14">
        <f>K100/N100</f>
        <v>-1.471364736298276E-19</v>
      </c>
    </row>
    <row r="101" spans="1:15">
      <c r="A101" s="20">
        <v>47</v>
      </c>
      <c r="B101" s="75">
        <v>0.02</v>
      </c>
      <c r="C101" s="75">
        <v>0.01</v>
      </c>
      <c r="D101" s="75">
        <v>0.24</v>
      </c>
      <c r="E101" s="75">
        <v>0.01</v>
      </c>
      <c r="F101" s="69">
        <v>8.5</v>
      </c>
      <c r="G101" s="69">
        <v>23</v>
      </c>
      <c r="H101" s="51">
        <v>101000</v>
      </c>
      <c r="I101" s="51">
        <v>498</v>
      </c>
      <c r="J101" s="51"/>
      <c r="K101" s="20">
        <f>SQRT((0.75*PI()*$Q$9*$Q$8*(SQRT(($Q$10/(2*H101))^2 +((9*$Q$11*B101)/(1000*$Q$8*$Q$9))) - ($Q$10/(2*H101)))^3 * ((B101-D101)/((I101/(F101/1000))*B101)))^2)</f>
        <v>7.3568236814913804E-19</v>
      </c>
      <c r="L101" s="20">
        <f>K101* ((1.5*(C101/B101)) + ((C101+E101)/(B101+D101))  + (C101/B101))</f>
        <v>9.7619391158251001E-19</v>
      </c>
      <c r="M101" s="20"/>
      <c r="N101" s="14">
        <f>ROUND(K101/$Q$13,0)</f>
        <v>-5</v>
      </c>
      <c r="O101" s="14">
        <f>K101/N101</f>
        <v>-1.471364736298276E-19</v>
      </c>
    </row>
    <row r="102" spans="1:15">
      <c r="A102" s="20">
        <v>49</v>
      </c>
      <c r="B102" s="75">
        <v>0.02</v>
      </c>
      <c r="C102" s="75">
        <v>0.01</v>
      </c>
      <c r="D102" s="75">
        <v>0.24</v>
      </c>
      <c r="E102" s="75">
        <v>0.01</v>
      </c>
      <c r="F102" s="69">
        <v>8.5</v>
      </c>
      <c r="G102" s="69">
        <v>23</v>
      </c>
      <c r="H102" s="51">
        <v>101000</v>
      </c>
      <c r="I102" s="51">
        <v>498</v>
      </c>
      <c r="J102" s="51"/>
      <c r="K102" s="20">
        <f>SQRT((0.75*PI()*$Q$9*$Q$8*(SQRT(($Q$10/(2*H102))^2 +((9*$Q$11*B102)/(1000*$Q$8*$Q$9))) - ($Q$10/(2*H102)))^3 * ((B102-D102)/((I102/(F102/1000))*B102)))^2)</f>
        <v>7.3568236814913804E-19</v>
      </c>
      <c r="L102" s="20">
        <f>K102* ((1.5*(C102/B102)) + ((C102+E102)/(B102+D102))  + (C102/B102))</f>
        <v>9.7619391158251001E-19</v>
      </c>
      <c r="M102" s="20"/>
      <c r="N102" s="14">
        <f>ROUND(K102/$Q$13,0)</f>
        <v>-5</v>
      </c>
      <c r="O102" s="14">
        <f>K102/N102</f>
        <v>-1.471364736298276E-19</v>
      </c>
    </row>
    <row r="103" spans="1:15">
      <c r="A103" s="20">
        <v>36</v>
      </c>
      <c r="B103" s="75">
        <v>0.02</v>
      </c>
      <c r="C103" s="75">
        <v>0.01</v>
      </c>
      <c r="D103" s="75">
        <v>0.25</v>
      </c>
      <c r="E103" s="75">
        <v>0.01</v>
      </c>
      <c r="F103" s="69">
        <v>8.5</v>
      </c>
      <c r="G103" s="69">
        <v>23</v>
      </c>
      <c r="H103" s="51">
        <v>101000</v>
      </c>
      <c r="I103" s="51">
        <v>498</v>
      </c>
      <c r="J103" s="51"/>
      <c r="K103" s="20">
        <f>SQRT((0.75*PI()*$Q$9*$Q$8*(SQRT(($Q$10/(2*H103))^2 +((9*$Q$11*B103)/(1000*$Q$8*$Q$9))) - ($Q$10/(2*H103)))^3 * ((B103-D103)/((I103/(F103/1000))*B103)))^2)</f>
        <v>7.6912247579228068E-19</v>
      </c>
      <c r="L103" s="20">
        <f>K103* ((1.5*(C103/B103)) + ((C103+E103)/(B103+D103))  + (C103/B103))</f>
        <v>1.0183751299842234E-18</v>
      </c>
      <c r="M103" s="20"/>
      <c r="N103" s="14">
        <f>ROUND(K103/$Q$13,0)</f>
        <v>-5</v>
      </c>
      <c r="O103" s="14">
        <f>K103/N103</f>
        <v>-1.5382449515845614E-19</v>
      </c>
    </row>
    <row r="104" spans="1:15">
      <c r="A104" s="20">
        <v>12</v>
      </c>
      <c r="B104" s="75">
        <v>8.2281952825013729E-2</v>
      </c>
      <c r="C104" s="75">
        <v>1.3168529091847819E-2</v>
      </c>
      <c r="D104" s="75">
        <v>0.17946877243359652</v>
      </c>
      <c r="E104" s="75">
        <v>1.3887842333132613E-2</v>
      </c>
      <c r="F104" s="69">
        <v>9</v>
      </c>
      <c r="G104" s="69">
        <v>22.8</v>
      </c>
      <c r="H104" s="51">
        <v>101100</v>
      </c>
      <c r="I104" s="51">
        <v>500</v>
      </c>
      <c r="J104" s="51"/>
      <c r="K104" s="20">
        <f>SQRT((0.75*PI()*$Q$9*$Q$8*(SQRT(($Q$10/(2*H104))^2 +((9*$Q$11*B104)/(1000*$Q$8*$Q$9))) - ($Q$10/(2*H104)))^3 * ((B104-D104)/((I104/(F104/1000))*B104)))^2)</f>
        <v>7.6938609442212743E-19</v>
      </c>
      <c r="L104" s="20">
        <f>K104* ((1.5*(C104/B104)) + ((C104+E104)/(B104+D104))  + (C104/B104))</f>
        <v>3.8736339289955099E-19</v>
      </c>
      <c r="M104" s="20"/>
      <c r="N104" s="14">
        <f>ROUND(K104/$Q$13,0)</f>
        <v>-5</v>
      </c>
      <c r="O104" s="14">
        <f>K104/N104</f>
        <v>-1.5387721888442549E-19</v>
      </c>
    </row>
    <row r="105" spans="1:15">
      <c r="A105" s="20">
        <v>53</v>
      </c>
      <c r="B105" s="75">
        <v>7.4531731033506229E-2</v>
      </c>
      <c r="C105" s="75">
        <v>2.517369261633364E-3</v>
      </c>
      <c r="D105" s="75">
        <v>0.19725689695400045</v>
      </c>
      <c r="E105" s="75">
        <v>2.2105885660296143E-2</v>
      </c>
      <c r="F105" s="69">
        <v>7.7400000000000011</v>
      </c>
      <c r="G105" s="69">
        <v>23</v>
      </c>
      <c r="H105" s="51">
        <v>100800</v>
      </c>
      <c r="I105" s="51">
        <v>500</v>
      </c>
      <c r="J105" s="51"/>
      <c r="K105" s="20">
        <f>SQRT((0.75*PI()*$Q$9*$Q$8*(SQRT(($Q$10/(2*H105))^2 +((9*$Q$11*B105)/(1000*$Q$8*$Q$9))) - ($Q$10/(2*H105)))^3 * ((B105-D105)/((I105/(F105/1000))*B105)))^2)</f>
        <v>7.9101398758840232E-19</v>
      </c>
      <c r="L105" s="20">
        <f>K105* ((1.5*(C105/B105)) + ((C105+E105)/(B105+D105))  + (C105/B105))</f>
        <v>1.3845639092940161E-19</v>
      </c>
      <c r="M105" s="20"/>
      <c r="N105" s="14">
        <f>ROUND(K105/$Q$13,0)</f>
        <v>-5</v>
      </c>
      <c r="O105" s="14">
        <f>K105/N105</f>
        <v>-1.5820279751768047E-19</v>
      </c>
    </row>
    <row r="106" spans="1:15">
      <c r="A106" s="20">
        <v>73</v>
      </c>
      <c r="B106" s="75">
        <v>1.5234613040828763E-2</v>
      </c>
      <c r="C106" s="75">
        <v>7.6405158638647606E-3</v>
      </c>
      <c r="D106" s="75">
        <v>0.32722513089005234</v>
      </c>
      <c r="E106" s="75">
        <v>6.594354100264492E-2</v>
      </c>
      <c r="F106" s="69">
        <v>7.95</v>
      </c>
      <c r="G106" s="69">
        <v>23.2</v>
      </c>
      <c r="H106" s="51">
        <v>91600</v>
      </c>
      <c r="I106" s="51">
        <v>497</v>
      </c>
      <c r="J106" s="51"/>
      <c r="K106" s="20">
        <f>SQRT((0.75*PI()*$Q$9*$Q$8*(SQRT(($Q$10/(2*H106))^2 +((9*$Q$11*B106)/(1000*$Q$8*$Q$9))) - ($Q$10/(2*H106)))^3 * ((B106-D106)/((I106/(F106/1000))*B106)))^2)</f>
        <v>8.0966851778139192E-19</v>
      </c>
      <c r="L106" s="20">
        <f>K106* ((1.5*(C106/B106)) + ((C106+E106)/(B106+D106))  + (C106/B106))</f>
        <v>1.1891422339195874E-18</v>
      </c>
      <c r="M106" s="20"/>
      <c r="N106" s="14">
        <f>ROUND(K106/$Q$13,0)</f>
        <v>-5</v>
      </c>
      <c r="O106" s="14">
        <f>K106/N106</f>
        <v>-1.6193370355627837E-19</v>
      </c>
    </row>
    <row r="107" spans="1:15">
      <c r="A107" s="20">
        <v>111</v>
      </c>
      <c r="B107" s="75">
        <v>8.31946755407654E-2</v>
      </c>
      <c r="C107" s="75">
        <v>0.22524007133479307</v>
      </c>
      <c r="D107" s="75">
        <v>0.20376974019358127</v>
      </c>
      <c r="E107" s="75">
        <v>0.31261175597208168</v>
      </c>
      <c r="F107" s="69">
        <v>7.8</v>
      </c>
      <c r="G107" s="69">
        <v>23</v>
      </c>
      <c r="H107" s="51">
        <v>101000</v>
      </c>
      <c r="I107" s="51">
        <v>503</v>
      </c>
      <c r="J107" s="51"/>
      <c r="K107" s="20">
        <f>SQRT((0.75*PI()*$Q$9*$Q$8*(SQRT(($Q$10/(2*H107))^2 +((9*$Q$11*B107)/(1000*$Q$8*$Q$9))) - ($Q$10/(2*H107)))^3 * ((B107-D107)/((I107/(F107/1000))*B107)))^2)</f>
        <v>8.2725092359932974E-19</v>
      </c>
      <c r="L107" s="20">
        <f>K107* ((1.5*(C107/B107)) + ((C107+E107)/(B107+D107))  + (C107/B107))</f>
        <v>7.1497185427737154E-18</v>
      </c>
      <c r="M107" s="20"/>
      <c r="N107" s="14">
        <f>ROUND(K107/$Q$13,0)</f>
        <v>-5</v>
      </c>
      <c r="O107" s="14">
        <f>K107/N107</f>
        <v>-1.6545018471986594E-19</v>
      </c>
    </row>
    <row r="108" spans="1:15">
      <c r="A108" s="20">
        <v>5</v>
      </c>
      <c r="B108" s="75">
        <v>4.8638132295719845E-2</v>
      </c>
      <c r="C108" s="75">
        <v>1.4800912343544682E-2</v>
      </c>
      <c r="D108" s="75">
        <v>0.2590673575129534</v>
      </c>
      <c r="E108" s="75">
        <v>7.8835947612248367E-2</v>
      </c>
      <c r="F108" s="69">
        <v>6.75</v>
      </c>
      <c r="G108" s="69">
        <v>22.8</v>
      </c>
      <c r="H108" s="51">
        <v>88900</v>
      </c>
      <c r="I108" s="51">
        <v>502</v>
      </c>
      <c r="J108" s="51"/>
      <c r="K108" s="20">
        <f>SQRT((0.75*PI()*$Q$9*$Q$8*(SQRT(($Q$10/(2*H108))^2 +((9*$Q$11*B108)/(1000*$Q$8*$Q$9))) - ($Q$10/(2*H108)))^3 * ((B108-D108)/((I108/(F108/1000))*B108)))^2)</f>
        <v>9.1266766327066659E-19</v>
      </c>
      <c r="L108" s="20">
        <f>K108* ((1.5*(C108/B108)) + ((C108+E108)/(B108+D108))  + (C108/B108))</f>
        <v>9.720582814023819E-19</v>
      </c>
      <c r="M108" s="20"/>
      <c r="N108" s="14">
        <f>ROUND(K108/$Q$13,0)</f>
        <v>-6</v>
      </c>
      <c r="O108" s="14">
        <f>K108/N108</f>
        <v>-1.5211127721177776E-19</v>
      </c>
    </row>
    <row r="109" spans="1:15">
      <c r="A109" s="20">
        <v>68</v>
      </c>
      <c r="B109" s="75">
        <v>4.8638132295719845E-2</v>
      </c>
      <c r="C109" s="75">
        <v>1.4800912343544682E-2</v>
      </c>
      <c r="D109" s="75">
        <v>0.2590673575129534</v>
      </c>
      <c r="E109" s="75">
        <v>7.8835947612248367E-2</v>
      </c>
      <c r="F109" s="69">
        <v>6.75</v>
      </c>
      <c r="G109" s="69">
        <v>22.8</v>
      </c>
      <c r="H109" s="51">
        <v>88900</v>
      </c>
      <c r="I109" s="51">
        <v>502</v>
      </c>
      <c r="J109" s="51"/>
      <c r="K109" s="20">
        <f>SQRT((0.75*PI()*$Q$9*$Q$8*(SQRT(($Q$10/(2*H109))^2 +((9*$Q$11*B109)/(1000*$Q$8*$Q$9))) - ($Q$10/(2*H109)))^3 * ((B109-D109)/((I109/(F109/1000))*B109)))^2)</f>
        <v>9.1266766327066659E-19</v>
      </c>
      <c r="L109" s="20">
        <f>K109* ((1.5*(C109/B109)) + ((C109+E109)/(B109+D109))  + (C109/B109))</f>
        <v>9.720582814023819E-19</v>
      </c>
      <c r="M109" s="20"/>
      <c r="N109" s="14">
        <f>ROUND(K109/$Q$13,0)</f>
        <v>-6</v>
      </c>
      <c r="O109" s="14">
        <f>K109/N109</f>
        <v>-1.5211127721177776E-19</v>
      </c>
    </row>
    <row r="110" spans="1:15">
      <c r="A110" s="20">
        <v>117</v>
      </c>
      <c r="B110" s="75">
        <v>1.7873100983020557E-2</v>
      </c>
      <c r="C110" s="75">
        <v>7.986193468731259E-4</v>
      </c>
      <c r="D110" s="75">
        <v>0.35087719298245618</v>
      </c>
      <c r="E110" s="75">
        <v>0.30778701138811948</v>
      </c>
      <c r="F110" s="69">
        <v>7.86</v>
      </c>
      <c r="G110" s="69">
        <v>23</v>
      </c>
      <c r="H110" s="51">
        <v>100700</v>
      </c>
      <c r="I110" s="51">
        <v>504</v>
      </c>
      <c r="J110" s="51"/>
      <c r="K110" s="20">
        <f>SQRT((0.75*PI()*$Q$9*$Q$8*(SQRT(($Q$10/(2*H110))^2 +((9*$Q$11*B110)/(1000*$Q$8*$Q$9))) - ($Q$10/(2*H110)))^3 * ((B110-D110)/((I110/(F110/1000))*B110)))^2)</f>
        <v>9.5020475944525536E-19</v>
      </c>
      <c r="L110" s="20">
        <f>K110* ((1.5*(C110/B110)) + ((C110+E110)/(B110+D110))  + (C110/B110))</f>
        <v>9.013153966151576E-19</v>
      </c>
      <c r="M110" s="20"/>
      <c r="N110" s="14">
        <f>ROUND(K110/$Q$13,0)</f>
        <v>-6</v>
      </c>
      <c r="O110" s="14">
        <f>K110/N110</f>
        <v>-1.5836745990754256E-19</v>
      </c>
    </row>
    <row r="111" spans="1:15">
      <c r="A111" s="20">
        <v>116</v>
      </c>
      <c r="B111" s="75">
        <v>1.4556040756914119E-2</v>
      </c>
      <c r="C111" s="75">
        <v>5.2969580629236236E-4</v>
      </c>
      <c r="D111" s="75">
        <v>0.39215686274509803</v>
      </c>
      <c r="E111" s="75">
        <v>0.38446751249519412</v>
      </c>
      <c r="F111" s="69">
        <v>7.86</v>
      </c>
      <c r="G111" s="69">
        <v>23</v>
      </c>
      <c r="H111" s="51">
        <v>100700</v>
      </c>
      <c r="I111" s="51">
        <v>504</v>
      </c>
      <c r="J111" s="51"/>
      <c r="K111" s="20">
        <f>SQRT((0.75*PI()*$Q$9*$Q$8*(SQRT(($Q$10/(2*H111))^2 +((9*$Q$11*B111)/(1000*$Q$8*$Q$9))) - ($Q$10/(2*H111)))^3 * ((B111-D111)/((I111/(F111/1000))*B111)))^2)</f>
        <v>9.503461535295137E-19</v>
      </c>
      <c r="L111" s="20">
        <f>K111* ((1.5*(C111/B111)) + ((C111+E111)/(B111+D111))  + (C111/B111))</f>
        <v>9.8606213384217269E-19</v>
      </c>
      <c r="M111" s="20"/>
      <c r="N111" s="14">
        <f>ROUND(K111/$Q$13,0)</f>
        <v>-6</v>
      </c>
      <c r="O111" s="14">
        <f>K111/N111</f>
        <v>-1.5839102558825229E-19</v>
      </c>
    </row>
    <row r="112" spans="1:15">
      <c r="A112" s="20">
        <v>21</v>
      </c>
      <c r="B112" s="75">
        <v>4.2000000000000003E-2</v>
      </c>
      <c r="C112" s="75">
        <v>1.9E-2</v>
      </c>
      <c r="D112" s="75">
        <v>0.24099999999999999</v>
      </c>
      <c r="E112" s="75">
        <v>0.41599999999999998</v>
      </c>
      <c r="F112" s="69">
        <v>8</v>
      </c>
      <c r="G112" s="69">
        <v>23</v>
      </c>
      <c r="H112" s="51">
        <v>91900</v>
      </c>
      <c r="I112" s="51">
        <v>495</v>
      </c>
      <c r="J112" s="51"/>
      <c r="K112" s="20">
        <f>SQRT((0.75*PI()*$Q$9*$Q$8*(SQRT(($Q$10/(2*H112))^2 +((9*$Q$11*B112)/(1000*$Q$8*$Q$9))) - ($Q$10/(2*H112)))^3 * ((B112-D112)/((I112/(F112/1000))*B112)))^2)</f>
        <v>9.582699001667452E-19</v>
      </c>
      <c r="L112" s="20">
        <f>K112* ((1.5*(C112/B112)) + ((C112+E112)/(B112+D112))  + (C112/B112))</f>
        <v>2.5567166590137896E-18</v>
      </c>
      <c r="M112" s="20"/>
      <c r="N112" s="14">
        <f>ROUND(K112/$Q$13,0)</f>
        <v>-6</v>
      </c>
      <c r="O112" s="14">
        <f>K112/N112</f>
        <v>-1.5971165002779087E-19</v>
      </c>
    </row>
    <row r="113" spans="1:15">
      <c r="A113" s="20">
        <v>170</v>
      </c>
      <c r="B113" s="75">
        <v>3.2626004438242158E-2</v>
      </c>
      <c r="C113" s="75">
        <v>3.3877017309041058E-3</v>
      </c>
      <c r="D113" s="75">
        <v>0.21701171091929999</v>
      </c>
      <c r="E113" s="75">
        <v>2.2533281698633362E-2</v>
      </c>
      <c r="F113" s="69">
        <v>10</v>
      </c>
      <c r="G113" s="69">
        <v>21</v>
      </c>
      <c r="H113" s="51">
        <v>101500</v>
      </c>
      <c r="I113" s="51">
        <v>500</v>
      </c>
      <c r="J113" s="51"/>
      <c r="K113" s="20">
        <f>SQRT((0.75*PI()*$Q$9*$Q$8*(SQRT(($Q$10/(2*H113))^2 +((9*$Q$11*B113)/(1000*$Q$8*$Q$9))) - ($Q$10/(2*H113)))^3 * ((B113-D113)/((I113/(F113/1000))*B113)))^2)</f>
        <v>9.6442447486604206E-19</v>
      </c>
      <c r="L113" s="20">
        <f>K113* ((1.5*(C113/B113)) + ((C113+E113)/(B113+D113))  + (C113/B113))</f>
        <v>3.5049154246118326E-19</v>
      </c>
      <c r="M113" s="20"/>
      <c r="N113" s="14">
        <f>ROUND(K113/$Q$13,0)</f>
        <v>-6</v>
      </c>
      <c r="O113" s="14">
        <f>K113/N113</f>
        <v>-1.6073741247767368E-19</v>
      </c>
    </row>
    <row r="114" spans="1:15">
      <c r="A114" s="20">
        <v>96</v>
      </c>
      <c r="B114" s="75">
        <v>4.0049000000000001E-2</v>
      </c>
      <c r="C114" s="75">
        <v>2.5736549577935973E-3</v>
      </c>
      <c r="D114" s="75">
        <v>0.24690000000000001</v>
      </c>
      <c r="E114" s="75">
        <v>3.6503432700993682E-2</v>
      </c>
      <c r="F114" s="69">
        <v>8.1999999999999993</v>
      </c>
      <c r="G114" s="69">
        <v>22.5</v>
      </c>
      <c r="H114" s="51">
        <v>100000</v>
      </c>
      <c r="I114" s="51">
        <v>512</v>
      </c>
      <c r="J114" s="51"/>
      <c r="K114" s="20">
        <f>SQRT((0.75*PI()*$Q$9*$Q$8*(SQRT(($Q$10/(2*H114))^2 +((9*$Q$11*B114)/(1000*$Q$8*$Q$9))) - ($Q$10/(2*H114)))^3 * ((B114-D114)/((I114/(F114/1000))*B114)))^2)</f>
        <v>9.7252139152974094E-19</v>
      </c>
      <c r="L114" s="20">
        <f>K114* ((1.5*(C114/B114)) + ((C114+E114)/(B114+D114))  + (C114/B114))</f>
        <v>2.8868123655810605E-19</v>
      </c>
      <c r="M114" s="20"/>
      <c r="N114" s="14">
        <f>ROUND(K114/$Q$13,0)</f>
        <v>-6</v>
      </c>
      <c r="O114" s="14">
        <f>K114/N114</f>
        <v>-1.6208689858829015E-19</v>
      </c>
    </row>
    <row r="115" spans="1:15">
      <c r="A115" s="20">
        <v>108</v>
      </c>
      <c r="B115" s="75">
        <v>1.7182130584192438E-2</v>
      </c>
      <c r="C115" s="75">
        <v>4.767123720397338E-3</v>
      </c>
      <c r="D115" s="75">
        <v>0.37593984962406013</v>
      </c>
      <c r="E115" s="75">
        <v>8.6157277354249676E-2</v>
      </c>
      <c r="F115" s="69">
        <v>7.76</v>
      </c>
      <c r="G115" s="69">
        <v>23</v>
      </c>
      <c r="H115" s="51">
        <v>101200</v>
      </c>
      <c r="I115" s="51">
        <v>501</v>
      </c>
      <c r="J115" s="51"/>
      <c r="K115" s="20">
        <f>SQRT((0.75*PI()*$Q$9*$Q$8*(SQRT(($Q$10/(2*H115))^2 +((9*$Q$11*B115)/(1000*$Q$8*$Q$9))) - ($Q$10/(2*H115)))^3 * ((B115-D115)/((I115/(F115/1000))*B115)))^2)</f>
        <v>9.9373753288164244E-19</v>
      </c>
      <c r="L115" s="20">
        <f>K115* ((1.5*(C115/B115)) + ((C115+E115)/(B115+D115))  + (C115/B115))</f>
        <v>9.191123287068858E-19</v>
      </c>
      <c r="M115" s="20"/>
      <c r="N115" s="14">
        <f>ROUND(K115/$Q$13,0)</f>
        <v>-6</v>
      </c>
      <c r="O115" s="14">
        <f>K115/N115</f>
        <v>-1.6562292214694041E-19</v>
      </c>
    </row>
    <row r="116" spans="1:15">
      <c r="A116" s="20">
        <v>122</v>
      </c>
      <c r="B116" s="75">
        <v>1.4587892049598834E-2</v>
      </c>
      <c r="C116" s="75">
        <v>5.3201648612687211E-4</v>
      </c>
      <c r="D116" s="75">
        <v>0.43478260869565216</v>
      </c>
      <c r="E116" s="75">
        <v>0.47258979206049145</v>
      </c>
      <c r="F116" s="69">
        <v>7.86</v>
      </c>
      <c r="G116" s="69">
        <v>23</v>
      </c>
      <c r="H116" s="51">
        <v>100700</v>
      </c>
      <c r="I116" s="51">
        <v>504</v>
      </c>
      <c r="J116" s="51"/>
      <c r="K116" s="20">
        <f>SQRT((0.75*PI()*$Q$9*$Q$8*(SQRT(($Q$10/(2*H116))^2 +((9*$Q$11*B116)/(1000*$Q$8*$Q$9))) - ($Q$10/(2*H116)))^3 * ((B116-D116)/((I116/(F116/1000))*B116)))^2)</f>
        <v>1.0589742198795931E-18</v>
      </c>
      <c r="L116" s="20">
        <f>K116* ((1.5*(C116/B116)) + ((C116+E116)/(B116+D116))  + (C116/B116))</f>
        <v>1.2114971616356E-18</v>
      </c>
      <c r="M116" s="20"/>
      <c r="N116" s="14">
        <f>ROUND(K116/$Q$13,0)</f>
        <v>-7</v>
      </c>
      <c r="O116" s="14">
        <f>K116/N116</f>
        <v>-1.5128203141137044E-19</v>
      </c>
    </row>
    <row r="117" spans="1:15">
      <c r="A117" s="20">
        <v>150</v>
      </c>
      <c r="B117" s="75">
        <v>3.6964773838892115E-2</v>
      </c>
      <c r="C117" s="75">
        <v>7.4017323154096917E-3</v>
      </c>
      <c r="D117" s="75">
        <v>0.28616811346366583</v>
      </c>
      <c r="E117" s="75">
        <v>5.9976905802013605E-2</v>
      </c>
      <c r="F117" s="69">
        <v>7.7</v>
      </c>
      <c r="G117" s="69">
        <v>22</v>
      </c>
      <c r="H117" s="51">
        <v>101500</v>
      </c>
      <c r="I117" s="51">
        <v>504</v>
      </c>
      <c r="J117" s="51"/>
      <c r="K117" s="20">
        <f>SQRT((0.75*PI()*$Q$9*$Q$8*(SQRT(($Q$10/(2*H117))^2 +((9*$Q$11*B117)/(1000*$Q$8*$Q$9))) - ($Q$10/(2*H117)))^3 * ((B117-D117)/((I117/(F117/1000))*B117)))^2)</f>
        <v>1.0698671484607109E-18</v>
      </c>
      <c r="L117" s="20">
        <f>K117* ((1.5*(C117/B117)) + ((C117+E117)/(B117+D117))  + (C117/B117))</f>
        <v>7.5865397552093032E-19</v>
      </c>
      <c r="M117" s="20"/>
      <c r="N117" s="14">
        <f>ROUND(K117/$Q$13,0)</f>
        <v>-7</v>
      </c>
      <c r="O117" s="14">
        <f>K117/N117</f>
        <v>-1.5283816406581583E-19</v>
      </c>
    </row>
    <row r="118" spans="1:15">
      <c r="A118" s="20">
        <v>2</v>
      </c>
      <c r="B118" s="75">
        <v>7.2481275670451831E-2</v>
      </c>
      <c r="C118" s="75">
        <v>2.2056541999271234E-2</v>
      </c>
      <c r="D118" s="75">
        <v>0.27223230490018102</v>
      </c>
      <c r="E118" s="75">
        <v>8.2842130068043043E-2</v>
      </c>
      <c r="F118" s="69">
        <v>6.75</v>
      </c>
      <c r="G118" s="69">
        <v>22.8</v>
      </c>
      <c r="H118" s="51">
        <v>88900</v>
      </c>
      <c r="I118" s="51">
        <v>502</v>
      </c>
      <c r="J118" s="51"/>
      <c r="K118" s="20">
        <f>SQRT((0.75*PI()*$Q$9*$Q$8*(SQRT(($Q$10/(2*H118))^2 +((9*$Q$11*B118)/(1000*$Q$8*$Q$9))) - ($Q$10/(2*H118)))^3 * ((B118-D118)/((I118/(F118/1000))*B118)))^2)</f>
        <v>1.0858219261429304E-18</v>
      </c>
      <c r="L118" s="20">
        <f>K118* ((1.5*(C118/B118)) + ((C118+E118)/(B118+D118))  + (C118/B118))</f>
        <v>1.1564803245609245E-18</v>
      </c>
      <c r="M118" s="20"/>
      <c r="N118" s="14">
        <f>ROUND(K118/$Q$13,0)</f>
        <v>-7</v>
      </c>
      <c r="O118" s="14">
        <f>K118/N118</f>
        <v>-1.5511741802041862E-19</v>
      </c>
    </row>
    <row r="119" spans="1:15">
      <c r="A119" s="20">
        <v>65</v>
      </c>
      <c r="B119" s="75">
        <v>7.2481275670451831E-2</v>
      </c>
      <c r="C119" s="75">
        <v>2.2056541999271234E-2</v>
      </c>
      <c r="D119" s="75">
        <v>0.27223230490018102</v>
      </c>
      <c r="E119" s="75">
        <v>8.2842130068043043E-2</v>
      </c>
      <c r="F119" s="69">
        <v>6.75</v>
      </c>
      <c r="G119" s="69">
        <v>22.8</v>
      </c>
      <c r="H119" s="51">
        <v>88900</v>
      </c>
      <c r="I119" s="51">
        <v>502</v>
      </c>
      <c r="J119" s="51"/>
      <c r="K119" s="20">
        <f>SQRT((0.75*PI()*$Q$9*$Q$8*(SQRT(($Q$10/(2*H119))^2 +((9*$Q$11*B119)/(1000*$Q$8*$Q$9))) - ($Q$10/(2*H119)))^3 * ((B119-D119)/((I119/(F119/1000))*B119)))^2)</f>
        <v>1.0858219261429304E-18</v>
      </c>
      <c r="L119" s="20">
        <f>K119* ((1.5*(C119/B119)) + ((C119+E119)/(B119+D119))  + (C119/B119))</f>
        <v>1.1564803245609245E-18</v>
      </c>
      <c r="M119" s="20"/>
      <c r="N119" s="14">
        <f>ROUND(K119/$Q$13,0)</f>
        <v>-7</v>
      </c>
      <c r="O119" s="14">
        <f>K119/N119</f>
        <v>-1.5511741802041862E-19</v>
      </c>
    </row>
    <row r="120" spans="1:15">
      <c r="A120" s="20">
        <v>75</v>
      </c>
      <c r="B120" s="75">
        <v>2.2512381809995499E-2</v>
      </c>
      <c r="C120" s="75">
        <v>1.1306871638473652E-2</v>
      </c>
      <c r="D120" s="75">
        <v>0.36127167630057805</v>
      </c>
      <c r="E120" s="75">
        <v>7.3067643851517178E-2</v>
      </c>
      <c r="F120" s="69">
        <v>7.95</v>
      </c>
      <c r="G120" s="69">
        <v>23.2</v>
      </c>
      <c r="H120" s="51">
        <v>91300</v>
      </c>
      <c r="I120" s="51">
        <v>497</v>
      </c>
      <c r="J120" s="51"/>
      <c r="K120" s="20">
        <f>SQRT((0.75*PI()*$Q$9*$Q$8*(SQRT(($Q$10/(2*H120))^2 +((9*$Q$11*B120)/(1000*$Q$8*$Q$9))) - ($Q$10/(2*H120)))^3 * ((B120-D120)/((I120/(F120/1000))*B120)))^2)</f>
        <v>1.1167966597481344E-18</v>
      </c>
      <c r="L120" s="20">
        <f>K120* ((1.5*(C120/B120)) + ((C120+E120)/(B120+D120))  + (C120/B120))</f>
        <v>1.6478078163636976E-18</v>
      </c>
      <c r="M120" s="20"/>
      <c r="N120" s="14">
        <f>ROUND(K120/$Q$13,0)</f>
        <v>-7</v>
      </c>
      <c r="O120" s="14">
        <f>K120/N120</f>
        <v>-1.5954237996401921E-19</v>
      </c>
    </row>
    <row r="121" spans="1:15">
      <c r="A121" s="20">
        <v>81</v>
      </c>
      <c r="B121" s="75">
        <v>1.8925056775170323E-2</v>
      </c>
      <c r="C121" s="75">
        <v>9.4983441649795046E-3</v>
      </c>
      <c r="D121" s="75">
        <v>0.39936102236421728</v>
      </c>
      <c r="E121" s="75">
        <v>8.0627997475046745E-2</v>
      </c>
      <c r="F121" s="69">
        <v>7.95</v>
      </c>
      <c r="G121" s="69">
        <v>23</v>
      </c>
      <c r="H121" s="51">
        <v>91200</v>
      </c>
      <c r="I121" s="51">
        <v>497</v>
      </c>
      <c r="J121" s="51"/>
      <c r="K121" s="20">
        <f>SQRT((0.75*PI()*$Q$9*$Q$8*(SQRT(($Q$10/(2*H121))^2 +((9*$Q$11*B121)/(1000*$Q$8*$Q$9))) - ($Q$10/(2*H121)))^3 * ((B121-D121)/((I121/(F121/1000))*B121)))^2)</f>
        <v>1.1281565805839724E-18</v>
      </c>
      <c r="L121" s="20">
        <f>K121* ((1.5*(C121/B121)) + ((C121+E121)/(B121+D121))  + (C121/B121))</f>
        <v>1.6586124845516393E-18</v>
      </c>
      <c r="M121" s="20"/>
      <c r="N121" s="14">
        <f>ROUND(K121/$Q$13,0)</f>
        <v>-7</v>
      </c>
      <c r="O121" s="14">
        <f>K121/N121</f>
        <v>-1.6116522579771035E-19</v>
      </c>
    </row>
    <row r="122" spans="1:15">
      <c r="A122" s="20">
        <v>11</v>
      </c>
      <c r="B122" s="75">
        <v>6.4250835260858397E-2</v>
      </c>
      <c r="C122" s="75">
        <v>1.3649982789835284E-2</v>
      </c>
      <c r="D122" s="75">
        <v>0.24177949709864602</v>
      </c>
      <c r="E122" s="75">
        <v>1.1040131533549335E-2</v>
      </c>
      <c r="F122" s="69">
        <v>9</v>
      </c>
      <c r="G122" s="69">
        <v>22.8</v>
      </c>
      <c r="H122" s="51">
        <v>101100</v>
      </c>
      <c r="I122" s="51">
        <v>500</v>
      </c>
      <c r="J122" s="51"/>
      <c r="K122" s="20">
        <f>SQRT((0.75*PI()*$Q$9*$Q$8*(SQRT(($Q$10/(2*H122))^2 +((9*$Q$11*B122)/(1000*$Q$8*$Q$9))) - ($Q$10/(2*H122)))^3 * ((B122-D122)/((I122/(F122/1000))*B122)))^2)</f>
        <v>1.225914911854331E-18</v>
      </c>
      <c r="L122" s="20">
        <f>K122* ((1.5*(C122/B122)) + ((C122+E122)/(B122+D122))  + (C122/B122))</f>
        <v>7.5001410702858599E-19</v>
      </c>
      <c r="M122" s="20"/>
      <c r="N122" s="14">
        <f>ROUND(K122/$Q$13,0)</f>
        <v>-8</v>
      </c>
      <c r="O122" s="14">
        <f>K122/N122</f>
        <v>-1.5323936398179138E-19</v>
      </c>
    </row>
    <row r="123" spans="1:15">
      <c r="A123" s="20">
        <v>3</v>
      </c>
      <c r="B123" s="75">
        <v>7.1736011477761832E-2</v>
      </c>
      <c r="C123" s="75">
        <v>2.1829753069101766E-2</v>
      </c>
      <c r="D123" s="75">
        <v>0.30102347983142685</v>
      </c>
      <c r="E123" s="75">
        <v>9.1603479164141674E-2</v>
      </c>
      <c r="F123" s="69">
        <v>6.75</v>
      </c>
      <c r="G123" s="69">
        <v>22.8</v>
      </c>
      <c r="H123" s="51">
        <v>88900</v>
      </c>
      <c r="I123" s="51">
        <v>499</v>
      </c>
      <c r="J123" s="51"/>
      <c r="K123" s="20">
        <f>SQRT((0.75*PI()*$Q$9*$Q$8*(SQRT(($Q$10/(2*H123))^2 +((9*$Q$11*B123)/(1000*$Q$8*$Q$9))) - ($Q$10/(2*H123)))^3 * ((B123-D123)/((I123/(F123/1000))*B123)))^2)</f>
        <v>1.2466376784684031E-18</v>
      </c>
      <c r="L123" s="20">
        <f>K123* ((1.5*(C123/B123)) + ((C123+E123)/(B123+D123))  + (C123/B123))</f>
        <v>1.3277609452281763E-18</v>
      </c>
      <c r="M123" s="20"/>
      <c r="N123" s="14">
        <f>ROUND(K123/$Q$13,0)</f>
        <v>-8</v>
      </c>
      <c r="O123" s="14">
        <f>K123/N123</f>
        <v>-1.5582970980855039E-19</v>
      </c>
    </row>
    <row r="124" spans="1:15">
      <c r="A124" s="20">
        <v>66</v>
      </c>
      <c r="B124" s="75">
        <v>7.1736011477761832E-2</v>
      </c>
      <c r="C124" s="75">
        <v>2.1829753069101766E-2</v>
      </c>
      <c r="D124" s="75">
        <v>0.30102347983142685</v>
      </c>
      <c r="E124" s="75">
        <v>9.1603479164141674E-2</v>
      </c>
      <c r="F124" s="69">
        <v>6.75</v>
      </c>
      <c r="G124" s="69">
        <v>22.8</v>
      </c>
      <c r="H124" s="51">
        <v>88900</v>
      </c>
      <c r="I124" s="51">
        <v>499</v>
      </c>
      <c r="J124" s="51"/>
      <c r="K124" s="20">
        <f>SQRT((0.75*PI()*$Q$9*$Q$8*(SQRT(($Q$10/(2*H124))^2 +((9*$Q$11*B124)/(1000*$Q$8*$Q$9))) - ($Q$10/(2*H124)))^3 * ((B124-D124)/((I124/(F124/1000))*B124)))^2)</f>
        <v>1.2466376784684031E-18</v>
      </c>
      <c r="L124" s="20">
        <f>K124* ((1.5*(C124/B124)) + ((C124+E124)/(B124+D124))  + (C124/B124))</f>
        <v>1.3277609452281763E-18</v>
      </c>
      <c r="M124" s="20"/>
      <c r="N124" s="14">
        <f>ROUND(K124/$Q$13,0)</f>
        <v>-8</v>
      </c>
      <c r="O124" s="14">
        <f>K124/N124</f>
        <v>-1.5582970980855039E-19</v>
      </c>
    </row>
    <row r="125" spans="1:15">
      <c r="A125" s="20">
        <v>147</v>
      </c>
      <c r="B125" s="75">
        <v>8.9285714285714281E-3</v>
      </c>
      <c r="C125" s="75">
        <v>1E-3</v>
      </c>
      <c r="D125" s="75">
        <v>0.70422535211267612</v>
      </c>
      <c r="E125" s="75">
        <v>5.9976905802013605E-2</v>
      </c>
      <c r="F125" s="69">
        <v>7.7</v>
      </c>
      <c r="G125" s="69">
        <v>22</v>
      </c>
      <c r="H125" s="51">
        <v>101500</v>
      </c>
      <c r="I125" s="51">
        <v>501</v>
      </c>
      <c r="J125" s="51"/>
      <c r="K125" s="20">
        <f>SQRT((0.75*PI()*$Q$9*$Q$8*(SQRT(($Q$10/(2*H125))^2 +((9*$Q$11*B125)/(1000*$Q$8*$Q$9))) - ($Q$10/(2*H125)))^3 * ((B125-D125)/((I125/(F125/1000))*B125)))^2)</f>
        <v>1.2688178295575648E-18</v>
      </c>
      <c r="L125" s="20">
        <f>K125* ((1.5*(C125/B125)) + ((C125+E125)/(B125+D125))  + (C125/B125))</f>
        <v>4.637569115301613E-19</v>
      </c>
      <c r="M125" s="20"/>
      <c r="N125" s="14">
        <f>ROUND(K125/$Q$13,0)</f>
        <v>-8</v>
      </c>
      <c r="O125" s="14">
        <f>K125/N125</f>
        <v>-1.586022286946956E-19</v>
      </c>
    </row>
    <row r="126" spans="1:15">
      <c r="A126" s="20">
        <v>78</v>
      </c>
      <c r="B126" s="75">
        <v>1.4894250819183795E-2</v>
      </c>
      <c r="C126" s="75">
        <v>7.4693092803383735E-3</v>
      </c>
      <c r="D126" s="75">
        <v>0.52854122621564481</v>
      </c>
      <c r="E126" s="75">
        <v>0.10649546780228245</v>
      </c>
      <c r="F126" s="69">
        <v>7.95</v>
      </c>
      <c r="G126" s="69">
        <v>23.1</v>
      </c>
      <c r="H126" s="51">
        <v>91300</v>
      </c>
      <c r="I126" s="51">
        <v>497</v>
      </c>
      <c r="J126" s="51"/>
      <c r="K126" s="20">
        <f>SQRT((0.75*PI()*$Q$9*$Q$8*(SQRT(($Q$10/(2*H126))^2 +((9*$Q$11*B126)/(1000*$Q$8*$Q$9))) - ($Q$10/(2*H126)))^3 * ((B126-D126)/((I126/(F126/1000))*B126)))^2)</f>
        <v>1.3131598353502638E-18</v>
      </c>
      <c r="L126" s="20">
        <f>K126* ((1.5*(C126/B126)) + ((C126+E126)/(B126+D126))  + (C126/B126))</f>
        <v>1.921724407056598E-18</v>
      </c>
      <c r="M126" s="20"/>
      <c r="N126" s="14">
        <f>ROUND(K126/$Q$13,0)</f>
        <v>-9</v>
      </c>
      <c r="O126" s="14">
        <f>K126/N126</f>
        <v>-1.4590664837225154E-19</v>
      </c>
    </row>
    <row r="127" spans="1:15">
      <c r="A127" s="20">
        <v>16</v>
      </c>
      <c r="B127" s="75">
        <v>0.22104332449160038</v>
      </c>
      <c r="C127" s="75">
        <v>1.2850603338720344E-2</v>
      </c>
      <c r="D127" s="75">
        <v>0.12189176011701608</v>
      </c>
      <c r="E127" s="75">
        <v>1.2411576581390266E-2</v>
      </c>
      <c r="F127" s="69">
        <v>9</v>
      </c>
      <c r="G127" s="69">
        <v>22.8</v>
      </c>
      <c r="H127" s="51">
        <v>101100</v>
      </c>
      <c r="I127" s="51">
        <v>500</v>
      </c>
      <c r="J127" s="51"/>
      <c r="K127" s="20">
        <f>SQRT((0.75*PI()*$Q$9*$Q$8*(SQRT(($Q$10/(2*H127))^2 +((9*$Q$11*B127)/(1000*$Q$8*$Q$9))) - ($Q$10/(2*H127)))^3 * ((B127-D127)/((I127/(F127/1000))*B127)))^2)</f>
        <v>1.3369242214153249E-18</v>
      </c>
      <c r="L127" s="20">
        <f>K127* ((1.5*(C127/B127)) + ((C127+E127)/(B127+D127))  + (C127/B127))</f>
        <v>2.9279300311613038E-19</v>
      </c>
      <c r="M127" s="20"/>
      <c r="N127" s="14">
        <f>ROUND(K127/$Q$13,0)</f>
        <v>-9</v>
      </c>
      <c r="O127" s="14">
        <f>K127/N127</f>
        <v>-1.4854713571281389E-19</v>
      </c>
    </row>
    <row r="128" spans="1:15">
      <c r="A128" s="20">
        <v>92</v>
      </c>
      <c r="B128" s="75">
        <v>2.6210000000000001E-2</v>
      </c>
      <c r="C128" s="75">
        <v>1.3166342925795516E-3</v>
      </c>
      <c r="D128" s="75">
        <v>0.40077499999999999</v>
      </c>
      <c r="E128" s="75">
        <v>8.237916666666667E-2</v>
      </c>
      <c r="F128" s="69">
        <v>8.1999999999999993</v>
      </c>
      <c r="G128" s="69">
        <v>23</v>
      </c>
      <c r="H128" s="51">
        <v>100000</v>
      </c>
      <c r="I128" s="51">
        <v>505</v>
      </c>
      <c r="J128" s="51"/>
      <c r="K128" s="20">
        <f>SQRT((0.75*PI()*$Q$9*$Q$8*(SQRT(($Q$10/(2*H128))^2 +((9*$Q$11*B128)/(1000*$Q$8*$Q$9))) - ($Q$10/(2*H128)))^3 * ((B128-D128)/((I128/(F128/1000))*B128)))^2)</f>
        <v>1.396555375135549E-18</v>
      </c>
      <c r="L128" s="20">
        <f>K128* ((1.5*(C128/B128)) + ((C128+E128)/(B128+D128))  + (C128/B128))</f>
        <v>4.4913346174675266E-19</v>
      </c>
      <c r="M128" s="20"/>
      <c r="N128" s="14">
        <f>ROUND(K128/$Q$13,0)</f>
        <v>-9</v>
      </c>
      <c r="O128" s="14">
        <f>K128/N128</f>
        <v>-1.5517281945950545E-19</v>
      </c>
    </row>
    <row r="129" spans="1:15">
      <c r="A129" s="20">
        <v>139</v>
      </c>
      <c r="B129" s="79">
        <v>4.493792309589717E-2</v>
      </c>
      <c r="C129" s="79">
        <v>4.6962990207139229E-3</v>
      </c>
      <c r="D129" s="79">
        <v>0.33856837606837609</v>
      </c>
      <c r="E129" s="79">
        <v>4.5492554468916646E-2</v>
      </c>
      <c r="F129" s="80">
        <v>7.76</v>
      </c>
      <c r="G129" s="80">
        <v>22.8</v>
      </c>
      <c r="H129" s="81">
        <v>100700</v>
      </c>
      <c r="I129" s="81">
        <v>503</v>
      </c>
      <c r="J129" s="81"/>
      <c r="K129" s="20">
        <f>SQRT((0.75*PI()*$Q$9*$Q$8*(SQRT(($Q$10/(2*H129))^2 +((9*$Q$11*B129)/(1000*$Q$8*$Q$9))) - ($Q$10/(2*H129)))^3 * ((B129-D129)/((I129/(F129/1000))*B129)))^2)</f>
        <v>1.4212734032502942E-18</v>
      </c>
      <c r="L129" s="20">
        <f>K129* ((1.5*(C129/B129)) + ((C129+E129)/(B129+D129))  + (C129/B129))</f>
        <v>5.5733006259789981E-19</v>
      </c>
      <c r="M129" s="20"/>
      <c r="N129" s="14">
        <f>ROUND(K129/$Q$13,0)</f>
        <v>-9</v>
      </c>
      <c r="O129" s="14">
        <f>K129/N129</f>
        <v>-1.5791926702781047E-19</v>
      </c>
    </row>
    <row r="130" spans="1:15">
      <c r="A130" s="20">
        <v>171</v>
      </c>
      <c r="B130" s="75">
        <v>9.9176879973556786E-2</v>
      </c>
      <c r="C130" s="75">
        <v>1.08168E-2</v>
      </c>
      <c r="D130" s="75">
        <v>0.24655849185456158</v>
      </c>
      <c r="E130" s="75">
        <v>2.6890000000000001E-2</v>
      </c>
      <c r="F130" s="69">
        <v>10</v>
      </c>
      <c r="G130" s="69">
        <v>20</v>
      </c>
      <c r="H130" s="51">
        <v>101500</v>
      </c>
      <c r="I130" s="51">
        <v>504</v>
      </c>
      <c r="J130" s="51"/>
      <c r="K130" s="20">
        <f>SQRT((0.75*PI()*$Q$9*$Q$8*(SQRT(($Q$10/(2*H130))^2 +((9*$Q$11*B130)/(1000*$Q$8*$Q$9))) - ($Q$10/(2*H130)))^3 * ((B130-D130)/((I130/(F130/1000))*B130)))^2)</f>
        <v>1.424945022413721E-18</v>
      </c>
      <c r="L130" s="20">
        <f>K130* ((1.5*(C130/B130)) + ((C130+E130)/(B130+D130))  + (C130/B130))</f>
        <v>5.4393993024084158E-19</v>
      </c>
      <c r="M130" s="20"/>
      <c r="N130" s="14">
        <f>ROUND(K130/$Q$13,0)</f>
        <v>-9</v>
      </c>
      <c r="O130" s="14">
        <f>K130/N130</f>
        <v>-1.5832722471263566E-19</v>
      </c>
    </row>
    <row r="131" spans="1:15">
      <c r="A131" s="20">
        <v>22</v>
      </c>
      <c r="B131" s="75">
        <v>0.2767527675276753</v>
      </c>
      <c r="C131" s="75">
        <v>5.9327664875732884E-2</v>
      </c>
      <c r="D131" s="75">
        <v>0.15772870662460567</v>
      </c>
      <c r="E131" s="75">
        <v>4.0090123875841308E-2</v>
      </c>
      <c r="F131" s="69">
        <v>7.68</v>
      </c>
      <c r="G131" s="69">
        <v>22.9</v>
      </c>
      <c r="H131" s="51">
        <v>91000</v>
      </c>
      <c r="I131" s="51">
        <v>500</v>
      </c>
      <c r="J131" s="51"/>
      <c r="K131" s="20">
        <f>SQRT((0.75*PI()*$Q$9*$Q$8*(SQRT(($Q$10/(2*H131))^2 +((9*$Q$11*B131)/(1000*$Q$8*$Q$9))) - ($Q$10/(2*H131)))^3 * ((B131-D131)/((I131/(F131/1000))*B131)))^2)</f>
        <v>1.5330402503506953E-18</v>
      </c>
      <c r="L131" s="20">
        <f>K131* ((1.5*(C131/B131)) + ((C131+E131)/(B131+D131))  + (C131/B131))</f>
        <v>1.1723863522545535E-18</v>
      </c>
      <c r="M131" s="20"/>
      <c r="N131" s="14">
        <f>ROUND(K131/$Q$13,0)</f>
        <v>-10</v>
      </c>
      <c r="O131" s="14">
        <f>K131/N131</f>
        <v>-1.5330402503506954E-19</v>
      </c>
    </row>
    <row r="132" spans="1:15">
      <c r="A132" s="20">
        <v>142</v>
      </c>
      <c r="B132" s="79">
        <v>5.5446747318824048E-2</v>
      </c>
      <c r="C132" s="79">
        <v>5.8532238939333443E-3</v>
      </c>
      <c r="D132" s="79">
        <v>0.34620934620934624</v>
      </c>
      <c r="E132" s="79">
        <v>4.703032195539688E-2</v>
      </c>
      <c r="F132" s="80">
        <v>7.76</v>
      </c>
      <c r="G132" s="80">
        <v>23</v>
      </c>
      <c r="H132" s="81">
        <v>100600</v>
      </c>
      <c r="I132" s="81">
        <v>503</v>
      </c>
      <c r="J132" s="81"/>
      <c r="K132" s="20">
        <f>SQRT((0.75*PI()*$Q$9*$Q$8*(SQRT(($Q$10/(2*H132))^2 +((9*$Q$11*B132)/(1000*$Q$8*$Q$9))) - ($Q$10/(2*H132)))^3 * ((B132-D132)/((I132/(F132/1000))*B132)))^2)</f>
        <v>1.5841258928372047E-18</v>
      </c>
      <c r="L132" s="20">
        <f>K132* ((1.5*(C132/B132)) + ((C132+E132)/(B132+D132))  + (C132/B132))</f>
        <v>6.2664171760596487E-19</v>
      </c>
      <c r="M132" s="20"/>
      <c r="N132" s="14">
        <f>ROUND(K132/$Q$13,0)</f>
        <v>-10</v>
      </c>
      <c r="O132" s="14">
        <f>K132/N132</f>
        <v>-1.5841258928372048E-19</v>
      </c>
    </row>
    <row r="133" spans="1:15">
      <c r="A133" s="20">
        <v>79</v>
      </c>
      <c r="B133" s="75">
        <v>5.8685446009389679E-2</v>
      </c>
      <c r="C133" s="75">
        <v>2.9687121162026941E-2</v>
      </c>
      <c r="D133" s="75">
        <v>0.36075036075036071</v>
      </c>
      <c r="E133" s="75">
        <v>7.4267151731940456E-2</v>
      </c>
      <c r="F133" s="69">
        <v>7.95</v>
      </c>
      <c r="G133" s="69">
        <v>23.1</v>
      </c>
      <c r="H133" s="51">
        <v>91300</v>
      </c>
      <c r="I133" s="51">
        <v>497</v>
      </c>
      <c r="J133" s="51"/>
      <c r="K133" s="20">
        <f>SQRT((0.75*PI()*$Q$9*$Q$8*(SQRT(($Q$10/(2*H133))^2 +((9*$Q$11*B133)/(1000*$Q$8*$Q$9))) - ($Q$10/(2*H133)))^3 * ((B133-D133)/((I133/(F133/1000))*B133)))^2)</f>
        <v>1.7405103354335175E-18</v>
      </c>
      <c r="L133" s="20">
        <f>K133* ((1.5*(C133/B133)) + ((C133+E133)/(B133+D133))  + (C133/B133))</f>
        <v>2.6325470622635496E-18</v>
      </c>
      <c r="M133" s="20"/>
      <c r="N133" s="14">
        <f>ROUND(K133/$Q$13,0)</f>
        <v>-11</v>
      </c>
      <c r="O133" s="14">
        <f>K133/N133</f>
        <v>-1.5822821231213795E-19</v>
      </c>
    </row>
    <row r="134" spans="1:15">
      <c r="A134" s="20">
        <v>54</v>
      </c>
      <c r="B134" s="75">
        <v>5.3248566792830007E-2</v>
      </c>
      <c r="C134" s="75">
        <v>1.2248818834583531E-3</v>
      </c>
      <c r="D134" s="75">
        <v>0.39906086996500323</v>
      </c>
      <c r="E134" s="75">
        <v>1.454991769132466E-2</v>
      </c>
      <c r="F134" s="69">
        <v>7.74</v>
      </c>
      <c r="G134" s="69">
        <v>23</v>
      </c>
      <c r="H134" s="51">
        <v>100800</v>
      </c>
      <c r="I134" s="51">
        <v>500</v>
      </c>
      <c r="J134" s="51"/>
      <c r="K134" s="20">
        <f>SQRT((0.75*PI()*$Q$9*$Q$8*(SQRT(($Q$10/(2*H134))^2 +((9*$Q$11*B134)/(1000*$Q$8*$Q$9))) - ($Q$10/(2*H134)))^3 * ((B134-D134)/((I134/(F134/1000))*B134)))^2)</f>
        <v>1.8485060021646185E-18</v>
      </c>
      <c r="L134" s="20">
        <f>K134* ((1.5*(C134/B134)) + ((C134+E134)/(B134+D134))  + (C134/B134))</f>
        <v>1.7077212446085972E-19</v>
      </c>
      <c r="M134" s="20"/>
      <c r="N134" s="14">
        <f>ROUND(K134/$Q$13,0)</f>
        <v>-12</v>
      </c>
      <c r="O134" s="14">
        <f>K134/N134</f>
        <v>-1.5404216684705154E-19</v>
      </c>
    </row>
    <row r="135" spans="1:15">
      <c r="A135" s="20">
        <v>95</v>
      </c>
      <c r="B135" s="75">
        <v>4.9489999999999999E-2</v>
      </c>
      <c r="C135" s="75">
        <v>3.6522312734985065E-3</v>
      </c>
      <c r="D135" s="75">
        <v>0.39926499999999998</v>
      </c>
      <c r="E135" s="75">
        <v>8.8644297213920753E-2</v>
      </c>
      <c r="F135" s="69">
        <v>8.1999999999999993</v>
      </c>
      <c r="G135" s="69">
        <v>22.5</v>
      </c>
      <c r="H135" s="51">
        <v>100000</v>
      </c>
      <c r="I135" s="51">
        <v>512</v>
      </c>
      <c r="J135" s="51"/>
      <c r="K135" s="20">
        <f>SQRT((0.75*PI()*$Q$9*$Q$8*(SQRT(($Q$10/(2*H135))^2 +((9*$Q$11*B135)/(1000*$Q$8*$Q$9))) - ($Q$10/(2*H135)))^3 * ((B135-D135)/((I135/(F135/1000))*B135)))^2)</f>
        <v>1.854456108373626E-18</v>
      </c>
      <c r="L135" s="20">
        <f>K135* ((1.5*(C135/B135)) + ((C135+E135)/(B135+D135))  + (C135/B135))</f>
        <v>7.2354538816817125E-19</v>
      </c>
      <c r="M135" s="20"/>
      <c r="N135" s="14">
        <f>ROUND(K135/$Q$13,0)</f>
        <v>-12</v>
      </c>
      <c r="O135" s="14">
        <f>K135/N135</f>
        <v>-1.5453800903113549E-19</v>
      </c>
    </row>
    <row r="136" spans="1:15">
      <c r="A136" s="20">
        <v>143</v>
      </c>
      <c r="B136" s="79">
        <v>4.8657532155881998E-2</v>
      </c>
      <c r="C136" s="79">
        <v>5.1035012720112953E-3</v>
      </c>
      <c r="D136" s="79">
        <v>0.45930458430458437</v>
      </c>
      <c r="E136" s="79">
        <v>6.7232986354489863E-2</v>
      </c>
      <c r="F136" s="80">
        <v>7.76</v>
      </c>
      <c r="G136" s="80">
        <v>23.2</v>
      </c>
      <c r="H136" s="81">
        <v>100600</v>
      </c>
      <c r="I136" s="81">
        <v>503</v>
      </c>
      <c r="J136" s="81"/>
      <c r="K136" s="20">
        <f>SQRT((0.75*PI()*$Q$9*$Q$8*(SQRT(($Q$10/(2*H136))^2 +((9*$Q$11*B136)/(1000*$Q$8*$Q$9))) - ($Q$10/(2*H136)))^3 * ((B136-D136)/((I136/(F136/1000))*B136)))^2)</f>
        <v>2.0788497837197412E-18</v>
      </c>
      <c r="L136" s="20">
        <f>K136* ((1.5*(C136/B136)) + ((C136+E136)/(B136+D136))  + (C136/B136))</f>
        <v>8.4114556791141257E-19</v>
      </c>
      <c r="M136" s="20"/>
      <c r="N136" s="14">
        <f>ROUND(K136/$Q$13,0)</f>
        <v>-13</v>
      </c>
      <c r="O136" s="14">
        <f>K136/N136</f>
        <v>-1.5991152182459548E-19</v>
      </c>
    </row>
    <row r="137" spans="1:15">
      <c r="A137" s="20">
        <v>149</v>
      </c>
      <c r="B137" s="75">
        <v>5.3865656960396205E-2</v>
      </c>
      <c r="C137" s="75">
        <v>7.4017323154096917E-3</v>
      </c>
      <c r="D137" s="75">
        <v>0.45001537424355176</v>
      </c>
      <c r="E137" s="75">
        <v>5.9976905802013605E-2</v>
      </c>
      <c r="F137" s="69">
        <v>7.7</v>
      </c>
      <c r="G137" s="69">
        <v>22</v>
      </c>
      <c r="H137" s="51">
        <v>101500</v>
      </c>
      <c r="I137" s="51">
        <v>503</v>
      </c>
      <c r="J137" s="51"/>
      <c r="K137" s="20">
        <f>SQRT((0.75*PI()*$Q$9*$Q$8*(SQRT(($Q$10/(2*H137))^2 +((9*$Q$11*B137)/(1000*$Q$8*$Q$9))) - ($Q$10/(2*H137)))^3 * ((B137-D137)/((I137/(F137/1000))*B137)))^2)</f>
        <v>2.1094322277219226E-18</v>
      </c>
      <c r="L137" s="20">
        <f>K137* ((1.5*(C137/B137)) + ((C137+E137)/(B137+D137))  + (C137/B137))</f>
        <v>1.0067197172405556E-18</v>
      </c>
      <c r="M137" s="20"/>
      <c r="N137" s="14">
        <f>ROUND(K137/$Q$13,0)</f>
        <v>-14</v>
      </c>
      <c r="O137" s="14">
        <f>K137/N137</f>
        <v>-1.5067373055156591E-19</v>
      </c>
    </row>
    <row r="138" spans="1:15">
      <c r="A138" s="20">
        <v>123</v>
      </c>
      <c r="B138" s="75">
        <v>0.1</v>
      </c>
      <c r="C138" s="75">
        <v>2.5000000000000001E-2</v>
      </c>
      <c r="D138" s="75">
        <v>0.38461538461538464</v>
      </c>
      <c r="E138" s="75">
        <v>0.36982248520710059</v>
      </c>
      <c r="F138" s="69">
        <v>7.86</v>
      </c>
      <c r="G138" s="69">
        <v>23</v>
      </c>
      <c r="H138" s="51">
        <v>100700</v>
      </c>
      <c r="I138" s="51">
        <v>504</v>
      </c>
      <c r="J138" s="51"/>
      <c r="K138" s="20">
        <f>SQRT((0.75*PI()*$Q$9*$Q$8*(SQRT(($Q$10/(2*H138))^2 +((9*$Q$11*B138)/(1000*$Q$8*$Q$9))) - ($Q$10/(2*H138)))^3 * ((B138-D138)/((I138/(F138/1000))*B138)))^2)</f>
        <v>2.1711182192261916E-18</v>
      </c>
      <c r="L138" s="20">
        <f>K138* ((1.5*(C138/B138)) + ((C138+E138)/(B138+D138))  + (C138/B138))</f>
        <v>3.1257872652565118E-18</v>
      </c>
      <c r="M138" s="20"/>
      <c r="N138" s="14">
        <f>ROUND(K138/$Q$13,0)</f>
        <v>-14</v>
      </c>
      <c r="O138" s="14">
        <f>K138/N138</f>
        <v>-1.5507987280187084E-19</v>
      </c>
    </row>
    <row r="139" spans="1:15">
      <c r="A139" s="20">
        <v>4</v>
      </c>
      <c r="B139" s="75">
        <v>3.0372057706909646E-2</v>
      </c>
      <c r="C139" s="75">
        <v>9.2424224079963157E-3</v>
      </c>
      <c r="D139" s="75">
        <v>0.81967213114754101</v>
      </c>
      <c r="E139" s="75">
        <v>0.24943176867481856</v>
      </c>
      <c r="F139" s="69">
        <v>6.75</v>
      </c>
      <c r="G139" s="69">
        <v>22.8</v>
      </c>
      <c r="H139" s="51">
        <v>88900</v>
      </c>
      <c r="I139" s="51">
        <v>502</v>
      </c>
      <c r="J139" s="51"/>
      <c r="K139" s="20">
        <f>SQRT((0.75*PI()*$Q$9*$Q$8*(SQRT(($Q$10/(2*H139))^2 +((9*$Q$11*B139)/(1000*$Q$8*$Q$9))) - ($Q$10/(2*H139)))^3 * ((B139-D139)/((I139/(F139/1000))*B139)))^2)</f>
        <v>2.6026385932158794E-18</v>
      </c>
      <c r="L139" s="20">
        <f>K139* ((1.5*(C139/B139)) + ((C139+E139)/(B139+D139))  + (C139/B139))</f>
        <v>2.7720017919410525E-18</v>
      </c>
      <c r="M139" s="20"/>
      <c r="N139" s="14">
        <f>ROUND(K139/$Q$13,0)</f>
        <v>-17</v>
      </c>
      <c r="O139" s="14">
        <f>K139/N139</f>
        <v>-1.5309638783622819E-19</v>
      </c>
    </row>
    <row r="140" spans="1:15">
      <c r="A140" s="20">
        <v>67</v>
      </c>
      <c r="B140" s="75">
        <v>3.0372057706909646E-2</v>
      </c>
      <c r="C140" s="75">
        <v>9.2424224079963157E-3</v>
      </c>
      <c r="D140" s="75">
        <v>0.81967213114754101</v>
      </c>
      <c r="E140" s="75">
        <v>0.24943176867481856</v>
      </c>
      <c r="F140" s="69">
        <v>6.75</v>
      </c>
      <c r="G140" s="69">
        <v>22.8</v>
      </c>
      <c r="H140" s="51">
        <v>88900</v>
      </c>
      <c r="I140" s="51">
        <v>502</v>
      </c>
      <c r="J140" s="51"/>
      <c r="K140" s="20">
        <f>SQRT((0.75*PI()*$Q$9*$Q$8*(SQRT(($Q$10/(2*H140))^2 +((9*$Q$11*B140)/(1000*$Q$8*$Q$9))) - ($Q$10/(2*H140)))^3 * ((B140-D140)/((I140/(F140/1000))*B140)))^2)</f>
        <v>2.6026385932158794E-18</v>
      </c>
      <c r="L140" s="20">
        <f>K140* ((1.5*(C140/B140)) + ((C140+E140)/(B140+D140))  + (C140/B140))</f>
        <v>2.7720017919410525E-18</v>
      </c>
      <c r="M140" s="20"/>
      <c r="N140" s="14">
        <f>ROUND(K140/$Q$13,0)</f>
        <v>-17</v>
      </c>
      <c r="O140" s="14">
        <f>K140/N140</f>
        <v>-1.5309638783622819E-19</v>
      </c>
    </row>
    <row r="141" spans="1:15">
      <c r="A141" s="20">
        <v>88</v>
      </c>
      <c r="B141" s="75">
        <v>0.157</v>
      </c>
      <c r="C141" s="75"/>
      <c r="D141" s="75">
        <v>0.49</v>
      </c>
      <c r="E141" s="75"/>
      <c r="F141" s="69">
        <v>7.8</v>
      </c>
      <c r="G141" s="69">
        <v>23</v>
      </c>
      <c r="H141" s="51">
        <v>90600</v>
      </c>
      <c r="I141" s="51">
        <v>500</v>
      </c>
      <c r="J141" s="51"/>
      <c r="K141" s="20">
        <f>SQRT((0.75*PI()*$Q$9*$Q$8*(SQRT(($Q$10/(2*H141))^2 +((9*$Q$11*B141)/(1000*$Q$8*$Q$9))) - ($Q$10/(2*H141)))^3 * ((B141-D141)/((I141/(F141/1000))*B141)))^2)</f>
        <v>3.2162738634037646E-18</v>
      </c>
      <c r="L141" s="20">
        <f>K141* ((1.5*(C141/B141)) + ((C141+E141)/(B141+D141))  + (C141/B141))</f>
        <v>0</v>
      </c>
      <c r="M141" s="20"/>
      <c r="N141" s="14">
        <f>ROUND(K141/$Q$13,0)</f>
        <v>-21</v>
      </c>
      <c r="O141" s="14">
        <f>K141/N141</f>
        <v>-1.5315589825732213E-19</v>
      </c>
    </row>
    <row r="142" spans="1:15">
      <c r="A142" s="20">
        <v>174</v>
      </c>
      <c r="B142" s="75">
        <v>7.3218324802893558E-2</v>
      </c>
      <c r="C142" s="75">
        <v>7.6023999999999996E-3</v>
      </c>
      <c r="D142" s="75">
        <v>0.58524493764501018</v>
      </c>
      <c r="E142" s="75">
        <v>6.076024E-2</v>
      </c>
      <c r="F142" s="69">
        <v>10</v>
      </c>
      <c r="G142" s="69">
        <v>20</v>
      </c>
      <c r="H142" s="51">
        <v>101500</v>
      </c>
      <c r="I142" s="51">
        <v>502</v>
      </c>
      <c r="J142" s="51"/>
      <c r="K142" s="20">
        <f>SQRT((0.75*PI()*$Q$9*$Q$8*(SQRT(($Q$10/(2*H142))^2 +((9*$Q$11*B142)/(1000*$Q$8*$Q$9))) - ($Q$10/(2*H142)))^3 * ((B142-D142)/((I142/(F142/1000))*B142)))^2)</f>
        <v>4.2084175132111898E-18</v>
      </c>
      <c r="L142" s="20">
        <f>K142* ((1.5*(C142/B142)) + ((C142+E142)/(B142+D142))  + (C142/B142))</f>
        <v>1.5293444809300532E-18</v>
      </c>
      <c r="M142" s="20"/>
      <c r="N142" s="14">
        <f>ROUND(K142/$Q$13,0)</f>
        <v>-27</v>
      </c>
      <c r="O142" s="14">
        <f>K142/N142</f>
        <v>-1.5586731530411815E-19</v>
      </c>
    </row>
    <row r="143" spans="1:15">
      <c r="A143" s="20">
        <v>85</v>
      </c>
      <c r="B143" s="75">
        <v>0.20200000000000001</v>
      </c>
      <c r="C143" s="75"/>
      <c r="D143" s="75">
        <v>0.59299999999999997</v>
      </c>
      <c r="E143" s="75"/>
      <c r="F143" s="69">
        <v>7.8</v>
      </c>
      <c r="G143" s="69">
        <v>23</v>
      </c>
      <c r="H143" s="51">
        <v>90600</v>
      </c>
      <c r="I143" s="51">
        <v>500</v>
      </c>
      <c r="J143" s="51"/>
      <c r="K143" s="20">
        <f>SQRT((0.75*PI()*$Q$9*$Q$8*(SQRT(($Q$10/(2*H143))^2 +((9*$Q$11*B143)/(1000*$Q$8*$Q$9))) - ($Q$10/(2*H143)))^3 * ((B143-D143)/((I143/(F143/1000))*B143)))^2)</f>
        <v>4.3241862210624202E-18</v>
      </c>
      <c r="L143" s="20">
        <f>K143* ((1.5*(C143/B143)) + ((C143+E143)/(B143+D143))  + (C143/B143))</f>
        <v>0</v>
      </c>
      <c r="M143" s="20"/>
      <c r="N143" s="14">
        <f>ROUND(K143/$Q$13,0)</f>
        <v>-28</v>
      </c>
      <c r="O143" s="14">
        <f>K143/N143</f>
        <v>-1.5443522218080073E-19</v>
      </c>
    </row>
    <row r="144" spans="1:15">
      <c r="A144" s="20">
        <v>172</v>
      </c>
      <c r="B144" s="75">
        <v>5.944438626183518E-2</v>
      </c>
      <c r="C144" s="75">
        <v>6.2100000000000002E-3</v>
      </c>
      <c r="D144" s="75">
        <v>0.74266293464998345</v>
      </c>
      <c r="E144" s="75">
        <v>7.7623300000000006E-2</v>
      </c>
      <c r="F144" s="69">
        <v>10</v>
      </c>
      <c r="G144" s="69">
        <v>20</v>
      </c>
      <c r="H144" s="51">
        <v>101500</v>
      </c>
      <c r="I144" s="51">
        <v>504</v>
      </c>
      <c r="J144" s="51"/>
      <c r="K144" s="20">
        <f>SQRT((0.75*PI()*$Q$9*$Q$8*(SQRT(($Q$10/(2*H144))^2 +((9*$Q$11*B144)/(1000*$Q$8*$Q$9))) - ($Q$10/(2*H144)))^3 * ((B144-D144)/((I144/(F144/1000))*B144)))^2)</f>
        <v>4.9824598236769187E-18</v>
      </c>
      <c r="L144" s="20">
        <f>K144* ((1.5*(C144/B144)) + ((C144+E144)/(B144+D144))  + (C144/B144))</f>
        <v>1.8220097900396173E-18</v>
      </c>
      <c r="M144" s="20"/>
      <c r="N144" s="14">
        <f>ROUND(K144/$Q$13,0)</f>
        <v>-32</v>
      </c>
      <c r="O144" s="14">
        <f>K144/N144</f>
        <v>-1.5570186948990371E-19</v>
      </c>
    </row>
    <row r="145" spans="1:15">
      <c r="A145" s="20">
        <v>82</v>
      </c>
      <c r="B145" s="75">
        <v>0.114</v>
      </c>
      <c r="C145" s="75"/>
      <c r="D145" s="75">
        <v>0.75900000000000001</v>
      </c>
      <c r="E145" s="75"/>
      <c r="F145" s="69">
        <v>7.8</v>
      </c>
      <c r="G145" s="69">
        <v>22</v>
      </c>
      <c r="H145" s="51">
        <v>90600</v>
      </c>
      <c r="I145" s="51">
        <v>500</v>
      </c>
      <c r="J145" s="51"/>
      <c r="K145" s="20">
        <f>SQRT((0.75*PI()*$Q$9*$Q$8*(SQRT(($Q$10/(2*H145))^2 +((9*$Q$11*B145)/(1000*$Q$8*$Q$9))) - ($Q$10/(2*H145)))^3 * ((B145-D145)/((I145/(F145/1000))*B145)))^2)</f>
        <v>5.2356714599434365E-18</v>
      </c>
      <c r="L145" s="20">
        <f>K145* ((1.5*(C145/B145)) + ((C145+E145)/(B145+D145))  + (C145/B145))</f>
        <v>0</v>
      </c>
      <c r="M145" s="20"/>
      <c r="N145" s="14">
        <f>ROUND(K145/$Q$13,0)</f>
        <v>-34</v>
      </c>
      <c r="O145" s="14">
        <f>K145/N145</f>
        <v>-1.539903370571599E-19</v>
      </c>
    </row>
    <row r="146" spans="1:15">
      <c r="A146" s="20">
        <v>168</v>
      </c>
      <c r="B146" s="75">
        <v>2.1219999999999999</v>
      </c>
      <c r="C146" s="75">
        <v>0.21589999999999998</v>
      </c>
      <c r="D146" s="75">
        <v>2.3039999999999998</v>
      </c>
      <c r="E146" s="75">
        <v>0.2404</v>
      </c>
      <c r="F146" s="69">
        <v>7</v>
      </c>
      <c r="G146" s="69">
        <v>23</v>
      </c>
      <c r="H146" s="51">
        <v>101400</v>
      </c>
      <c r="I146" s="51">
        <v>500</v>
      </c>
      <c r="J146" s="51"/>
      <c r="K146" s="20">
        <f>SQRT((0.75*PI()*$Q$9*$Q$8*(SQRT(($Q$10/(2*H146))^2 +((9*$Q$11*B146)/(1000*$Q$8*$Q$9))) - ($Q$10/(2*H146)))^3 * ((B146-D146)/((I146/(F146/1000))*B146)))^2)</f>
        <v>6.1599819577660503E-18</v>
      </c>
      <c r="L146" s="20">
        <f>K146* ((1.5*(C146/B146)) + ((C146+E146)/(B146+D146))  + (C146/B146))</f>
        <v>2.2019129065306301E-18</v>
      </c>
      <c r="M146" s="20"/>
      <c r="N146" s="14">
        <f>ROUND(K146/$Q$13,0)</f>
        <v>-40</v>
      </c>
      <c r="O146" s="14">
        <f>K146/N146</f>
        <v>-1.5399954894415126E-19</v>
      </c>
    </row>
    <row r="147" spans="1:15">
      <c r="A147" s="20">
        <v>84</v>
      </c>
      <c r="B147" s="75">
        <v>0.216</v>
      </c>
      <c r="C147" s="75"/>
      <c r="D147" s="75">
        <v>0.78700000000000003</v>
      </c>
      <c r="E147" s="75"/>
      <c r="F147" s="69">
        <v>7.8</v>
      </c>
      <c r="G147" s="69">
        <v>23</v>
      </c>
      <c r="H147" s="51">
        <v>90600</v>
      </c>
      <c r="I147" s="51">
        <v>500</v>
      </c>
      <c r="J147" s="51"/>
      <c r="K147" s="20">
        <f>SQRT((0.75*PI()*$Q$9*$Q$8*(SQRT(($Q$10/(2*H147))^2 +((9*$Q$11*B147)/(1000*$Q$8*$Q$9))) - ($Q$10/(2*H147)))^3 * ((B147-D147)/((I147/(F147/1000))*B147)))^2)</f>
        <v>6.5451442848859117E-18</v>
      </c>
      <c r="L147" s="20">
        <f>K147* ((1.5*(C147/B147)) + ((C147+E147)/(B147+D147))  + (C147/B147))</f>
        <v>0</v>
      </c>
      <c r="M147" s="20"/>
      <c r="N147" s="14">
        <f>ROUND(K147/$Q$13,0)</f>
        <v>-42</v>
      </c>
      <c r="O147" s="14">
        <f>K147/N147</f>
        <v>-1.5583676868775979E-19</v>
      </c>
    </row>
    <row r="148" spans="1:15">
      <c r="A148" s="20">
        <v>164</v>
      </c>
      <c r="B148" s="75">
        <v>2.4060000000000001</v>
      </c>
      <c r="C148" s="75">
        <v>0.1986</v>
      </c>
      <c r="D148" s="75">
        <v>2.1570000000000005</v>
      </c>
      <c r="E148" s="75">
        <v>0.22570000000000007</v>
      </c>
      <c r="F148" s="69">
        <v>7</v>
      </c>
      <c r="G148" s="69">
        <v>23</v>
      </c>
      <c r="H148" s="51">
        <v>101400</v>
      </c>
      <c r="I148" s="51">
        <v>500</v>
      </c>
      <c r="J148" s="51"/>
      <c r="K148" s="20">
        <f>SQRT((0.75*PI()*$Q$9*$Q$8*(SQRT(($Q$10/(2*H148))^2 +((9*$Q$11*B148)/(1000*$Q$8*$Q$9))) - ($Q$10/(2*H148)))^3 * ((B148-D148)/((I148/(F148/1000))*B148)))^2)</f>
        <v>8.9845039987723551E-18</v>
      </c>
      <c r="L148" s="20">
        <f>K148* ((1.5*(C148/B148)) + ((C148+E148)/(B148+D148))  + (C148/B148))</f>
        <v>2.689476880739625E-18</v>
      </c>
      <c r="M148" s="20"/>
      <c r="N148" s="14">
        <f>ROUND(K148/$Q$13,0)</f>
        <v>-58</v>
      </c>
      <c r="O148" s="14">
        <f>K148/N148</f>
        <v>-1.5490524135814405E-19</v>
      </c>
    </row>
    <row r="149" spans="1:15">
      <c r="A149" s="20">
        <v>158</v>
      </c>
      <c r="B149" s="75">
        <v>3.0089999999999995</v>
      </c>
      <c r="C149" s="75">
        <v>0.32570000000000005</v>
      </c>
      <c r="D149" s="75">
        <v>2.7349999999999999</v>
      </c>
      <c r="E149" s="75">
        <v>0.28350000000000003</v>
      </c>
      <c r="F149" s="69">
        <v>7</v>
      </c>
      <c r="G149" s="69">
        <v>23</v>
      </c>
      <c r="H149" s="51">
        <v>101400</v>
      </c>
      <c r="I149" s="51">
        <v>500</v>
      </c>
      <c r="J149" s="51"/>
      <c r="K149" s="20">
        <f>SQRT((0.75*PI()*$Q$9*$Q$8*(SQRT(($Q$10/(2*H149))^2 +((9*$Q$11*B149)/(1000*$Q$8*$Q$9))) - ($Q$10/(2*H149)))^3 * ((B149-D149)/((I149/(F149/1000))*B149)))^2)</f>
        <v>1.1077547566905457E-17</v>
      </c>
      <c r="L149" s="20">
        <f>K149* ((1.5*(C149/B149)) + ((C149+E149)/(B149+D149))  + (C149/B149))</f>
        <v>4.1725061534272855E-18</v>
      </c>
      <c r="M149" s="20"/>
      <c r="N149" s="14">
        <f>ROUND(K149/$Q$13,0)</f>
        <v>-72</v>
      </c>
      <c r="O149" s="14">
        <f>K149/N149</f>
        <v>-1.5385482731813134E-19</v>
      </c>
    </row>
    <row r="150" spans="1:15">
      <c r="A150" s="20">
        <v>167</v>
      </c>
      <c r="B150" s="75">
        <v>2.161</v>
      </c>
      <c r="C150" s="75">
        <v>0.16020000000000004</v>
      </c>
      <c r="D150" s="75">
        <v>1.7909999999999999</v>
      </c>
      <c r="E150" s="75">
        <v>0.18910000000000002</v>
      </c>
      <c r="F150" s="69">
        <v>7</v>
      </c>
      <c r="G150" s="69">
        <v>23</v>
      </c>
      <c r="H150" s="51">
        <v>101400</v>
      </c>
      <c r="I150" s="51">
        <v>500</v>
      </c>
      <c r="J150" s="51"/>
      <c r="K150" s="20">
        <f>SQRT((0.75*PI()*$Q$9*$Q$8*(SQRT(($Q$10/(2*H150))^2 +((9*$Q$11*B150)/(1000*$Q$8*$Q$9))) - ($Q$10/(2*H150)))^3 * ((B150-D150)/((I150/(F150/1000))*B150)))^2)</f>
        <v>1.2639813098308047E-17</v>
      </c>
      <c r="L150" s="20">
        <f>K150* ((1.5*(C150/B150)) + ((C150+E150)/(B150+D150))  + (C150/B150))</f>
        <v>3.4597253118072948E-18</v>
      </c>
      <c r="M150" s="20"/>
      <c r="N150" s="14">
        <f>ROUND(K150/$Q$13,0)</f>
        <v>-82</v>
      </c>
      <c r="O150" s="14">
        <f>K150/N150</f>
        <v>-1.5414406217448837E-19</v>
      </c>
    </row>
    <row r="151" spans="1:15">
      <c r="A151" s="20">
        <v>166</v>
      </c>
      <c r="B151" s="75">
        <v>2.2149999999999999</v>
      </c>
      <c r="C151" s="75">
        <v>0.1691</v>
      </c>
      <c r="D151" s="75">
        <v>1.7583333333333331</v>
      </c>
      <c r="E151" s="75">
        <v>0.18583333333333332</v>
      </c>
      <c r="F151" s="69">
        <v>7</v>
      </c>
      <c r="G151" s="69">
        <v>23</v>
      </c>
      <c r="H151" s="51">
        <v>101400</v>
      </c>
      <c r="I151" s="51">
        <v>500</v>
      </c>
      <c r="J151" s="51"/>
      <c r="K151" s="20">
        <f>SQRT((0.75*PI()*$Q$9*$Q$8*(SQRT(($Q$10/(2*H151))^2 +((9*$Q$11*B151)/(1000*$Q$8*$Q$9))) - ($Q$10/(2*H151)))^3 * ((B151-D151)/((I151/(F151/1000))*B151)))^2)</f>
        <v>1.5797918367233522E-17</v>
      </c>
      <c r="L151" s="20">
        <f>K151* ((1.5*(C151/B151)) + ((C151+E151)/(B151+D151))  + (C151/B151))</f>
        <v>4.4263657748535697E-18</v>
      </c>
      <c r="M151" s="20"/>
      <c r="N151" s="14">
        <f>ROUND(K151/$Q$13,0)</f>
        <v>-102</v>
      </c>
      <c r="O151" s="14">
        <f>K151/N151</f>
        <v>-1.548815526199365E-19</v>
      </c>
    </row>
    <row r="152" spans="1:15">
      <c r="A152" s="20">
        <v>183</v>
      </c>
      <c r="B152" s="75">
        <v>2.75</v>
      </c>
      <c r="C152" s="75">
        <v>0.5</v>
      </c>
      <c r="D152" s="75">
        <v>2.4</v>
      </c>
      <c r="E152" s="75">
        <v>0.5</v>
      </c>
      <c r="F152" s="69">
        <v>9</v>
      </c>
      <c r="G152" s="69">
        <v>22</v>
      </c>
      <c r="H152" s="51">
        <v>101960</v>
      </c>
      <c r="I152" s="51">
        <v>503</v>
      </c>
      <c r="J152" s="51"/>
      <c r="K152" s="20">
        <f>SQRT((0.75*PI()*$Q$9*$Q$8*(SQRT(($Q$10/(2*H152))^2 +((9*$Q$11*B152)/(1000*$Q$8*$Q$9))) - ($Q$10/(2*H152)))^3 * ((B152-D152)/((I152/(F152/1000))*B152)))^2)</f>
        <v>1.7277405127368775E-17</v>
      </c>
      <c r="L152" s="20">
        <f>K152* ((1.5*(C152/B152)) + ((C152+E152)/(B152+D152))  + (C152/B152))</f>
        <v>1.1208201914047704E-17</v>
      </c>
      <c r="M152" s="20"/>
      <c r="N152" s="14">
        <f>ROUND(K152/$Q$13,0)</f>
        <v>-112</v>
      </c>
      <c r="O152" s="14">
        <f>K152/N152</f>
        <v>-1.5426254578007836E-19</v>
      </c>
    </row>
    <row r="153" spans="1:15">
      <c r="A153" s="20">
        <v>87</v>
      </c>
      <c r="B153" s="75">
        <v>0.66500000000000004</v>
      </c>
      <c r="C153" s="75"/>
      <c r="D153" s="75">
        <v>1.6279999999999999</v>
      </c>
      <c r="E153" s="75"/>
      <c r="F153" s="69">
        <v>7.8</v>
      </c>
      <c r="G153" s="69">
        <v>23</v>
      </c>
      <c r="H153" s="51">
        <v>90600</v>
      </c>
      <c r="I153" s="51">
        <v>500</v>
      </c>
      <c r="J153" s="51"/>
      <c r="K153" s="20">
        <f>SQRT((0.75*PI()*$Q$9*$Q$8*(SQRT(($Q$10/(2*H153))^2 +((9*$Q$11*B153)/(1000*$Q$8*$Q$9))) - ($Q$10/(2*H153)))^3 * ((B153-D153)/((I153/(F153/1000))*B153)))^2)</f>
        <v>1.9942109637111974E-17</v>
      </c>
      <c r="L153" s="20">
        <f>K153* ((1.5*(C153/B153)) + ((C153+E153)/(B153+D153))  + (C153/B153))</f>
        <v>0</v>
      </c>
      <c r="M153" s="20"/>
      <c r="N153" s="14">
        <f>ROUND(K153/$Q$13,0)</f>
        <v>-129</v>
      </c>
      <c r="O153" s="14">
        <f>K153/N153</f>
        <v>-1.5458999718691452E-19</v>
      </c>
    </row>
    <row r="154" spans="1:15">
      <c r="A154" s="20">
        <v>90</v>
      </c>
      <c r="B154" s="75">
        <v>0.43</v>
      </c>
      <c r="C154" s="75"/>
      <c r="D154" s="75">
        <v>1.7849999999999999</v>
      </c>
      <c r="E154" s="75"/>
      <c r="F154" s="69">
        <v>7.8</v>
      </c>
      <c r="G154" s="69">
        <v>23</v>
      </c>
      <c r="H154" s="51">
        <v>90600</v>
      </c>
      <c r="I154" s="51">
        <v>500</v>
      </c>
      <c r="J154" s="51"/>
      <c r="K154" s="20">
        <f>SQRT((0.75*PI()*$Q$9*$Q$8*(SQRT(($Q$10/(2*H154))^2 +((9*$Q$11*B154)/(1000*$Q$8*$Q$9))) - ($Q$10/(2*H154)))^3 * ((B154-D154)/((I154/(F154/1000))*B154)))^2)</f>
        <v>2.2351927260019854E-17</v>
      </c>
      <c r="L154" s="20">
        <f>K154* ((1.5*(C154/B154)) + ((C154+E154)/(B154+D154))  + (C154/B154))</f>
        <v>0</v>
      </c>
      <c r="M154" s="20"/>
      <c r="N154" s="14">
        <f>ROUND(K154/$Q$13,0)</f>
        <v>-145</v>
      </c>
      <c r="O154" s="14">
        <f>K154/N154</f>
        <v>-1.5415122248289555E-19</v>
      </c>
    </row>
    <row r="155" spans="1:15">
      <c r="A155" s="20">
        <v>157</v>
      </c>
      <c r="B155" s="75">
        <v>3.0729999999999995</v>
      </c>
      <c r="C155" s="75">
        <v>0.23149999999999998</v>
      </c>
      <c r="D155" s="75">
        <v>2.484</v>
      </c>
      <c r="E155" s="75">
        <v>0.25840000000000007</v>
      </c>
      <c r="F155" s="69">
        <v>7</v>
      </c>
      <c r="G155" s="69">
        <v>23</v>
      </c>
      <c r="H155" s="51">
        <v>101400</v>
      </c>
      <c r="I155" s="51">
        <v>500</v>
      </c>
      <c r="J155" s="51"/>
      <c r="K155" s="20">
        <f>SQRT((0.75*PI()*$Q$9*$Q$8*(SQRT(($Q$10/(2*H155))^2 +((9*$Q$11*B155)/(1000*$Q$8*$Q$9))) - ($Q$10/(2*H155)))^3 * ((B155-D155)/((I155/(F155/1000))*B155)))^2)</f>
        <v>2.4068688301934575E-17</v>
      </c>
      <c r="L155" s="20">
        <f>K155* ((1.5*(C155/B155)) + ((C155+E155)/(B155+D155))  + (C155/B155))</f>
        <v>6.6548227354753246E-18</v>
      </c>
      <c r="M155" s="20"/>
      <c r="N155" s="14">
        <f>ROUND(K155/$Q$13,0)</f>
        <v>-156</v>
      </c>
      <c r="O155" s="14">
        <f>K155/N155</f>
        <v>-1.5428646347393957E-19</v>
      </c>
    </row>
    <row r="156" spans="1:15">
      <c r="A156" s="20">
        <v>83</v>
      </c>
      <c r="B156" s="75">
        <v>1.5669999999999999</v>
      </c>
      <c r="C156" s="75"/>
      <c r="D156" s="75">
        <v>2.3239999999999998</v>
      </c>
      <c r="E156" s="75"/>
      <c r="F156" s="69">
        <v>7.8</v>
      </c>
      <c r="G156" s="69">
        <v>23</v>
      </c>
      <c r="H156" s="51">
        <v>90600</v>
      </c>
      <c r="I156" s="51">
        <v>500</v>
      </c>
      <c r="J156" s="51"/>
      <c r="K156" s="20">
        <f>SQRT((0.75*PI()*$Q$9*$Q$8*(SQRT(($Q$10/(2*H156))^2 +((9*$Q$11*B156)/(1000*$Q$8*$Q$9))) - ($Q$10/(2*H156)))^3 * ((B156-D156)/((I156/(F156/1000))*B156)))^2)</f>
        <v>2.4390503822695692E-17</v>
      </c>
      <c r="L156" s="20">
        <f>K156* ((1.5*(C156/B156)) + ((C156+E156)/(B156+D156))  + (C156/B156))</f>
        <v>0</v>
      </c>
      <c r="M156" s="20"/>
      <c r="N156" s="14">
        <f>ROUND(K156/$Q$13,0)</f>
        <v>-158</v>
      </c>
      <c r="O156" s="14">
        <f>K156/N156</f>
        <v>-1.5437027735883348E-19</v>
      </c>
    </row>
    <row r="157" spans="1:15">
      <c r="A157" s="20">
        <v>86</v>
      </c>
      <c r="B157" s="75">
        <v>0.40500000000000003</v>
      </c>
      <c r="C157" s="75"/>
      <c r="D157" s="75">
        <v>1.9650000000000001</v>
      </c>
      <c r="E157" s="75"/>
      <c r="F157" s="69">
        <v>7.8</v>
      </c>
      <c r="G157" s="69">
        <v>23</v>
      </c>
      <c r="H157" s="51">
        <v>90600</v>
      </c>
      <c r="I157" s="51">
        <v>500</v>
      </c>
      <c r="J157" s="51"/>
      <c r="K157" s="20">
        <f>SQRT((0.75*PI()*$Q$9*$Q$8*(SQRT(($Q$10/(2*H157))^2 +((9*$Q$11*B157)/(1000*$Q$8*$Q$9))) - ($Q$10/(2*H157)))^3 * ((B157-D157)/((I157/(F157/1000))*B157)))^2)</f>
        <v>2.49378134548171E-17</v>
      </c>
      <c r="L157" s="20">
        <f>K157* ((1.5*(C157/B157)) + ((C157+E157)/(B157+D157))  + (C157/B157))</f>
        <v>0</v>
      </c>
      <c r="M157" s="20"/>
      <c r="N157" s="14">
        <f>ROUND(K157/$Q$13,0)</f>
        <v>-161</v>
      </c>
      <c r="O157" s="14">
        <f>K157/N157</f>
        <v>-1.548932512721559E-19</v>
      </c>
    </row>
    <row r="158" spans="1:15">
      <c r="A158" s="20">
        <v>159</v>
      </c>
      <c r="B158" s="75">
        <v>2.9159999999999999</v>
      </c>
      <c r="C158" s="75">
        <v>0.17020000000000002</v>
      </c>
      <c r="D158" s="75">
        <v>2.2600000000000002</v>
      </c>
      <c r="E158" s="75">
        <v>0.23599999999999999</v>
      </c>
      <c r="F158" s="69">
        <v>7</v>
      </c>
      <c r="G158" s="69">
        <v>23</v>
      </c>
      <c r="H158" s="51">
        <v>101400</v>
      </c>
      <c r="I158" s="51">
        <v>500</v>
      </c>
      <c r="J158" s="51"/>
      <c r="K158" s="20">
        <f>SQRT((0.75*PI()*$Q$9*$Q$8*(SQRT(($Q$10/(2*H158))^2 +((9*$Q$11*B158)/(1000*$Q$8*$Q$9))) - ($Q$10/(2*H158)))^3 * ((B158-D158)/((I158/(F158/1000))*B158)))^2)</f>
        <v>2.6101646472277572E-17</v>
      </c>
      <c r="L158" s="20">
        <f>K158* ((1.5*(C158/B158)) + ((C158+E158)/(B158+D158))  + (C158/B158))</f>
        <v>5.8571221867461926E-18</v>
      </c>
      <c r="M158" s="20"/>
      <c r="N158" s="14">
        <f>ROUND(K158/$Q$13,0)</f>
        <v>-169</v>
      </c>
      <c r="O158" s="14">
        <f>K158/N158</f>
        <v>-1.5444761226199748E-19</v>
      </c>
    </row>
    <row r="159" spans="1:15">
      <c r="A159" s="20">
        <v>165</v>
      </c>
      <c r="B159" s="75">
        <v>2.331</v>
      </c>
      <c r="C159" s="75">
        <v>0.1472</v>
      </c>
      <c r="D159" s="75">
        <v>1.52</v>
      </c>
      <c r="E159" s="75">
        <v>0.16200000000000001</v>
      </c>
      <c r="F159" s="69">
        <v>7</v>
      </c>
      <c r="G159" s="69">
        <v>23</v>
      </c>
      <c r="H159" s="51">
        <v>101400</v>
      </c>
      <c r="I159" s="51">
        <v>500</v>
      </c>
      <c r="J159" s="51"/>
      <c r="K159" s="20">
        <f>SQRT((0.75*PI()*$Q$9*$Q$8*(SQRT(($Q$10/(2*H159))^2 +((9*$Q$11*B159)/(1000*$Q$8*$Q$9))) - ($Q$10/(2*H159)))^3 * ((B159-D159)/((I159/(F159/1000))*B159)))^2)</f>
        <v>2.8794727275204219E-17</v>
      </c>
      <c r="L159" s="20">
        <f>K159* ((1.5*(C159/B159)) + ((C159+E159)/(B159+D159))  + (C159/B159))</f>
        <v>6.8578383850399862E-18</v>
      </c>
      <c r="M159" s="20"/>
      <c r="N159" s="14">
        <f>ROUND(K159/$Q$13,0)</f>
        <v>-186</v>
      </c>
      <c r="O159" s="14">
        <f>K159/N159</f>
        <v>-1.5481036169464634E-19</v>
      </c>
    </row>
    <row r="160" spans="1:15">
      <c r="A160" s="20">
        <v>162</v>
      </c>
      <c r="B160" s="75">
        <v>2.645</v>
      </c>
      <c r="C160" s="75">
        <v>0.16980000000000003</v>
      </c>
      <c r="D160" s="75">
        <v>1.8540000000000003</v>
      </c>
      <c r="E160" s="75">
        <v>0.19539999999999996</v>
      </c>
      <c r="F160" s="69">
        <v>7</v>
      </c>
      <c r="G160" s="69">
        <v>23</v>
      </c>
      <c r="H160" s="51">
        <v>101400</v>
      </c>
      <c r="I160" s="51">
        <v>500</v>
      </c>
      <c r="J160" s="51"/>
      <c r="K160" s="20">
        <f>SQRT((0.75*PI()*$Q$9*$Q$8*(SQRT(($Q$10/(2*H160))^2 +((9*$Q$11*B160)/(1000*$Q$8*$Q$9))) - ($Q$10/(2*H160)))^3 * ((B160-D160)/((I160/(F160/1000))*B160)))^2)</f>
        <v>2.9950308571835134E-17</v>
      </c>
      <c r="L160" s="20">
        <f>K160* ((1.5*(C160/B160)) + ((C160+E160)/(B160+D160))  + (C160/B160))</f>
        <v>7.2379439421369208E-18</v>
      </c>
      <c r="M160" s="20"/>
      <c r="N160" s="14">
        <f>ROUND(K160/$Q$13,0)</f>
        <v>-194</v>
      </c>
      <c r="O160" s="14">
        <f>K160/N160</f>
        <v>-1.5438303387543885E-19</v>
      </c>
    </row>
    <row r="161" spans="1:15">
      <c r="A161" s="20">
        <v>28</v>
      </c>
      <c r="B161" s="75">
        <v>4.4249999999999998</v>
      </c>
      <c r="C161" s="75">
        <v>3.0523925717191596E-3</v>
      </c>
      <c r="D161" s="75">
        <v>3.89</v>
      </c>
      <c r="E161" s="75">
        <v>2.1736754694476649E-4</v>
      </c>
      <c r="F161" s="69">
        <v>8</v>
      </c>
      <c r="G161" s="69">
        <v>22.5</v>
      </c>
      <c r="H161" s="51">
        <v>100700</v>
      </c>
      <c r="I161" s="51">
        <v>490</v>
      </c>
      <c r="J161" s="51"/>
      <c r="K161" s="20">
        <f>SQRT((0.75*PI()*$Q$9*$Q$8*(SQRT(($Q$10/(2*H161))^2 +((9*$Q$11*B161)/(1000*$Q$8*$Q$9))) - ($Q$10/(2*H161)))^3 * ((B161-D161)/((I161/(F161/1000))*B161)))^2)</f>
        <v>3.0672952521062567E-17</v>
      </c>
      <c r="L161" s="20">
        <f>K161* ((1.5*(C161/B161)) + ((C161+E161)/(B161+D161))  + (C161/B161))</f>
        <v>6.4957703830292924E-20</v>
      </c>
      <c r="M161" s="20"/>
      <c r="N161" s="14">
        <f>ROUND(K161/$Q$13,0)</f>
        <v>-199</v>
      </c>
      <c r="O161" s="14">
        <f>K161/N161</f>
        <v>-1.5413543980433451E-19</v>
      </c>
    </row>
    <row r="162" spans="1:15">
      <c r="A162" s="20">
        <v>89</v>
      </c>
      <c r="B162" s="75">
        <v>0.45600000000000002</v>
      </c>
      <c r="C162" s="75"/>
      <c r="D162" s="75">
        <v>2.456</v>
      </c>
      <c r="E162" s="75"/>
      <c r="F162" s="69">
        <v>7.8</v>
      </c>
      <c r="G162" s="69">
        <v>23</v>
      </c>
      <c r="H162" s="51">
        <v>90600</v>
      </c>
      <c r="I162" s="51">
        <v>500</v>
      </c>
      <c r="J162" s="51"/>
      <c r="K162" s="20">
        <f>SQRT((0.75*PI()*$Q$9*$Q$8*(SQRT(($Q$10/(2*H162))^2 +((9*$Q$11*B162)/(1000*$Q$8*$Q$9))) - ($Q$10/(2*H162)))^3 * ((B162-D162)/((I162/(F162/1000))*B162)))^2)</f>
        <v>3.4021875391532613E-17</v>
      </c>
      <c r="L162" s="20">
        <f>K162* ((1.5*(C162/B162)) + ((C162+E162)/(B162+D162))  + (C162/B162))</f>
        <v>0</v>
      </c>
      <c r="M162" s="20"/>
      <c r="N162" s="14">
        <f>ROUND(K162/$Q$13,0)</f>
        <v>-220</v>
      </c>
      <c r="O162" s="14">
        <f>K162/N162</f>
        <v>-1.5464488814333006E-19</v>
      </c>
    </row>
    <row r="163" spans="1:15">
      <c r="A163" s="20">
        <v>163</v>
      </c>
      <c r="B163" s="75">
        <v>2.5379999999999998</v>
      </c>
      <c r="C163" s="75">
        <v>0.1444</v>
      </c>
      <c r="D163" s="75">
        <v>1.5919999999999999</v>
      </c>
      <c r="E163" s="75">
        <v>0.16920000000000002</v>
      </c>
      <c r="F163" s="69">
        <v>7</v>
      </c>
      <c r="G163" s="69">
        <v>23</v>
      </c>
      <c r="H163" s="51">
        <v>101400</v>
      </c>
      <c r="I163" s="51">
        <v>500</v>
      </c>
      <c r="J163" s="51"/>
      <c r="K163" s="20">
        <f>SQRT((0.75*PI()*$Q$9*$Q$8*(SQRT(($Q$10/(2*H163))^2 +((9*$Q$11*B163)/(1000*$Q$8*$Q$9))) - ($Q$10/(2*H163)))^3 * ((B163-D163)/((I163/(F163/1000))*B163)))^2)</f>
        <v>3.5074531752482912E-17</v>
      </c>
      <c r="L163" s="20">
        <f>K163* ((1.5*(C163/B163)) + ((C163+E163)/(B163+D163))  + (C163/B163))</f>
        <v>7.6522171181731564E-18</v>
      </c>
      <c r="M163" s="20"/>
      <c r="N163" s="14">
        <f>ROUND(K163/$Q$13,0)</f>
        <v>-227</v>
      </c>
      <c r="O163" s="14">
        <f>K163/N163</f>
        <v>-1.5451335573781019E-19</v>
      </c>
    </row>
    <row r="164" spans="1:15">
      <c r="A164" s="20">
        <v>160</v>
      </c>
      <c r="B164" s="75">
        <v>2.8319999999999999</v>
      </c>
      <c r="C164" s="75">
        <v>0.34210000000000002</v>
      </c>
      <c r="D164" s="75">
        <v>3.7569999999999992</v>
      </c>
      <c r="E164" s="75">
        <v>0.38570000000000004</v>
      </c>
      <c r="F164" s="69">
        <v>7</v>
      </c>
      <c r="G164" s="69">
        <v>23</v>
      </c>
      <c r="H164" s="51">
        <v>101400</v>
      </c>
      <c r="I164" s="51">
        <v>500</v>
      </c>
      <c r="J164" s="51"/>
      <c r="K164" s="20">
        <f>SQRT((0.75*PI()*$Q$9*$Q$8*(SQRT(($Q$10/(2*H164))^2 +((9*$Q$11*B164)/(1000*$Q$8*$Q$9))) - ($Q$10/(2*H164)))^3 * ((B164-D164)/((I164/(F164/1000))*B164)))^2)</f>
        <v>3.626211345504175E-17</v>
      </c>
      <c r="L164" s="20">
        <f>K164* ((1.5*(C164/B164)) + ((C164+E164)/(B164+D164))  + (C164/B164))</f>
        <v>1.495637681194012E-17</v>
      </c>
      <c r="M164" s="20"/>
      <c r="N164" s="14">
        <f>ROUND(K164/$Q$13,0)</f>
        <v>-235</v>
      </c>
      <c r="O164" s="14">
        <f>K164/N164</f>
        <v>-1.543068657661351E-19</v>
      </c>
    </row>
    <row r="165" spans="1:15">
      <c r="A165" s="20">
        <v>161</v>
      </c>
      <c r="B165" s="75">
        <v>2.782</v>
      </c>
      <c r="C165" s="75">
        <v>0.33299999999999996</v>
      </c>
      <c r="D165" s="75">
        <v>3.7539999999999991</v>
      </c>
      <c r="E165" s="75">
        <v>0.38540000000000008</v>
      </c>
      <c r="F165" s="69">
        <v>7</v>
      </c>
      <c r="G165" s="69">
        <v>23</v>
      </c>
      <c r="H165" s="51">
        <v>101400</v>
      </c>
      <c r="I165" s="51">
        <v>500</v>
      </c>
      <c r="J165" s="51"/>
      <c r="K165" s="20">
        <f>SQRT((0.75*PI()*$Q$9*$Q$8*(SQRT(($Q$10/(2*H165))^2 +((9*$Q$11*B165)/(1000*$Q$8*$Q$9))) - ($Q$10/(2*H165)))^3 * ((B165-D165)/((I165/(F165/1000))*B165)))^2)</f>
        <v>3.7761087988378952E-17</v>
      </c>
      <c r="L165" s="20">
        <f>K165* ((1.5*(C165/B165)) + ((C165+E165)/(B165+D165))  + (C165/B165))</f>
        <v>1.5450306674745718E-17</v>
      </c>
      <c r="M165" s="20"/>
      <c r="N165" s="14">
        <f>ROUND(K165/$Q$13,0)</f>
        <v>-244</v>
      </c>
      <c r="O165" s="14">
        <f>K165/N165</f>
        <v>-1.5475855732942193E-19</v>
      </c>
    </row>
    <row r="166" spans="1:15">
      <c r="A166" s="20">
        <v>91</v>
      </c>
      <c r="B166" s="75">
        <v>0.59099999999999997</v>
      </c>
      <c r="C166" s="75"/>
      <c r="D166" s="75">
        <v>2.629</v>
      </c>
      <c r="E166" s="75"/>
      <c r="F166" s="69">
        <v>7.8</v>
      </c>
      <c r="G166" s="69">
        <v>23</v>
      </c>
      <c r="H166" s="51">
        <v>90600</v>
      </c>
      <c r="I166" s="51">
        <v>500</v>
      </c>
      <c r="J166" s="51"/>
      <c r="K166" s="20">
        <f>SQRT((0.75*PI()*$Q$9*$Q$8*(SQRT(($Q$10/(2*H166))^2 +((9*$Q$11*B166)/(1000*$Q$8*$Q$9))) - ($Q$10/(2*H166)))^3 * ((B166-D166)/((I166/(F166/1000))*B166)))^2)</f>
        <v>3.9692738523347718E-17</v>
      </c>
      <c r="L166" s="20">
        <f>K166* ((1.5*(C166/B166)) + ((C166+E166)/(B166+D166))  + (C166/B166))</f>
        <v>0</v>
      </c>
      <c r="M166" s="20"/>
      <c r="N166" s="14">
        <f>ROUND(K166/$Q$13,0)</f>
        <v>-257</v>
      </c>
      <c r="O166" s="14">
        <f>K166/N166</f>
        <v>-1.5444645339824015E-19</v>
      </c>
    </row>
    <row r="167" spans="1:15">
      <c r="A167" s="20">
        <v>9</v>
      </c>
      <c r="B167" s="75">
        <v>3.7326094333220228</v>
      </c>
      <c r="C167" s="75">
        <v>6.0429158740881164</v>
      </c>
      <c r="D167" s="75">
        <v>2.3054223533751386</v>
      </c>
      <c r="E167" s="75">
        <v>0.57493060814178198</v>
      </c>
      <c r="F167" s="69">
        <v>9.1</v>
      </c>
      <c r="G167" s="69">
        <v>22.9</v>
      </c>
      <c r="H167" s="51">
        <v>101000</v>
      </c>
      <c r="I167" s="51">
        <v>500</v>
      </c>
      <c r="J167" s="51"/>
      <c r="K167" s="20">
        <f>SQRT((0.75*PI()*$Q$9*$Q$8*(SQRT(($Q$10/(2*H167))^2 +((9*$Q$11*B167)/(1000*$Q$8*$Q$9))) - ($Q$10/(2*H167)))^3 * ((B167-D167)/((I167/(F167/1000))*B167)))^2)</f>
        <v>8.3677430744390738E-17</v>
      </c>
      <c r="L167" s="20">
        <f>K167* ((1.5*(C167/B167)) + ((C167+E167)/(B167+D167))  + (C167/B167))</f>
        <v>4.3038711214228299E-16</v>
      </c>
      <c r="M167" s="20"/>
      <c r="N167" s="14">
        <f>ROUND(K167/$Q$13,0)</f>
        <v>-542</v>
      </c>
      <c r="O167" s="14">
        <f>K167/N167</f>
        <v>-1.543864035874368E-19</v>
      </c>
    </row>
    <row r="168" spans="1:15">
      <c r="A168" s="20">
        <v>156</v>
      </c>
      <c r="B168" s="75">
        <v>3.0919999999999996</v>
      </c>
      <c r="C168" s="75">
        <v>0.31920000000000004</v>
      </c>
      <c r="D168" s="75">
        <v>5.5129999999999999</v>
      </c>
      <c r="E168" s="75">
        <v>0.56130000000000002</v>
      </c>
      <c r="F168" s="69">
        <v>7</v>
      </c>
      <c r="G168" s="69">
        <v>23</v>
      </c>
      <c r="H168" s="51">
        <v>101400</v>
      </c>
      <c r="I168" s="51">
        <v>500</v>
      </c>
      <c r="J168" s="51"/>
      <c r="K168" s="20">
        <f>SQRT((0.75*PI()*$Q$9*$Q$8*(SQRT(($Q$10/(2*H168))^2 +((9*$Q$11*B168)/(1000*$Q$8*$Q$9))) - ($Q$10/(2*H168)))^3 * ((B168-D168)/((I168/(F168/1000))*B168)))^2)</f>
        <v>9.9241168790173824E-17</v>
      </c>
      <c r="L168" s="20">
        <f>K168* ((1.5*(C168/B168)) + ((C168+E168)/(B168+D168))  + (C168/B168))</f>
        <v>3.5767471111178137E-17</v>
      </c>
      <c r="M168" s="20"/>
      <c r="N168" s="14">
        <f>ROUND(K168/$Q$13,0)</f>
        <v>-642</v>
      </c>
      <c r="O168" s="14">
        <f>K168/N168</f>
        <v>-1.5458125979777855E-19</v>
      </c>
    </row>
    <row r="169" spans="1:15">
      <c r="A169" s="20">
        <v>29</v>
      </c>
      <c r="B169" s="75">
        <v>4.59</v>
      </c>
      <c r="C169" s="75">
        <v>3.0523925717191596E-3</v>
      </c>
      <c r="D169" s="75">
        <v>2.14</v>
      </c>
      <c r="E169" s="75">
        <v>2.1736754694476649E-4</v>
      </c>
      <c r="F169" s="69">
        <v>8</v>
      </c>
      <c r="G169" s="69">
        <v>22.5</v>
      </c>
      <c r="H169" s="51">
        <v>100700</v>
      </c>
      <c r="I169" s="51">
        <v>490</v>
      </c>
      <c r="J169" s="51"/>
      <c r="K169" s="20">
        <f>SQRT((0.75*PI()*$Q$9*$Q$8*(SQRT(($Q$10/(2*H169))^2 +((9*$Q$11*B169)/(1000*$Q$8*$Q$9))) - ($Q$10/(2*H169)))^3 * ((B169-D169)/((I169/(F169/1000))*B169)))^2)</f>
        <v>1.4309481213375633E-16</v>
      </c>
      <c r="L169" s="20">
        <f>K169* ((1.5*(C169/B169)) + ((C169+E169)/(B169+D169))  + (C169/B169))</f>
        <v>3.0742083688677712E-19</v>
      </c>
      <c r="M169" s="20"/>
      <c r="N169" s="14">
        <f>ROUND(K169/$Q$13,0)</f>
        <v>-926</v>
      </c>
      <c r="O169" s="14">
        <f>K169/N169</f>
        <v>-1.5453003470168071E-19</v>
      </c>
    </row>
    <row r="170" spans="1:15">
      <c r="A170" s="20">
        <v>176</v>
      </c>
      <c r="B170" s="75">
        <v>1.96</v>
      </c>
      <c r="C170" s="75">
        <v>0.5</v>
      </c>
      <c r="D170" s="75">
        <v>6.45</v>
      </c>
      <c r="E170" s="75">
        <v>0.5</v>
      </c>
      <c r="F170" s="69">
        <v>9</v>
      </c>
      <c r="G170" s="69">
        <v>21</v>
      </c>
      <c r="H170" s="51">
        <v>101960</v>
      </c>
      <c r="I170" s="51">
        <v>508</v>
      </c>
      <c r="J170" s="51"/>
      <c r="K170" s="20">
        <f>SQRT((0.75*PI()*$Q$9*$Q$8*(SQRT(($Q$10/(2*H170))^2 +((9*$Q$11*B170)/(1000*$Q$8*$Q$9))) - ($Q$10/(2*H170)))^3 * ((B170-D170)/((I170/(F170/1000))*B170)))^2)</f>
        <v>1.8470051402030502E-16</v>
      </c>
      <c r="L170" s="20">
        <f>K170* ((1.5*(C170/B170)) + ((C170+E170)/(B170+D170))  + (C170/B170))</f>
        <v>1.3975570634559528E-16</v>
      </c>
      <c r="M170" s="20"/>
      <c r="N170" s="14">
        <f>ROUND(K170/$Q$13,0)</f>
        <v>-1196</v>
      </c>
      <c r="O170" s="14">
        <f>K170/N170</f>
        <v>-1.5443186790995403E-19</v>
      </c>
    </row>
    <row r="171" spans="1:15">
      <c r="A171" s="20">
        <v>6</v>
      </c>
      <c r="B171" s="75">
        <v>0.54120363688843998</v>
      </c>
      <c r="C171" s="75">
        <v>0.87618276353030478</v>
      </c>
      <c r="D171" s="75">
        <v>10.920010920010919</v>
      </c>
      <c r="E171" s="75">
        <v>2.7232530776694435</v>
      </c>
      <c r="F171" s="69">
        <v>9.1</v>
      </c>
      <c r="G171" s="69">
        <v>22.9</v>
      </c>
      <c r="H171" s="51">
        <v>101000</v>
      </c>
      <c r="I171" s="51">
        <v>500</v>
      </c>
      <c r="J171" s="51"/>
      <c r="K171" s="20">
        <f>SQRT((0.75*PI()*$Q$9*$Q$8*(SQRT(($Q$10/(2*H171))^2 +((9*$Q$11*B171)/(1000*$Q$8*$Q$9))) - ($Q$10/(2*H171)))^3 * ((B171-D171)/((I171/(F171/1000))*B171)))^2)</f>
        <v>2.262578130026178E-16</v>
      </c>
      <c r="L171" s="20">
        <f>K171* ((1.5*(C171/B171)) + ((C171+E171)/(B171+D171))  + (C171/B171))</f>
        <v>9.8680848642239651E-16</v>
      </c>
      <c r="M171" s="20"/>
      <c r="N171" s="14">
        <f>ROUND(K171/$Q$13,0)</f>
        <v>-1465</v>
      </c>
      <c r="O171" s="14">
        <f>K171/N171</f>
        <v>-1.5444219317584832E-19</v>
      </c>
    </row>
    <row r="172" spans="1:15">
      <c r="A172" s="20">
        <v>179</v>
      </c>
      <c r="B172" s="75">
        <v>1.21</v>
      </c>
      <c r="C172" s="75">
        <v>0.5</v>
      </c>
      <c r="D172" s="75">
        <v>8.67</v>
      </c>
      <c r="E172" s="75">
        <v>0.5</v>
      </c>
      <c r="F172" s="69">
        <v>9</v>
      </c>
      <c r="G172" s="69">
        <v>23</v>
      </c>
      <c r="H172" s="51">
        <v>101960</v>
      </c>
      <c r="I172" s="51">
        <v>509</v>
      </c>
      <c r="J172" s="51"/>
      <c r="K172" s="20">
        <f>SQRT((0.75*PI()*$Q$9*$Q$8*(SQRT(($Q$10/(2*H172))^2 +((9*$Q$11*B172)/(1000*$Q$8*$Q$9))) - ($Q$10/(2*H172)))^3 * ((B172-D172)/((I172/(F172/1000))*B172)))^2)</f>
        <v>2.3933122505611573E-16</v>
      </c>
      <c r="L172" s="20">
        <f>K172* ((1.5*(C172/B172)) + ((C172+E172)/(B172+D172))  + (C172/B172))</f>
        <v>2.7146680929508897E-16</v>
      </c>
      <c r="M172" s="20"/>
      <c r="N172" s="14">
        <f>ROUND(K172/$Q$13,0)</f>
        <v>-1549</v>
      </c>
      <c r="O172" s="14">
        <f>K172/N172</f>
        <v>-1.545069238580476E-19</v>
      </c>
    </row>
    <row r="173" spans="1:15">
      <c r="A173" s="20">
        <v>184</v>
      </c>
      <c r="B173" s="75">
        <v>1.48</v>
      </c>
      <c r="C173" s="75">
        <v>0.5</v>
      </c>
      <c r="D173" s="75">
        <v>8.34</v>
      </c>
      <c r="E173" s="75">
        <v>0.5</v>
      </c>
      <c r="F173" s="69">
        <v>9</v>
      </c>
      <c r="G173" s="69">
        <v>22</v>
      </c>
      <c r="H173" s="51">
        <v>101960</v>
      </c>
      <c r="I173" s="51">
        <v>509</v>
      </c>
      <c r="J173" s="51"/>
      <c r="K173" s="20">
        <f>SQRT((0.75*PI()*$Q$9*$Q$8*(SQRT(($Q$10/(2*H173))^2 +((9*$Q$11*B173)/(1000*$Q$8*$Q$9))) - ($Q$10/(2*H173)))^3 * ((B173-D173)/((I173/(F173/1000))*B173)))^2)</f>
        <v>2.4399629830134852E-16</v>
      </c>
      <c r="L173" s="20">
        <f>K173* ((1.5*(C173/B173)) + ((C173+E173)/(B173+D173))  + (C173/B173))</f>
        <v>2.3092482820051803E-16</v>
      </c>
      <c r="M173" s="20"/>
      <c r="N173" s="14">
        <f>ROUND(K173/$Q$13,0)</f>
        <v>-1580</v>
      </c>
      <c r="O173" s="14">
        <f>K173/N173</f>
        <v>-1.5442803689958767E-19</v>
      </c>
    </row>
    <row r="174" spans="1:15">
      <c r="A174" s="20">
        <v>178</v>
      </c>
      <c r="B174" s="75">
        <v>2.66</v>
      </c>
      <c r="C174" s="75">
        <v>0.5</v>
      </c>
      <c r="D174" s="75">
        <v>8.7200000000000006</v>
      </c>
      <c r="E174" s="75">
        <v>0.5</v>
      </c>
      <c r="F174" s="69">
        <v>9</v>
      </c>
      <c r="G174" s="69">
        <v>22</v>
      </c>
      <c r="H174" s="51">
        <v>101960</v>
      </c>
      <c r="I174" s="51">
        <v>509</v>
      </c>
      <c r="J174" s="51"/>
      <c r="K174" s="20">
        <f>SQRT((0.75*PI()*$Q$9*$Q$8*(SQRT(($Q$10/(2*H174))^2 +((9*$Q$11*B174)/(1000*$Q$8*$Q$9))) - ($Q$10/(2*H174)))^3 * ((B174-D174)/((I174/(F174/1000))*B174)))^2)</f>
        <v>2.9065954962139612E-16</v>
      </c>
      <c r="L174" s="20">
        <f>K174* ((1.5*(C174/B174)) + ((C174+E174)/(B174+D174))  + (C174/B174))</f>
        <v>1.6212939517149441E-16</v>
      </c>
      <c r="M174" s="20"/>
      <c r="N174" s="14">
        <f>ROUND(K174/$Q$13,0)</f>
        <v>-1882</v>
      </c>
      <c r="O174" s="14">
        <f>K174/N174</f>
        <v>-1.5444184358203833E-19</v>
      </c>
    </row>
    <row r="175" spans="1:15">
      <c r="A175" s="20">
        <v>177</v>
      </c>
      <c r="B175" s="75">
        <v>0.89</v>
      </c>
      <c r="C175" s="75">
        <v>0.5</v>
      </c>
      <c r="D175" s="75">
        <v>11.92</v>
      </c>
      <c r="E175" s="75">
        <v>0.5</v>
      </c>
      <c r="F175" s="69">
        <v>9</v>
      </c>
      <c r="G175" s="69">
        <v>20</v>
      </c>
      <c r="H175" s="51">
        <v>101960</v>
      </c>
      <c r="I175" s="51">
        <v>509</v>
      </c>
      <c r="J175" s="51"/>
      <c r="K175" s="20">
        <f>SQRT((0.75*PI()*$Q$9*$Q$8*(SQRT(($Q$10/(2*H175))^2 +((9*$Q$11*B175)/(1000*$Q$8*$Q$9))) - ($Q$10/(2*H175)))^3 * ((B175-D175)/((I175/(F175/1000))*B175)))^2)</f>
        <v>3.0220459147669833E-16</v>
      </c>
      <c r="L175" s="20">
        <f>K175* ((1.5*(C175/B175)) + ((C175+E175)/(B175+D175))  + (C175/B175))</f>
        <v>4.4803595395406453E-16</v>
      </c>
      <c r="M175" s="20"/>
      <c r="N175" s="14">
        <f>ROUND(K175/$Q$13,0)</f>
        <v>-1956</v>
      </c>
      <c r="O175" s="14">
        <f>K175/N175</f>
        <v>-1.545013248858376E-19</v>
      </c>
    </row>
    <row r="176" spans="1:15">
      <c r="A176" s="20">
        <v>180</v>
      </c>
      <c r="B176" s="75">
        <v>1.41</v>
      </c>
      <c r="C176" s="75">
        <v>0.5</v>
      </c>
      <c r="D176" s="75">
        <v>11.06</v>
      </c>
      <c r="E176" s="75">
        <v>0.5</v>
      </c>
      <c r="F176" s="69">
        <v>9</v>
      </c>
      <c r="G176" s="69">
        <v>22</v>
      </c>
      <c r="H176" s="51">
        <v>101960</v>
      </c>
      <c r="I176" s="51">
        <v>509</v>
      </c>
      <c r="J176" s="51"/>
      <c r="K176" s="20">
        <f>SQRT((0.75*PI()*$Q$9*$Q$8*(SQRT(($Q$10/(2*H176))^2 +((9*$Q$11*B176)/(1000*$Q$8*$Q$9))) - ($Q$10/(2*H176)))^3 * ((B176-D176)/((I176/(F176/1000))*B176)))^2)</f>
        <v>3.3482641855702965E-16</v>
      </c>
      <c r="L176" s="20">
        <f>K176* ((1.5*(C176/B176)) + ((C176+E176)/(B176+D176))  + (C176/B176))</f>
        <v>3.2368248616100551E-16</v>
      </c>
      <c r="M176" s="20"/>
      <c r="N176" s="14">
        <f>ROUND(K176/$Q$13,0)</f>
        <v>-2168</v>
      </c>
      <c r="O176" s="14">
        <f>K176/N176</f>
        <v>-1.5444022996172953E-19</v>
      </c>
    </row>
    <row r="177" spans="1:15">
      <c r="A177" s="20">
        <v>181</v>
      </c>
      <c r="B177" s="75">
        <v>0.9</v>
      </c>
      <c r="C177" s="75">
        <v>0.5</v>
      </c>
      <c r="D177" s="75">
        <v>14.42</v>
      </c>
      <c r="E177" s="75">
        <v>0.5</v>
      </c>
      <c r="F177" s="69">
        <v>9</v>
      </c>
      <c r="G177" s="69">
        <v>22</v>
      </c>
      <c r="H177" s="51">
        <v>101960</v>
      </c>
      <c r="I177" s="51">
        <v>509</v>
      </c>
      <c r="J177" s="51"/>
      <c r="K177" s="20">
        <f>SQRT((0.75*PI()*$Q$9*$Q$8*(SQRT(($Q$10/(2*H177))^2 +((9*$Q$11*B177)/(1000*$Q$8*$Q$9))) - ($Q$10/(2*H177)))^3 * ((B177-D177)/((I177/(F177/1000))*B177)))^2)</f>
        <v>3.725635700257134E-16</v>
      </c>
      <c r="L177" s="20">
        <f>K177* ((1.5*(C177/B177)) + ((C177+E177)/(B177+D177))  + (C177/B177))</f>
        <v>5.4176817370289767E-16</v>
      </c>
      <c r="M177" s="20"/>
      <c r="N177" s="14">
        <f>ROUND(K177/$Q$13,0)</f>
        <v>-2412</v>
      </c>
      <c r="O177" s="14">
        <f>K177/N177</f>
        <v>-1.5446250830253457E-19</v>
      </c>
    </row>
    <row r="178" spans="1:15">
      <c r="A178" s="20">
        <v>175</v>
      </c>
      <c r="B178" s="75">
        <v>0.89</v>
      </c>
      <c r="C178" s="75">
        <v>0.5</v>
      </c>
      <c r="D178" s="75">
        <v>15.15</v>
      </c>
      <c r="E178" s="75">
        <v>0.5</v>
      </c>
      <c r="F178" s="69">
        <v>9</v>
      </c>
      <c r="G178" s="69">
        <v>21</v>
      </c>
      <c r="H178" s="51">
        <v>101960</v>
      </c>
      <c r="I178" s="51">
        <v>507</v>
      </c>
      <c r="J178" s="51"/>
      <c r="K178" s="20">
        <f>SQRT((0.75*PI()*$Q$9*$Q$8*(SQRT(($Q$10/(2*H178))^2 +((9*$Q$11*B178)/(1000*$Q$8*$Q$9))) - ($Q$10/(2*H178)))^3 * ((B178-D178)/((I178/(F178/1000))*B178)))^2)</f>
        <v>3.92242722376123E-16</v>
      </c>
      <c r="L178" s="20">
        <f>K178* ((1.5*(C178/B178)) + ((C178+E178)/(B178+D178))  + (C178/B178))</f>
        <v>5.7535673502732046E-16</v>
      </c>
      <c r="M178" s="20"/>
      <c r="N178" s="14">
        <f>ROUND(K178/$Q$13,0)</f>
        <v>-2539</v>
      </c>
      <c r="O178" s="14">
        <f>K178/N178</f>
        <v>-1.5448709034112761E-19</v>
      </c>
    </row>
    <row r="179" spans="1:15">
      <c r="A179" s="20">
        <v>8</v>
      </c>
      <c r="B179" s="75">
        <v>0.27543656695862945</v>
      </c>
      <c r="C179" s="75">
        <v>0.44591860801714917</v>
      </c>
      <c r="D179" s="75">
        <v>28.702640642939155</v>
      </c>
      <c r="E179" s="75">
        <v>7.1579190754184667</v>
      </c>
      <c r="F179" s="69">
        <v>9.1</v>
      </c>
      <c r="G179" s="69">
        <v>22.9</v>
      </c>
      <c r="H179" s="51">
        <v>101000</v>
      </c>
      <c r="I179" s="51">
        <v>500</v>
      </c>
      <c r="J179" s="51"/>
      <c r="K179" s="20">
        <f>SQRT((0.75*PI()*$Q$9*$Q$8*(SQRT(($Q$10/(2*H179))^2 +((9*$Q$11*B179)/(1000*$Q$8*$Q$9))) - ($Q$10/(2*H179)))^3 * ((B179-D179)/((I179/(F179/1000))*B179)))^2)</f>
        <v>4.3532060870520451E-16</v>
      </c>
      <c r="L179" s="20">
        <f>K179* ((1.5*(C179/B179)) + ((C179+E179)/(B179+D179))  + (C179/B179))</f>
        <v>1.8761360130639776E-15</v>
      </c>
      <c r="M179" s="20"/>
      <c r="N179" s="14">
        <f>ROUND(K179/$Q$13,0)</f>
        <v>-2818</v>
      </c>
      <c r="O179" s="14">
        <f>K179/N179</f>
        <v>-1.5447856944826277E-19</v>
      </c>
    </row>
    <row r="180" spans="1:15">
      <c r="A180" s="20">
        <v>30</v>
      </c>
      <c r="B180" s="75">
        <v>7.7750000000000004</v>
      </c>
      <c r="C180" s="75">
        <v>3.0523925717191596E-3</v>
      </c>
      <c r="D180" s="75">
        <v>1.91</v>
      </c>
      <c r="E180" s="75">
        <v>2.1736754694476649E-4</v>
      </c>
      <c r="F180" s="69">
        <v>8</v>
      </c>
      <c r="G180" s="69">
        <v>22.5</v>
      </c>
      <c r="H180" s="51">
        <v>100700</v>
      </c>
      <c r="I180" s="51">
        <v>490</v>
      </c>
      <c r="J180" s="51"/>
      <c r="K180" s="20">
        <f>SQRT((0.75*PI()*$Q$9*$Q$8*(SQRT(($Q$10/(2*H180))^2 +((9*$Q$11*B180)/(1000*$Q$8*$Q$9))) - ($Q$10/(2*H180)))^3 * ((B180-D180)/((I180/(F180/1000))*B180)))^2)</f>
        <v>4.4720088884195109E-16</v>
      </c>
      <c r="L180" s="20">
        <f>K180* ((1.5*(C180/B180)) + ((C180+E180)/(B180+D180))  + (C180/B180))</f>
        <v>5.8989708531958522E-19</v>
      </c>
      <c r="M180" s="20"/>
      <c r="N180" s="14">
        <f>ROUND(K180/$Q$13,0)</f>
        <v>-2895</v>
      </c>
      <c r="O180" s="14">
        <f>K180/N180</f>
        <v>-1.5447353673297102E-19</v>
      </c>
    </row>
    <row r="181" spans="1:15">
      <c r="A181" s="20">
        <v>31</v>
      </c>
      <c r="B181" s="75">
        <v>7.9866666666666672</v>
      </c>
      <c r="C181" s="75">
        <v>3.0523925717191596E-3</v>
      </c>
      <c r="D181" s="75">
        <v>1.24</v>
      </c>
      <c r="E181" s="75">
        <v>2.1736754694476649E-4</v>
      </c>
      <c r="F181" s="69">
        <v>8</v>
      </c>
      <c r="G181" s="69">
        <v>22.5</v>
      </c>
      <c r="H181" s="51">
        <v>100700</v>
      </c>
      <c r="I181" s="51">
        <v>490</v>
      </c>
      <c r="J181" s="51"/>
      <c r="K181" s="20">
        <f>SQRT((0.75*PI()*$Q$9*$Q$8*(SQRT(($Q$10/(2*H181))^2 +((9*$Q$11*B181)/(1000*$Q$8*$Q$9))) - ($Q$10/(2*H181)))^3 * ((B181-D181)/((I181/(F181/1000))*B181)))^2)</f>
        <v>5.2145334221726152E-16</v>
      </c>
      <c r="L181" s="20">
        <f>K181* ((1.5*(C181/B181)) + ((C181+E181)/(B181+D181))  + (C181/B181))</f>
        <v>6.8302390628073127E-19</v>
      </c>
      <c r="M181" s="20"/>
      <c r="N181" s="14">
        <f>ROUND(K181/$Q$13,0)</f>
        <v>-3376</v>
      </c>
      <c r="O181" s="14">
        <f>K181/N181</f>
        <v>-1.5445892838189027E-19</v>
      </c>
    </row>
    <row r="182" spans="1:15">
      <c r="A182" s="20">
        <v>182</v>
      </c>
      <c r="B182" s="75">
        <v>1.0900000000000001</v>
      </c>
      <c r="C182" s="75">
        <v>0.5</v>
      </c>
      <c r="D182" s="75">
        <v>19.87</v>
      </c>
      <c r="E182" s="75">
        <v>0.5</v>
      </c>
      <c r="F182" s="69">
        <v>9</v>
      </c>
      <c r="G182" s="69">
        <v>22</v>
      </c>
      <c r="H182" s="51">
        <v>101960</v>
      </c>
      <c r="I182" s="51">
        <v>509</v>
      </c>
      <c r="J182" s="51"/>
      <c r="K182" s="20">
        <f>SQRT((0.75*PI()*$Q$9*$Q$8*(SQRT(($Q$10/(2*H182))^2 +((9*$Q$11*B182)/(1000*$Q$8*$Q$9))) - ($Q$10/(2*H182)))^3 * ((B182-D182)/((I182/(F182/1000))*B182)))^2)</f>
        <v>5.7106208557200371E-16</v>
      </c>
      <c r="L182" s="20">
        <f>K182* ((1.5*(C182/B182)) + ((C182+E182)/(B182+D182))  + (C182/B182))</f>
        <v>6.8213304132204553E-16</v>
      </c>
      <c r="M182" s="20"/>
      <c r="N182" s="14">
        <f>ROUND(K182/$Q$13,0)</f>
        <v>-3697</v>
      </c>
      <c r="O182" s="14">
        <f>K182/N182</f>
        <v>-1.5446634719286008E-19</v>
      </c>
    </row>
    <row r="183" spans="1:15">
      <c r="A183" s="20">
        <v>7</v>
      </c>
      <c r="B183" s="75">
        <v>1.2195971844727853</v>
      </c>
      <c r="C183" s="75">
        <v>1.9744694208428164</v>
      </c>
      <c r="D183" s="75">
        <v>20.342923568730022</v>
      </c>
      <c r="E183" s="75">
        <v>5.0731569430777554</v>
      </c>
      <c r="F183" s="69">
        <v>9.1</v>
      </c>
      <c r="G183" s="69">
        <v>22.9</v>
      </c>
      <c r="H183" s="51">
        <v>101000</v>
      </c>
      <c r="I183" s="51">
        <v>500</v>
      </c>
      <c r="J183" s="51"/>
      <c r="K183" s="20">
        <f>SQRT((0.75*PI()*$Q$9*$Q$8*(SQRT(($Q$10/(2*H183))^2 +((9*$Q$11*B183)/(1000*$Q$8*$Q$9))) - ($Q$10/(2*H183)))^3 * ((B183-D183)/((I183/(F183/1000))*B183)))^2)</f>
        <v>6.3390620347441299E-16</v>
      </c>
      <c r="L183" s="20">
        <f>K183* ((1.5*(C183/B183)) + ((C183+E183)/(B183+D183))  + (C183/B183))</f>
        <v>2.7728492320763993E-15</v>
      </c>
      <c r="M183" s="20"/>
      <c r="N183" s="14">
        <f>ROUND(K183/$Q$13,0)</f>
        <v>-4104</v>
      </c>
      <c r="O183" s="14">
        <f>K183/N183</f>
        <v>-1.5446057589532479E-19</v>
      </c>
    </row>
    <row r="184" spans="1:15">
      <c r="A184" s="20">
        <v>27</v>
      </c>
      <c r="B184" s="75">
        <v>11.18</v>
      </c>
      <c r="C184" s="75">
        <v>3.8589981447124304E-4</v>
      </c>
      <c r="D184" s="75">
        <v>2.59</v>
      </c>
      <c r="E184" s="75">
        <v>2.1736754694476649E-4</v>
      </c>
      <c r="F184" s="69">
        <v>8</v>
      </c>
      <c r="G184" s="69">
        <v>22.5</v>
      </c>
      <c r="H184" s="51">
        <v>100700</v>
      </c>
      <c r="I184" s="51">
        <v>490</v>
      </c>
      <c r="J184" s="51"/>
      <c r="K184" s="20">
        <f>SQRT((0.75*PI()*$Q$9*$Q$8*(SQRT(($Q$10/(2*H184))^2 +((9*$Q$11*B184)/(1000*$Q$8*$Q$9))) - ($Q$10/(2*H184)))^3 * ((B184-D184)/((I184/(F184/1000))*B184)))^2)</f>
        <v>7.8674272934325953E-16</v>
      </c>
      <c r="L184" s="20">
        <f>K184* ((1.5*(C184/B184)) + ((C184+E184)/(B184+D184))  + (C184/B184))</f>
        <v>1.0235736194274797E-19</v>
      </c>
      <c r="M184" s="20"/>
      <c r="N184" s="14">
        <f>ROUND(K184/$Q$13,0)</f>
        <v>-5093</v>
      </c>
      <c r="O184" s="14">
        <f>K184/N184</f>
        <v>-1.5447530519207923E-19</v>
      </c>
    </row>
    <row r="185" spans="1:15" ht="15.75" thickBot="1">
      <c r="A185" s="20">
        <v>26</v>
      </c>
      <c r="B185" s="75">
        <v>11.41</v>
      </c>
      <c r="C185" s="75">
        <v>2.1736754694476649E-4</v>
      </c>
      <c r="D185" s="75">
        <v>1.92</v>
      </c>
      <c r="E185" s="75">
        <v>2.1736754694476649E-4</v>
      </c>
      <c r="F185" s="69">
        <v>8</v>
      </c>
      <c r="G185" s="69">
        <v>22.5</v>
      </c>
      <c r="H185" s="51">
        <v>100700</v>
      </c>
      <c r="I185" s="51">
        <v>490</v>
      </c>
      <c r="J185" s="51"/>
      <c r="K185" s="20">
        <f>SQRT((0.75*PI()*$Q$9*$Q$8*(SQRT(($Q$10/(2*H185))^2 +((9*$Q$11*B185)/(1000*$Q$8*$Q$9))) - ($Q$10/(2*H185)))^3 * ((B185-D185)/((I185/(F185/1000))*B185)))^2)</f>
        <v>8.7814262189075969E-16</v>
      </c>
      <c r="L185" s="20">
        <f>K185* ((1.5*(C185/B185)) + ((C185+E185)/(B185+D185))  + (C185/B185))</f>
        <v>7.0462014161716417E-20</v>
      </c>
      <c r="M185" s="20"/>
      <c r="N185" s="14">
        <f>ROUND(K185/$Q$13,0)</f>
        <v>-5685</v>
      </c>
      <c r="O185" s="14">
        <f>K185/N185</f>
        <v>-1.5446660015668597E-19</v>
      </c>
    </row>
    <row r="186" spans="1:15" ht="15.75" thickBot="1">
      <c r="A186" s="82">
        <v>185</v>
      </c>
      <c r="B186" s="83">
        <f>AVERAGE(B4:B185)</f>
        <v>0.62382619786185878</v>
      </c>
      <c r="C186" s="83">
        <f t="shared" ref="C186:O186" si="0">AVERAGE(C4:C185)</f>
        <v>0.1133867289096344</v>
      </c>
      <c r="D186" s="83">
        <f t="shared" si="0"/>
        <v>1.4450393867165188</v>
      </c>
      <c r="E186" s="83">
        <f t="shared" si="0"/>
        <v>0.19572204179225808</v>
      </c>
      <c r="F186" s="83">
        <f t="shared" si="0"/>
        <v>7.7917032967032949</v>
      </c>
      <c r="G186" s="83">
        <f t="shared" si="0"/>
        <v>22.753296703296709</v>
      </c>
      <c r="H186" s="83">
        <f t="shared" si="0"/>
        <v>95200.434065934067</v>
      </c>
      <c r="I186" s="83">
        <f t="shared" si="0"/>
        <v>500.6868131868132</v>
      </c>
      <c r="J186" s="83"/>
      <c r="K186" s="101">
        <f t="shared" si="0"/>
        <v>4.2801844872435276E-17</v>
      </c>
      <c r="L186" s="101">
        <f t="shared" si="0"/>
        <v>5.3283192176790022E-17</v>
      </c>
      <c r="M186" s="83" t="e">
        <f t="shared" si="0"/>
        <v>#DIV/0!</v>
      </c>
      <c r="N186" s="83">
        <f t="shared" si="0"/>
        <v>-277.06593406593407</v>
      </c>
      <c r="O186" s="83" t="e">
        <f t="shared" si="0"/>
        <v>#DIV/0!</v>
      </c>
    </row>
    <row r="187" spans="1:15">
      <c r="A187" s="20">
        <v>186</v>
      </c>
      <c r="B187" s="75"/>
      <c r="C187" s="75"/>
      <c r="D187" s="75"/>
      <c r="E187" s="75"/>
      <c r="F187" s="69"/>
      <c r="G187" s="69"/>
      <c r="H187" s="51"/>
      <c r="I187" s="51"/>
      <c r="J187" s="51"/>
      <c r="K187" s="20"/>
      <c r="L187" s="20"/>
      <c r="M187" s="20"/>
    </row>
    <row r="188" spans="1:15">
      <c r="A188" s="20">
        <v>187</v>
      </c>
      <c r="B188" s="75"/>
      <c r="C188" s="75"/>
      <c r="D188" s="75"/>
      <c r="E188" s="75"/>
      <c r="F188" s="69"/>
      <c r="G188" s="69"/>
      <c r="H188" s="51"/>
      <c r="I188" s="51"/>
      <c r="J188" s="51"/>
      <c r="K188" s="20"/>
      <c r="L188" s="20"/>
      <c r="M188" s="20"/>
    </row>
  </sheetData>
  <sortState ref="A4:O185">
    <sortCondition ref="K4:K185"/>
  </sortState>
  <conditionalFormatting sqref="K187:K1048576 K1:K18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Transpose</vt:lpstr>
      <vt:lpstr>Droplet 1</vt:lpstr>
      <vt:lpstr>Droplet (2)</vt:lpstr>
      <vt:lpstr>Droplet (3)</vt:lpstr>
      <vt:lpstr>Droplet (4)</vt:lpstr>
      <vt:lpstr>Droplet (5)</vt:lpstr>
      <vt:lpstr>Group Data</vt:lpstr>
      <vt:lpstr>Class Calc.</vt:lpstr>
      <vt:lpstr>Class data q</vt:lpstr>
      <vt:lpstr>Droplets together</vt:lpstr>
      <vt:lpstr>ZZscrap</vt:lpstr>
      <vt:lpstr>Manipulating class 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Kyile Woods</cp:lastModifiedBy>
  <dcterms:created xsi:type="dcterms:W3CDTF">2018-02-11T02:49:13Z</dcterms:created>
  <dcterms:modified xsi:type="dcterms:W3CDTF">2019-05-12T05:19:19Z</dcterms:modified>
</cp:coreProperties>
</file>