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7680" windowHeight="8715" tabRatio="570"/>
  </bookViews>
  <sheets>
    <sheet name="BDE" sheetId="57" r:id="rId1"/>
  </sheets>
  <calcPr calcId="124519"/>
</workbook>
</file>

<file path=xl/calcChain.xml><?xml version="1.0" encoding="utf-8"?>
<calcChain xmlns="http://schemas.openxmlformats.org/spreadsheetml/2006/main">
  <c r="E34" i="57"/>
  <c r="E139" l="1"/>
  <c r="E96"/>
  <c r="E35"/>
  <c r="E98"/>
  <c r="E126"/>
  <c r="E138"/>
  <c r="E140"/>
  <c r="E107"/>
  <c r="E106"/>
  <c r="E95"/>
  <c r="E92"/>
  <c r="E97"/>
  <c r="E94"/>
  <c r="E91"/>
  <c r="E125"/>
  <c r="F125" s="1"/>
  <c r="E123"/>
  <c r="E122"/>
  <c r="F75"/>
  <c r="E100"/>
  <c r="F126"/>
  <c r="F124"/>
  <c r="F113"/>
  <c r="F114" s="1"/>
  <c r="D96" l="1"/>
  <c r="D95"/>
  <c r="F85" l="1"/>
  <c r="F86" s="1"/>
  <c r="F66" l="1"/>
  <c r="F58"/>
  <c r="F57" l="1"/>
  <c r="F55"/>
  <c r="D35"/>
  <c r="D34"/>
  <c r="D25"/>
  <c r="F140" l="1"/>
  <c r="F139"/>
  <c r="F138"/>
  <c r="F132"/>
  <c r="F133" s="1"/>
  <c r="F123"/>
  <c r="F122"/>
  <c r="F107"/>
  <c r="F106"/>
  <c r="F100"/>
  <c r="F99"/>
  <c r="F98"/>
  <c r="F97"/>
  <c r="F96"/>
  <c r="F95"/>
  <c r="F94"/>
  <c r="F93"/>
  <c r="F92"/>
  <c r="F91"/>
  <c r="F101" l="1"/>
  <c r="F108"/>
  <c r="F127"/>
  <c r="F141"/>
  <c r="F25" l="1"/>
  <c r="F147"/>
  <c r="F146"/>
  <c r="F76"/>
  <c r="F74"/>
  <c r="F73"/>
  <c r="F67"/>
  <c r="F65"/>
  <c r="F59"/>
  <c r="F56"/>
  <c r="F54"/>
  <c r="F53"/>
  <c r="F52"/>
  <c r="F46"/>
  <c r="F45"/>
  <c r="F37"/>
  <c r="F36"/>
  <c r="F33"/>
  <c r="F27"/>
  <c r="F26"/>
  <c r="F24"/>
  <c r="F23"/>
  <c r="F22"/>
  <c r="F21"/>
  <c r="F15"/>
  <c r="F16" s="1"/>
  <c r="F9"/>
  <c r="F10" s="1"/>
  <c r="F35" l="1"/>
  <c r="F34"/>
  <c r="F148"/>
  <c r="F149" s="1"/>
  <c r="F155" s="1"/>
  <c r="F60"/>
  <c r="F77"/>
  <c r="F28"/>
  <c r="F47"/>
  <c r="F68"/>
  <c r="F38" l="1"/>
  <c r="F78" l="1"/>
  <c r="F154" s="1"/>
  <c r="F157" s="1"/>
</calcChain>
</file>

<file path=xl/sharedStrings.xml><?xml version="1.0" encoding="utf-8"?>
<sst xmlns="http://schemas.openxmlformats.org/spreadsheetml/2006/main" count="307" uniqueCount="119">
  <si>
    <t>II-1</t>
  </si>
  <si>
    <t>m2</t>
  </si>
  <si>
    <t>m3</t>
  </si>
  <si>
    <t>III-1</t>
  </si>
  <si>
    <t>III-2</t>
  </si>
  <si>
    <t>III-3</t>
  </si>
  <si>
    <t>III-4</t>
  </si>
  <si>
    <t>IV-1</t>
  </si>
  <si>
    <t>kg</t>
  </si>
  <si>
    <t>V-1</t>
  </si>
  <si>
    <t>ml</t>
  </si>
  <si>
    <t>VII-1</t>
  </si>
  <si>
    <t>U</t>
  </si>
  <si>
    <t>VII-2</t>
  </si>
  <si>
    <t>VIII-1</t>
  </si>
  <si>
    <t>VIII-2</t>
  </si>
  <si>
    <t>III-5</t>
  </si>
  <si>
    <t>III-6</t>
  </si>
  <si>
    <t>VIII-3</t>
  </si>
  <si>
    <t>IX-1</t>
  </si>
  <si>
    <t>IX-2</t>
  </si>
  <si>
    <t>N° DE PRIX</t>
  </si>
  <si>
    <t>DESIGNATION DES TRAVAUX</t>
  </si>
  <si>
    <t>QUANTITE</t>
  </si>
  <si>
    <t>MONTANT</t>
  </si>
  <si>
    <t>PU (Ar.)</t>
  </si>
  <si>
    <t>TOTAL GENERAL</t>
  </si>
  <si>
    <t>III-7</t>
  </si>
  <si>
    <t>V-2</t>
  </si>
  <si>
    <t>SERIE N° 2 : TERRASSEMENT</t>
  </si>
  <si>
    <t>VIII-4</t>
  </si>
  <si>
    <t>VI-1</t>
  </si>
  <si>
    <t>VI-2</t>
  </si>
  <si>
    <t>VI-3</t>
  </si>
  <si>
    <t>Descente d'eau pluviale en PVC 100</t>
  </si>
  <si>
    <t>VII-3</t>
  </si>
  <si>
    <t>TOTAL TERRASSEMENT</t>
  </si>
  <si>
    <t>TOTAL PEINTURE ET VITRERIE</t>
  </si>
  <si>
    <t>TOTAL MENUISERIE BOIS</t>
  </si>
  <si>
    <t>I-1</t>
  </si>
  <si>
    <t>Installation et repli de chantier</t>
  </si>
  <si>
    <t>IV-2</t>
  </si>
  <si>
    <t>IV-3</t>
  </si>
  <si>
    <t>IV-4</t>
  </si>
  <si>
    <t>IV-5</t>
  </si>
  <si>
    <t>Fft</t>
  </si>
  <si>
    <t>SERIE N° 1 : INSTALLATION</t>
  </si>
  <si>
    <t>TOTAL INSTALLATION</t>
  </si>
  <si>
    <t xml:space="preserve">TOTAL BETONS ET MACONNERIES EN INFRASTRUCTURE </t>
  </si>
  <si>
    <t>TOTAL BETONS ET MACONNERIES EN SUPERSTRUCTURE</t>
  </si>
  <si>
    <t>TOTAL PLOMBERIE SANITAIRE</t>
  </si>
  <si>
    <t xml:space="preserve">SERIE N° 3 : BETONS ET MACONNERIES EN INFRASTRUCTURE </t>
  </si>
  <si>
    <t>SERIE N° 4 : BETONS ET MACONNERIES EN SUPERSTRUCTURE</t>
  </si>
  <si>
    <t>RECAPITULATION</t>
  </si>
  <si>
    <t>Fouille en rigole, en terrain meuble de toute nature</t>
  </si>
  <si>
    <t>Fourniture et mise en œuvre d'hérissonnage en pierre sèche d'épaisseur de 0,15 m</t>
  </si>
  <si>
    <t>Fourniture et mise en œuvre du béton dosé à 300kg/m3 de CEM I 42,5 d'épaisseur de 0,08 m pour dallage</t>
  </si>
  <si>
    <t>Acier pour armatures du béton ci-dessus de tout diamètre, y compris coupe, façonnage, ligature et toutes sujétions</t>
  </si>
  <si>
    <t>Fourniture et mise en oeuvre de coffrage en bois ordinaire</t>
  </si>
  <si>
    <t>Fourniture et mise en œuvre de maçonnerie de moellons hourdées au mortier de ciment dosé à 300kg/m3 pour la fondation</t>
  </si>
  <si>
    <t>SERIE N° 6: REVETEMENT</t>
  </si>
  <si>
    <t xml:space="preserve">Charpente en bois dur pour des pannes, solives et entretoises  y compris fixation et toutes sujétions de pose </t>
  </si>
  <si>
    <t>Fourniture et pose de gorge en pin</t>
  </si>
  <si>
    <t xml:space="preserve">TOTAL CHARPENTE - COUVERTURE - PLAFONNAGE </t>
  </si>
  <si>
    <t>Peinture à l'eau plastique extérieure de type Valnyl ou Torgapint lavable en deux couches</t>
  </si>
  <si>
    <t>Peinture à l'eau plastique intérieure de type Valnyl ou Torgapint lavable en deux couches</t>
  </si>
  <si>
    <t>Enduit ordinaire au mortier de ciment dosé à 300kg/m3 d'épaisseur de 0,015 m pour les murs, les plafonds et les faces vues du béton</t>
  </si>
  <si>
    <t xml:space="preserve">Fourniture et mise en œuvre du béton armé dosé à 350kg/m3 de CEM I 42,5 pour les semelles isolées et les attentes poteaux </t>
  </si>
  <si>
    <t>VI-4</t>
  </si>
  <si>
    <r>
      <t>Fourniture et mise en œuvre du béton de proprété dosé à 150kg/m</t>
    </r>
    <r>
      <rPr>
        <vertAlign val="superscript"/>
        <sz val="11"/>
        <rFont val="Arial Narrow"/>
        <family val="2"/>
      </rPr>
      <t>3</t>
    </r>
    <r>
      <rPr>
        <sz val="11"/>
        <rFont val="Arial Narrow"/>
        <family val="2"/>
      </rPr>
      <t xml:space="preserve"> de CEM I 42,5 d'épaisseur 0.05 m des semelles filantes</t>
    </r>
  </si>
  <si>
    <t>BORDEREAU DE DETAIL ESTIMATIF</t>
  </si>
  <si>
    <t xml:space="preserve">Fourniture et mise en oeuvre de maçonnerie de parpaing de 20*20*40 hourdée au mortier de ciment dosé à 300 kg/m3               </t>
  </si>
  <si>
    <t>Fourniture et pose de couverture en tôle Galvabac  50/100 éme y compris coupe, fixation et toutes sujétions de pose.</t>
  </si>
  <si>
    <t>Fourniture et pose de plafonnage en volige pin de 15x90, y compris toutes accèssoires de pose</t>
  </si>
  <si>
    <t xml:space="preserve">Fourniture et mise en oeuvre de maçonnerie de parpaing de 10*20*40 hourdée au mortier de ciment dosé à 300 kg/m3                </t>
  </si>
  <si>
    <t>VI-5</t>
  </si>
  <si>
    <t>Tuyauterie d'alimentation d'eau en PPR et d'évacuation en PVC de toute diamètre y compris accessoires</t>
  </si>
  <si>
    <t>Fourniture et pose de claustras y compris toutes sujétions</t>
  </si>
  <si>
    <t>Fournture et mise en œuvre de chape au mortier de ciment dosé à 400kg/m3 pour le cheneau</t>
  </si>
  <si>
    <t>Peinture à l'huile glycérophtalique en deux couches avec toutes sujétions d'exécution pour ouvrage bois et plafond et soubassement à l'extérieur et à l'intérieur</t>
  </si>
  <si>
    <t xml:space="preserve">A. ECOLE A QUATRE SALLES DE CLASSE </t>
  </si>
  <si>
    <t>III-8</t>
  </si>
  <si>
    <t>III-9</t>
  </si>
  <si>
    <t>III-10</t>
  </si>
  <si>
    <t>Fourniture et pose WC à la turque y compris accèssoires</t>
  </si>
  <si>
    <t>CONSTRUCTION D'UNE ECOLE ET WC A ANALAIVA</t>
  </si>
  <si>
    <t xml:space="preserve">TOTAL PEINTURE </t>
  </si>
  <si>
    <t xml:space="preserve">SERIE N° 6: CHARPENTE - COUVERTURE - PLAFONNAGE </t>
  </si>
  <si>
    <t>SERIE N° 7: MENUISERIE BOIS</t>
  </si>
  <si>
    <t xml:space="preserve">SERIE N° 8: PEINTURE </t>
  </si>
  <si>
    <t>SERIE N° 3 : BETONS ET MACONNERIES EN INFRASTRUCTURE ET SUPERSTRUCTURE</t>
  </si>
  <si>
    <t>TOTAL BETONS ET MACONNERIES EN INFRASTRUCTURE ET SUPERSTRUCTURE</t>
  </si>
  <si>
    <t>SERIE N° 9: PLOMBERIE SANITAIRE</t>
  </si>
  <si>
    <t xml:space="preserve">TOTAL CONSTRUCTION D'UNE ECOLE A QUATRE SALLES DE CLASSE  </t>
  </si>
  <si>
    <t>VI-6</t>
  </si>
  <si>
    <t>Fourniture et pose de planche de rive d'épaisseur de 0,025m, largeurs 0,28m, y compris fixation et toutes sujétions de pose.</t>
  </si>
  <si>
    <t>Fourniture et pose de faîtière en TPG de 5/10ème d'épaisseur, y compris fixation et toutes sujétions de pose.</t>
  </si>
  <si>
    <t>VI-7</t>
  </si>
  <si>
    <t>Fourniture et pose des gouttières en TPG 5/10ème</t>
  </si>
  <si>
    <t>Fourniture et pose de porte pleine avec bâtis en bois dur  à un vantail de dimension de (90 x 210)</t>
  </si>
  <si>
    <t>Fourniture et pose de fenêtre pleine avec bâtis à deux vantaux en bois dur de dimension de (120 x 120)</t>
  </si>
  <si>
    <t>Fourniture et pose de fenêtre pleine avec bâtis à deux vantaux en bois dur de dimension de (100 x 120)</t>
  </si>
  <si>
    <t>B. WC A QUATRE COMPARTIMENTS AVEC PISSOIR</t>
  </si>
  <si>
    <t>TOTAL REVETEMENT</t>
  </si>
  <si>
    <t>Fourniture et pose de porte de communication avec bâtis en bois dur  à un vantail de dimension de (70 x 190)</t>
  </si>
  <si>
    <t>TOTAL CONSTRUCTION D'UN WC A QUATRES COMPARTIMENTS</t>
  </si>
  <si>
    <t xml:space="preserve">1. CONSTRUCTION D'UNE ECOLE A QUATRE SALLES DE CLASSE  </t>
  </si>
  <si>
    <t>2. CONSTRUCTION D'UN WC A QUATRES COMPARTIMENTS</t>
  </si>
  <si>
    <t>Peinture en ardoisine d'un tableau</t>
  </si>
  <si>
    <t>Fourniture et mise en œuvre du béton armé dosé à 350kg/m3 de CEM I 42,5 pour les poteaux, linteaux, auvent, appuis de baie,  chaînages et poutres</t>
  </si>
  <si>
    <t>TOTAL ENDUIT ET CHAPE</t>
  </si>
  <si>
    <t>SERIE N° 5: ENDUIT ET CHAPE</t>
  </si>
  <si>
    <t>Fourniture et pose des carreaux sols de 30 x 30 y compris coupe et mortier de pose</t>
  </si>
  <si>
    <r>
      <t>Arrêté le présent bordereau de détail quantitatif et estimatif à la somme de</t>
    </r>
    <r>
      <rPr>
        <b/>
        <sz val="11"/>
        <rFont val="Arial Narrow"/>
        <family val="2"/>
      </rPr>
      <t xml:space="preserve"> " CENT SOIXANTE DOUZE MILLIONS SIX CENT CINQUANTE MILLE CINQ CENT CINQUANTE CINQ ARIARY (Ar. 172 650 555) "</t>
    </r>
  </si>
  <si>
    <r>
      <t>Fourniture et mise en œuvre du béton de proprété dosé à 150kg/m</t>
    </r>
    <r>
      <rPr>
        <vertAlign val="superscript"/>
        <sz val="11"/>
        <rFont val="Arial Narrow"/>
        <family val="2"/>
      </rPr>
      <t>3</t>
    </r>
    <r>
      <rPr>
        <sz val="11"/>
        <rFont val="Arial Narrow"/>
        <family val="2"/>
      </rPr>
      <t xml:space="preserve"> de CEM I 42,5 d'épaisseur 0.05 mm des semelles filantes</t>
    </r>
  </si>
  <si>
    <t>Fourniture et mise en œuvre d'hérissonnage en pierre sèche d'épaisseur de 0,15 mm</t>
  </si>
  <si>
    <t xml:space="preserve">Fourniture et mise en œuvre du béton armé dosé à 350kg/m3 de CEM I 42,5 pour les semelles filante et les attentes poteaux </t>
  </si>
  <si>
    <t>Fourniture et mise en œuvre du béton dosé à 300kg/m3 de CEM I 42,5 d'épaisseur de 0,10 mm pour dallage</t>
  </si>
  <si>
    <t>ssss</t>
  </si>
</sst>
</file>

<file path=xl/styles.xml><?xml version="1.0" encoding="utf-8"?>
<styleSheet xmlns="http://schemas.openxmlformats.org/spreadsheetml/2006/main">
  <numFmts count="4">
    <numFmt numFmtId="164" formatCode="_-* #,##0.00\ _F_-;\-* #,##0.00\ _F_-;_-* &quot;-&quot;??\ _F_-;_-@_-"/>
    <numFmt numFmtId="165" formatCode="#,##0.000"/>
    <numFmt numFmtId="166" formatCode="0.000"/>
    <numFmt numFmtId="167" formatCode="_-* #,##0\ _F_-;\-* #,##0\ _F_-;_-* &quot;-&quot;??\ _F_-;_-@_-"/>
  </numFmts>
  <fonts count="16">
    <font>
      <sz val="10"/>
      <name val="Arial"/>
    </font>
    <font>
      <sz val="10"/>
      <name val="Arial"/>
      <family val="2"/>
    </font>
    <font>
      <sz val="10"/>
      <name val="Arial Narrow"/>
      <family val="2"/>
    </font>
    <font>
      <b/>
      <sz val="11"/>
      <name val="Arial Narrow"/>
      <family val="2"/>
    </font>
    <font>
      <b/>
      <u/>
      <sz val="11"/>
      <name val="Arial"/>
      <family val="2"/>
    </font>
    <font>
      <b/>
      <i/>
      <sz val="11"/>
      <name val="Arial Narrow"/>
      <family val="2"/>
    </font>
    <font>
      <b/>
      <sz val="12"/>
      <name val="Arial Narrow"/>
      <family val="2"/>
    </font>
    <font>
      <b/>
      <u/>
      <sz val="12"/>
      <name val="Arial Narrow"/>
      <family val="2"/>
    </font>
    <font>
      <sz val="11"/>
      <name val="Arial Narrow"/>
      <family val="2"/>
    </font>
    <font>
      <b/>
      <u/>
      <sz val="11"/>
      <name val="Arial Narrow"/>
      <family val="2"/>
    </font>
    <font>
      <vertAlign val="superscript"/>
      <sz val="11"/>
      <name val="Arial Narrow"/>
      <family val="2"/>
    </font>
    <font>
      <b/>
      <u/>
      <sz val="16"/>
      <name val="Arial Narrow"/>
      <family val="2"/>
    </font>
    <font>
      <sz val="11"/>
      <name val="Times New Roman"/>
      <family val="1"/>
    </font>
    <font>
      <sz val="12"/>
      <name val="Arial Narrow"/>
      <family val="2"/>
    </font>
    <font>
      <b/>
      <u/>
      <sz val="12"/>
      <name val="Arial"/>
      <family val="2"/>
    </font>
    <font>
      <b/>
      <i/>
      <sz val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1">
    <xf numFmtId="0" fontId="0" fillId="0" borderId="0" xfId="0"/>
    <xf numFmtId="0" fontId="4" fillId="2" borderId="0" xfId="0" applyFont="1" applyFill="1" applyAlignment="1">
      <alignment horizontal="center" wrapText="1"/>
    </xf>
    <xf numFmtId="164" fontId="8" fillId="2" borderId="0" xfId="1" applyFont="1" applyFill="1"/>
    <xf numFmtId="0" fontId="8" fillId="2" borderId="0" xfId="0" applyFont="1" applyFill="1"/>
    <xf numFmtId="167" fontId="8" fillId="2" borderId="0" xfId="1" applyNumberFormat="1" applyFont="1" applyFill="1"/>
    <xf numFmtId="0" fontId="3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67" fontId="3" fillId="2" borderId="1" xfId="1" applyNumberFormat="1" applyFont="1" applyFill="1" applyBorder="1" applyAlignment="1">
      <alignment horizontal="center" vertical="center"/>
    </xf>
    <xf numFmtId="164" fontId="8" fillId="2" borderId="0" xfId="1" applyFont="1" applyFill="1" applyAlignment="1">
      <alignment horizontal="center"/>
    </xf>
    <xf numFmtId="167" fontId="8" fillId="2" borderId="0" xfId="1" applyNumberFormat="1" applyFont="1" applyFill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center"/>
    </xf>
    <xf numFmtId="2" fontId="8" fillId="2" borderId="1" xfId="0" applyNumberFormat="1" applyFont="1" applyFill="1" applyBorder="1" applyAlignment="1">
      <alignment horizontal="center"/>
    </xf>
    <xf numFmtId="167" fontId="8" fillId="2" borderId="1" xfId="1" applyNumberFormat="1" applyFont="1" applyFill="1" applyBorder="1" applyAlignment="1">
      <alignment horizontal="center"/>
    </xf>
    <xf numFmtId="166" fontId="8" fillId="2" borderId="1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wrapText="1"/>
    </xf>
    <xf numFmtId="0" fontId="8" fillId="2" borderId="0" xfId="0" applyFont="1" applyFill="1" applyBorder="1" applyAlignment="1">
      <alignment horizontal="center"/>
    </xf>
    <xf numFmtId="4" fontId="8" fillId="2" borderId="0" xfId="0" applyNumberFormat="1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wrapText="1"/>
    </xf>
    <xf numFmtId="0" fontId="8" fillId="2" borderId="6" xfId="0" applyFont="1" applyFill="1" applyBorder="1" applyAlignment="1">
      <alignment horizontal="center"/>
    </xf>
    <xf numFmtId="165" fontId="8" fillId="2" borderId="6" xfId="0" applyNumberFormat="1" applyFont="1" applyFill="1" applyBorder="1" applyAlignment="1">
      <alignment horizontal="center"/>
    </xf>
    <xf numFmtId="167" fontId="8" fillId="2" borderId="6" xfId="1" applyNumberFormat="1" applyFont="1" applyFill="1" applyBorder="1"/>
    <xf numFmtId="167" fontId="8" fillId="2" borderId="1" xfId="1" applyNumberFormat="1" applyFont="1" applyFill="1" applyBorder="1"/>
    <xf numFmtId="0" fontId="8" fillId="2" borderId="1" xfId="0" applyFont="1" applyFill="1" applyBorder="1" applyAlignment="1">
      <alignment wrapText="1"/>
    </xf>
    <xf numFmtId="0" fontId="8" fillId="2" borderId="2" xfId="0" applyFont="1" applyFill="1" applyBorder="1" applyAlignment="1">
      <alignment horizontal="center"/>
    </xf>
    <xf numFmtId="167" fontId="8" fillId="2" borderId="2" xfId="1" applyNumberFormat="1" applyFont="1" applyFill="1" applyBorder="1" applyAlignment="1"/>
    <xf numFmtId="0" fontId="8" fillId="2" borderId="2" xfId="0" applyFont="1" applyFill="1" applyBorder="1" applyAlignment="1">
      <alignment wrapText="1"/>
    </xf>
    <xf numFmtId="167" fontId="8" fillId="2" borderId="1" xfId="1" applyNumberFormat="1" applyFont="1" applyFill="1" applyBorder="1" applyAlignment="1"/>
    <xf numFmtId="0" fontId="8" fillId="2" borderId="0" xfId="0" applyFont="1" applyFill="1" applyAlignment="1"/>
    <xf numFmtId="165" fontId="8" fillId="2" borderId="1" xfId="0" applyNumberFormat="1" applyFont="1" applyFill="1" applyBorder="1" applyAlignment="1">
      <alignment horizontal="center"/>
    </xf>
    <xf numFmtId="4" fontId="8" fillId="2" borderId="3" xfId="0" applyNumberFormat="1" applyFont="1" applyFill="1" applyBorder="1" applyAlignment="1">
      <alignment horizontal="center"/>
    </xf>
    <xf numFmtId="4" fontId="8" fillId="2" borderId="1" xfId="0" applyNumberFormat="1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wrapText="1"/>
    </xf>
    <xf numFmtId="0" fontId="8" fillId="2" borderId="9" xfId="0" applyFont="1" applyFill="1" applyBorder="1" applyAlignment="1">
      <alignment horizontal="center"/>
    </xf>
    <xf numFmtId="2" fontId="8" fillId="2" borderId="9" xfId="0" applyNumberFormat="1" applyFont="1" applyFill="1" applyBorder="1" applyAlignment="1">
      <alignment horizontal="center"/>
    </xf>
    <xf numFmtId="167" fontId="8" fillId="2" borderId="9" xfId="1" applyNumberFormat="1" applyFont="1" applyFill="1" applyBorder="1"/>
    <xf numFmtId="2" fontId="8" fillId="2" borderId="0" xfId="0" applyNumberFormat="1" applyFont="1" applyFill="1" applyBorder="1" applyAlignment="1">
      <alignment horizontal="center"/>
    </xf>
    <xf numFmtId="167" fontId="8" fillId="2" borderId="0" xfId="1" applyNumberFormat="1" applyFont="1" applyFill="1" applyBorder="1"/>
    <xf numFmtId="167" fontId="8" fillId="2" borderId="2" xfId="1" applyNumberFormat="1" applyFont="1" applyFill="1" applyBorder="1" applyAlignment="1">
      <alignment horizontal="center"/>
    </xf>
    <xf numFmtId="167" fontId="8" fillId="2" borderId="2" xfId="1" applyNumberFormat="1" applyFont="1" applyFill="1" applyBorder="1"/>
    <xf numFmtId="0" fontId="8" fillId="2" borderId="10" xfId="0" applyFont="1" applyFill="1" applyBorder="1" applyAlignment="1">
      <alignment wrapText="1"/>
    </xf>
    <xf numFmtId="0" fontId="8" fillId="2" borderId="2" xfId="0" applyFont="1" applyFill="1" applyBorder="1" applyAlignment="1">
      <alignment horizontal="center" vertical="center" wrapText="1"/>
    </xf>
    <xf numFmtId="164" fontId="8" fillId="2" borderId="1" xfId="1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center"/>
    </xf>
    <xf numFmtId="164" fontId="8" fillId="2" borderId="1" xfId="1" applyFont="1" applyFill="1" applyBorder="1" applyAlignment="1"/>
    <xf numFmtId="167" fontId="8" fillId="2" borderId="3" xfId="1" applyNumberFormat="1" applyFont="1" applyFill="1" applyBorder="1" applyAlignment="1"/>
    <xf numFmtId="0" fontId="8" fillId="2" borderId="3" xfId="0" applyFont="1" applyFill="1" applyBorder="1" applyAlignment="1">
      <alignment vertical="top" wrapText="1"/>
    </xf>
    <xf numFmtId="0" fontId="8" fillId="2" borderId="3" xfId="0" applyFont="1" applyFill="1" applyBorder="1" applyAlignment="1">
      <alignment horizontal="center"/>
    </xf>
    <xf numFmtId="165" fontId="8" fillId="2" borderId="3" xfId="0" applyNumberFormat="1" applyFont="1" applyFill="1" applyBorder="1" applyAlignment="1">
      <alignment horizontal="center"/>
    </xf>
    <xf numFmtId="0" fontId="2" fillId="2" borderId="0" xfId="0" applyFont="1" applyFill="1"/>
    <xf numFmtId="167" fontId="8" fillId="2" borderId="3" xfId="1" applyNumberFormat="1" applyFont="1" applyFill="1" applyBorder="1"/>
    <xf numFmtId="4" fontId="3" fillId="2" borderId="0" xfId="0" applyNumberFormat="1" applyFont="1" applyFill="1" applyBorder="1" applyAlignment="1">
      <alignment horizontal="center" vertical="center" wrapText="1"/>
    </xf>
    <xf numFmtId="167" fontId="6" fillId="2" borderId="1" xfId="1" applyNumberFormat="1" applyFont="1" applyFill="1" applyBorder="1" applyAlignment="1">
      <alignment vertical="center"/>
    </xf>
    <xf numFmtId="167" fontId="6" fillId="2" borderId="0" xfId="1" applyNumberFormat="1" applyFont="1" applyFill="1"/>
    <xf numFmtId="167" fontId="8" fillId="2" borderId="0" xfId="0" applyNumberFormat="1" applyFont="1" applyFill="1" applyAlignment="1">
      <alignment horizontal="center"/>
    </xf>
    <xf numFmtId="167" fontId="8" fillId="2" borderId="0" xfId="1" applyNumberFormat="1" applyFont="1" applyFill="1" applyAlignment="1"/>
    <xf numFmtId="167" fontId="2" fillId="2" borderId="0" xfId="1" applyNumberFormat="1" applyFont="1" applyFill="1"/>
    <xf numFmtId="167" fontId="8" fillId="2" borderId="6" xfId="1" applyNumberFormat="1" applyFont="1" applyFill="1" applyBorder="1" applyAlignment="1"/>
    <xf numFmtId="167" fontId="12" fillId="2" borderId="0" xfId="1" applyNumberFormat="1" applyFont="1" applyFill="1" applyAlignment="1"/>
    <xf numFmtId="164" fontId="12" fillId="2" borderId="0" xfId="1" applyFont="1" applyFill="1" applyAlignment="1"/>
    <xf numFmtId="0" fontId="12" fillId="2" borderId="0" xfId="0" applyFont="1" applyFill="1" applyAlignment="1"/>
    <xf numFmtId="167" fontId="13" fillId="2" borderId="0" xfId="1" applyNumberFormat="1" applyFont="1" applyFill="1"/>
    <xf numFmtId="167" fontId="6" fillId="2" borderId="1" xfId="1" applyNumberFormat="1" applyFont="1" applyFill="1" applyBorder="1" applyAlignment="1">
      <alignment horizontal="center" vertical="center"/>
    </xf>
    <xf numFmtId="167" fontId="13" fillId="2" borderId="1" xfId="1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 wrapText="1"/>
    </xf>
    <xf numFmtId="167" fontId="15" fillId="2" borderId="0" xfId="1" applyNumberFormat="1" applyFont="1" applyFill="1" applyBorder="1" applyAlignment="1">
      <alignment horizontal="center" vertical="center" wrapText="1"/>
    </xf>
    <xf numFmtId="167" fontId="15" fillId="2" borderId="0" xfId="0" applyNumberFormat="1" applyFont="1" applyFill="1" applyBorder="1" applyAlignment="1">
      <alignment horizontal="center" vertical="center" wrapText="1"/>
    </xf>
    <xf numFmtId="167" fontId="13" fillId="2" borderId="1" xfId="1" applyNumberFormat="1" applyFont="1" applyFill="1" applyBorder="1"/>
    <xf numFmtId="167" fontId="13" fillId="2" borderId="9" xfId="1" applyNumberFormat="1" applyFont="1" applyFill="1" applyBorder="1"/>
    <xf numFmtId="167" fontId="13" fillId="2" borderId="2" xfId="1" applyNumberFormat="1" applyFont="1" applyFill="1" applyBorder="1" applyAlignment="1">
      <alignment horizontal="center"/>
    </xf>
    <xf numFmtId="167" fontId="13" fillId="2" borderId="0" xfId="1" applyNumberFormat="1" applyFont="1" applyFill="1" applyBorder="1"/>
    <xf numFmtId="167" fontId="13" fillId="2" borderId="1" xfId="1" applyNumberFormat="1" applyFont="1" applyFill="1" applyBorder="1" applyAlignment="1"/>
    <xf numFmtId="167" fontId="13" fillId="2" borderId="2" xfId="1" applyNumberFormat="1" applyFont="1" applyFill="1" applyBorder="1"/>
    <xf numFmtId="167" fontId="13" fillId="2" borderId="2" xfId="1" applyNumberFormat="1" applyFont="1" applyFill="1" applyBorder="1" applyAlignment="1"/>
    <xf numFmtId="167" fontId="6" fillId="2" borderId="0" xfId="1" applyNumberFormat="1" applyFont="1" applyFill="1" applyBorder="1" applyAlignment="1">
      <alignment vertical="center"/>
    </xf>
    <xf numFmtId="0" fontId="2" fillId="2" borderId="0" xfId="0" applyFont="1" applyFill="1" applyAlignment="1">
      <alignment horizontal="center"/>
    </xf>
    <xf numFmtId="165" fontId="8" fillId="2" borderId="2" xfId="0" applyNumberFormat="1" applyFont="1" applyFill="1" applyBorder="1" applyAlignment="1">
      <alignment horizontal="center"/>
    </xf>
    <xf numFmtId="4" fontId="8" fillId="2" borderId="2" xfId="0" applyNumberFormat="1" applyFont="1" applyFill="1" applyBorder="1" applyAlignment="1">
      <alignment horizontal="center"/>
    </xf>
    <xf numFmtId="2" fontId="8" fillId="2" borderId="2" xfId="0" applyNumberFormat="1" applyFont="1" applyFill="1" applyBorder="1" applyAlignment="1">
      <alignment horizontal="center"/>
    </xf>
    <xf numFmtId="164" fontId="8" fillId="2" borderId="2" xfId="1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7" fillId="2" borderId="0" xfId="0" applyFont="1" applyFill="1" applyAlignment="1">
      <alignment horizontal="center" wrapText="1"/>
    </xf>
    <xf numFmtId="167" fontId="6" fillId="3" borderId="1" xfId="1" applyNumberFormat="1" applyFont="1" applyFill="1" applyBorder="1" applyAlignment="1">
      <alignment vertical="center"/>
    </xf>
    <xf numFmtId="4" fontId="6" fillId="2" borderId="0" xfId="0" applyNumberFormat="1" applyFont="1" applyFill="1" applyBorder="1" applyAlignment="1">
      <alignment horizontal="center" vertical="center" wrapText="1"/>
    </xf>
    <xf numFmtId="167" fontId="6" fillId="2" borderId="11" xfId="1" applyNumberFormat="1" applyFont="1" applyFill="1" applyBorder="1" applyAlignment="1">
      <alignment vertical="center"/>
    </xf>
    <xf numFmtId="4" fontId="5" fillId="2" borderId="4" xfId="0" applyNumberFormat="1" applyFont="1" applyFill="1" applyBorder="1" applyAlignment="1">
      <alignment horizontal="center" vertical="center" wrapText="1"/>
    </xf>
    <xf numFmtId="4" fontId="5" fillId="2" borderId="7" xfId="0" applyNumberFormat="1" applyFont="1" applyFill="1" applyBorder="1" applyAlignment="1">
      <alignment horizontal="center" vertical="center" wrapText="1"/>
    </xf>
    <xf numFmtId="4" fontId="5" fillId="2" borderId="5" xfId="0" applyNumberFormat="1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left"/>
    </xf>
    <xf numFmtId="4" fontId="6" fillId="3" borderId="4" xfId="0" applyNumberFormat="1" applyFont="1" applyFill="1" applyBorder="1" applyAlignment="1">
      <alignment horizontal="center" vertical="center" wrapText="1"/>
    </xf>
    <xf numFmtId="4" fontId="6" fillId="3" borderId="7" xfId="0" applyNumberFormat="1" applyFont="1" applyFill="1" applyBorder="1" applyAlignment="1">
      <alignment horizontal="center" vertical="center" wrapText="1"/>
    </xf>
    <xf numFmtId="4" fontId="6" fillId="3" borderId="5" xfId="0" applyNumberFormat="1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wrapText="1"/>
    </xf>
    <xf numFmtId="4" fontId="6" fillId="2" borderId="0" xfId="0" applyNumberFormat="1" applyFont="1" applyFill="1" applyBorder="1" applyAlignment="1">
      <alignment horizontal="left" vertical="center" wrapText="1"/>
    </xf>
    <xf numFmtId="4" fontId="6" fillId="2" borderId="0" xfId="0" applyNumberFormat="1" applyFont="1" applyFill="1" applyBorder="1" applyAlignment="1">
      <alignment vertical="center" wrapText="1"/>
    </xf>
    <xf numFmtId="0" fontId="8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vertical="top" wrapText="1"/>
    </xf>
    <xf numFmtId="0" fontId="6" fillId="2" borderId="11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colors>
    <mruColors>
      <color rgb="FFFF00FF"/>
      <color rgb="FF00FF00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0099"/>
  </sheetPr>
  <dimension ref="A1:J164"/>
  <sheetViews>
    <sheetView tabSelected="1" topLeftCell="A27" workbookViewId="0">
      <selection activeCell="C27" sqref="C27"/>
    </sheetView>
  </sheetViews>
  <sheetFormatPr baseColWidth="10" defaultRowHeight="16.5"/>
  <cols>
    <col min="1" max="1" width="10.7109375" style="6" customWidth="1"/>
    <col min="2" max="2" width="51.5703125" style="3" customWidth="1"/>
    <col min="3" max="3" width="6.85546875" style="6" customWidth="1"/>
    <col min="4" max="4" width="10.85546875" style="6" customWidth="1"/>
    <col min="5" max="5" width="11.5703125" style="4" customWidth="1"/>
    <col min="6" max="6" width="14.140625" style="69" customWidth="1"/>
    <col min="7" max="7" width="11.42578125" style="3"/>
    <col min="8" max="8" width="14" style="4" bestFit="1" customWidth="1"/>
    <col min="9" max="16384" width="11.42578125" style="3"/>
  </cols>
  <sheetData>
    <row r="1" spans="1:8" ht="16.5" customHeight="1">
      <c r="A1" s="100" t="s">
        <v>70</v>
      </c>
      <c r="B1" s="100"/>
      <c r="C1" s="100"/>
      <c r="D1" s="100"/>
      <c r="E1" s="100"/>
      <c r="F1" s="100"/>
    </row>
    <row r="2" spans="1:8" ht="16.5" customHeight="1">
      <c r="A2" s="100" t="s">
        <v>85</v>
      </c>
      <c r="B2" s="100"/>
      <c r="C2" s="100"/>
      <c r="D2" s="100"/>
      <c r="E2" s="100"/>
      <c r="F2" s="100"/>
    </row>
    <row r="3" spans="1:8" ht="16.5" customHeight="1" thickBot="1">
      <c r="A3" s="89"/>
      <c r="B3" s="89"/>
      <c r="C3" s="89"/>
      <c r="D3" s="89"/>
      <c r="E3" s="89"/>
      <c r="F3" s="89"/>
    </row>
    <row r="4" spans="1:8" ht="21" customHeight="1" thickTop="1" thickBot="1">
      <c r="A4" s="101" t="s">
        <v>80</v>
      </c>
      <c r="B4" s="102"/>
      <c r="C4" s="102"/>
      <c r="D4" s="102"/>
      <c r="E4" s="102"/>
      <c r="F4" s="103"/>
    </row>
    <row r="5" spans="1:8" ht="16.5" customHeight="1" thickTop="1">
      <c r="A5" s="89"/>
      <c r="B5" s="89"/>
      <c r="C5" s="89"/>
      <c r="D5" s="89"/>
      <c r="E5" s="89"/>
      <c r="F5" s="89"/>
    </row>
    <row r="6" spans="1:8" ht="15" customHeight="1">
      <c r="A6" s="96" t="s">
        <v>46</v>
      </c>
      <c r="B6" s="96"/>
      <c r="C6" s="5"/>
    </row>
    <row r="7" spans="1:8" ht="15" customHeight="1"/>
    <row r="8" spans="1:8" s="6" customFormat="1" ht="18" customHeight="1">
      <c r="A8" s="7" t="s">
        <v>21</v>
      </c>
      <c r="B8" s="7" t="s">
        <v>22</v>
      </c>
      <c r="C8" s="7" t="s">
        <v>12</v>
      </c>
      <c r="D8" s="7" t="s">
        <v>23</v>
      </c>
      <c r="E8" s="8" t="s">
        <v>25</v>
      </c>
      <c r="F8" s="70" t="s">
        <v>24</v>
      </c>
      <c r="H8" s="10"/>
    </row>
    <row r="9" spans="1:8" s="6" customFormat="1" ht="18" customHeight="1">
      <c r="A9" s="11" t="s">
        <v>39</v>
      </c>
      <c r="B9" s="12" t="s">
        <v>40</v>
      </c>
      <c r="C9" s="13" t="s">
        <v>45</v>
      </c>
      <c r="D9" s="14">
        <v>1</v>
      </c>
      <c r="E9" s="15">
        <v>1500000</v>
      </c>
      <c r="F9" s="71">
        <f>+D9*E9</f>
        <v>1500000</v>
      </c>
      <c r="H9" s="10"/>
    </row>
    <row r="10" spans="1:8" ht="19.5" customHeight="1">
      <c r="A10" s="93" t="s">
        <v>47</v>
      </c>
      <c r="B10" s="94"/>
      <c r="C10" s="94"/>
      <c r="D10" s="94"/>
      <c r="E10" s="95"/>
      <c r="F10" s="60">
        <f>SUM(F9)</f>
        <v>1500000</v>
      </c>
    </row>
    <row r="11" spans="1:8" ht="15" customHeight="1">
      <c r="A11" s="1"/>
      <c r="B11" s="1"/>
      <c r="C11" s="1"/>
      <c r="D11" s="1"/>
      <c r="E11" s="1"/>
      <c r="F11" s="72"/>
    </row>
    <row r="12" spans="1:8" ht="15" customHeight="1">
      <c r="A12" s="96" t="s">
        <v>29</v>
      </c>
      <c r="B12" s="96"/>
      <c r="C12" s="5"/>
    </row>
    <row r="13" spans="1:8" ht="15" customHeight="1"/>
    <row r="14" spans="1:8" s="6" customFormat="1" ht="18" customHeight="1">
      <c r="A14" s="7" t="s">
        <v>21</v>
      </c>
      <c r="B14" s="7" t="s">
        <v>22</v>
      </c>
      <c r="C14" s="7" t="s">
        <v>12</v>
      </c>
      <c r="D14" s="7" t="s">
        <v>23</v>
      </c>
      <c r="E14" s="8" t="s">
        <v>25</v>
      </c>
      <c r="F14" s="70" t="s">
        <v>24</v>
      </c>
      <c r="H14" s="10"/>
    </row>
    <row r="15" spans="1:8" s="6" customFormat="1" ht="18" customHeight="1">
      <c r="A15" s="11" t="s">
        <v>0</v>
      </c>
      <c r="B15" s="12" t="s">
        <v>54</v>
      </c>
      <c r="C15" s="13" t="s">
        <v>2</v>
      </c>
      <c r="D15" s="16">
        <v>46.66</v>
      </c>
      <c r="E15" s="15">
        <v>6000</v>
      </c>
      <c r="F15" s="71">
        <f>D15*E15</f>
        <v>279960</v>
      </c>
      <c r="H15" s="10"/>
    </row>
    <row r="16" spans="1:8" ht="19.5" customHeight="1">
      <c r="A16" s="93" t="s">
        <v>36</v>
      </c>
      <c r="B16" s="94"/>
      <c r="C16" s="94"/>
      <c r="D16" s="94"/>
      <c r="E16" s="95"/>
      <c r="F16" s="70">
        <f>SUM(F15:F15)</f>
        <v>279960</v>
      </c>
    </row>
    <row r="17" spans="1:8" ht="15" customHeight="1">
      <c r="A17" s="17"/>
      <c r="B17" s="18"/>
      <c r="C17" s="19"/>
      <c r="D17" s="20"/>
      <c r="E17" s="21"/>
      <c r="F17" s="73"/>
    </row>
    <row r="18" spans="1:8" ht="15" customHeight="1">
      <c r="A18" s="104" t="s">
        <v>51</v>
      </c>
      <c r="B18" s="104"/>
      <c r="C18" s="104"/>
      <c r="D18" s="104"/>
      <c r="E18" s="21"/>
      <c r="F18" s="74"/>
    </row>
    <row r="19" spans="1:8" ht="15" customHeight="1">
      <c r="A19" s="17"/>
      <c r="B19" s="18"/>
      <c r="C19" s="19"/>
      <c r="D19" s="20"/>
      <c r="E19" s="21"/>
      <c r="F19" s="74"/>
    </row>
    <row r="20" spans="1:8" s="6" customFormat="1" ht="18" customHeight="1">
      <c r="A20" s="7" t="s">
        <v>21</v>
      </c>
      <c r="B20" s="7" t="s">
        <v>22</v>
      </c>
      <c r="C20" s="7" t="s">
        <v>12</v>
      </c>
      <c r="D20" s="7" t="s">
        <v>23</v>
      </c>
      <c r="E20" s="8" t="s">
        <v>25</v>
      </c>
      <c r="F20" s="70" t="s">
        <v>24</v>
      </c>
      <c r="H20" s="10"/>
    </row>
    <row r="21" spans="1:8" ht="48" customHeight="1">
      <c r="A21" s="22" t="s">
        <v>3</v>
      </c>
      <c r="B21" s="23" t="s">
        <v>114</v>
      </c>
      <c r="C21" s="24" t="s">
        <v>2</v>
      </c>
      <c r="D21" s="25">
        <v>2.9159999999999999</v>
      </c>
      <c r="E21" s="26">
        <v>256000</v>
      </c>
      <c r="F21" s="75">
        <f>+D21*E21</f>
        <v>746496</v>
      </c>
    </row>
    <row r="22" spans="1:8" ht="33" customHeight="1">
      <c r="A22" s="22" t="s">
        <v>4</v>
      </c>
      <c r="B22" s="28" t="s">
        <v>115</v>
      </c>
      <c r="C22" s="29" t="s">
        <v>2</v>
      </c>
      <c r="D22" s="84">
        <v>36.46</v>
      </c>
      <c r="E22" s="30">
        <v>93000</v>
      </c>
      <c r="F22" s="75">
        <f t="shared" ref="F22:F27" si="0">+D22*E22</f>
        <v>3390780</v>
      </c>
    </row>
    <row r="23" spans="1:8" s="33" customFormat="1" ht="33" customHeight="1">
      <c r="A23" s="22" t="s">
        <v>5</v>
      </c>
      <c r="B23" s="31" t="s">
        <v>117</v>
      </c>
      <c r="C23" s="29" t="s">
        <v>2</v>
      </c>
      <c r="D23" s="84">
        <v>25.591000000000001</v>
      </c>
      <c r="E23" s="30">
        <v>395000</v>
      </c>
      <c r="F23" s="75">
        <f t="shared" si="0"/>
        <v>10108445</v>
      </c>
      <c r="H23" s="63"/>
    </row>
    <row r="24" spans="1:8" ht="33" customHeight="1">
      <c r="A24" s="22" t="s">
        <v>6</v>
      </c>
      <c r="B24" s="28" t="s">
        <v>116</v>
      </c>
      <c r="C24" s="13" t="s">
        <v>2</v>
      </c>
      <c r="D24" s="34">
        <v>10.75</v>
      </c>
      <c r="E24" s="27">
        <v>485000</v>
      </c>
      <c r="F24" s="75">
        <f t="shared" si="0"/>
        <v>5213750</v>
      </c>
    </row>
    <row r="25" spans="1:8" ht="33.75" customHeight="1">
      <c r="A25" s="22" t="s">
        <v>16</v>
      </c>
      <c r="B25" s="23" t="s">
        <v>57</v>
      </c>
      <c r="C25" s="24" t="s">
        <v>8</v>
      </c>
      <c r="D25" s="35">
        <f>D24*70</f>
        <v>752.5</v>
      </c>
      <c r="E25" s="53">
        <v>7000</v>
      </c>
      <c r="F25" s="75">
        <f t="shared" si="0"/>
        <v>5267500</v>
      </c>
    </row>
    <row r="26" spans="1:8" ht="18.75" customHeight="1">
      <c r="A26" s="11" t="s">
        <v>17</v>
      </c>
      <c r="B26" s="28" t="s">
        <v>58</v>
      </c>
      <c r="C26" s="13" t="s">
        <v>1</v>
      </c>
      <c r="D26" s="36">
        <v>0</v>
      </c>
      <c r="E26" s="32">
        <v>12500</v>
      </c>
      <c r="F26" s="75">
        <f t="shared" si="0"/>
        <v>0</v>
      </c>
    </row>
    <row r="27" spans="1:8" s="57" customFormat="1" ht="49.5">
      <c r="A27" s="22" t="s">
        <v>27</v>
      </c>
      <c r="B27" s="54" t="s">
        <v>59</v>
      </c>
      <c r="C27" s="55" t="s">
        <v>118</v>
      </c>
      <c r="D27" s="56">
        <v>31.677</v>
      </c>
      <c r="E27" s="58">
        <v>292000</v>
      </c>
      <c r="F27" s="75">
        <f t="shared" si="0"/>
        <v>9249684</v>
      </c>
      <c r="H27" s="64"/>
    </row>
    <row r="28" spans="1:8" ht="19.5" customHeight="1">
      <c r="A28" s="93" t="s">
        <v>48</v>
      </c>
      <c r="B28" s="94"/>
      <c r="C28" s="94"/>
      <c r="D28" s="94"/>
      <c r="E28" s="95"/>
      <c r="F28" s="60">
        <f>SUM(F21:F27)</f>
        <v>33976655</v>
      </c>
    </row>
    <row r="29" spans="1:8" ht="15" customHeight="1">
      <c r="A29" s="37"/>
      <c r="B29" s="38"/>
      <c r="C29" s="39"/>
      <c r="D29" s="40"/>
      <c r="E29" s="41"/>
      <c r="F29" s="76"/>
    </row>
    <row r="30" spans="1:8" ht="15" customHeight="1">
      <c r="A30" s="104" t="s">
        <v>52</v>
      </c>
      <c r="B30" s="104"/>
      <c r="C30" s="104"/>
      <c r="D30" s="104"/>
      <c r="E30" s="21"/>
      <c r="F30" s="74"/>
    </row>
    <row r="31" spans="1:8" ht="15" customHeight="1">
      <c r="A31" s="17"/>
      <c r="B31" s="18"/>
      <c r="C31" s="19"/>
      <c r="D31" s="20"/>
      <c r="E31" s="21"/>
      <c r="F31" s="74"/>
    </row>
    <row r="32" spans="1:8" s="6" customFormat="1" ht="18" customHeight="1">
      <c r="A32" s="7" t="s">
        <v>21</v>
      </c>
      <c r="B32" s="7" t="s">
        <v>22</v>
      </c>
      <c r="C32" s="7" t="s">
        <v>12</v>
      </c>
      <c r="D32" s="7" t="s">
        <v>23</v>
      </c>
      <c r="E32" s="8" t="s">
        <v>25</v>
      </c>
      <c r="F32" s="70" t="s">
        <v>24</v>
      </c>
      <c r="H32" s="10"/>
    </row>
    <row r="33" spans="1:8" ht="48" customHeight="1">
      <c r="A33" s="22" t="s">
        <v>7</v>
      </c>
      <c r="B33" s="28" t="s">
        <v>109</v>
      </c>
      <c r="C33" s="13" t="s">
        <v>2</v>
      </c>
      <c r="D33" s="34">
        <v>20.545000000000002</v>
      </c>
      <c r="E33" s="27">
        <v>485000</v>
      </c>
      <c r="F33" s="75">
        <f t="shared" ref="F33:F37" si="1">+D33*E33</f>
        <v>9964325</v>
      </c>
    </row>
    <row r="34" spans="1:8" ht="33" customHeight="1">
      <c r="A34" s="22" t="s">
        <v>41</v>
      </c>
      <c r="B34" s="23" t="s">
        <v>57</v>
      </c>
      <c r="C34" s="24" t="s">
        <v>8</v>
      </c>
      <c r="D34" s="35">
        <f>D33*80</f>
        <v>1643.6000000000001</v>
      </c>
      <c r="E34" s="53">
        <f>+E25</f>
        <v>7000</v>
      </c>
      <c r="F34" s="75">
        <f t="shared" si="1"/>
        <v>11505200.000000002</v>
      </c>
    </row>
    <row r="35" spans="1:8" ht="18" customHeight="1">
      <c r="A35" s="11" t="s">
        <v>42</v>
      </c>
      <c r="B35" s="28" t="s">
        <v>58</v>
      </c>
      <c r="C35" s="13" t="s">
        <v>1</v>
      </c>
      <c r="D35" s="36">
        <f>D33*10</f>
        <v>205.45000000000002</v>
      </c>
      <c r="E35" s="32">
        <f>+E26</f>
        <v>12500</v>
      </c>
      <c r="F35" s="75">
        <f t="shared" si="1"/>
        <v>2568125</v>
      </c>
    </row>
    <row r="36" spans="1:8" ht="33" customHeight="1">
      <c r="A36" s="22" t="s">
        <v>43</v>
      </c>
      <c r="B36" s="28" t="s">
        <v>71</v>
      </c>
      <c r="C36" s="13" t="s">
        <v>1</v>
      </c>
      <c r="D36" s="14">
        <v>333.51</v>
      </c>
      <c r="E36" s="27">
        <v>76000</v>
      </c>
      <c r="F36" s="75">
        <f t="shared" si="1"/>
        <v>25346760</v>
      </c>
    </row>
    <row r="37" spans="1:8" s="33" customFormat="1" ht="21" customHeight="1">
      <c r="A37" s="22" t="s">
        <v>44</v>
      </c>
      <c r="B37" s="31" t="s">
        <v>77</v>
      </c>
      <c r="C37" s="13" t="s">
        <v>1</v>
      </c>
      <c r="D37" s="14">
        <v>23.36</v>
      </c>
      <c r="E37" s="32">
        <v>187500</v>
      </c>
      <c r="F37" s="75">
        <f t="shared" si="1"/>
        <v>4380000</v>
      </c>
      <c r="H37" s="63"/>
    </row>
    <row r="38" spans="1:8" ht="19.5" customHeight="1">
      <c r="A38" s="93" t="s">
        <v>49</v>
      </c>
      <c r="B38" s="94"/>
      <c r="C38" s="94"/>
      <c r="D38" s="94"/>
      <c r="E38" s="95"/>
      <c r="F38" s="70">
        <f>SUM(F33:F37)</f>
        <v>53764410</v>
      </c>
    </row>
    <row r="39" spans="1:8" ht="15" customHeight="1">
      <c r="A39" s="17"/>
      <c r="B39" s="18"/>
      <c r="C39" s="19"/>
      <c r="D39" s="42"/>
      <c r="E39" s="43"/>
      <c r="F39" s="76"/>
    </row>
    <row r="40" spans="1:8" ht="15" customHeight="1">
      <c r="A40" s="17"/>
      <c r="B40" s="18"/>
      <c r="C40" s="19"/>
      <c r="D40" s="42"/>
      <c r="E40" s="43"/>
      <c r="F40" s="78"/>
    </row>
    <row r="41" spans="1:8" ht="15" customHeight="1">
      <c r="A41" s="17"/>
      <c r="B41" s="18"/>
      <c r="C41" s="19"/>
      <c r="D41" s="42"/>
      <c r="E41" s="43"/>
      <c r="F41" s="78"/>
    </row>
    <row r="42" spans="1:8" ht="15" customHeight="1">
      <c r="A42" s="96" t="s">
        <v>111</v>
      </c>
      <c r="B42" s="96"/>
      <c r="C42" s="5"/>
    </row>
    <row r="43" spans="1:8" ht="15" customHeight="1"/>
    <row r="44" spans="1:8" s="6" customFormat="1" ht="18" customHeight="1">
      <c r="A44" s="7" t="s">
        <v>21</v>
      </c>
      <c r="B44" s="7" t="s">
        <v>22</v>
      </c>
      <c r="C44" s="7" t="s">
        <v>12</v>
      </c>
      <c r="D44" s="7" t="s">
        <v>23</v>
      </c>
      <c r="E44" s="8" t="s">
        <v>25</v>
      </c>
      <c r="F44" s="70" t="s">
        <v>24</v>
      </c>
      <c r="H44" s="10"/>
    </row>
    <row r="45" spans="1:8" s="6" customFormat="1" ht="48" customHeight="1">
      <c r="A45" s="22" t="s">
        <v>9</v>
      </c>
      <c r="B45" s="31" t="s">
        <v>66</v>
      </c>
      <c r="C45" s="13" t="s">
        <v>1</v>
      </c>
      <c r="D45" s="14">
        <v>770.45</v>
      </c>
      <c r="E45" s="44">
        <v>8500</v>
      </c>
      <c r="F45" s="77">
        <f>+D45*E45</f>
        <v>6548825</v>
      </c>
      <c r="H45" s="10"/>
    </row>
    <row r="46" spans="1:8" s="6" customFormat="1" ht="33" customHeight="1">
      <c r="A46" s="22" t="s">
        <v>28</v>
      </c>
      <c r="B46" s="31" t="s">
        <v>78</v>
      </c>
      <c r="C46" s="13" t="s">
        <v>1</v>
      </c>
      <c r="D46" s="14">
        <v>265.48</v>
      </c>
      <c r="E46" s="44">
        <v>12500</v>
      </c>
      <c r="F46" s="77">
        <f t="shared" ref="F46" si="2">+D46*E46</f>
        <v>3318500</v>
      </c>
      <c r="H46" s="10"/>
    </row>
    <row r="47" spans="1:8" ht="19.5" customHeight="1">
      <c r="A47" s="93" t="s">
        <v>110</v>
      </c>
      <c r="B47" s="94"/>
      <c r="C47" s="94"/>
      <c r="D47" s="94"/>
      <c r="E47" s="95"/>
      <c r="F47" s="70">
        <f>SUM(F45:F46)</f>
        <v>9867325</v>
      </c>
    </row>
    <row r="48" spans="1:8" ht="15" customHeight="1">
      <c r="A48" s="17"/>
      <c r="B48" s="18"/>
      <c r="C48" s="19"/>
      <c r="D48" s="42"/>
      <c r="E48" s="43"/>
      <c r="F48" s="78"/>
    </row>
    <row r="49" spans="1:10" ht="15" customHeight="1">
      <c r="A49" s="96" t="s">
        <v>87</v>
      </c>
      <c r="B49" s="96"/>
      <c r="C49" s="19"/>
      <c r="D49" s="42"/>
      <c r="E49" s="43"/>
      <c r="F49" s="78"/>
    </row>
    <row r="50" spans="1:10" ht="15" customHeight="1">
      <c r="A50" s="17"/>
      <c r="B50" s="18"/>
      <c r="C50" s="19"/>
      <c r="D50" s="42"/>
      <c r="E50" s="43"/>
      <c r="F50" s="78"/>
    </row>
    <row r="51" spans="1:10" s="6" customFormat="1" ht="18" customHeight="1">
      <c r="A51" s="7" t="s">
        <v>21</v>
      </c>
      <c r="B51" s="7" t="s">
        <v>22</v>
      </c>
      <c r="C51" s="7" t="s">
        <v>12</v>
      </c>
      <c r="D51" s="7" t="s">
        <v>23</v>
      </c>
      <c r="E51" s="8" t="s">
        <v>25</v>
      </c>
      <c r="F51" s="70" t="s">
        <v>24</v>
      </c>
      <c r="H51" s="10"/>
    </row>
    <row r="52" spans="1:10" ht="33" customHeight="1">
      <c r="A52" s="22" t="s">
        <v>31</v>
      </c>
      <c r="B52" s="31" t="s">
        <v>61</v>
      </c>
      <c r="C52" s="29" t="s">
        <v>2</v>
      </c>
      <c r="D52" s="25">
        <v>8.1669999999999998</v>
      </c>
      <c r="E52" s="26">
        <v>1500000</v>
      </c>
      <c r="F52" s="75">
        <f>+D52*E52</f>
        <v>12250500</v>
      </c>
    </row>
    <row r="53" spans="1:10" ht="33" customHeight="1">
      <c r="A53" s="22" t="s">
        <v>32</v>
      </c>
      <c r="B53" s="31" t="s">
        <v>72</v>
      </c>
      <c r="C53" s="29" t="s">
        <v>1</v>
      </c>
      <c r="D53" s="85">
        <v>304.91000000000003</v>
      </c>
      <c r="E53" s="45">
        <v>58000</v>
      </c>
      <c r="F53" s="75">
        <f t="shared" ref="F53:F59" si="3">+D53*E53</f>
        <v>17684780</v>
      </c>
    </row>
    <row r="54" spans="1:10" ht="33">
      <c r="A54" s="22" t="s">
        <v>33</v>
      </c>
      <c r="B54" s="31" t="s">
        <v>96</v>
      </c>
      <c r="C54" s="29" t="s">
        <v>10</v>
      </c>
      <c r="D54" s="85">
        <v>28.7</v>
      </c>
      <c r="E54" s="45">
        <v>9500</v>
      </c>
      <c r="F54" s="75">
        <f t="shared" si="3"/>
        <v>272650</v>
      </c>
    </row>
    <row r="55" spans="1:10" ht="33">
      <c r="A55" s="22" t="s">
        <v>33</v>
      </c>
      <c r="B55" s="31" t="s">
        <v>95</v>
      </c>
      <c r="C55" s="29" t="s">
        <v>10</v>
      </c>
      <c r="D55" s="85">
        <v>89.65</v>
      </c>
      <c r="E55" s="45">
        <v>22500</v>
      </c>
      <c r="F55" s="75">
        <f t="shared" ref="F55" si="4">+D55*E55</f>
        <v>2017125.0000000002</v>
      </c>
    </row>
    <row r="56" spans="1:10" ht="33" customHeight="1">
      <c r="A56" s="22" t="s">
        <v>68</v>
      </c>
      <c r="B56" s="31" t="s">
        <v>73</v>
      </c>
      <c r="C56" s="29" t="s">
        <v>1</v>
      </c>
      <c r="D56" s="85">
        <v>256.64</v>
      </c>
      <c r="E56" s="45">
        <v>35000</v>
      </c>
      <c r="F56" s="75">
        <f t="shared" si="3"/>
        <v>8982400</v>
      </c>
    </row>
    <row r="57" spans="1:10" s="33" customFormat="1" ht="18" customHeight="1">
      <c r="A57" s="11" t="s">
        <v>75</v>
      </c>
      <c r="B57" s="31" t="s">
        <v>62</v>
      </c>
      <c r="C57" s="29" t="s">
        <v>10</v>
      </c>
      <c r="D57" s="85">
        <v>147.19999999999999</v>
      </c>
      <c r="E57" s="30">
        <v>3500</v>
      </c>
      <c r="F57" s="79">
        <f t="shared" si="3"/>
        <v>515199.99999999994</v>
      </c>
      <c r="H57" s="63"/>
    </row>
    <row r="58" spans="1:10" s="68" customFormat="1" ht="18" customHeight="1">
      <c r="A58" s="11" t="s">
        <v>97</v>
      </c>
      <c r="B58" s="46" t="s">
        <v>98</v>
      </c>
      <c r="C58" s="29" t="s">
        <v>10</v>
      </c>
      <c r="D58" s="85">
        <v>29.15</v>
      </c>
      <c r="E58" s="30">
        <v>12500</v>
      </c>
      <c r="F58" s="79">
        <f t="shared" si="3"/>
        <v>364375</v>
      </c>
      <c r="G58" s="66"/>
      <c r="H58" s="67"/>
      <c r="I58" s="67"/>
      <c r="J58" s="67"/>
    </row>
    <row r="59" spans="1:10" s="33" customFormat="1" ht="18" customHeight="1">
      <c r="A59" s="11" t="s">
        <v>94</v>
      </c>
      <c r="B59" s="28" t="s">
        <v>34</v>
      </c>
      <c r="C59" s="13" t="s">
        <v>10</v>
      </c>
      <c r="D59" s="36">
        <v>4.3</v>
      </c>
      <c r="E59" s="32">
        <v>18500</v>
      </c>
      <c r="F59" s="79">
        <f t="shared" si="3"/>
        <v>79550</v>
      </c>
      <c r="H59" s="63"/>
    </row>
    <row r="60" spans="1:10" ht="19.5" customHeight="1">
      <c r="A60" s="93" t="s">
        <v>63</v>
      </c>
      <c r="B60" s="94"/>
      <c r="C60" s="94"/>
      <c r="D60" s="94"/>
      <c r="E60" s="95"/>
      <c r="F60" s="60">
        <f>SUM(F52:F59)</f>
        <v>42166580</v>
      </c>
    </row>
    <row r="61" spans="1:10" ht="15" customHeight="1">
      <c r="A61" s="17"/>
      <c r="B61" s="18"/>
      <c r="C61" s="19"/>
      <c r="D61" s="20"/>
      <c r="E61" s="43"/>
      <c r="F61" s="78"/>
    </row>
    <row r="62" spans="1:10" ht="15" customHeight="1">
      <c r="A62" s="96" t="s">
        <v>88</v>
      </c>
      <c r="B62" s="96"/>
      <c r="C62" s="19"/>
      <c r="D62" s="42"/>
      <c r="E62" s="43"/>
      <c r="F62" s="78"/>
    </row>
    <row r="63" spans="1:10" ht="15" customHeight="1">
      <c r="A63" s="88"/>
      <c r="B63" s="88"/>
      <c r="C63" s="19"/>
      <c r="D63" s="42"/>
      <c r="E63" s="43"/>
      <c r="F63" s="78"/>
    </row>
    <row r="64" spans="1:10" s="6" customFormat="1" ht="18" customHeight="1">
      <c r="A64" s="7" t="s">
        <v>21</v>
      </c>
      <c r="B64" s="7" t="s">
        <v>22</v>
      </c>
      <c r="C64" s="7" t="s">
        <v>12</v>
      </c>
      <c r="D64" s="7" t="s">
        <v>23</v>
      </c>
      <c r="E64" s="8" t="s">
        <v>25</v>
      </c>
      <c r="F64" s="70" t="s">
        <v>24</v>
      </c>
      <c r="H64" s="10"/>
    </row>
    <row r="65" spans="1:8" ht="33" customHeight="1">
      <c r="A65" s="47" t="s">
        <v>11</v>
      </c>
      <c r="B65" s="31" t="s">
        <v>99</v>
      </c>
      <c r="C65" s="29" t="s">
        <v>12</v>
      </c>
      <c r="D65" s="48">
        <v>4</v>
      </c>
      <c r="E65" s="27">
        <v>550000</v>
      </c>
      <c r="F65" s="75">
        <f t="shared" ref="F65:F67" si="5">+D65*E65</f>
        <v>2200000</v>
      </c>
    </row>
    <row r="66" spans="1:8" ht="33" customHeight="1">
      <c r="A66" s="47" t="s">
        <v>13</v>
      </c>
      <c r="B66" s="31" t="s">
        <v>100</v>
      </c>
      <c r="C66" s="29" t="s">
        <v>12</v>
      </c>
      <c r="D66" s="48">
        <v>8</v>
      </c>
      <c r="E66" s="27">
        <v>385000</v>
      </c>
      <c r="F66" s="75">
        <f t="shared" ref="F66" si="6">+D66*E66</f>
        <v>3080000</v>
      </c>
    </row>
    <row r="67" spans="1:8" ht="33" customHeight="1">
      <c r="A67" s="47" t="s">
        <v>35</v>
      </c>
      <c r="B67" s="31" t="s">
        <v>101</v>
      </c>
      <c r="C67" s="29" t="s">
        <v>12</v>
      </c>
      <c r="D67" s="48">
        <v>16</v>
      </c>
      <c r="E67" s="27">
        <v>350000</v>
      </c>
      <c r="F67" s="75">
        <f t="shared" si="5"/>
        <v>5600000</v>
      </c>
    </row>
    <row r="68" spans="1:8" ht="19.5" customHeight="1">
      <c r="A68" s="93" t="s">
        <v>38</v>
      </c>
      <c r="B68" s="94"/>
      <c r="C68" s="94"/>
      <c r="D68" s="94"/>
      <c r="E68" s="95"/>
      <c r="F68" s="60">
        <f>SUM(F65:F67)</f>
        <v>10880000</v>
      </c>
    </row>
    <row r="69" spans="1:8" ht="15" customHeight="1">
      <c r="A69" s="88"/>
      <c r="B69" s="88"/>
      <c r="C69" s="19"/>
      <c r="D69" s="42"/>
      <c r="E69" s="43"/>
      <c r="F69" s="78"/>
    </row>
    <row r="70" spans="1:8" ht="15" customHeight="1">
      <c r="A70" s="96" t="s">
        <v>89</v>
      </c>
      <c r="B70" s="96"/>
      <c r="C70" s="19"/>
      <c r="D70" s="42"/>
      <c r="E70" s="43"/>
      <c r="F70" s="78"/>
    </row>
    <row r="71" spans="1:8" ht="15" customHeight="1">
      <c r="A71" s="88"/>
      <c r="B71" s="88"/>
      <c r="C71" s="19"/>
      <c r="D71" s="42"/>
      <c r="E71" s="43"/>
      <c r="F71" s="78"/>
    </row>
    <row r="72" spans="1:8" s="6" customFormat="1" ht="18" customHeight="1">
      <c r="A72" s="7" t="s">
        <v>21</v>
      </c>
      <c r="B72" s="7" t="s">
        <v>22</v>
      </c>
      <c r="C72" s="7" t="s">
        <v>12</v>
      </c>
      <c r="D72" s="7" t="s">
        <v>23</v>
      </c>
      <c r="E72" s="8" t="s">
        <v>25</v>
      </c>
      <c r="F72" s="70" t="s">
        <v>24</v>
      </c>
      <c r="H72" s="10"/>
    </row>
    <row r="73" spans="1:8" s="6" customFormat="1" ht="33.75" customHeight="1">
      <c r="A73" s="47" t="s">
        <v>14</v>
      </c>
      <c r="B73" s="50" t="s">
        <v>64</v>
      </c>
      <c r="C73" s="29" t="s">
        <v>1</v>
      </c>
      <c r="D73" s="86">
        <v>261.5</v>
      </c>
      <c r="E73" s="44">
        <v>7500</v>
      </c>
      <c r="F73" s="77">
        <f t="shared" ref="F73:F76" si="7">D73*E73</f>
        <v>1961250</v>
      </c>
      <c r="H73" s="10"/>
    </row>
    <row r="74" spans="1:8" s="6" customFormat="1" ht="33.75" customHeight="1">
      <c r="A74" s="47" t="s">
        <v>15</v>
      </c>
      <c r="B74" s="50" t="s">
        <v>65</v>
      </c>
      <c r="C74" s="29" t="s">
        <v>1</v>
      </c>
      <c r="D74" s="86">
        <v>509.5</v>
      </c>
      <c r="E74" s="44">
        <v>6500</v>
      </c>
      <c r="F74" s="77">
        <f t="shared" si="7"/>
        <v>3311750</v>
      </c>
      <c r="G74" s="62"/>
      <c r="H74" s="9"/>
    </row>
    <row r="75" spans="1:8" ht="49.5" customHeight="1">
      <c r="A75" s="47" t="s">
        <v>18</v>
      </c>
      <c r="B75" s="28" t="s">
        <v>79</v>
      </c>
      <c r="C75" s="51" t="s">
        <v>1</v>
      </c>
      <c r="D75" s="86">
        <v>567</v>
      </c>
      <c r="E75" s="30">
        <v>9000</v>
      </c>
      <c r="F75" s="77">
        <f t="shared" ref="F75" si="8">D75*E75</f>
        <v>5103000</v>
      </c>
    </row>
    <row r="76" spans="1:8" ht="18" customHeight="1">
      <c r="A76" s="47" t="s">
        <v>30</v>
      </c>
      <c r="B76" s="28" t="s">
        <v>108</v>
      </c>
      <c r="C76" s="51" t="s">
        <v>1</v>
      </c>
      <c r="D76" s="86">
        <v>19.2</v>
      </c>
      <c r="E76" s="30">
        <v>15000</v>
      </c>
      <c r="F76" s="77">
        <f t="shared" si="7"/>
        <v>288000</v>
      </c>
    </row>
    <row r="77" spans="1:8" ht="20.25" customHeight="1">
      <c r="A77" s="93" t="s">
        <v>86</v>
      </c>
      <c r="B77" s="94"/>
      <c r="C77" s="94"/>
      <c r="D77" s="94"/>
      <c r="E77" s="95"/>
      <c r="F77" s="70">
        <f>SUM(F73:F76)</f>
        <v>10664000</v>
      </c>
    </row>
    <row r="78" spans="1:8" ht="21" customHeight="1">
      <c r="A78" s="97" t="s">
        <v>93</v>
      </c>
      <c r="B78" s="98"/>
      <c r="C78" s="98"/>
      <c r="D78" s="98"/>
      <c r="E78" s="99"/>
      <c r="F78" s="90">
        <f>F10+F16+F28+F38+F47+F60+F68+F77</f>
        <v>163098930</v>
      </c>
    </row>
    <row r="79" spans="1:8" ht="15" customHeight="1" thickBot="1"/>
    <row r="80" spans="1:8" ht="21" customHeight="1" thickTop="1" thickBot="1">
      <c r="A80" s="101" t="s">
        <v>102</v>
      </c>
      <c r="B80" s="102"/>
      <c r="C80" s="102"/>
      <c r="D80" s="102"/>
      <c r="E80" s="102"/>
      <c r="F80" s="103"/>
    </row>
    <row r="81" spans="1:8" ht="15" customHeight="1" thickTop="1"/>
    <row r="82" spans="1:8" ht="15" customHeight="1">
      <c r="A82" s="96" t="s">
        <v>29</v>
      </c>
      <c r="B82" s="96"/>
      <c r="C82" s="5"/>
    </row>
    <row r="83" spans="1:8" ht="15" customHeight="1"/>
    <row r="84" spans="1:8" s="6" customFormat="1" ht="18" customHeight="1">
      <c r="A84" s="7" t="s">
        <v>21</v>
      </c>
      <c r="B84" s="7" t="s">
        <v>22</v>
      </c>
      <c r="C84" s="7" t="s">
        <v>12</v>
      </c>
      <c r="D84" s="7" t="s">
        <v>23</v>
      </c>
      <c r="E84" s="8" t="s">
        <v>25</v>
      </c>
      <c r="F84" s="70" t="s">
        <v>24</v>
      </c>
      <c r="H84" s="10"/>
    </row>
    <row r="85" spans="1:8" s="6" customFormat="1" ht="18" customHeight="1">
      <c r="A85" s="11" t="s">
        <v>0</v>
      </c>
      <c r="B85" s="12" t="s">
        <v>54</v>
      </c>
      <c r="C85" s="13" t="s">
        <v>2</v>
      </c>
      <c r="D85" s="16">
        <v>11.2</v>
      </c>
      <c r="E85" s="15">
        <v>6000</v>
      </c>
      <c r="F85" s="71">
        <f>D85*E85</f>
        <v>67200</v>
      </c>
      <c r="H85" s="10"/>
    </row>
    <row r="86" spans="1:8" ht="19.5" customHeight="1">
      <c r="A86" s="93" t="s">
        <v>36</v>
      </c>
      <c r="B86" s="94"/>
      <c r="C86" s="94"/>
      <c r="D86" s="94"/>
      <c r="E86" s="95"/>
      <c r="F86" s="70">
        <f>SUM(F85:F85)</f>
        <v>67200</v>
      </c>
    </row>
    <row r="87" spans="1:8" ht="15" customHeight="1"/>
    <row r="88" spans="1:8" ht="15" customHeight="1">
      <c r="A88" s="104" t="s">
        <v>90</v>
      </c>
      <c r="B88" s="104"/>
      <c r="C88" s="104"/>
      <c r="D88" s="104"/>
      <c r="E88" s="21"/>
      <c r="F88" s="74"/>
    </row>
    <row r="89" spans="1:8" ht="15" customHeight="1">
      <c r="A89" s="17"/>
      <c r="B89" s="18"/>
      <c r="C89" s="19"/>
      <c r="D89" s="20"/>
      <c r="E89" s="21"/>
      <c r="F89" s="74"/>
    </row>
    <row r="90" spans="1:8" s="6" customFormat="1" ht="18" customHeight="1">
      <c r="A90" s="7" t="s">
        <v>21</v>
      </c>
      <c r="B90" s="7" t="s">
        <v>22</v>
      </c>
      <c r="C90" s="7" t="s">
        <v>12</v>
      </c>
      <c r="D90" s="7" t="s">
        <v>23</v>
      </c>
      <c r="E90" s="8" t="s">
        <v>25</v>
      </c>
      <c r="F90" s="70" t="s">
        <v>24</v>
      </c>
      <c r="H90" s="10"/>
    </row>
    <row r="91" spans="1:8" ht="48" customHeight="1">
      <c r="A91" s="22" t="s">
        <v>3</v>
      </c>
      <c r="B91" s="23" t="s">
        <v>69</v>
      </c>
      <c r="C91" s="24" t="s">
        <v>2</v>
      </c>
      <c r="D91" s="25">
        <v>0.48499999999999999</v>
      </c>
      <c r="E91" s="26">
        <f>+E21</f>
        <v>256000</v>
      </c>
      <c r="F91" s="75">
        <f>+D91*E91</f>
        <v>124160</v>
      </c>
    </row>
    <row r="92" spans="1:8" ht="33" customHeight="1">
      <c r="A92" s="22" t="s">
        <v>4</v>
      </c>
      <c r="B92" s="28" t="s">
        <v>55</v>
      </c>
      <c r="C92" s="29" t="s">
        <v>2</v>
      </c>
      <c r="D92" s="84">
        <v>0.93899999999999995</v>
      </c>
      <c r="E92" s="30">
        <f>+E22</f>
        <v>93000</v>
      </c>
      <c r="F92" s="75">
        <f t="shared" ref="F92:F97" si="9">+D92*E92</f>
        <v>87327</v>
      </c>
    </row>
    <row r="93" spans="1:8" s="33" customFormat="1" ht="33" customHeight="1">
      <c r="A93" s="22" t="s">
        <v>5</v>
      </c>
      <c r="B93" s="31" t="s">
        <v>56</v>
      </c>
      <c r="C93" s="29" t="s">
        <v>2</v>
      </c>
      <c r="D93" s="84">
        <v>0.45400000000000001</v>
      </c>
      <c r="E93" s="30">
        <v>364000</v>
      </c>
      <c r="F93" s="75">
        <f t="shared" si="9"/>
        <v>165256</v>
      </c>
      <c r="H93" s="63"/>
    </row>
    <row r="94" spans="1:8" ht="33" customHeight="1">
      <c r="A94" s="22" t="s">
        <v>6</v>
      </c>
      <c r="B94" s="28" t="s">
        <v>67</v>
      </c>
      <c r="C94" s="13" t="s">
        <v>2</v>
      </c>
      <c r="D94" s="34">
        <v>4.26</v>
      </c>
      <c r="E94" s="27">
        <f>+E24</f>
        <v>485000</v>
      </c>
      <c r="F94" s="75">
        <f t="shared" si="9"/>
        <v>2066100</v>
      </c>
    </row>
    <row r="95" spans="1:8" ht="33.75" customHeight="1">
      <c r="A95" s="22" t="s">
        <v>16</v>
      </c>
      <c r="B95" s="23" t="s">
        <v>57</v>
      </c>
      <c r="C95" s="24" t="s">
        <v>8</v>
      </c>
      <c r="D95" s="35">
        <f>+D94*70</f>
        <v>298.2</v>
      </c>
      <c r="E95" s="53">
        <f>+E25</f>
        <v>7000</v>
      </c>
      <c r="F95" s="75">
        <f t="shared" si="9"/>
        <v>2087400</v>
      </c>
    </row>
    <row r="96" spans="1:8" ht="18.75" customHeight="1">
      <c r="A96" s="11" t="s">
        <v>17</v>
      </c>
      <c r="B96" s="28" t="s">
        <v>58</v>
      </c>
      <c r="C96" s="13" t="s">
        <v>1</v>
      </c>
      <c r="D96" s="36">
        <f>+D94*10</f>
        <v>42.599999999999994</v>
      </c>
      <c r="E96" s="32">
        <f>+E26</f>
        <v>12500</v>
      </c>
      <c r="F96" s="75">
        <f t="shared" si="9"/>
        <v>532499.99999999988</v>
      </c>
    </row>
    <row r="97" spans="1:8" s="57" customFormat="1" ht="49.5">
      <c r="A97" s="22" t="s">
        <v>27</v>
      </c>
      <c r="B97" s="54" t="s">
        <v>59</v>
      </c>
      <c r="C97" s="55" t="s">
        <v>2</v>
      </c>
      <c r="D97" s="56">
        <v>1.7130000000000001</v>
      </c>
      <c r="E97" s="58">
        <f>+E27</f>
        <v>292000</v>
      </c>
      <c r="F97" s="75">
        <f t="shared" si="9"/>
        <v>500196</v>
      </c>
      <c r="H97" s="64"/>
    </row>
    <row r="98" spans="1:8" s="33" customFormat="1" ht="33" customHeight="1">
      <c r="A98" s="22" t="s">
        <v>81</v>
      </c>
      <c r="B98" s="28" t="s">
        <v>71</v>
      </c>
      <c r="C98" s="13" t="s">
        <v>1</v>
      </c>
      <c r="D98" s="14">
        <v>27.42</v>
      </c>
      <c r="E98" s="32">
        <f>+E36</f>
        <v>76000</v>
      </c>
      <c r="F98" s="79">
        <f t="shared" ref="F98:F100" si="10">+D98*E98</f>
        <v>2083920.0000000002</v>
      </c>
      <c r="H98" s="63"/>
    </row>
    <row r="99" spans="1:8" s="33" customFormat="1" ht="33" customHeight="1">
      <c r="A99" s="22" t="s">
        <v>82</v>
      </c>
      <c r="B99" s="28" t="s">
        <v>74</v>
      </c>
      <c r="C99" s="13" t="s">
        <v>1</v>
      </c>
      <c r="D99" s="14">
        <v>8.7799999999999994</v>
      </c>
      <c r="E99" s="65">
        <v>52500</v>
      </c>
      <c r="F99" s="79">
        <f t="shared" si="10"/>
        <v>460949.99999999994</v>
      </c>
      <c r="H99" s="63"/>
    </row>
    <row r="100" spans="1:8" s="33" customFormat="1" ht="21" customHeight="1">
      <c r="A100" s="11" t="s">
        <v>83</v>
      </c>
      <c r="B100" s="31" t="s">
        <v>77</v>
      </c>
      <c r="C100" s="13" t="s">
        <v>1</v>
      </c>
      <c r="D100" s="14">
        <v>1.6</v>
      </c>
      <c r="E100" s="32">
        <f>+E37</f>
        <v>187500</v>
      </c>
      <c r="F100" s="79">
        <f t="shared" si="10"/>
        <v>300000</v>
      </c>
      <c r="H100" s="63"/>
    </row>
    <row r="101" spans="1:8" ht="19.5" customHeight="1">
      <c r="A101" s="93" t="s">
        <v>91</v>
      </c>
      <c r="B101" s="94"/>
      <c r="C101" s="94"/>
      <c r="D101" s="94"/>
      <c r="E101" s="95"/>
      <c r="F101" s="70">
        <f>SUM(F98:F100)</f>
        <v>2844870</v>
      </c>
    </row>
    <row r="102" spans="1:8" ht="15" customHeight="1">
      <c r="A102" s="17"/>
      <c r="B102" s="18"/>
      <c r="C102" s="19"/>
      <c r="D102" s="42"/>
      <c r="E102" s="43"/>
      <c r="F102" s="76"/>
    </row>
    <row r="103" spans="1:8" ht="15" customHeight="1">
      <c r="A103" s="96" t="s">
        <v>111</v>
      </c>
      <c r="B103" s="96"/>
      <c r="C103" s="5"/>
    </row>
    <row r="104" spans="1:8" ht="15" customHeight="1"/>
    <row r="105" spans="1:8" s="6" customFormat="1" ht="18" customHeight="1">
      <c r="A105" s="7" t="s">
        <v>21</v>
      </c>
      <c r="B105" s="7" t="s">
        <v>22</v>
      </c>
      <c r="C105" s="7" t="s">
        <v>12</v>
      </c>
      <c r="D105" s="7" t="s">
        <v>23</v>
      </c>
      <c r="E105" s="8" t="s">
        <v>25</v>
      </c>
      <c r="F105" s="70" t="s">
        <v>24</v>
      </c>
      <c r="H105" s="10"/>
    </row>
    <row r="106" spans="1:8" s="6" customFormat="1" ht="48" customHeight="1">
      <c r="A106" s="22" t="s">
        <v>9</v>
      </c>
      <c r="B106" s="31" t="s">
        <v>66</v>
      </c>
      <c r="C106" s="13" t="s">
        <v>1</v>
      </c>
      <c r="D106" s="14">
        <v>70.400000000000006</v>
      </c>
      <c r="E106" s="44">
        <f>+E45</f>
        <v>8500</v>
      </c>
      <c r="F106" s="77">
        <f>+D106*E106</f>
        <v>598400</v>
      </c>
      <c r="H106" s="10"/>
    </row>
    <row r="107" spans="1:8" s="6" customFormat="1" ht="33" customHeight="1">
      <c r="A107" s="22" t="s">
        <v>28</v>
      </c>
      <c r="B107" s="31" t="s">
        <v>78</v>
      </c>
      <c r="C107" s="13" t="s">
        <v>1</v>
      </c>
      <c r="D107" s="14">
        <v>8.35</v>
      </c>
      <c r="E107" s="44">
        <f>+E46</f>
        <v>12500</v>
      </c>
      <c r="F107" s="77">
        <f t="shared" ref="F107" si="11">+D107*E107</f>
        <v>104375</v>
      </c>
      <c r="H107" s="10"/>
    </row>
    <row r="108" spans="1:8" ht="19.5" customHeight="1">
      <c r="A108" s="93" t="s">
        <v>110</v>
      </c>
      <c r="B108" s="94"/>
      <c r="C108" s="94"/>
      <c r="D108" s="94"/>
      <c r="E108" s="95"/>
      <c r="F108" s="70">
        <f>SUM(F106:F107)</f>
        <v>702775</v>
      </c>
    </row>
    <row r="109" spans="1:8" ht="15" customHeight="1">
      <c r="A109" s="17"/>
      <c r="B109" s="18"/>
      <c r="C109" s="19"/>
      <c r="D109" s="42"/>
      <c r="E109" s="43"/>
      <c r="F109" s="78"/>
    </row>
    <row r="110" spans="1:8" s="57" customFormat="1" ht="15" customHeight="1">
      <c r="A110" s="96" t="s">
        <v>60</v>
      </c>
      <c r="B110" s="96"/>
      <c r="C110" s="5"/>
      <c r="D110" s="6"/>
      <c r="E110" s="4"/>
      <c r="F110" s="4"/>
    </row>
    <row r="111" spans="1:8" s="57" customFormat="1" ht="15" customHeight="1">
      <c r="A111" s="6"/>
      <c r="B111" s="3"/>
      <c r="C111" s="6"/>
      <c r="D111" s="6"/>
      <c r="E111" s="4"/>
      <c r="F111" s="4"/>
    </row>
    <row r="112" spans="1:8" s="83" customFormat="1" ht="18" customHeight="1">
      <c r="A112" s="7" t="s">
        <v>21</v>
      </c>
      <c r="B112" s="7" t="s">
        <v>22</v>
      </c>
      <c r="C112" s="7" t="s">
        <v>12</v>
      </c>
      <c r="D112" s="7" t="s">
        <v>23</v>
      </c>
      <c r="E112" s="8" t="s">
        <v>25</v>
      </c>
      <c r="F112" s="8" t="s">
        <v>24</v>
      </c>
    </row>
    <row r="113" spans="1:8" s="83" customFormat="1" ht="31.5" customHeight="1">
      <c r="A113" s="22" t="s">
        <v>31</v>
      </c>
      <c r="B113" s="31" t="s">
        <v>112</v>
      </c>
      <c r="C113" s="13" t="s">
        <v>1</v>
      </c>
      <c r="D113" s="14">
        <v>4.5</v>
      </c>
      <c r="E113" s="27">
        <v>55000</v>
      </c>
      <c r="F113" s="44">
        <f t="shared" ref="F113" si="12">D113*E113</f>
        <v>247500</v>
      </c>
    </row>
    <row r="114" spans="1:8" s="57" customFormat="1" ht="24" customHeight="1">
      <c r="A114" s="93" t="s">
        <v>103</v>
      </c>
      <c r="B114" s="94"/>
      <c r="C114" s="94"/>
      <c r="D114" s="94"/>
      <c r="E114" s="95"/>
      <c r="F114" s="8">
        <f>SUM(F113)</f>
        <v>247500</v>
      </c>
    </row>
    <row r="115" spans="1:8" ht="15" customHeight="1">
      <c r="A115" s="17"/>
      <c r="B115" s="18"/>
      <c r="C115" s="19"/>
      <c r="D115" s="42"/>
      <c r="E115" s="43"/>
      <c r="F115" s="78"/>
    </row>
    <row r="116" spans="1:8" ht="15" customHeight="1">
      <c r="A116" s="17"/>
      <c r="B116" s="18"/>
      <c r="C116" s="19"/>
      <c r="D116" s="42"/>
      <c r="E116" s="43"/>
      <c r="F116" s="78"/>
    </row>
    <row r="117" spans="1:8" ht="15" customHeight="1">
      <c r="A117" s="17"/>
      <c r="B117" s="18"/>
      <c r="C117" s="19"/>
      <c r="D117" s="42"/>
      <c r="E117" s="43"/>
      <c r="F117" s="78"/>
    </row>
    <row r="118" spans="1:8" ht="15" customHeight="1">
      <c r="A118" s="17"/>
      <c r="B118" s="18"/>
      <c r="C118" s="19"/>
      <c r="D118" s="42"/>
      <c r="E118" s="43"/>
      <c r="F118" s="78"/>
    </row>
    <row r="119" spans="1:8" ht="15" customHeight="1">
      <c r="A119" s="96" t="s">
        <v>87</v>
      </c>
      <c r="B119" s="96"/>
      <c r="C119" s="19"/>
      <c r="D119" s="42"/>
      <c r="E119" s="43"/>
      <c r="F119" s="78"/>
    </row>
    <row r="120" spans="1:8" ht="15" customHeight="1">
      <c r="A120" s="17"/>
      <c r="B120" s="18"/>
      <c r="C120" s="19"/>
      <c r="D120" s="42"/>
      <c r="E120" s="43"/>
      <c r="F120" s="78"/>
    </row>
    <row r="121" spans="1:8" s="6" customFormat="1" ht="18" customHeight="1">
      <c r="A121" s="7" t="s">
        <v>21</v>
      </c>
      <c r="B121" s="7" t="s">
        <v>22</v>
      </c>
      <c r="C121" s="7" t="s">
        <v>12</v>
      </c>
      <c r="D121" s="7" t="s">
        <v>23</v>
      </c>
      <c r="E121" s="8" t="s">
        <v>25</v>
      </c>
      <c r="F121" s="70" t="s">
        <v>24</v>
      </c>
      <c r="H121" s="10"/>
    </row>
    <row r="122" spans="1:8" ht="33" customHeight="1">
      <c r="A122" s="22" t="s">
        <v>31</v>
      </c>
      <c r="B122" s="31" t="s">
        <v>61</v>
      </c>
      <c r="C122" s="29" t="s">
        <v>2</v>
      </c>
      <c r="D122" s="25">
        <v>0.215</v>
      </c>
      <c r="E122" s="26">
        <f>E52</f>
        <v>1500000</v>
      </c>
      <c r="F122" s="75">
        <f>+D122*E122</f>
        <v>322500</v>
      </c>
    </row>
    <row r="123" spans="1:8" ht="33" customHeight="1">
      <c r="A123" s="22" t="s">
        <v>32</v>
      </c>
      <c r="B123" s="31" t="s">
        <v>72</v>
      </c>
      <c r="C123" s="29" t="s">
        <v>1</v>
      </c>
      <c r="D123" s="85">
        <v>15.88</v>
      </c>
      <c r="E123" s="45">
        <f>E53</f>
        <v>58000</v>
      </c>
      <c r="F123" s="75">
        <f t="shared" ref="F123" si="13">+D123*E123</f>
        <v>921040</v>
      </c>
    </row>
    <row r="124" spans="1:8" ht="33">
      <c r="A124" s="22" t="s">
        <v>33</v>
      </c>
      <c r="B124" s="31" t="s">
        <v>95</v>
      </c>
      <c r="C124" s="29" t="s">
        <v>10</v>
      </c>
      <c r="D124" s="85">
        <v>17.5</v>
      </c>
      <c r="E124" s="45">
        <v>22500</v>
      </c>
      <c r="F124" s="75">
        <f>+D124*E124</f>
        <v>393750</v>
      </c>
    </row>
    <row r="125" spans="1:8" ht="33">
      <c r="A125" s="22" t="s">
        <v>68</v>
      </c>
      <c r="B125" s="31" t="s">
        <v>73</v>
      </c>
      <c r="C125" s="29" t="s">
        <v>1</v>
      </c>
      <c r="D125" s="85">
        <v>11.34</v>
      </c>
      <c r="E125" s="45">
        <f>+E56</f>
        <v>35000</v>
      </c>
      <c r="F125" s="75">
        <f t="shared" ref="F125:F126" si="14">+D125*E125</f>
        <v>396900</v>
      </c>
    </row>
    <row r="126" spans="1:8" s="33" customFormat="1" ht="18" customHeight="1">
      <c r="A126" s="11" t="s">
        <v>75</v>
      </c>
      <c r="B126" s="31" t="s">
        <v>62</v>
      </c>
      <c r="C126" s="29" t="s">
        <v>10</v>
      </c>
      <c r="D126" s="85">
        <v>49.5</v>
      </c>
      <c r="E126" s="30">
        <f>+E57</f>
        <v>3500</v>
      </c>
      <c r="F126" s="79">
        <f t="shared" si="14"/>
        <v>173250</v>
      </c>
      <c r="H126" s="63"/>
    </row>
    <row r="127" spans="1:8" ht="19.5" customHeight="1">
      <c r="A127" s="93" t="s">
        <v>63</v>
      </c>
      <c r="B127" s="94"/>
      <c r="C127" s="94"/>
      <c r="D127" s="94"/>
      <c r="E127" s="95"/>
      <c r="F127" s="60">
        <f>SUM(F122:F126)</f>
        <v>2207440</v>
      </c>
    </row>
    <row r="128" spans="1:8" ht="15" customHeight="1">
      <c r="A128" s="17"/>
      <c r="B128" s="18"/>
      <c r="C128" s="19"/>
      <c r="D128" s="20"/>
      <c r="E128" s="43"/>
      <c r="F128" s="78"/>
    </row>
    <row r="129" spans="1:8" ht="15" customHeight="1">
      <c r="A129" s="96" t="s">
        <v>88</v>
      </c>
      <c r="B129" s="96"/>
      <c r="C129" s="19"/>
      <c r="D129" s="42"/>
      <c r="E129" s="43"/>
      <c r="F129" s="78"/>
    </row>
    <row r="130" spans="1:8" ht="15" customHeight="1">
      <c r="A130" s="88"/>
      <c r="B130" s="88"/>
      <c r="C130" s="19"/>
      <c r="D130" s="42"/>
      <c r="E130" s="43"/>
      <c r="F130" s="78"/>
    </row>
    <row r="131" spans="1:8" s="6" customFormat="1" ht="18" customHeight="1">
      <c r="A131" s="7" t="s">
        <v>21</v>
      </c>
      <c r="B131" s="7" t="s">
        <v>22</v>
      </c>
      <c r="C131" s="7" t="s">
        <v>12</v>
      </c>
      <c r="D131" s="7" t="s">
        <v>23</v>
      </c>
      <c r="E131" s="8" t="s">
        <v>25</v>
      </c>
      <c r="F131" s="70" t="s">
        <v>24</v>
      </c>
      <c r="H131" s="10"/>
    </row>
    <row r="132" spans="1:8" ht="33" customHeight="1">
      <c r="A132" s="47" t="s">
        <v>11</v>
      </c>
      <c r="B132" s="31" t="s">
        <v>104</v>
      </c>
      <c r="C132" s="29" t="s">
        <v>12</v>
      </c>
      <c r="D132" s="48">
        <v>4</v>
      </c>
      <c r="E132" s="27">
        <v>335000</v>
      </c>
      <c r="F132" s="75">
        <f t="shared" ref="F132" si="15">+D132*E132</f>
        <v>1340000</v>
      </c>
    </row>
    <row r="133" spans="1:8" ht="19.5" customHeight="1">
      <c r="A133" s="93" t="s">
        <v>38</v>
      </c>
      <c r="B133" s="94"/>
      <c r="C133" s="94"/>
      <c r="D133" s="94"/>
      <c r="E133" s="95"/>
      <c r="F133" s="60">
        <f>SUM(F132:F132)</f>
        <v>1340000</v>
      </c>
    </row>
    <row r="134" spans="1:8" ht="15" customHeight="1">
      <c r="A134" s="88"/>
      <c r="B134" s="88"/>
      <c r="C134" s="19"/>
      <c r="D134" s="42"/>
      <c r="E134" s="43"/>
      <c r="F134" s="78"/>
    </row>
    <row r="135" spans="1:8" ht="15" customHeight="1">
      <c r="A135" s="96" t="s">
        <v>89</v>
      </c>
      <c r="B135" s="96"/>
      <c r="C135" s="19"/>
      <c r="D135" s="42"/>
      <c r="E135" s="43"/>
      <c r="F135" s="78"/>
    </row>
    <row r="136" spans="1:8" ht="15" customHeight="1">
      <c r="A136" s="88"/>
      <c r="B136" s="88"/>
      <c r="C136" s="19"/>
      <c r="D136" s="42"/>
      <c r="E136" s="43"/>
      <c r="F136" s="78"/>
    </row>
    <row r="137" spans="1:8" s="6" customFormat="1" ht="18" customHeight="1">
      <c r="A137" s="7" t="s">
        <v>21</v>
      </c>
      <c r="B137" s="7" t="s">
        <v>22</v>
      </c>
      <c r="C137" s="7" t="s">
        <v>12</v>
      </c>
      <c r="D137" s="7" t="s">
        <v>23</v>
      </c>
      <c r="E137" s="8" t="s">
        <v>25</v>
      </c>
      <c r="F137" s="70" t="s">
        <v>24</v>
      </c>
      <c r="H137" s="10"/>
    </row>
    <row r="138" spans="1:8" s="6" customFormat="1" ht="33.75" customHeight="1">
      <c r="A138" s="47" t="s">
        <v>14</v>
      </c>
      <c r="B138" s="50" t="s">
        <v>64</v>
      </c>
      <c r="C138" s="29" t="s">
        <v>1</v>
      </c>
      <c r="D138" s="86">
        <v>31.4</v>
      </c>
      <c r="E138" s="44">
        <f>+E73</f>
        <v>7500</v>
      </c>
      <c r="F138" s="77">
        <f t="shared" ref="F138:F140" si="16">D138*E138</f>
        <v>235500</v>
      </c>
      <c r="H138" s="10"/>
    </row>
    <row r="139" spans="1:8" s="6" customFormat="1" ht="33.75" customHeight="1">
      <c r="A139" s="47" t="s">
        <v>15</v>
      </c>
      <c r="B139" s="50" t="s">
        <v>65</v>
      </c>
      <c r="C139" s="29" t="s">
        <v>1</v>
      </c>
      <c r="D139" s="87">
        <v>39</v>
      </c>
      <c r="E139" s="44">
        <f>+E74</f>
        <v>6500</v>
      </c>
      <c r="F139" s="77">
        <f t="shared" si="16"/>
        <v>253500</v>
      </c>
      <c r="G139" s="62"/>
      <c r="H139" s="9"/>
    </row>
    <row r="140" spans="1:8" ht="33" customHeight="1">
      <c r="A140" s="47" t="s">
        <v>18</v>
      </c>
      <c r="B140" s="28" t="s">
        <v>79</v>
      </c>
      <c r="C140" s="51" t="s">
        <v>1</v>
      </c>
      <c r="D140" s="86">
        <v>24.76</v>
      </c>
      <c r="E140" s="30">
        <f>+E75</f>
        <v>9000</v>
      </c>
      <c r="F140" s="77">
        <f t="shared" si="16"/>
        <v>222840</v>
      </c>
    </row>
    <row r="141" spans="1:8" ht="20.25" customHeight="1">
      <c r="A141" s="93" t="s">
        <v>37</v>
      </c>
      <c r="B141" s="94"/>
      <c r="C141" s="94"/>
      <c r="D141" s="94"/>
      <c r="E141" s="95"/>
      <c r="F141" s="70">
        <f>SUM(F138:F140)</f>
        <v>711840</v>
      </c>
    </row>
    <row r="142" spans="1:8" ht="15" customHeight="1"/>
    <row r="143" spans="1:8" ht="15" customHeight="1">
      <c r="A143" s="96" t="s">
        <v>92</v>
      </c>
      <c r="B143" s="96"/>
      <c r="C143" s="19"/>
      <c r="D143" s="42"/>
      <c r="E143" s="43"/>
      <c r="F143" s="78"/>
    </row>
    <row r="144" spans="1:8" ht="15" customHeight="1">
      <c r="A144" s="88"/>
      <c r="B144" s="88"/>
      <c r="C144" s="19"/>
      <c r="D144" s="42"/>
      <c r="E144" s="43"/>
      <c r="F144" s="78"/>
    </row>
    <row r="145" spans="1:8" s="6" customFormat="1" ht="18" customHeight="1">
      <c r="A145" s="7" t="s">
        <v>21</v>
      </c>
      <c r="B145" s="7" t="s">
        <v>22</v>
      </c>
      <c r="C145" s="7" t="s">
        <v>12</v>
      </c>
      <c r="D145" s="7" t="s">
        <v>23</v>
      </c>
      <c r="E145" s="8" t="s">
        <v>25</v>
      </c>
      <c r="F145" s="70" t="s">
        <v>24</v>
      </c>
    </row>
    <row r="146" spans="1:8" ht="33" customHeight="1">
      <c r="A146" s="47" t="s">
        <v>19</v>
      </c>
      <c r="B146" s="28" t="s">
        <v>76</v>
      </c>
      <c r="C146" s="13" t="s">
        <v>45</v>
      </c>
      <c r="D146" s="52">
        <v>1</v>
      </c>
      <c r="E146" s="45">
        <v>250000</v>
      </c>
      <c r="F146" s="80">
        <f>+D146*E146</f>
        <v>250000</v>
      </c>
      <c r="H146" s="3"/>
    </row>
    <row r="147" spans="1:8" s="33" customFormat="1" ht="22.5" customHeight="1">
      <c r="A147" s="49" t="s">
        <v>20</v>
      </c>
      <c r="B147" s="28" t="s">
        <v>84</v>
      </c>
      <c r="C147" s="13" t="s">
        <v>12</v>
      </c>
      <c r="D147" s="52">
        <v>4</v>
      </c>
      <c r="E147" s="30">
        <v>295000</v>
      </c>
      <c r="F147" s="81">
        <f t="shared" ref="F147" si="17">+D147*E147</f>
        <v>1180000</v>
      </c>
      <c r="H147" s="63"/>
    </row>
    <row r="148" spans="1:8" ht="19.5" customHeight="1">
      <c r="A148" s="93" t="s">
        <v>50</v>
      </c>
      <c r="B148" s="94"/>
      <c r="C148" s="94"/>
      <c r="D148" s="94"/>
      <c r="E148" s="95"/>
      <c r="F148" s="60">
        <f>SUM(F146:F147)</f>
        <v>1430000</v>
      </c>
    </row>
    <row r="149" spans="1:8" ht="22.5" customHeight="1">
      <c r="A149" s="97" t="s">
        <v>105</v>
      </c>
      <c r="B149" s="98"/>
      <c r="C149" s="98"/>
      <c r="D149" s="98"/>
      <c r="E149" s="99"/>
      <c r="F149" s="90">
        <f>+F86+F101+F108+F114+F127+F133+F141+F148</f>
        <v>9551625</v>
      </c>
    </row>
    <row r="150" spans="1:8" ht="22.5" customHeight="1">
      <c r="A150" s="91"/>
      <c r="B150" s="91"/>
      <c r="C150" s="91"/>
      <c r="D150" s="91"/>
      <c r="E150" s="91"/>
      <c r="F150" s="82"/>
    </row>
    <row r="151" spans="1:8" ht="18.75" customHeight="1">
      <c r="A151" s="59"/>
      <c r="B151" s="59"/>
      <c r="C151" s="59"/>
      <c r="D151" s="59"/>
      <c r="E151" s="59"/>
      <c r="F151" s="82"/>
    </row>
    <row r="152" spans="1:8" ht="20.25">
      <c r="A152" s="110" t="s">
        <v>53</v>
      </c>
      <c r="B152" s="110"/>
      <c r="C152" s="110"/>
      <c r="D152" s="110"/>
      <c r="E152" s="110"/>
      <c r="F152" s="110"/>
    </row>
    <row r="153" spans="1:8" ht="14.25" customHeight="1">
      <c r="A153" s="88"/>
      <c r="B153" s="88"/>
    </row>
    <row r="154" spans="1:8" ht="21" customHeight="1">
      <c r="A154" s="106" t="s">
        <v>106</v>
      </c>
      <c r="B154" s="106"/>
      <c r="C154" s="106"/>
      <c r="D154" s="106"/>
      <c r="E154" s="106"/>
      <c r="F154" s="69">
        <f>+F78</f>
        <v>163098930</v>
      </c>
    </row>
    <row r="155" spans="1:8" ht="21" customHeight="1">
      <c r="A155" s="105" t="s">
        <v>107</v>
      </c>
      <c r="B155" s="105"/>
      <c r="C155" s="105"/>
      <c r="D155" s="105"/>
      <c r="E155" s="105"/>
      <c r="F155" s="69">
        <f>+F149</f>
        <v>9551625</v>
      </c>
    </row>
    <row r="156" spans="1:8" ht="14.25" customHeight="1" thickBot="1">
      <c r="A156" s="88"/>
      <c r="B156" s="88"/>
    </row>
    <row r="157" spans="1:8" s="2" customFormat="1" ht="21" customHeight="1" thickTop="1" thickBot="1">
      <c r="A157" s="109" t="s">
        <v>26</v>
      </c>
      <c r="B157" s="109"/>
      <c r="C157" s="109"/>
      <c r="D157" s="109"/>
      <c r="E157" s="109"/>
      <c r="F157" s="92">
        <f>SUM(F154:F156)</f>
        <v>172650555</v>
      </c>
      <c r="H157" s="4"/>
    </row>
    <row r="158" spans="1:8" ht="17.25" thickTop="1">
      <c r="F158" s="61"/>
    </row>
    <row r="159" spans="1:8" s="2" customFormat="1" ht="45" customHeight="1">
      <c r="A159" s="107" t="s">
        <v>113</v>
      </c>
      <c r="B159" s="108"/>
      <c r="C159" s="108"/>
      <c r="D159" s="108"/>
      <c r="E159" s="108"/>
      <c r="F159" s="108"/>
      <c r="H159" s="4"/>
    </row>
    <row r="160" spans="1:8" s="2" customFormat="1">
      <c r="A160" s="6"/>
      <c r="B160" s="3"/>
      <c r="C160" s="6"/>
      <c r="D160" s="6"/>
      <c r="F160" s="61"/>
      <c r="H160" s="4"/>
    </row>
    <row r="161" spans="1:8" s="2" customFormat="1">
      <c r="A161" s="6"/>
      <c r="B161" s="3"/>
      <c r="C161" s="6"/>
      <c r="D161" s="6"/>
      <c r="F161" s="61"/>
      <c r="H161" s="4"/>
    </row>
    <row r="162" spans="1:8" s="2" customFormat="1">
      <c r="A162" s="6"/>
      <c r="B162" s="3"/>
      <c r="C162" s="6"/>
      <c r="D162" s="6"/>
      <c r="F162" s="61"/>
      <c r="H162" s="4"/>
    </row>
    <row r="163" spans="1:8" s="2" customFormat="1">
      <c r="A163" s="6"/>
      <c r="B163" s="3"/>
      <c r="C163" s="6"/>
      <c r="D163" s="6"/>
      <c r="F163" s="61"/>
      <c r="H163" s="4"/>
    </row>
    <row r="164" spans="1:8" s="2" customFormat="1">
      <c r="A164" s="6"/>
      <c r="B164" s="3"/>
      <c r="C164" s="6"/>
      <c r="D164" s="6"/>
      <c r="F164" s="69"/>
      <c r="H164" s="4"/>
    </row>
  </sheetData>
  <mergeCells count="43">
    <mergeCell ref="A155:E155"/>
    <mergeCell ref="A154:E154"/>
    <mergeCell ref="A159:F159"/>
    <mergeCell ref="A157:E157"/>
    <mergeCell ref="A70:B70"/>
    <mergeCell ref="A77:E77"/>
    <mergeCell ref="A143:B143"/>
    <mergeCell ref="A148:E148"/>
    <mergeCell ref="A152:F152"/>
    <mergeCell ref="A80:F80"/>
    <mergeCell ref="A88:D88"/>
    <mergeCell ref="A127:E127"/>
    <mergeCell ref="A108:E108"/>
    <mergeCell ref="A119:B119"/>
    <mergeCell ref="A149:E149"/>
    <mergeCell ref="A129:B129"/>
    <mergeCell ref="A18:D18"/>
    <mergeCell ref="A28:E28"/>
    <mergeCell ref="A30:D30"/>
    <mergeCell ref="A38:E38"/>
    <mergeCell ref="A42:B42"/>
    <mergeCell ref="A16:E16"/>
    <mergeCell ref="A1:F1"/>
    <mergeCell ref="A2:F2"/>
    <mergeCell ref="A6:B6"/>
    <mergeCell ref="A10:E10"/>
    <mergeCell ref="A12:B12"/>
    <mergeCell ref="A4:F4"/>
    <mergeCell ref="A133:E133"/>
    <mergeCell ref="A135:B135"/>
    <mergeCell ref="A141:E141"/>
    <mergeCell ref="A47:E47"/>
    <mergeCell ref="A49:B49"/>
    <mergeCell ref="A78:E78"/>
    <mergeCell ref="A101:E101"/>
    <mergeCell ref="A103:B103"/>
    <mergeCell ref="A60:E60"/>
    <mergeCell ref="A62:B62"/>
    <mergeCell ref="A68:E68"/>
    <mergeCell ref="A114:E114"/>
    <mergeCell ref="A82:B82"/>
    <mergeCell ref="A86:E86"/>
    <mergeCell ref="A110:B110"/>
  </mergeCells>
  <pageMargins left="0.59055118110236227" right="0.23622047244094491" top="0.31496062992125984" bottom="0.55118110236220474" header="0.31496062992125984" footer="0.31496062992125984"/>
  <pageSetup paperSize="9" scale="90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BDE pour offre</dc:title>
  <dc:creator>Microsoft Corporation</dc:creator>
  <cp:lastModifiedBy>ANDRY</cp:lastModifiedBy>
  <cp:lastPrinted>2018-12-04T11:05:56Z</cp:lastPrinted>
  <dcterms:created xsi:type="dcterms:W3CDTF">1996-10-21T11:03:58Z</dcterms:created>
  <dcterms:modified xsi:type="dcterms:W3CDTF">2018-12-07T15:17:14Z</dcterms:modified>
</cp:coreProperties>
</file>