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STAGE\HANGAR MIARINARIVO\"/>
    </mc:Choice>
  </mc:AlternateContent>
  <xr:revisionPtr revIDLastSave="0" documentId="13_ncr:1_{CEBE7B51-CBB7-49E2-BFE8-C3CF79AD5243}" xr6:coauthVersionLast="47" xr6:coauthVersionMax="47" xr10:uidLastSave="{00000000-0000-0000-0000-000000000000}"/>
  <bookViews>
    <workbookView xWindow="-120" yWindow="-120" windowWidth="20730" windowHeight="11760" tabRatio="570" activeTab="3" xr2:uid="{00000000-000D-0000-FFFF-FFFF00000000}"/>
  </bookViews>
  <sheets>
    <sheet name="BDE  " sheetId="28" r:id="rId1"/>
    <sheet name="Feuil1" sheetId="29" r:id="rId2"/>
    <sheet name="Feuil3" sheetId="31" r:id="rId3"/>
    <sheet name="BDQ " sheetId="26" r:id="rId4"/>
    <sheet name="PRIX MATX" sheetId="22" r:id="rId5"/>
  </sheets>
  <definedNames>
    <definedName name="_xlnm._FilterDatabase" localSheetId="3" hidden="1">'BDQ '!$A$14:$I$73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5" i="26" l="1"/>
  <c r="I94" i="26"/>
  <c r="D25" i="28"/>
  <c r="D34" i="28"/>
  <c r="C21" i="31"/>
  <c r="C22" i="31"/>
  <c r="C23" i="31"/>
  <c r="C24" i="31"/>
  <c r="C25" i="31"/>
  <c r="C26" i="31"/>
  <c r="C27" i="31"/>
  <c r="C29" i="31"/>
  <c r="C35" i="31"/>
  <c r="H21" i="31"/>
  <c r="H22" i="31"/>
  <c r="H23" i="31"/>
  <c r="H24" i="31"/>
  <c r="H25" i="31"/>
  <c r="H26" i="31"/>
  <c r="H27" i="31"/>
  <c r="H29" i="31"/>
  <c r="H35" i="31"/>
  <c r="M21" i="31"/>
  <c r="M29" i="31"/>
  <c r="M35" i="31"/>
  <c r="Q21" i="31"/>
  <c r="Q22" i="31"/>
  <c r="Q23" i="31"/>
  <c r="Q29" i="31"/>
  <c r="Q35" i="31"/>
  <c r="A35" i="31"/>
  <c r="A36" i="31"/>
  <c r="R29" i="31"/>
  <c r="R30" i="31"/>
  <c r="N29" i="31"/>
  <c r="N30" i="31"/>
  <c r="I29" i="31"/>
  <c r="I30" i="31"/>
  <c r="D29" i="31"/>
  <c r="D30" i="31"/>
  <c r="C4" i="31"/>
  <c r="C5" i="31"/>
  <c r="C6" i="31"/>
  <c r="C7" i="31"/>
  <c r="C8" i="31"/>
  <c r="C9" i="31"/>
  <c r="C10" i="31"/>
  <c r="C11" i="31"/>
  <c r="C13" i="31"/>
  <c r="E13" i="31"/>
  <c r="E14" i="31"/>
  <c r="H4" i="31"/>
  <c r="H5" i="31"/>
  <c r="H6" i="31"/>
  <c r="H7" i="31"/>
  <c r="H13" i="31"/>
  <c r="I13" i="31"/>
  <c r="I14" i="31"/>
  <c r="N7" i="31"/>
  <c r="N8" i="31"/>
  <c r="I156" i="26"/>
  <c r="I157" i="26"/>
  <c r="I158" i="26"/>
  <c r="I159" i="26"/>
  <c r="I160" i="26"/>
  <c r="I161" i="26"/>
  <c r="I133" i="26"/>
  <c r="I134" i="26"/>
  <c r="I135" i="26"/>
  <c r="I136" i="26"/>
  <c r="I138" i="26"/>
  <c r="I139" i="26"/>
  <c r="I140" i="26"/>
  <c r="I142" i="26"/>
  <c r="H143" i="26"/>
  <c r="I143" i="26"/>
  <c r="H144" i="26"/>
  <c r="I144" i="26"/>
  <c r="I146" i="26"/>
  <c r="I147" i="26"/>
  <c r="I148" i="26"/>
  <c r="I149" i="26"/>
  <c r="H150" i="26"/>
  <c r="I150" i="26"/>
  <c r="H151" i="26"/>
  <c r="I151" i="26"/>
  <c r="I152" i="26"/>
  <c r="I124" i="26"/>
  <c r="I125" i="26"/>
  <c r="I126" i="26"/>
  <c r="I127" i="26"/>
  <c r="I128" i="26"/>
  <c r="I85" i="26"/>
  <c r="I87" i="26"/>
  <c r="H88" i="26"/>
  <c r="I88" i="26"/>
  <c r="I90" i="26"/>
  <c r="I91" i="26"/>
  <c r="H92" i="26"/>
  <c r="I92" i="26"/>
  <c r="I96" i="26"/>
  <c r="I97" i="26"/>
  <c r="I99" i="26"/>
  <c r="H100" i="26"/>
  <c r="I100" i="26"/>
  <c r="D101" i="26"/>
  <c r="G102" i="26"/>
  <c r="I102" i="26"/>
  <c r="I104" i="26"/>
  <c r="H105" i="26"/>
  <c r="I105" i="26"/>
  <c r="I107" i="26"/>
  <c r="I108" i="26"/>
  <c r="I110" i="26"/>
  <c r="I111" i="26"/>
  <c r="I112" i="26"/>
  <c r="I113" i="26"/>
  <c r="I114" i="26"/>
  <c r="H77" i="26"/>
  <c r="I77" i="26"/>
  <c r="H78" i="26"/>
  <c r="I78" i="26"/>
  <c r="I79" i="26"/>
  <c r="I119" i="26"/>
  <c r="I118" i="26"/>
  <c r="D119" i="26"/>
  <c r="D118" i="26"/>
  <c r="D106" i="26"/>
  <c r="D44" i="26"/>
  <c r="D22" i="26"/>
  <c r="D19" i="26"/>
  <c r="D15" i="26"/>
  <c r="D10" i="26"/>
  <c r="D9" i="26"/>
  <c r="D8" i="26"/>
  <c r="G105" i="29"/>
  <c r="G106" i="29"/>
  <c r="G107" i="29"/>
  <c r="E102" i="29"/>
  <c r="E24" i="29"/>
  <c r="E25" i="29"/>
  <c r="F88" i="28"/>
  <c r="F89" i="28"/>
  <c r="F90" i="28"/>
  <c r="F91" i="28"/>
  <c r="F79" i="28"/>
  <c r="F80" i="28"/>
  <c r="F81" i="28"/>
  <c r="F70" i="28"/>
  <c r="F71" i="28"/>
  <c r="F72" i="28"/>
  <c r="F63" i="28"/>
  <c r="F51" i="28"/>
  <c r="F52" i="28"/>
  <c r="F53" i="28"/>
  <c r="F54" i="28"/>
  <c r="F55" i="28"/>
  <c r="F56" i="28"/>
  <c r="F36" i="28"/>
  <c r="F37" i="28"/>
  <c r="F38" i="28"/>
  <c r="F22" i="28"/>
  <c r="F23" i="28"/>
  <c r="F24" i="28"/>
  <c r="F25" i="28"/>
  <c r="F26" i="28"/>
  <c r="F27" i="28"/>
  <c r="F14" i="28"/>
  <c r="F15" i="28"/>
  <c r="E89" i="29"/>
  <c r="E90" i="29"/>
  <c r="E92" i="29"/>
  <c r="E95" i="29"/>
  <c r="E96" i="29"/>
  <c r="E98" i="29"/>
  <c r="F98" i="29"/>
  <c r="E60" i="29"/>
  <c r="E61" i="29"/>
  <c r="E62" i="29"/>
  <c r="E63" i="29"/>
  <c r="E64" i="29"/>
  <c r="E65" i="29"/>
  <c r="E67" i="29"/>
  <c r="F67" i="29"/>
  <c r="E70" i="29"/>
  <c r="E71" i="29"/>
  <c r="F71" i="29"/>
  <c r="G70" i="29"/>
  <c r="E74" i="29"/>
  <c r="E75" i="29"/>
  <c r="E76" i="29"/>
  <c r="E77" i="29"/>
  <c r="E78" i="29"/>
  <c r="E79" i="29"/>
  <c r="E81" i="29"/>
  <c r="E83" i="29"/>
  <c r="E84" i="29"/>
  <c r="F84" i="29"/>
  <c r="G83" i="29"/>
  <c r="G85" i="29"/>
  <c r="M54" i="29"/>
  <c r="M55" i="29"/>
  <c r="M56" i="29"/>
  <c r="M57" i="29"/>
  <c r="M53" i="29"/>
  <c r="M50" i="29"/>
  <c r="M49" i="29"/>
  <c r="M51" i="29"/>
  <c r="N51" i="29"/>
  <c r="M47" i="29"/>
  <c r="M46" i="29"/>
  <c r="N47" i="29"/>
  <c r="M44" i="29"/>
  <c r="M43" i="29"/>
  <c r="N44" i="29"/>
  <c r="M41" i="29"/>
  <c r="M40" i="29"/>
  <c r="N41" i="29"/>
  <c r="M38" i="29"/>
  <c r="E30" i="29"/>
  <c r="E31" i="29"/>
  <c r="M35" i="29"/>
  <c r="M36" i="29"/>
  <c r="M37" i="29"/>
  <c r="M34" i="29"/>
  <c r="D35" i="28"/>
  <c r="M20" i="29"/>
  <c r="M19" i="29"/>
  <c r="M18" i="29"/>
  <c r="M17" i="29"/>
  <c r="M16" i="29"/>
  <c r="M15" i="29"/>
  <c r="M14" i="29"/>
  <c r="M13" i="29"/>
  <c r="M12" i="29"/>
  <c r="N20" i="29"/>
  <c r="E49" i="29"/>
  <c r="E46" i="29"/>
  <c r="E43" i="29"/>
  <c r="E42" i="29"/>
  <c r="F43" i="29"/>
  <c r="E35" i="29"/>
  <c r="E36" i="29"/>
  <c r="E37" i="29"/>
  <c r="E38" i="29"/>
  <c r="E39" i="29"/>
  <c r="E40" i="29"/>
  <c r="E34" i="29"/>
  <c r="E29" i="29"/>
  <c r="E28" i="29"/>
  <c r="E23" i="29"/>
  <c r="F25" i="29"/>
  <c r="E20" i="29"/>
  <c r="E19" i="29"/>
  <c r="F20" i="29"/>
  <c r="E15" i="29"/>
  <c r="E16" i="29"/>
  <c r="E14" i="29"/>
  <c r="E13" i="29"/>
  <c r="E12" i="29"/>
  <c r="F16" i="29"/>
  <c r="E9" i="29"/>
  <c r="E8" i="29"/>
  <c r="F9" i="29"/>
  <c r="E5" i="29"/>
  <c r="E4" i="29"/>
  <c r="F5" i="29"/>
  <c r="F31" i="29"/>
  <c r="F40" i="29"/>
  <c r="G43" i="29"/>
  <c r="N57" i="29"/>
  <c r="N38" i="29"/>
  <c r="O47" i="29"/>
  <c r="F62" i="28"/>
  <c r="F64" i="28"/>
  <c r="F103" i="28"/>
  <c r="I9" i="26"/>
  <c r="I20" i="26"/>
  <c r="E33" i="28"/>
  <c r="E35" i="28"/>
  <c r="F35" i="28"/>
  <c r="E34" i="28"/>
  <c r="F34" i="28"/>
  <c r="I68" i="26"/>
  <c r="H71" i="26"/>
  <c r="I71" i="26"/>
  <c r="H70" i="26"/>
  <c r="I70" i="26"/>
  <c r="H69" i="26"/>
  <c r="I69" i="26"/>
  <c r="H66" i="26"/>
  <c r="H65" i="26"/>
  <c r="I62" i="26"/>
  <c r="H53" i="26"/>
  <c r="H52" i="26"/>
  <c r="H50" i="26"/>
  <c r="H49" i="26"/>
  <c r="H47" i="26"/>
  <c r="H46" i="26"/>
  <c r="H45" i="26"/>
  <c r="I38" i="26"/>
  <c r="H37" i="26"/>
  <c r="H36" i="26"/>
  <c r="H29" i="26"/>
  <c r="H28" i="26"/>
  <c r="H27" i="26"/>
  <c r="H25" i="26"/>
  <c r="H24" i="26"/>
  <c r="H23" i="26"/>
  <c r="D83" i="26"/>
  <c r="D145" i="26"/>
  <c r="D141" i="26"/>
  <c r="D137" i="26"/>
  <c r="D132" i="26"/>
  <c r="D109" i="26"/>
  <c r="D103" i="26"/>
  <c r="D98" i="26"/>
  <c r="D93" i="26"/>
  <c r="D76" i="26"/>
  <c r="D67" i="26"/>
  <c r="D63" i="26"/>
  <c r="D60" i="26"/>
  <c r="D54" i="26"/>
  <c r="D35" i="26"/>
  <c r="D26" i="26"/>
  <c r="F87" i="28"/>
  <c r="F92" i="28"/>
  <c r="F106" i="28"/>
  <c r="F78" i="28"/>
  <c r="F82" i="28"/>
  <c r="F105" i="28"/>
  <c r="A104" i="28"/>
  <c r="F69" i="28"/>
  <c r="F73" i="28"/>
  <c r="F104" i="28"/>
  <c r="F44" i="28"/>
  <c r="F45" i="28"/>
  <c r="F101" i="28"/>
  <c r="D48" i="26"/>
  <c r="D30" i="26"/>
  <c r="A106" i="28"/>
  <c r="A105" i="28"/>
  <c r="A103" i="28"/>
  <c r="A102" i="28"/>
  <c r="A101" i="28"/>
  <c r="A100" i="28"/>
  <c r="A99" i="28"/>
  <c r="A98" i="28"/>
  <c r="A97" i="28"/>
  <c r="F7" i="28"/>
  <c r="F8" i="28"/>
  <c r="F97" i="28"/>
  <c r="F216" i="26"/>
  <c r="F215" i="26"/>
  <c r="E214" i="26"/>
  <c r="F214" i="26"/>
  <c r="E213" i="26"/>
  <c r="E252" i="26"/>
  <c r="E256" i="26"/>
  <c r="E251" i="26"/>
  <c r="F251" i="26"/>
  <c r="E248" i="26"/>
  <c r="E239" i="26"/>
  <c r="F239" i="26"/>
  <c r="E238" i="26"/>
  <c r="F238" i="26"/>
  <c r="E237" i="26"/>
  <c r="F237" i="26"/>
  <c r="E236" i="26"/>
  <c r="F236" i="26"/>
  <c r="E235" i="26"/>
  <c r="F235" i="26"/>
  <c r="E234" i="26"/>
  <c r="F234" i="26"/>
  <c r="E233" i="26"/>
  <c r="F233" i="26"/>
  <c r="E232" i="26"/>
  <c r="F232" i="26"/>
  <c r="E231" i="26"/>
  <c r="F231" i="26"/>
  <c r="E230" i="26"/>
  <c r="F230" i="26"/>
  <c r="E229" i="26"/>
  <c r="F229" i="26"/>
  <c r="E247" i="26"/>
  <c r="F247" i="26"/>
  <c r="E246" i="26"/>
  <c r="F246" i="26"/>
  <c r="E245" i="26"/>
  <c r="F245" i="26"/>
  <c r="E244" i="26"/>
  <c r="E243" i="26"/>
  <c r="F243" i="26"/>
  <c r="E240" i="26"/>
  <c r="F240" i="26"/>
  <c r="E227" i="26"/>
  <c r="F227" i="26"/>
  <c r="E226" i="26"/>
  <c r="F226" i="26"/>
  <c r="E225" i="26"/>
  <c r="F225" i="26"/>
  <c r="E224" i="26"/>
  <c r="F224" i="26"/>
  <c r="E223" i="26"/>
  <c r="F223" i="26"/>
  <c r="E222" i="26"/>
  <c r="F222" i="26"/>
  <c r="E221" i="26"/>
  <c r="F221" i="26"/>
  <c r="E220" i="26"/>
  <c r="F220" i="26"/>
  <c r="E219" i="26"/>
  <c r="F219" i="26"/>
  <c r="E218" i="26"/>
  <c r="F218" i="26"/>
  <c r="E217" i="26"/>
  <c r="F217" i="26"/>
  <c r="E212" i="26"/>
  <c r="E211" i="26"/>
  <c r="E210" i="26"/>
  <c r="E209" i="26"/>
  <c r="F209" i="26"/>
  <c r="F250" i="26"/>
  <c r="F249" i="26"/>
  <c r="F244" i="26"/>
  <c r="F242" i="26"/>
  <c r="F241" i="26"/>
  <c r="F228" i="26"/>
  <c r="I66" i="26"/>
  <c r="I65" i="26"/>
  <c r="I64" i="26"/>
  <c r="I61" i="26"/>
  <c r="I59" i="26"/>
  <c r="I58" i="26"/>
  <c r="I57" i="26"/>
  <c r="I56" i="26"/>
  <c r="I55" i="26"/>
  <c r="I53" i="26"/>
  <c r="I52" i="26"/>
  <c r="I51" i="26"/>
  <c r="I50" i="26"/>
  <c r="I49" i="26"/>
  <c r="I45" i="26"/>
  <c r="F50" i="28"/>
  <c r="F57" i="28"/>
  <c r="F102" i="28"/>
  <c r="I23" i="26"/>
  <c r="I33" i="26"/>
  <c r="I39" i="26"/>
  <c r="I37" i="26"/>
  <c r="I36" i="26"/>
  <c r="I34" i="26"/>
  <c r="I32" i="26"/>
  <c r="I31" i="26"/>
  <c r="I27" i="26"/>
  <c r="I16" i="26"/>
  <c r="I46" i="26"/>
  <c r="I47" i="26"/>
  <c r="I72" i="26"/>
  <c r="I17" i="26"/>
  <c r="I18" i="26"/>
  <c r="I21" i="26"/>
  <c r="I24" i="26"/>
  <c r="I25" i="26"/>
  <c r="I28" i="26"/>
  <c r="I29" i="26"/>
  <c r="I40" i="26"/>
  <c r="I8" i="26"/>
  <c r="I10" i="26"/>
  <c r="I11" i="26"/>
  <c r="I120" i="26"/>
  <c r="I163" i="26"/>
  <c r="F252" i="26"/>
  <c r="F256" i="26"/>
  <c r="F213" i="26"/>
  <c r="F21" i="28"/>
  <c r="F28" i="28"/>
  <c r="F99" i="28"/>
  <c r="E253" i="26"/>
  <c r="F253" i="26"/>
  <c r="E254" i="26"/>
  <c r="F254" i="26"/>
  <c r="E255" i="26"/>
  <c r="F255" i="26"/>
  <c r="F210" i="26"/>
  <c r="F212" i="26"/>
  <c r="F13" i="28"/>
  <c r="F16" i="28"/>
  <c r="F98" i="28"/>
  <c r="F248" i="26"/>
  <c r="F211" i="26"/>
  <c r="F33" i="28"/>
  <c r="F39" i="28"/>
  <c r="F100" i="28"/>
  <c r="F257" i="26"/>
  <c r="F108" i="28"/>
  <c r="I165" i="26"/>
</calcChain>
</file>

<file path=xl/sharedStrings.xml><?xml version="1.0" encoding="utf-8"?>
<sst xmlns="http://schemas.openxmlformats.org/spreadsheetml/2006/main" count="893" uniqueCount="348">
  <si>
    <t>II-1</t>
  </si>
  <si>
    <t>m2</t>
  </si>
  <si>
    <t>m3</t>
  </si>
  <si>
    <t>III-1</t>
  </si>
  <si>
    <t>III-2</t>
  </si>
  <si>
    <t>III-3</t>
  </si>
  <si>
    <t>III-4</t>
  </si>
  <si>
    <t>IV-1</t>
  </si>
  <si>
    <t>kg</t>
  </si>
  <si>
    <t>V-1</t>
  </si>
  <si>
    <t>ml</t>
  </si>
  <si>
    <t>VII-1</t>
  </si>
  <si>
    <t>U</t>
  </si>
  <si>
    <t>VII-2</t>
  </si>
  <si>
    <t>VIII-1</t>
  </si>
  <si>
    <t>VIII-2</t>
  </si>
  <si>
    <t>TOTAL</t>
  </si>
  <si>
    <t>III-5</t>
  </si>
  <si>
    <t>Kg</t>
  </si>
  <si>
    <t>III-6</t>
  </si>
  <si>
    <t>VIII-3</t>
  </si>
  <si>
    <t>IX-1</t>
  </si>
  <si>
    <t>IX-2</t>
  </si>
  <si>
    <t>sac</t>
  </si>
  <si>
    <t>Peinture à l'huile</t>
  </si>
  <si>
    <t>Hublot étanche pour éclairage extérieur</t>
  </si>
  <si>
    <t>N° DE PRIX</t>
  </si>
  <si>
    <t>DESIGNATION DES TRAVAUX</t>
  </si>
  <si>
    <t>QUANTITE</t>
  </si>
  <si>
    <t>MONTANT</t>
  </si>
  <si>
    <t>MATERIAUX</t>
  </si>
  <si>
    <t>Fer tor 6</t>
  </si>
  <si>
    <t>Fer tor 8</t>
  </si>
  <si>
    <t>barre</t>
  </si>
  <si>
    <t>Caillasse 40/70</t>
  </si>
  <si>
    <t>Gouttière de 2,00m</t>
  </si>
  <si>
    <t>PU (Ar.)</t>
  </si>
  <si>
    <t xml:space="preserve"> </t>
  </si>
  <si>
    <t>Sable de rivière</t>
  </si>
  <si>
    <t>Gravillon 5/25</t>
  </si>
  <si>
    <t>Moellon 20*20*20</t>
  </si>
  <si>
    <t>Fil récuit</t>
  </si>
  <si>
    <t>Fer tor 10</t>
  </si>
  <si>
    <t>Fer tor 12</t>
  </si>
  <si>
    <t>Carreau de faïence 15*15</t>
  </si>
  <si>
    <t>Madrier 7*17 de 4,00 m</t>
  </si>
  <si>
    <t>Pointe 100</t>
  </si>
  <si>
    <t>feuille</t>
  </si>
  <si>
    <t>Cale tôle avec rondelle et vis</t>
  </si>
  <si>
    <t>Pointe tôle</t>
  </si>
  <si>
    <t>TPG 50/100ème de 2,00*1,00</t>
  </si>
  <si>
    <t>Peinture à l'eau intérieure</t>
  </si>
  <si>
    <t>Peinture à l'eau extérieure</t>
  </si>
  <si>
    <t>Pointe 40/60/70/100</t>
  </si>
  <si>
    <t>Planche en bois pin de 4,00 m</t>
  </si>
  <si>
    <t>Planche en bois pin de 2,00 m</t>
  </si>
  <si>
    <t xml:space="preserve">Briques </t>
  </si>
  <si>
    <t>Briques cuites en argile 18*8</t>
  </si>
  <si>
    <t>Bois carré pin 5*5 de 4,00 m</t>
  </si>
  <si>
    <t>Tany mena</t>
  </si>
  <si>
    <t>TOTAL GENERAL</t>
  </si>
  <si>
    <t>III-7</t>
  </si>
  <si>
    <t>SOUS TOTAL TERRASSEMENT</t>
  </si>
  <si>
    <t>SERIE N° 2 : TERRASSEMENT</t>
  </si>
  <si>
    <t>VII-4</t>
  </si>
  <si>
    <t>VII-5</t>
  </si>
  <si>
    <t>VIII-4</t>
  </si>
  <si>
    <t>VI-1</t>
  </si>
  <si>
    <t>VI-2</t>
  </si>
  <si>
    <t>VI-3</t>
  </si>
  <si>
    <t>Descente d'eau pluviale en PVC 100</t>
  </si>
  <si>
    <t>Pointe 50</t>
  </si>
  <si>
    <t>Pointe 30 TH</t>
  </si>
  <si>
    <t>Pointe 70</t>
  </si>
  <si>
    <t>Faîtière de 2,00 m</t>
  </si>
  <si>
    <t>VII-3</t>
  </si>
  <si>
    <t>Pointe vitre</t>
  </si>
  <si>
    <t>sachet</t>
  </si>
  <si>
    <t xml:space="preserve">Rouleau </t>
  </si>
  <si>
    <t>Pinceau PM</t>
  </si>
  <si>
    <t>Pinceau GM</t>
  </si>
  <si>
    <t>Fleur de chaux de 30 kg</t>
  </si>
  <si>
    <t>Rouleau</t>
  </si>
  <si>
    <t>White spirit</t>
  </si>
  <si>
    <t>l</t>
  </si>
  <si>
    <t>TOTAL TERRASSEMENT</t>
  </si>
  <si>
    <t>TOTAL ENDUIT</t>
  </si>
  <si>
    <t>TOTAL MENUISERIE BOIS</t>
  </si>
  <si>
    <t>Bois rond de 4,00 m</t>
  </si>
  <si>
    <t>paquet de 10</t>
  </si>
  <si>
    <t>Support de gouttière</t>
  </si>
  <si>
    <t>Collier PVC 100</t>
  </si>
  <si>
    <t>Baguette en bois</t>
  </si>
  <si>
    <t xml:space="preserve">Whitespirit </t>
  </si>
  <si>
    <t>SOUS TOTAL ENDUIT</t>
  </si>
  <si>
    <t>SOUS TOTAL MENUISERIE BOIS</t>
  </si>
  <si>
    <t>Cale tôle avec vis et rondelle</t>
  </si>
  <si>
    <t>CEM I 42,5</t>
  </si>
  <si>
    <t>Bois carré 6*6 de 4,00m</t>
  </si>
  <si>
    <t>Coude 120</t>
  </si>
  <si>
    <t>Colle Girfix</t>
  </si>
  <si>
    <t>tube</t>
  </si>
  <si>
    <t>Madrier 7*17 de 5,00 m</t>
  </si>
  <si>
    <t>Volige pin,lame de 10</t>
  </si>
  <si>
    <t>Gorge en pin de 4,00 m</t>
  </si>
  <si>
    <t>UNITE</t>
  </si>
  <si>
    <t>Madrier (7*17) de 4,00m</t>
  </si>
  <si>
    <t>litre</t>
  </si>
  <si>
    <t>Vitre démi-double</t>
  </si>
  <si>
    <t>I-1</t>
  </si>
  <si>
    <t>Installation et repli de chantier</t>
  </si>
  <si>
    <t>IV-2</t>
  </si>
  <si>
    <t>IV-3</t>
  </si>
  <si>
    <t>IV-4</t>
  </si>
  <si>
    <t>IV-5</t>
  </si>
  <si>
    <t>pannes (7*17)</t>
  </si>
  <si>
    <t>entretoise (6*6)</t>
  </si>
  <si>
    <t>SERIE N° 3 : BETONS ET MACONNERIES EN INFRASTRUCTURE</t>
  </si>
  <si>
    <t>Fft</t>
  </si>
  <si>
    <t>SOUS TOTAL ELECTRICITE</t>
  </si>
  <si>
    <t>Bois carré 10*10 de 4,00m</t>
  </si>
  <si>
    <t>Plafonnage</t>
  </si>
  <si>
    <t>Toiture</t>
  </si>
  <si>
    <t>Planche de 4,00 m en bois dur</t>
  </si>
  <si>
    <t>Gouttière de 2,00 m</t>
  </si>
  <si>
    <t>Tuyau PVC 100 de 6,00 m</t>
  </si>
  <si>
    <t>BOIS</t>
  </si>
  <si>
    <t>AGREGATS</t>
  </si>
  <si>
    <t>PEINTURE  ET  TOITURE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</si>
  <si>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6*6</t>
    </r>
    <r>
      <rPr>
        <i/>
        <sz val="9"/>
        <rFont val="Arial Narrow"/>
        <family val="2"/>
      </rPr>
      <t xml:space="preserve"> de 4,00 m</t>
    </r>
  </si>
  <si>
    <r>
      <t>Bois carré</t>
    </r>
    <r>
      <rPr>
        <b/>
        <i/>
        <sz val="9"/>
        <color rgb="FFFF0000"/>
        <rFont val="Arial Narrow"/>
        <family val="2"/>
      </rPr>
      <t xml:space="preserve"> pin 5*5</t>
    </r>
    <r>
      <rPr>
        <i/>
        <sz val="9"/>
        <rFont val="Arial Narrow"/>
        <family val="2"/>
      </rPr>
      <t xml:space="preserve"> de 4,00 m</t>
    </r>
  </si>
  <si>
    <r>
      <t xml:space="preserve">Planche en bois </t>
    </r>
    <r>
      <rPr>
        <b/>
        <i/>
        <sz val="9"/>
        <color rgb="FFFF0000"/>
        <rFont val="Arial Narrow"/>
        <family val="2"/>
      </rPr>
      <t xml:space="preserve">pin </t>
    </r>
    <r>
      <rPr>
        <i/>
        <sz val="9"/>
        <rFont val="Arial Narrow"/>
        <family val="2"/>
      </rPr>
      <t>dur de 4,00 m</t>
    </r>
  </si>
  <si>
    <r>
      <t xml:space="preserve">Planche ordinaire </t>
    </r>
    <r>
      <rPr>
        <b/>
        <i/>
        <sz val="9"/>
        <color rgb="FFFF0000"/>
        <rFont val="Arial Narrow"/>
        <family val="2"/>
      </rPr>
      <t>en bois dur</t>
    </r>
    <r>
      <rPr>
        <i/>
        <sz val="9"/>
        <rFont val="Arial Narrow"/>
        <family val="2"/>
      </rPr>
      <t xml:space="preserve"> de 4,00 m</t>
    </r>
  </si>
  <si>
    <t>FER ET PLOMBERIE</t>
  </si>
  <si>
    <t>Carreau de 30*30</t>
  </si>
  <si>
    <t>Antirouille de 1kg</t>
  </si>
  <si>
    <t>boîte</t>
  </si>
  <si>
    <t>Collier plastique de 50</t>
  </si>
  <si>
    <t>Collier plastique de 30</t>
  </si>
  <si>
    <t>Collier plastique de 100</t>
  </si>
  <si>
    <r>
      <t xml:space="preserve">boîte de 44, </t>
    </r>
    <r>
      <rPr>
        <i/>
        <sz val="9"/>
        <color rgb="FFFF0000"/>
        <rFont val="Arial Narrow"/>
        <family val="2"/>
      </rPr>
      <t>couleur</t>
    </r>
  </si>
  <si>
    <r>
      <t xml:space="preserve">boîte de 44, </t>
    </r>
    <r>
      <rPr>
        <i/>
        <sz val="9"/>
        <color rgb="FFFF0000"/>
        <rFont val="Arial Narrow"/>
        <family val="2"/>
      </rPr>
      <t>blanc</t>
    </r>
  </si>
  <si>
    <t>Gorge de 4,00 m paquet de 5</t>
  </si>
  <si>
    <t>Volige pin ép.8 cm</t>
  </si>
  <si>
    <t>Fer plat 3*20 de 5,70 m</t>
  </si>
  <si>
    <t>Tuyau PVC 50 de 6,00 m</t>
  </si>
  <si>
    <t>Tuyau PVC 30 de 6,00 m</t>
  </si>
  <si>
    <t>SERIE N° 1 : INSTALLATION</t>
  </si>
  <si>
    <t>TOTAL INSTALLATION</t>
  </si>
  <si>
    <t xml:space="preserve">TOTAL BETONS ET MACONNERIES EN INFRASTRUCTURE </t>
  </si>
  <si>
    <t>TOTAL BETONS ET MACONNERIES EN SUPERSTRUCTURE</t>
  </si>
  <si>
    <t>IV-6</t>
  </si>
  <si>
    <t>SERIE N° 5: ENDUIT</t>
  </si>
  <si>
    <t>VII-6</t>
  </si>
  <si>
    <t>X-1</t>
  </si>
  <si>
    <t>X-2</t>
  </si>
  <si>
    <t>X-3</t>
  </si>
  <si>
    <t>X-4</t>
  </si>
  <si>
    <t>TOTAL ELECTRICITE</t>
  </si>
  <si>
    <t xml:space="preserve">SERIE N° 3 : BETONS ET MACONNERIES EN INFRASTRUCTURE </t>
  </si>
  <si>
    <t>SERIE N° 4 : BETONS ET MACONNERIES EN SUPERSTRUCTURE</t>
  </si>
  <si>
    <t>RECAPITULATION</t>
  </si>
  <si>
    <t>Bois carré 6*6 de 4,00 m</t>
  </si>
  <si>
    <t xml:space="preserve">paquet de 5
</t>
  </si>
  <si>
    <t>Tôle galvabac de 5,45 m</t>
  </si>
  <si>
    <t>Rouleau GM</t>
  </si>
  <si>
    <t>Pointe 50 TP</t>
  </si>
  <si>
    <t>Pointe 60 TP</t>
  </si>
  <si>
    <t>Pointe 100 TP</t>
  </si>
  <si>
    <t>Pointe 70 TP</t>
  </si>
  <si>
    <t>SOUS TOTAL PEINTURE ET VITRERIE</t>
  </si>
  <si>
    <t>Badigeonnage à la couche d'impréssion à la chaux.</t>
  </si>
  <si>
    <t>Ciment Holcim Orimbato</t>
  </si>
  <si>
    <t xml:space="preserve">Ciment Holcim Lovako </t>
  </si>
  <si>
    <t xml:space="preserve">Ciment Holcim Manda </t>
  </si>
  <si>
    <t>PRIX UNITAIRE</t>
  </si>
  <si>
    <r>
      <t xml:space="preserve">Bois carré </t>
    </r>
    <r>
      <rPr>
        <b/>
        <i/>
        <sz val="9"/>
        <rFont val="Arial Narrow"/>
        <family val="2"/>
      </rPr>
      <t xml:space="preserve">en </t>
    </r>
    <r>
      <rPr>
        <b/>
        <i/>
        <sz val="9"/>
        <color rgb="FFFF0000"/>
        <rFont val="Arial Narrow"/>
        <family val="2"/>
      </rPr>
      <t>bois ordinaire 10*10</t>
    </r>
    <r>
      <rPr>
        <i/>
        <sz val="9"/>
        <rFont val="Arial Narrow"/>
        <family val="2"/>
      </rPr>
      <t xml:space="preserve"> de 4,00 m</t>
    </r>
  </si>
  <si>
    <t>Coude 90/120</t>
  </si>
  <si>
    <t>Colle girffix</t>
  </si>
  <si>
    <t>tuber</t>
  </si>
  <si>
    <t xml:space="preserve">Vitre demi double </t>
  </si>
  <si>
    <r>
      <t xml:space="preserve">RECAPITULATION DES MATERIAUX </t>
    </r>
    <r>
      <rPr>
        <b/>
        <i/>
        <u/>
        <sz val="12"/>
        <rFont val="Arial Narrow"/>
        <family val="2"/>
      </rPr>
      <t>(sans frais de transport)</t>
    </r>
  </si>
  <si>
    <t>Briques</t>
  </si>
  <si>
    <t>Carreau 15*15</t>
  </si>
  <si>
    <t>Carreau 30*30</t>
  </si>
  <si>
    <t>IX-4</t>
  </si>
  <si>
    <t>Fouille en rigole, en terrain meuble de toute nature</t>
  </si>
  <si>
    <t>II-2</t>
  </si>
  <si>
    <t>II-3</t>
  </si>
  <si>
    <t>Remblai</t>
  </si>
  <si>
    <t>Fourniture et mise en œuvre d'hérissonnage en pierre sèche d'épaisseur de 0,15 m</t>
  </si>
  <si>
    <t>Fourniture et mise en œuvre du béton armé dosé à 350kg/m3 de CEM I 42,5 pour les semelles, attentes poteaux et chaînages de maçonnerie de moellons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</si>
  <si>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</si>
  <si>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</si>
  <si>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</si>
  <si>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 xml:space="preserve">Fourniture et mise en oeuvre de maçonnerie de briques cuites en mur 22 scellés en terre rouge                 </t>
  </si>
  <si>
    <t>Fourniture et pose de brique de verre y compris toutes sujétions</t>
  </si>
  <si>
    <t xml:space="preserve">Charpente en bois dur pour des pannes, solives et entretoises  y compris fixation et toutes sujétions de pose </t>
  </si>
  <si>
    <t>Fourniture et pose de gorge en pin</t>
  </si>
  <si>
    <t>Fourniture et pose de plafonnage en volige pin de 15x100, y compris toutes accèssoires de pose</t>
  </si>
  <si>
    <t xml:space="preserve">TOTAL CHARPENTE - COUVERTURE - PLAFONNAGE </t>
  </si>
  <si>
    <t>TOTAL MENUISERIE METALLIQUE</t>
  </si>
  <si>
    <t>Fourniture et pose de grille de protection pour les chassis vitrés de dimension de 120 x 120</t>
  </si>
  <si>
    <t>SERIE N° 8: MENUISERIE BOIS</t>
  </si>
  <si>
    <t>SERIE N° 9: MENUISERIE METALLIQUE</t>
  </si>
  <si>
    <t>Peinture à l'eau plastique extérieure de type Valnyl ou Torgapint lavable en deux couches</t>
  </si>
  <si>
    <t>Peinture à l'eau plastique intérieure de type Valnyl ou Torgapint lavable en deux couches</t>
  </si>
  <si>
    <t>SERIE N° 10: PEINTURE ET VITRERIE</t>
  </si>
  <si>
    <t>X-5</t>
  </si>
  <si>
    <t>SERIE N° 13: ELECTRICITE</t>
  </si>
  <si>
    <t>Installation d'un point lumineux à simple allumage y compris accèssoires</t>
  </si>
  <si>
    <t>Installation d'un point lumineux à allumage va et vient y compris accèssoires</t>
  </si>
  <si>
    <t>Installation d'une prise de courant 2P + T encastrée y compris accéssoires</t>
  </si>
  <si>
    <t>XIII-1</t>
  </si>
  <si>
    <t>XIII-2</t>
  </si>
  <si>
    <t>XIII-3</t>
  </si>
  <si>
    <t>XIII-4</t>
  </si>
  <si>
    <t>XIII-5</t>
  </si>
  <si>
    <t xml:space="preserve">SOUS TOTAL BETONS ET MACONNERIES EN INFRASTRUCTURE </t>
  </si>
  <si>
    <t>SOUS TOTAL BETONS ET MACONNERIES EN SUPERSTRUCTURE</t>
  </si>
  <si>
    <t xml:space="preserve">Fourniture et mise en œuvre du béton armé dosé à 350kg/m3 de CEM I 42,5 pour les poteaux, poutres, dalles, linteaux, chaînages, cheneaux et escalier </t>
  </si>
  <si>
    <t>Brique de verre</t>
  </si>
  <si>
    <t>Fer 6</t>
  </si>
  <si>
    <t>Claustras</t>
  </si>
  <si>
    <t xml:space="preserve">SOUS TOTAL CHARPENTE - COUVERTURE - PLAFONNAGE </t>
  </si>
  <si>
    <t>SOUS TOTAL MENUISERIE METALLIQUE</t>
  </si>
  <si>
    <t>SERIE N° 7: CHARPENTE - COUVERTURE - PLAFONNAGE</t>
  </si>
  <si>
    <t>Fourniture et mise en œuvre de maçonnerie de moellons hourdée au mortier de ciment dosé à 300kg/m3 pour la fondation</t>
  </si>
  <si>
    <t>Câblage apparent en fil VGV 3*2,5 mm2 pour tout le réseau électrique y compris accéssoires de pose</t>
  </si>
  <si>
    <t>Peinture à l'huile glycérophtalique en deux couches avec toutes sujétions d'exécution pour ouvrages métalliques,bois et plafond</t>
  </si>
  <si>
    <t>Peinture à l'huile glycérophtalique en deux couches avec toutes sujétions d'exécution pour ouvrages métalliques, bois et plafond</t>
  </si>
  <si>
    <t>Tout venant</t>
  </si>
  <si>
    <t>Blocage</t>
  </si>
  <si>
    <t>Pointe 50/60</t>
  </si>
  <si>
    <t>Enduit ordinaire au mortier de ciment dosé à 300kg/m3 d'épaisseur de 0,02 m pour les murs et les faces vues du béton</t>
  </si>
  <si>
    <t xml:space="preserve">Charpente en bois dur pour des pannes, fermes,solives et entretoises  y compris fixation et toutes sujétions de pose </t>
  </si>
  <si>
    <t>Antirouille</t>
  </si>
  <si>
    <t>TOG 50/100 ème de 3,00 m , de 90 cm de large</t>
  </si>
  <si>
    <t>TOG 50/100 ème de 2,50 m , de 90 cm de large</t>
  </si>
  <si>
    <t>TPN 20/10 èmé</t>
  </si>
  <si>
    <t>TPN 15/10 èmé</t>
  </si>
  <si>
    <t>Tube rectangle 40*30*1,5</t>
  </si>
  <si>
    <t>Fer cornière 30*30*35</t>
  </si>
  <si>
    <t>Peinture à l'eau extérieure de 25 kg, Kapci</t>
  </si>
  <si>
    <t>Peinture à l'eau intérieure de 25 kg, Kapci</t>
  </si>
  <si>
    <t xml:space="preserve">Peinture à l'eau extérieure </t>
  </si>
  <si>
    <t xml:space="preserve">Peinture à l'eau intérieure </t>
  </si>
  <si>
    <t>Enduit ordinaire au mortier de ciment dosé à 300kg/m3 d'épaisseur de 0,015 m pour les murs, les plafonds et les faces vues du béton</t>
  </si>
  <si>
    <t>Gravillon 10/20</t>
  </si>
  <si>
    <t>Madrier (5*15) de 4,00m</t>
  </si>
  <si>
    <r>
      <t>Fourniture et mise en œuvre du béton de proprété dosé à 150kg/m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de CEM I 42,5  d'épaisseur 0.05 m des semelles filantes</t>
    </r>
  </si>
  <si>
    <t>IX-3</t>
  </si>
  <si>
    <t>Rondelle et cale tôle</t>
  </si>
  <si>
    <t>Sel</t>
  </si>
  <si>
    <t>Poudre savon</t>
  </si>
  <si>
    <t>Déblai</t>
  </si>
  <si>
    <t xml:space="preserve">Fourniture et mise en oeuvre de claustras (20*20*20) hourdée en mortier de ciment dosé à 300kg/m3               </t>
  </si>
  <si>
    <t>VII-7</t>
  </si>
  <si>
    <t>Fourniture et pose des gouttières en TPG 5/10ème</t>
  </si>
  <si>
    <t>Fourniture et pose de grille de protection des portes principales de dimension de 120 x 210</t>
  </si>
  <si>
    <t>Fourniture et pose de porte métallique à deux vantaux de dimension de 120 x 210</t>
  </si>
  <si>
    <t>Fourniture et pose de plafonnage en volige pin de 10, y compris toutes accèssoires de pose</t>
  </si>
  <si>
    <t>Q350</t>
  </si>
  <si>
    <t>Q150</t>
  </si>
  <si>
    <t>FOUILLE</t>
  </si>
  <si>
    <t>MMOELLON</t>
  </si>
  <si>
    <t>HERISSONNAGE</t>
  </si>
  <si>
    <t>BRIQUE M22</t>
  </si>
  <si>
    <t>A DEDUIRE</t>
  </si>
  <si>
    <t>CLAUSTRAS</t>
  </si>
  <si>
    <t>BRIQUE DE VERRE</t>
  </si>
  <si>
    <t>INFRASTRUCTURE</t>
  </si>
  <si>
    <t>SUPERSTRUCTURE</t>
  </si>
  <si>
    <t>POTEAU</t>
  </si>
  <si>
    <t>CHAINAGE</t>
  </si>
  <si>
    <t>POUTRE</t>
  </si>
  <si>
    <t>CHRAMPANT</t>
  </si>
  <si>
    <t>LINTEAU</t>
  </si>
  <si>
    <t>AUVENT</t>
  </si>
  <si>
    <t>ENDUIT</t>
  </si>
  <si>
    <t>DALLAGE ET VERANDA</t>
  </si>
  <si>
    <t>TOITURE</t>
  </si>
  <si>
    <t>PLAFOND</t>
  </si>
  <si>
    <t>PLAFOND DE RIVE</t>
  </si>
  <si>
    <t>GORGE</t>
  </si>
  <si>
    <t>Fourniture et pose de porte intérieure avec bâtis en bois dur  à deux vantaux de dimension de 120 x 210, y compris quincaillerie</t>
  </si>
  <si>
    <t>CHARPENTE</t>
  </si>
  <si>
    <t>Fourniture et pose d'une fenêtre avec bâtis à deux vantaux en bois dur de dimension de 120 x 120, y compris quincaillerie</t>
  </si>
  <si>
    <t>PEINTURE EXTERIEURE</t>
  </si>
  <si>
    <t>PEINTURE INTERIEURE</t>
  </si>
  <si>
    <t>PEINTURE HUILE</t>
  </si>
  <si>
    <t>MEM</t>
  </si>
  <si>
    <t>MEB</t>
  </si>
  <si>
    <t>PLANCHE RIVE</t>
  </si>
  <si>
    <t>FERMETAL</t>
  </si>
  <si>
    <t>Fourniture et pose de demi-ferme métallique en  fer cornière 50 de dimension de 109 x 50</t>
  </si>
  <si>
    <t xml:space="preserve">TOTAL PEINTURE </t>
  </si>
  <si>
    <t>BORDEREAU DE DETAIL ESTIMATIF</t>
  </si>
  <si>
    <t>Fourniture et mise en œuvre du béton dosé à 300kg/m3 de CEM I 42,5 d'épaisseur de 0,10 m avec chape incorporée pour dallage intérieur et extérieur</t>
  </si>
  <si>
    <r>
      <t>Fourniture et mise en œuvre du béton de proprété dosé à 150kg/m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de CEM I 42,5  d'épaisseur 0.05 m de semelle filante</t>
    </r>
  </si>
  <si>
    <t>Fourniture et pose de couverture en tôle Galvabac d'épaisseur 50/100ème, y compris coupe, fixation et toutes sujétions de pose.</t>
  </si>
  <si>
    <t>Fourniture et pose de planche de rive de 0,25 m de large et d'épaisseur 0,025 m en bois dur</t>
  </si>
  <si>
    <t>SERIE N° 5 : ENDUIT</t>
  </si>
  <si>
    <t xml:space="preserve">SERIE N° 6 : CHARPENTE - COUVERTURE - PLAFONNAGE </t>
  </si>
  <si>
    <t>VI-4</t>
  </si>
  <si>
    <t>VI-5</t>
  </si>
  <si>
    <t>VI-6</t>
  </si>
  <si>
    <t>VI-7</t>
  </si>
  <si>
    <t>SERIE N° 8 : MENUISERIE METALLIQUE</t>
  </si>
  <si>
    <t xml:space="preserve">SERIE N° 9 : PEINTURE </t>
  </si>
  <si>
    <t>SERIE N° 10 : ELECTRICITE</t>
  </si>
  <si>
    <t>SERIE N° 7 : MENUISERIE BOIS</t>
  </si>
  <si>
    <t xml:space="preserve">CONSTRUCTION D'UN HANGAR ET MAGASIN DE STOCKAGE </t>
  </si>
  <si>
    <t>Fourniture et mise en œuvre du béton dosé à 300kg/m3 de CEM I 42,5 d'épaisseur de 0,08 m avec chape incorporée pour dallage</t>
  </si>
  <si>
    <t>paquet de 4</t>
  </si>
  <si>
    <t>Planche en bois dur</t>
  </si>
  <si>
    <t>Gouttière</t>
  </si>
  <si>
    <t>Support</t>
  </si>
  <si>
    <t>Tôle Galvabac 5,70 m</t>
  </si>
  <si>
    <t>Tôle Galvabac 1,35 m</t>
  </si>
  <si>
    <t>Vis à tôle (tire à fond)</t>
  </si>
  <si>
    <t>reste (7*17)</t>
  </si>
  <si>
    <t>solives plafond en bois carré (5*15)</t>
  </si>
  <si>
    <t>pannes auuvent (5*5)</t>
  </si>
  <si>
    <t>Bois carré (5*5) de 4,00m</t>
  </si>
  <si>
    <t>Planche en bois pin de 4,00 m, 0,13 à 0,14 m de large</t>
  </si>
  <si>
    <t>Gas oil</t>
  </si>
  <si>
    <t>BDE</t>
  </si>
  <si>
    <t>BENEFICE</t>
  </si>
  <si>
    <t>T6</t>
  </si>
  <si>
    <t>T8</t>
  </si>
  <si>
    <t>T12</t>
  </si>
  <si>
    <t>7 BRS</t>
  </si>
  <si>
    <t>20 BRS</t>
  </si>
  <si>
    <t>26BRS</t>
  </si>
  <si>
    <t>83 BRS</t>
  </si>
  <si>
    <t>T10</t>
  </si>
  <si>
    <t>42 BRS</t>
  </si>
  <si>
    <t>23 BRS</t>
  </si>
  <si>
    <t>4 BRS</t>
  </si>
  <si>
    <t>22 BRS</t>
  </si>
  <si>
    <t>Fourniture et mise en œuvre du béton armé dosé à 350kg/m3 de CEM I 42,5 pour les poteaux, poutres, linteaux, auvent, appuis de baie,  chaînages</t>
  </si>
  <si>
    <t>Fourniture et pose de grille de protection de fenêtre de dimension de 120 x 120</t>
  </si>
  <si>
    <r>
      <t xml:space="preserve">Arrêté le présent bordereau de détail estimatif à la somme de </t>
    </r>
    <r>
      <rPr>
        <b/>
        <sz val="11"/>
        <rFont val="Times New Roman"/>
        <family val="1"/>
      </rPr>
      <t>"TRENTE SEPT MILLION HUIT CENT CINQUANTE CINQ MILLE NEUF CENT QUATRE VINGT DIX ARIARY " (Ar 37 855 990)</t>
    </r>
  </si>
  <si>
    <t>Tôle en Galvabac 50/100 ème de 0,90 m de large</t>
  </si>
  <si>
    <t>Tôle en Galvabac 45/100 ème de 0,90 m de large</t>
  </si>
  <si>
    <t>Tôle en Galvabac 40/100 ème de 0,90 m de large</t>
  </si>
  <si>
    <t>Câblage apparent en fil VGV 2*2,5 mm2 pour tout le réseau électrique y compris accéssoires de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</si>
</sst>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.00\ _F_-;\-* #,##0.00\ _F_-;_-* &quot;-&quot;??\ _F_-;_-@_-"/>
    <numFmt numFmtId="166" formatCode="#,##0.000"/>
    <numFmt numFmtId="167" formatCode="0.000"/>
    <numFmt numFmtId="168" formatCode="_-* #,##0\ _F_-;\-* #,##0\ _F_-;_-* &quot;-&quot;??\ _F_-;_-@_-"/>
    <numFmt numFmtId="169" formatCode="_-* #,##0.000\ _F_-;\-* #,##0.000\ _F_-;_-* &quot;-&quot;??\ _F_-;_-@_-"/>
    <numFmt numFmtId="170" formatCode="_-* #,##0\ _€_-;\-* #,##0\ _€_-;_-* &quot;-&quot;??\ _€_-;_-@_-"/>
  </numFmts>
  <fonts count="38" x14ac:knownFonts="1"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i/>
      <sz val="10"/>
      <name val="Arial Narrow"/>
      <family val="2"/>
    </font>
    <font>
      <b/>
      <sz val="11"/>
      <name val="Arial Narrow"/>
      <family val="2"/>
    </font>
    <font>
      <b/>
      <i/>
      <sz val="10"/>
      <name val="Arial Narrow"/>
      <family val="2"/>
    </font>
    <font>
      <b/>
      <u/>
      <sz val="11"/>
      <name val="Arial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i/>
      <sz val="9"/>
      <name val="Arial Narrow"/>
      <family val="2"/>
    </font>
    <font>
      <b/>
      <i/>
      <sz val="9"/>
      <name val="Arial Narrow"/>
      <family val="2"/>
    </font>
    <font>
      <b/>
      <i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b/>
      <i/>
      <u/>
      <sz val="12"/>
      <name val="Arial Narrow"/>
      <family val="2"/>
    </font>
    <font>
      <sz val="11"/>
      <name val="Arial Narrow"/>
      <family val="2"/>
    </font>
    <font>
      <vertAlign val="superscript"/>
      <sz val="10"/>
      <name val="Arial Narrow"/>
      <family val="2"/>
    </font>
    <font>
      <sz val="10"/>
      <color rgb="FFFF000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1"/>
      <name val="Times New Roman"/>
      <family val="1"/>
    </font>
    <font>
      <vertAlign val="superscript"/>
      <sz val="11"/>
      <name val="Times New Roman"/>
      <family val="1"/>
    </font>
    <font>
      <b/>
      <u/>
      <sz val="12"/>
      <color rgb="FFFF00FF"/>
      <name val="Arial Narrow"/>
      <family val="2"/>
    </font>
    <font>
      <b/>
      <u/>
      <sz val="11"/>
      <color rgb="FFFF00FF"/>
      <name val="Arial"/>
      <family val="2"/>
    </font>
    <font>
      <sz val="10"/>
      <color rgb="FFFF00FF"/>
      <name val="Arial Narrow"/>
      <family val="2"/>
    </font>
    <font>
      <b/>
      <sz val="10"/>
      <color rgb="FFFF00FF"/>
      <name val="Arial Narrow"/>
      <family val="2"/>
    </font>
    <font>
      <b/>
      <i/>
      <sz val="10"/>
      <color rgb="FFFF00FF"/>
      <name val="Arial Narrow"/>
      <family val="2"/>
    </font>
    <font>
      <sz val="10"/>
      <color rgb="FFFF00FF"/>
      <name val="Arial"/>
      <family val="2"/>
    </font>
    <font>
      <b/>
      <sz val="10"/>
      <color rgb="FFFF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10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165" fontId="3" fillId="2" borderId="0" xfId="1" applyFont="1" applyFill="1"/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3" fontId="3" fillId="2" borderId="7" xfId="0" applyNumberFormat="1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/>
    </xf>
    <xf numFmtId="166" fontId="3" fillId="2" borderId="7" xfId="0" applyNumberFormat="1" applyFont="1" applyFill="1" applyBorder="1" applyAlignment="1">
      <alignment horizontal="center" vertical="top"/>
    </xf>
    <xf numFmtId="0" fontId="3" fillId="2" borderId="7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166" fontId="3" fillId="2" borderId="7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4" fontId="3" fillId="2" borderId="7" xfId="0" applyNumberFormat="1" applyFont="1" applyFill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168" fontId="3" fillId="2" borderId="0" xfId="1" applyNumberFormat="1" applyFont="1" applyFill="1"/>
    <xf numFmtId="168" fontId="2" fillId="2" borderId="1" xfId="1" applyNumberFormat="1" applyFont="1" applyFill="1" applyBorder="1" applyAlignment="1">
      <alignment horizontal="center" vertical="center"/>
    </xf>
    <xf numFmtId="168" fontId="3" fillId="2" borderId="2" xfId="1" applyNumberFormat="1" applyFont="1" applyFill="1" applyBorder="1"/>
    <xf numFmtId="3" fontId="3" fillId="2" borderId="7" xfId="0" applyNumberFormat="1" applyFont="1" applyFill="1" applyBorder="1" applyAlignment="1">
      <alignment horizontal="left"/>
    </xf>
    <xf numFmtId="168" fontId="3" fillId="2" borderId="7" xfId="1" applyNumberFormat="1" applyFont="1" applyFill="1" applyBorder="1"/>
    <xf numFmtId="166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left"/>
    </xf>
    <xf numFmtId="168" fontId="3" fillId="2" borderId="3" xfId="1" applyNumberFormat="1" applyFont="1" applyFill="1" applyBorder="1"/>
    <xf numFmtId="166" fontId="3" fillId="2" borderId="3" xfId="0" applyNumberFormat="1" applyFont="1" applyFill="1" applyBorder="1" applyAlignment="1">
      <alignment horizontal="center" vertical="top"/>
    </xf>
    <xf numFmtId="168" fontId="3" fillId="2" borderId="3" xfId="1" applyNumberFormat="1" applyFont="1" applyFill="1" applyBorder="1" applyAlignment="1"/>
    <xf numFmtId="4" fontId="3" fillId="2" borderId="0" xfId="0" applyNumberFormat="1" applyFont="1" applyFill="1" applyAlignment="1">
      <alignment horizontal="center"/>
    </xf>
    <xf numFmtId="3" fontId="3" fillId="2" borderId="0" xfId="0" applyNumberFormat="1" applyFont="1" applyFill="1"/>
    <xf numFmtId="3" fontId="3" fillId="2" borderId="7" xfId="0" applyNumberFormat="1" applyFont="1" applyFill="1" applyBorder="1" applyAlignment="1">
      <alignment wrapText="1"/>
    </xf>
    <xf numFmtId="3" fontId="3" fillId="2" borderId="7" xfId="0" applyNumberFormat="1" applyFont="1" applyFill="1" applyBorder="1"/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0" xfId="0" applyFont="1" applyFill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wrapText="1"/>
    </xf>
    <xf numFmtId="168" fontId="7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68" fontId="7" fillId="2" borderId="5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3" fontId="3" fillId="2" borderId="0" xfId="0" applyNumberFormat="1" applyFont="1" applyFill="1" applyAlignment="1">
      <alignment horizontal="left" wrapText="1"/>
    </xf>
    <xf numFmtId="3" fontId="3" fillId="2" borderId="0" xfId="0" applyNumberFormat="1" applyFont="1" applyFill="1" applyAlignment="1">
      <alignment horizontal="center"/>
    </xf>
    <xf numFmtId="165" fontId="3" fillId="2" borderId="0" xfId="1" applyFont="1" applyFill="1" applyBorder="1"/>
    <xf numFmtId="3" fontId="3" fillId="2" borderId="1" xfId="0" applyNumberFormat="1" applyFont="1" applyFill="1" applyBorder="1" applyAlignment="1">
      <alignment horizontal="center"/>
    </xf>
    <xf numFmtId="168" fontId="3" fillId="2" borderId="1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8" fontId="3" fillId="2" borderId="7" xfId="1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168" fontId="3" fillId="2" borderId="2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168" fontId="3" fillId="2" borderId="0" xfId="1" applyNumberFormat="1" applyFont="1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  <xf numFmtId="165" fontId="3" fillId="0" borderId="1" xfId="1" applyFont="1" applyBorder="1" applyAlignment="1"/>
    <xf numFmtId="165" fontId="3" fillId="0" borderId="1" xfId="1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3" fontId="3" fillId="2" borderId="2" xfId="0" applyNumberFormat="1" applyFont="1" applyFill="1" applyBorder="1" applyAlignment="1">
      <alignment horizontal="left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wrapText="1"/>
    </xf>
    <xf numFmtId="0" fontId="3" fillId="0" borderId="0" xfId="0" applyFont="1"/>
    <xf numFmtId="165" fontId="3" fillId="0" borderId="0" xfId="1" applyFont="1"/>
    <xf numFmtId="168" fontId="3" fillId="2" borderId="2" xfId="1" applyNumberFormat="1" applyFont="1" applyFill="1" applyBorder="1" applyAlignment="1"/>
    <xf numFmtId="168" fontId="3" fillId="2" borderId="8" xfId="1" applyNumberFormat="1" applyFont="1" applyFill="1" applyBorder="1"/>
    <xf numFmtId="168" fontId="3" fillId="2" borderId="11" xfId="1" applyNumberFormat="1" applyFont="1" applyFill="1" applyBorder="1"/>
    <xf numFmtId="168" fontId="3" fillId="2" borderId="1" xfId="1" applyNumberFormat="1" applyFont="1" applyFill="1" applyBorder="1" applyAlignment="1"/>
    <xf numFmtId="168" fontId="3" fillId="2" borderId="0" xfId="1" applyNumberFormat="1" applyFont="1" applyFill="1" applyAlignment="1"/>
    <xf numFmtId="168" fontId="3" fillId="2" borderId="3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3" fillId="2" borderId="7" xfId="0" applyFont="1" applyFill="1" applyBorder="1" applyAlignment="1">
      <alignment horizontal="left"/>
    </xf>
    <xf numFmtId="168" fontId="3" fillId="2" borderId="7" xfId="1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left"/>
    </xf>
    <xf numFmtId="168" fontId="3" fillId="0" borderId="1" xfId="1" applyNumberFormat="1" applyFont="1" applyBorder="1" applyAlignment="1"/>
    <xf numFmtId="3" fontId="11" fillId="2" borderId="1" xfId="0" applyNumberFormat="1" applyFont="1" applyFill="1" applyBorder="1" applyAlignment="1">
      <alignment horizontal="left" wrapText="1"/>
    </xf>
    <xf numFmtId="0" fontId="11" fillId="0" borderId="0" xfId="0" applyFont="1"/>
    <xf numFmtId="0" fontId="11" fillId="0" borderId="0" xfId="0" applyFont="1" applyAlignment="1">
      <alignment horizontal="center"/>
    </xf>
    <xf numFmtId="168" fontId="11" fillId="0" borderId="0" xfId="1" applyNumberFormat="1" applyFont="1"/>
    <xf numFmtId="0" fontId="12" fillId="0" borderId="1" xfId="0" applyFont="1" applyBorder="1" applyAlignment="1">
      <alignment horizontal="center" vertical="center"/>
    </xf>
    <xf numFmtId="168" fontId="12" fillId="0" borderId="1" xfId="1" applyNumberFormat="1" applyFont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 wrapText="1"/>
    </xf>
    <xf numFmtId="168" fontId="11" fillId="0" borderId="1" xfId="1" applyNumberFormat="1" applyFont="1" applyBorder="1"/>
    <xf numFmtId="3" fontId="11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/>
    <xf numFmtId="168" fontId="11" fillId="0" borderId="1" xfId="1" applyNumberFormat="1" applyFont="1" applyBorder="1" applyAlignment="1"/>
    <xf numFmtId="3" fontId="11" fillId="2" borderId="12" xfId="0" applyNumberFormat="1" applyFont="1" applyFill="1" applyBorder="1" applyAlignment="1">
      <alignment horizontal="left"/>
    </xf>
    <xf numFmtId="3" fontId="11" fillId="2" borderId="12" xfId="0" applyNumberFormat="1" applyFont="1" applyFill="1" applyBorder="1" applyAlignment="1">
      <alignment horizontal="center"/>
    </xf>
    <xf numFmtId="168" fontId="11" fillId="0" borderId="12" xfId="1" applyNumberFormat="1" applyFont="1" applyBorder="1"/>
    <xf numFmtId="3" fontId="11" fillId="2" borderId="1" xfId="0" applyNumberFormat="1" applyFont="1" applyFill="1" applyBorder="1" applyAlignment="1">
      <alignment horizontal="left" vertical="center"/>
    </xf>
    <xf numFmtId="3" fontId="11" fillId="2" borderId="9" xfId="0" applyNumberFormat="1" applyFont="1" applyFill="1" applyBorder="1" applyAlignment="1">
      <alignment horizontal="left"/>
    </xf>
    <xf numFmtId="3" fontId="11" fillId="2" borderId="9" xfId="0" applyNumberFormat="1" applyFont="1" applyFill="1" applyBorder="1" applyAlignment="1">
      <alignment horizontal="center"/>
    </xf>
    <xf numFmtId="168" fontId="11" fillId="0" borderId="9" xfId="1" applyNumberFormat="1" applyFont="1" applyBorder="1"/>
    <xf numFmtId="0" fontId="11" fillId="2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3" fontId="11" fillId="2" borderId="9" xfId="0" applyNumberFormat="1" applyFont="1" applyFill="1" applyBorder="1" applyAlignment="1">
      <alignment horizontal="left" vertical="center"/>
    </xf>
    <xf numFmtId="3" fontId="11" fillId="2" borderId="9" xfId="0" applyNumberFormat="1" applyFont="1" applyFill="1" applyBorder="1" applyAlignment="1">
      <alignment horizontal="center" wrapText="1"/>
    </xf>
    <xf numFmtId="168" fontId="11" fillId="0" borderId="1" xfId="1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wrapText="1"/>
    </xf>
    <xf numFmtId="3" fontId="3" fillId="2" borderId="4" xfId="0" applyNumberFormat="1" applyFont="1" applyFill="1" applyBorder="1" applyAlignment="1">
      <alignment horizontal="left" wrapText="1"/>
    </xf>
    <xf numFmtId="3" fontId="3" fillId="2" borderId="4" xfId="0" applyNumberFormat="1" applyFont="1" applyFill="1" applyBorder="1"/>
    <xf numFmtId="0" fontId="3" fillId="2" borderId="4" xfId="0" applyFont="1" applyFill="1" applyBorder="1" applyAlignment="1">
      <alignment horizontal="left" vertical="center"/>
    </xf>
    <xf numFmtId="165" fontId="3" fillId="2" borderId="0" xfId="1" applyFont="1" applyFill="1" applyAlignment="1">
      <alignment horizontal="center"/>
    </xf>
    <xf numFmtId="165" fontId="3" fillId="2" borderId="0" xfId="1" applyFont="1" applyFill="1" applyAlignment="1"/>
    <xf numFmtId="165" fontId="2" fillId="2" borderId="0" xfId="1" applyFont="1" applyFill="1" applyBorder="1"/>
    <xf numFmtId="164" fontId="2" fillId="2" borderId="1" xfId="0" applyNumberFormat="1" applyFont="1" applyFill="1" applyBorder="1" applyAlignment="1">
      <alignment horizontal="center"/>
    </xf>
    <xf numFmtId="169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0" fontId="3" fillId="2" borderId="1" xfId="0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168" fontId="2" fillId="2" borderId="1" xfId="0" applyNumberFormat="1" applyFont="1" applyFill="1" applyBorder="1" applyAlignment="1">
      <alignment horizontal="center"/>
    </xf>
    <xf numFmtId="165" fontId="3" fillId="2" borderId="0" xfId="1" applyFont="1" applyFill="1" applyBorder="1" applyAlignment="1"/>
    <xf numFmtId="168" fontId="3" fillId="2" borderId="11" xfId="1" applyNumberFormat="1" applyFont="1" applyFill="1" applyBorder="1" applyAlignment="1"/>
    <xf numFmtId="165" fontId="2" fillId="2" borderId="0" xfId="1" applyFont="1" applyFill="1" applyBorder="1" applyAlignment="1"/>
    <xf numFmtId="0" fontId="7" fillId="2" borderId="12" xfId="0" applyFont="1" applyFill="1" applyBorder="1" applyAlignment="1">
      <alignment horizontal="center" vertical="center" wrapText="1"/>
    </xf>
    <xf numFmtId="168" fontId="7" fillId="2" borderId="12" xfId="1" applyNumberFormat="1" applyFont="1" applyFill="1" applyBorder="1" applyAlignment="1">
      <alignment horizontal="center" vertical="center" wrapText="1"/>
    </xf>
    <xf numFmtId="168" fontId="3" fillId="2" borderId="0" xfId="1" applyNumberFormat="1" applyFont="1" applyFill="1" applyBorder="1" applyAlignment="1"/>
    <xf numFmtId="3" fontId="14" fillId="2" borderId="1" xfId="0" applyNumberFormat="1" applyFont="1" applyFill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168" fontId="14" fillId="0" borderId="1" xfId="1" applyNumberFormat="1" applyFont="1" applyBorder="1"/>
    <xf numFmtId="168" fontId="9" fillId="5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/>
    </xf>
    <xf numFmtId="166" fontId="3" fillId="2" borderId="0" xfId="0" applyNumberFormat="1" applyFont="1" applyFill="1" applyAlignment="1">
      <alignment horizontal="center" vertical="top"/>
    </xf>
    <xf numFmtId="3" fontId="3" fillId="2" borderId="0" xfId="0" applyNumberFormat="1" applyFont="1" applyFill="1" applyAlignment="1">
      <alignment horizontal="left"/>
    </xf>
    <xf numFmtId="168" fontId="7" fillId="2" borderId="8" xfId="1" applyNumberFormat="1" applyFont="1" applyFill="1" applyBorder="1" applyAlignment="1">
      <alignment vertical="center"/>
    </xf>
    <xf numFmtId="0" fontId="3" fillId="0" borderId="0" xfId="0" applyFont="1" applyAlignment="1">
      <alignment horizontal="left" wrapText="1"/>
    </xf>
    <xf numFmtId="168" fontId="7" fillId="2" borderId="1" xfId="1" applyNumberFormat="1" applyFont="1" applyFill="1" applyBorder="1" applyAlignment="1">
      <alignment horizontal="center" vertical="center"/>
    </xf>
    <xf numFmtId="168" fontId="7" fillId="2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1" applyFont="1" applyBorder="1" applyAlignment="1"/>
    <xf numFmtId="168" fontId="7" fillId="0" borderId="5" xfId="1" applyNumberFormat="1" applyFont="1" applyBorder="1" applyAlignment="1">
      <alignment vertical="center"/>
    </xf>
    <xf numFmtId="165" fontId="3" fillId="0" borderId="0" xfId="1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168" fontId="3" fillId="4" borderId="11" xfId="1" applyNumberFormat="1" applyFont="1" applyFill="1" applyBorder="1"/>
    <xf numFmtId="0" fontId="10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167" fontId="3" fillId="2" borderId="7" xfId="0" applyNumberFormat="1" applyFont="1" applyFill="1" applyBorder="1" applyAlignment="1">
      <alignment horizontal="center"/>
    </xf>
    <xf numFmtId="167" fontId="3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68" fontId="3" fillId="4" borderId="7" xfId="1" applyNumberFormat="1" applyFont="1" applyFill="1" applyBorder="1"/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165" fontId="0" fillId="0" borderId="0" xfId="1" applyFont="1"/>
    <xf numFmtId="168" fontId="0" fillId="0" borderId="0" xfId="1" applyNumberFormat="1" applyFont="1"/>
    <xf numFmtId="165" fontId="20" fillId="0" borderId="0" xfId="1" applyFont="1"/>
    <xf numFmtId="0" fontId="22" fillId="0" borderId="0" xfId="0" applyFont="1"/>
    <xf numFmtId="165" fontId="22" fillId="0" borderId="0" xfId="0" applyNumberFormat="1" applyFont="1"/>
    <xf numFmtId="165" fontId="1" fillId="0" borderId="0" xfId="1" applyFont="1"/>
    <xf numFmtId="165" fontId="18" fillId="4" borderId="1" xfId="1" applyFont="1" applyFill="1" applyBorder="1" applyAlignment="1">
      <alignment horizontal="center"/>
    </xf>
    <xf numFmtId="165" fontId="18" fillId="4" borderId="1" xfId="1" applyFont="1" applyFill="1" applyBorder="1" applyAlignment="1"/>
    <xf numFmtId="165" fontId="20" fillId="0" borderId="0" xfId="0" applyNumberFormat="1" applyFont="1"/>
    <xf numFmtId="0" fontId="20" fillId="0" borderId="0" xfId="0" applyFont="1"/>
    <xf numFmtId="164" fontId="0" fillId="0" borderId="0" xfId="0" applyNumberFormat="1"/>
    <xf numFmtId="164" fontId="22" fillId="0" borderId="0" xfId="0" applyNumberFormat="1" applyFont="1"/>
    <xf numFmtId="165" fontId="22" fillId="0" borderId="0" xfId="1" applyFont="1"/>
    <xf numFmtId="168" fontId="22" fillId="0" borderId="0" xfId="1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9" fontId="0" fillId="0" borderId="0" xfId="1" applyNumberFormat="1" applyFont="1"/>
    <xf numFmtId="169" fontId="20" fillId="0" borderId="0" xfId="1" applyNumberFormat="1" applyFont="1"/>
    <xf numFmtId="165" fontId="1" fillId="3" borderId="0" xfId="1" applyFont="1" applyFill="1"/>
    <xf numFmtId="165" fontId="21" fillId="3" borderId="0" xfId="1" applyFont="1" applyFill="1"/>
    <xf numFmtId="169" fontId="22" fillId="0" borderId="0" xfId="1" applyNumberFormat="1" applyFont="1"/>
    <xf numFmtId="165" fontId="23" fillId="0" borderId="0" xfId="0" applyNumberFormat="1" applyFont="1"/>
    <xf numFmtId="165" fontId="19" fillId="0" borderId="0" xfId="1" applyFont="1"/>
    <xf numFmtId="168" fontId="19" fillId="0" borderId="0" xfId="1" applyNumberFormat="1" applyFont="1"/>
    <xf numFmtId="165" fontId="23" fillId="0" borderId="0" xfId="1" applyFont="1"/>
    <xf numFmtId="165" fontId="0" fillId="3" borderId="0" xfId="1" applyFont="1" applyFill="1"/>
    <xf numFmtId="165" fontId="22" fillId="3" borderId="0" xfId="1" applyFont="1" applyFill="1"/>
    <xf numFmtId="165" fontId="23" fillId="3" borderId="0" xfId="1" applyFont="1" applyFill="1"/>
    <xf numFmtId="168" fontId="1" fillId="0" borderId="0" xfId="1" applyNumberFormat="1" applyFont="1"/>
    <xf numFmtId="0" fontId="26" fillId="4" borderId="0" xfId="0" applyFont="1" applyFill="1"/>
    <xf numFmtId="0" fontId="28" fillId="4" borderId="1" xfId="0" applyFont="1" applyFill="1" applyBorder="1" applyAlignment="1">
      <alignment horizontal="center" vertical="center"/>
    </xf>
    <xf numFmtId="168" fontId="28" fillId="4" borderId="1" xfId="1" applyNumberFormat="1" applyFont="1" applyFill="1" applyBorder="1" applyAlignment="1">
      <alignment horizontal="center" vertical="center"/>
    </xf>
    <xf numFmtId="168" fontId="29" fillId="4" borderId="0" xfId="1" applyNumberFormat="1" applyFont="1" applyFill="1" applyBorder="1" applyAlignment="1">
      <alignment horizontal="center" vertical="center" wrapText="1"/>
    </xf>
    <xf numFmtId="168" fontId="27" fillId="4" borderId="0" xfId="1" applyNumberFormat="1" applyFont="1" applyFill="1"/>
    <xf numFmtId="165" fontId="26" fillId="4" borderId="0" xfId="1" applyFont="1" applyFill="1"/>
    <xf numFmtId="0" fontId="24" fillId="4" borderId="0" xfId="0" applyFont="1" applyFill="1"/>
    <xf numFmtId="0" fontId="27" fillId="4" borderId="0" xfId="0" applyFont="1" applyFill="1" applyAlignment="1">
      <alignment horizontal="center"/>
    </xf>
    <xf numFmtId="168" fontId="24" fillId="4" borderId="0" xfId="1" applyNumberFormat="1" applyFont="1" applyFill="1"/>
    <xf numFmtId="0" fontId="24" fillId="4" borderId="0" xfId="0" applyFont="1" applyFill="1" applyAlignment="1">
      <alignment horizontal="center"/>
    </xf>
    <xf numFmtId="168" fontId="27" fillId="4" borderId="1" xfId="1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center"/>
    </xf>
    <xf numFmtId="168" fontId="24" fillId="4" borderId="1" xfId="1" applyNumberFormat="1" applyFont="1" applyFill="1" applyBorder="1" applyAlignment="1">
      <alignment horizontal="center"/>
    </xf>
    <xf numFmtId="0" fontId="24" fillId="4" borderId="0" xfId="0" applyFont="1" applyFill="1" applyAlignment="1">
      <alignment horizontal="center" wrapText="1"/>
    </xf>
    <xf numFmtId="0" fontId="24" fillId="4" borderId="0" xfId="0" applyFont="1" applyFill="1" applyAlignment="1">
      <alignment wrapText="1"/>
    </xf>
    <xf numFmtId="0" fontId="29" fillId="4" borderId="0" xfId="0" applyFont="1" applyFill="1" applyAlignment="1">
      <alignment horizontal="center" vertical="center" wrapText="1"/>
    </xf>
    <xf numFmtId="168" fontId="29" fillId="4" borderId="0" xfId="0" applyNumberFormat="1" applyFont="1" applyFill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wrapText="1"/>
    </xf>
    <xf numFmtId="0" fontId="24" fillId="4" borderId="7" xfId="0" applyFont="1" applyFill="1" applyBorder="1" applyAlignment="1">
      <alignment horizontal="center"/>
    </xf>
    <xf numFmtId="168" fontId="24" fillId="4" borderId="1" xfId="1" applyNumberFormat="1" applyFont="1" applyFill="1" applyBorder="1"/>
    <xf numFmtId="0" fontId="24" fillId="4" borderId="1" xfId="0" applyFont="1" applyFill="1" applyBorder="1" applyAlignment="1">
      <alignment wrapText="1"/>
    </xf>
    <xf numFmtId="0" fontId="24" fillId="4" borderId="2" xfId="0" applyFont="1" applyFill="1" applyBorder="1" applyAlignment="1">
      <alignment horizontal="center"/>
    </xf>
    <xf numFmtId="168" fontId="24" fillId="4" borderId="2" xfId="1" applyNumberFormat="1" applyFont="1" applyFill="1" applyBorder="1" applyAlignment="1"/>
    <xf numFmtId="0" fontId="24" fillId="4" borderId="2" xfId="0" applyFont="1" applyFill="1" applyBorder="1" applyAlignment="1">
      <alignment wrapText="1"/>
    </xf>
    <xf numFmtId="168" fontId="24" fillId="4" borderId="1" xfId="1" applyNumberFormat="1" applyFont="1" applyFill="1" applyBorder="1" applyAlignment="1"/>
    <xf numFmtId="0" fontId="24" fillId="4" borderId="3" xfId="0" applyFont="1" applyFill="1" applyBorder="1" applyAlignment="1">
      <alignment vertical="top" wrapText="1"/>
    </xf>
    <xf numFmtId="0" fontId="24" fillId="4" borderId="3" xfId="0" applyFont="1" applyFill="1" applyBorder="1" applyAlignment="1">
      <alignment horizontal="center"/>
    </xf>
    <xf numFmtId="0" fontId="24" fillId="4" borderId="13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wrapText="1"/>
    </xf>
    <xf numFmtId="0" fontId="24" fillId="4" borderId="13" xfId="0" applyFont="1" applyFill="1" applyBorder="1" applyAlignment="1">
      <alignment horizontal="center"/>
    </xf>
    <xf numFmtId="168" fontId="24" fillId="4" borderId="13" xfId="1" applyNumberFormat="1" applyFont="1" applyFill="1" applyBorder="1"/>
    <xf numFmtId="4" fontId="27" fillId="4" borderId="0" xfId="0" applyNumberFormat="1" applyFont="1" applyFill="1" applyAlignment="1">
      <alignment horizontal="center" vertical="center" wrapText="1"/>
    </xf>
    <xf numFmtId="168" fontId="24" fillId="4" borderId="2" xfId="1" applyNumberFormat="1" applyFont="1" applyFill="1" applyBorder="1" applyAlignment="1">
      <alignment horizontal="center"/>
    </xf>
    <xf numFmtId="168" fontId="24" fillId="4" borderId="0" xfId="1" applyNumberFormat="1" applyFont="1" applyFill="1" applyBorder="1"/>
    <xf numFmtId="168" fontId="24" fillId="4" borderId="2" xfId="1" applyNumberFormat="1" applyFont="1" applyFill="1" applyBorder="1"/>
    <xf numFmtId="0" fontId="24" fillId="4" borderId="14" xfId="0" applyFont="1" applyFill="1" applyBorder="1" applyAlignment="1">
      <alignment wrapText="1"/>
    </xf>
    <xf numFmtId="0" fontId="25" fillId="4" borderId="0" xfId="0" applyFont="1" applyFill="1" applyAlignment="1">
      <alignment horizontal="left"/>
    </xf>
    <xf numFmtId="0" fontId="24" fillId="4" borderId="2" xfId="0" applyFont="1" applyFill="1" applyBorder="1" applyAlignment="1">
      <alignment horizontal="center" vertical="center" wrapText="1"/>
    </xf>
    <xf numFmtId="168" fontId="24" fillId="4" borderId="6" xfId="1" applyNumberFormat="1" applyFont="1" applyFill="1" applyBorder="1"/>
    <xf numFmtId="0" fontId="24" fillId="4" borderId="2" xfId="0" applyFont="1" applyFill="1" applyBorder="1" applyAlignment="1">
      <alignment horizontal="center" wrapText="1"/>
    </xf>
    <xf numFmtId="0" fontId="24" fillId="4" borderId="2" xfId="0" applyFont="1" applyFill="1" applyBorder="1" applyAlignment="1">
      <alignment horizontal="left"/>
    </xf>
    <xf numFmtId="0" fontId="24" fillId="4" borderId="2" xfId="0" applyFont="1" applyFill="1" applyBorder="1" applyAlignment="1">
      <alignment horizontal="left" vertical="center" wrapText="1"/>
    </xf>
    <xf numFmtId="0" fontId="24" fillId="4" borderId="10" xfId="0" applyFont="1" applyFill="1" applyBorder="1" applyAlignment="1">
      <alignment horizontal="center"/>
    </xf>
    <xf numFmtId="165" fontId="24" fillId="4" borderId="0" xfId="1" applyFont="1" applyFill="1"/>
    <xf numFmtId="2" fontId="24" fillId="4" borderId="1" xfId="0" applyNumberFormat="1" applyFont="1" applyFill="1" applyBorder="1" applyAlignment="1">
      <alignment horizontal="center"/>
    </xf>
    <xf numFmtId="167" fontId="24" fillId="4" borderId="1" xfId="0" applyNumberFormat="1" applyFont="1" applyFill="1" applyBorder="1" applyAlignment="1">
      <alignment horizontal="center"/>
    </xf>
    <xf numFmtId="4" fontId="24" fillId="4" borderId="0" xfId="0" applyNumberFormat="1" applyFont="1" applyFill="1" applyAlignment="1">
      <alignment horizontal="center"/>
    </xf>
    <xf numFmtId="166" fontId="24" fillId="4" borderId="7" xfId="0" applyNumberFormat="1" applyFont="1" applyFill="1" applyBorder="1" applyAlignment="1">
      <alignment horizontal="center"/>
    </xf>
    <xf numFmtId="166" fontId="24" fillId="4" borderId="2" xfId="0" applyNumberFormat="1" applyFont="1" applyFill="1" applyBorder="1" applyAlignment="1">
      <alignment horizontal="center"/>
    </xf>
    <xf numFmtId="166" fontId="24" fillId="4" borderId="1" xfId="0" applyNumberFormat="1" applyFont="1" applyFill="1" applyBorder="1" applyAlignment="1">
      <alignment horizontal="center"/>
    </xf>
    <xf numFmtId="4" fontId="24" fillId="4" borderId="3" xfId="0" applyNumberFormat="1" applyFont="1" applyFill="1" applyBorder="1" applyAlignment="1">
      <alignment horizontal="center"/>
    </xf>
    <xf numFmtId="4" fontId="24" fillId="4" borderId="1" xfId="0" applyNumberFormat="1" applyFont="1" applyFill="1" applyBorder="1" applyAlignment="1">
      <alignment horizontal="center"/>
    </xf>
    <xf numFmtId="166" fontId="24" fillId="4" borderId="3" xfId="0" applyNumberFormat="1" applyFont="1" applyFill="1" applyBorder="1" applyAlignment="1">
      <alignment horizontal="center"/>
    </xf>
    <xf numFmtId="2" fontId="24" fillId="4" borderId="13" xfId="0" applyNumberFormat="1" applyFont="1" applyFill="1" applyBorder="1" applyAlignment="1">
      <alignment horizontal="center"/>
    </xf>
    <xf numFmtId="2" fontId="24" fillId="4" borderId="0" xfId="0" applyNumberFormat="1" applyFont="1" applyFill="1" applyAlignment="1">
      <alignment horizontal="center"/>
    </xf>
    <xf numFmtId="4" fontId="24" fillId="4" borderId="2" xfId="0" applyNumberFormat="1" applyFont="1" applyFill="1" applyBorder="1" applyAlignment="1">
      <alignment horizontal="center"/>
    </xf>
    <xf numFmtId="165" fontId="24" fillId="4" borderId="1" xfId="1" applyFont="1" applyFill="1" applyBorder="1" applyAlignment="1">
      <alignment horizontal="center"/>
    </xf>
    <xf numFmtId="2" fontId="24" fillId="4" borderId="2" xfId="0" applyNumberFormat="1" applyFont="1" applyFill="1" applyBorder="1" applyAlignment="1">
      <alignment horizontal="center"/>
    </xf>
    <xf numFmtId="165" fontId="24" fillId="4" borderId="1" xfId="1" applyFont="1" applyFill="1" applyBorder="1" applyAlignment="1"/>
    <xf numFmtId="168" fontId="27" fillId="4" borderId="1" xfId="1" applyNumberFormat="1" applyFont="1" applyFill="1" applyBorder="1" applyAlignment="1">
      <alignment vertical="center"/>
    </xf>
    <xf numFmtId="0" fontId="25" fillId="4" borderId="0" xfId="0" applyFont="1" applyFill="1"/>
    <xf numFmtId="168" fontId="22" fillId="3" borderId="0" xfId="1" applyNumberFormat="1" applyFont="1" applyFill="1"/>
    <xf numFmtId="165" fontId="24" fillId="4" borderId="0" xfId="1" applyFont="1" applyFill="1" applyAlignment="1">
      <alignment horizontal="center"/>
    </xf>
    <xf numFmtId="165" fontId="24" fillId="4" borderId="0" xfId="1" applyFont="1" applyFill="1" applyAlignment="1"/>
    <xf numFmtId="165" fontId="11" fillId="0" borderId="0" xfId="1" applyFont="1"/>
    <xf numFmtId="169" fontId="24" fillId="4" borderId="1" xfId="1" applyNumberFormat="1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25" fillId="4" borderId="0" xfId="0" applyFont="1" applyFill="1" applyAlignment="1">
      <alignment horizontal="center" wrapText="1"/>
    </xf>
    <xf numFmtId="169" fontId="18" fillId="2" borderId="1" xfId="1" applyNumberFormat="1" applyFont="1" applyFill="1" applyBorder="1" applyAlignment="1">
      <alignment horizontal="center"/>
    </xf>
    <xf numFmtId="168" fontId="7" fillId="2" borderId="5" xfId="1" applyNumberFormat="1" applyFont="1" applyFill="1" applyBorder="1" applyAlignment="1">
      <alignment horizontal="center" vertical="center"/>
    </xf>
    <xf numFmtId="166" fontId="18" fillId="2" borderId="7" xfId="0" applyNumberFormat="1" applyFont="1" applyFill="1" applyBorder="1" applyAlignment="1">
      <alignment horizontal="center"/>
    </xf>
    <xf numFmtId="166" fontId="18" fillId="2" borderId="2" xfId="0" applyNumberFormat="1" applyFont="1" applyFill="1" applyBorder="1" applyAlignment="1">
      <alignment horizontal="center"/>
    </xf>
    <xf numFmtId="166" fontId="18" fillId="2" borderId="3" xfId="0" applyNumberFormat="1" applyFont="1" applyFill="1" applyBorder="1" applyAlignment="1">
      <alignment horizontal="center"/>
    </xf>
    <xf numFmtId="4" fontId="18" fillId="2" borderId="7" xfId="0" applyNumberFormat="1" applyFont="1" applyFill="1" applyBorder="1" applyAlignment="1">
      <alignment horizontal="center"/>
    </xf>
    <xf numFmtId="2" fontId="18" fillId="2" borderId="7" xfId="0" applyNumberFormat="1" applyFont="1" applyFill="1" applyBorder="1" applyAlignment="1">
      <alignment horizontal="center"/>
    </xf>
    <xf numFmtId="2" fontId="18" fillId="2" borderId="2" xfId="0" applyNumberFormat="1" applyFont="1" applyFill="1" applyBorder="1" applyAlignment="1">
      <alignment horizontal="center"/>
    </xf>
    <xf numFmtId="0" fontId="16" fillId="4" borderId="2" xfId="0" applyFont="1" applyFill="1" applyBorder="1" applyAlignment="1">
      <alignment wrapText="1"/>
    </xf>
    <xf numFmtId="4" fontId="18" fillId="2" borderId="2" xfId="0" applyNumberFormat="1" applyFont="1" applyFill="1" applyBorder="1" applyAlignment="1">
      <alignment horizontal="center"/>
    </xf>
    <xf numFmtId="165" fontId="18" fillId="0" borderId="1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1" fillId="0" borderId="0" xfId="0" applyFont="1" applyAlignment="1">
      <alignment wrapText="1"/>
    </xf>
    <xf numFmtId="0" fontId="32" fillId="0" borderId="0" xfId="0" applyFont="1" applyAlignment="1">
      <alignment horizontal="center" wrapText="1"/>
    </xf>
    <xf numFmtId="165" fontId="33" fillId="2" borderId="0" xfId="1" applyFont="1" applyFill="1"/>
    <xf numFmtId="165" fontId="34" fillId="2" borderId="1" xfId="1" applyFont="1" applyFill="1" applyBorder="1" applyAlignment="1">
      <alignment horizontal="center" vertical="center"/>
    </xf>
    <xf numFmtId="165" fontId="34" fillId="2" borderId="9" xfId="1" applyFont="1" applyFill="1" applyBorder="1" applyAlignment="1">
      <alignment horizontal="center"/>
    </xf>
    <xf numFmtId="0" fontId="35" fillId="2" borderId="0" xfId="0" applyFont="1" applyFill="1" applyAlignment="1">
      <alignment horizontal="center" vertical="center" wrapText="1"/>
    </xf>
    <xf numFmtId="169" fontId="33" fillId="2" borderId="0" xfId="1" applyNumberFormat="1" applyFont="1" applyFill="1"/>
    <xf numFmtId="169" fontId="33" fillId="2" borderId="0" xfId="1" applyNumberFormat="1" applyFont="1" applyFill="1" applyBorder="1"/>
    <xf numFmtId="165" fontId="33" fillId="2" borderId="2" xfId="1" applyFont="1" applyFill="1" applyBorder="1" applyAlignment="1"/>
    <xf numFmtId="165" fontId="33" fillId="2" borderId="7" xfId="1" applyFont="1" applyFill="1" applyBorder="1" applyAlignment="1"/>
    <xf numFmtId="169" fontId="33" fillId="2" borderId="3" xfId="1" applyNumberFormat="1" applyFont="1" applyFill="1" applyBorder="1"/>
    <xf numFmtId="165" fontId="33" fillId="2" borderId="2" xfId="1" applyFont="1" applyFill="1" applyBorder="1"/>
    <xf numFmtId="165" fontId="33" fillId="2" borderId="0" xfId="1" applyFont="1" applyFill="1" applyBorder="1"/>
    <xf numFmtId="169" fontId="33" fillId="2" borderId="12" xfId="1" applyNumberFormat="1" applyFont="1" applyFill="1" applyBorder="1"/>
    <xf numFmtId="165" fontId="33" fillId="2" borderId="12" xfId="1" applyFont="1" applyFill="1" applyBorder="1"/>
    <xf numFmtId="165" fontId="33" fillId="2" borderId="11" xfId="1" applyFont="1" applyFill="1" applyBorder="1" applyAlignment="1"/>
    <xf numFmtId="165" fontId="33" fillId="2" borderId="12" xfId="1" applyFont="1" applyFill="1" applyBorder="1" applyAlignment="1"/>
    <xf numFmtId="165" fontId="33" fillId="2" borderId="0" xfId="1" applyFont="1" applyFill="1" applyBorder="1" applyAlignment="1"/>
    <xf numFmtId="165" fontId="33" fillId="2" borderId="11" xfId="1" applyFont="1" applyFill="1" applyBorder="1"/>
    <xf numFmtId="169" fontId="33" fillId="2" borderId="2" xfId="1" applyNumberFormat="1" applyFont="1" applyFill="1" applyBorder="1" applyAlignment="1"/>
    <xf numFmtId="165" fontId="33" fillId="2" borderId="7" xfId="1" applyFont="1" applyFill="1" applyBorder="1"/>
    <xf numFmtId="165" fontId="33" fillId="2" borderId="13" xfId="1" applyFont="1" applyFill="1" applyBorder="1" applyAlignment="1">
      <alignment horizontal="center" vertical="center"/>
    </xf>
    <xf numFmtId="165" fontId="33" fillId="2" borderId="0" xfId="1" applyFont="1" applyFill="1" applyBorder="1" applyAlignment="1">
      <alignment horizontal="center"/>
    </xf>
    <xf numFmtId="165" fontId="33" fillId="2" borderId="12" xfId="1" applyFont="1" applyFill="1" applyBorder="1" applyAlignment="1">
      <alignment horizontal="center"/>
    </xf>
    <xf numFmtId="165" fontId="33" fillId="4" borderId="7" xfId="1" applyFont="1" applyFill="1" applyBorder="1"/>
    <xf numFmtId="165" fontId="33" fillId="2" borderId="13" xfId="1" applyFont="1" applyFill="1" applyBorder="1"/>
    <xf numFmtId="165" fontId="33" fillId="2" borderId="3" xfId="1" applyFont="1" applyFill="1" applyBorder="1"/>
    <xf numFmtId="0" fontId="33" fillId="2" borderId="0" xfId="0" applyFont="1" applyFill="1"/>
    <xf numFmtId="0" fontId="35" fillId="2" borderId="12" xfId="0" applyFont="1" applyFill="1" applyBorder="1" applyAlignment="1">
      <alignment horizontal="center" vertical="center" wrapText="1"/>
    </xf>
    <xf numFmtId="165" fontId="33" fillId="2" borderId="1" xfId="1" applyFont="1" applyFill="1" applyBorder="1" applyAlignment="1"/>
    <xf numFmtId="165" fontId="33" fillId="2" borderId="1" xfId="1" applyFont="1" applyFill="1" applyBorder="1"/>
    <xf numFmtId="0" fontId="31" fillId="2" borderId="0" xfId="0" applyFont="1" applyFill="1" applyAlignment="1">
      <alignment horizontal="center"/>
    </xf>
    <xf numFmtId="168" fontId="3" fillId="3" borderId="7" xfId="1" applyNumberFormat="1" applyFont="1" applyFill="1" applyBorder="1"/>
    <xf numFmtId="165" fontId="33" fillId="0" borderId="1" xfId="1" applyFont="1" applyBorder="1" applyAlignment="1">
      <alignment horizontal="center"/>
    </xf>
    <xf numFmtId="168" fontId="2" fillId="2" borderId="2" xfId="1" applyNumberFormat="1" applyFont="1" applyFill="1" applyBorder="1" applyAlignment="1">
      <alignment vertical="center"/>
    </xf>
    <xf numFmtId="168" fontId="2" fillId="2" borderId="9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5" fontId="3" fillId="2" borderId="0" xfId="1" applyFont="1" applyFill="1" applyAlignment="1">
      <alignment vertical="center"/>
    </xf>
    <xf numFmtId="168" fontId="9" fillId="2" borderId="1" xfId="1" applyNumberFormat="1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165" fontId="37" fillId="0" borderId="0" xfId="1" applyFont="1"/>
    <xf numFmtId="168" fontId="37" fillId="0" borderId="0" xfId="1" applyNumberFormat="1" applyFont="1"/>
    <xf numFmtId="165" fontId="36" fillId="0" borderId="0" xfId="1" applyFont="1"/>
    <xf numFmtId="164" fontId="19" fillId="0" borderId="0" xfId="0" applyNumberFormat="1" applyFont="1"/>
    <xf numFmtId="169" fontId="37" fillId="0" borderId="0" xfId="1" applyNumberFormat="1" applyFont="1"/>
    <xf numFmtId="165" fontId="24" fillId="4" borderId="0" xfId="1" applyFont="1" applyFill="1" applyAlignment="1">
      <alignment vertical="center"/>
    </xf>
    <xf numFmtId="0" fontId="24" fillId="4" borderId="0" xfId="0" applyFont="1" applyFill="1" applyAlignment="1">
      <alignment vertical="center"/>
    </xf>
    <xf numFmtId="168" fontId="25" fillId="4" borderId="0" xfId="1" applyNumberFormat="1" applyFont="1" applyFill="1" applyAlignment="1">
      <alignment horizontal="center" wrapText="1"/>
    </xf>
    <xf numFmtId="168" fontId="24" fillId="4" borderId="0" xfId="1" applyNumberFormat="1" applyFont="1" applyFill="1" applyAlignment="1">
      <alignment horizontal="center"/>
    </xf>
    <xf numFmtId="168" fontId="24" fillId="4" borderId="0" xfId="1" applyNumberFormat="1" applyFont="1" applyFill="1" applyAlignment="1"/>
    <xf numFmtId="168" fontId="24" fillId="4" borderId="6" xfId="1" applyNumberFormat="1" applyFont="1" applyFill="1" applyBorder="1" applyAlignment="1">
      <alignment horizontal="center"/>
    </xf>
    <xf numFmtId="168" fontId="27" fillId="4" borderId="0" xfId="1" applyNumberFormat="1" applyFont="1" applyFill="1" applyAlignment="1">
      <alignment vertical="center"/>
    </xf>
    <xf numFmtId="168" fontId="28" fillId="4" borderId="0" xfId="1" applyNumberFormat="1" applyFont="1" applyFill="1"/>
    <xf numFmtId="168" fontId="24" fillId="4" borderId="7" xfId="1" applyNumberFormat="1" applyFont="1" applyFill="1" applyBorder="1"/>
    <xf numFmtId="168" fontId="24" fillId="4" borderId="3" xfId="1" applyNumberFormat="1" applyFont="1" applyFill="1" applyBorder="1" applyAlignment="1"/>
    <xf numFmtId="168" fontId="24" fillId="4" borderId="3" xfId="1" applyNumberFormat="1" applyFont="1" applyFill="1" applyBorder="1"/>
    <xf numFmtId="168" fontId="3" fillId="2" borderId="0" xfId="1" applyNumberFormat="1" applyFont="1" applyFill="1" applyAlignment="1">
      <alignment horizontal="center"/>
    </xf>
    <xf numFmtId="168" fontId="3" fillId="0" borderId="0" xfId="1" applyNumberFormat="1" applyFont="1"/>
    <xf numFmtId="168" fontId="3" fillId="2" borderId="0" xfId="1" applyNumberFormat="1" applyFont="1" applyFill="1" applyAlignment="1">
      <alignment vertical="center"/>
    </xf>
    <xf numFmtId="3" fontId="11" fillId="3" borderId="1" xfId="0" applyNumberFormat="1" applyFont="1" applyFill="1" applyBorder="1" applyAlignment="1">
      <alignment horizontal="left" wrapText="1"/>
    </xf>
    <xf numFmtId="3" fontId="11" fillId="3" borderId="1" xfId="0" applyNumberFormat="1" applyFont="1" applyFill="1" applyBorder="1" applyAlignment="1">
      <alignment horizontal="center" wrapText="1"/>
    </xf>
    <xf numFmtId="168" fontId="11" fillId="3" borderId="1" xfId="1" applyNumberFormat="1" applyFont="1" applyFill="1" applyBorder="1"/>
    <xf numFmtId="0" fontId="24" fillId="4" borderId="0" xfId="0" applyFont="1" applyFill="1" applyAlignment="1">
      <alignment horizontal="left"/>
    </xf>
    <xf numFmtId="0" fontId="27" fillId="4" borderId="4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wrapText="1"/>
    </xf>
    <xf numFmtId="0" fontId="25" fillId="4" borderId="0" xfId="0" applyFont="1" applyFill="1" applyAlignment="1">
      <alignment horizontal="left" wrapText="1"/>
    </xf>
    <xf numFmtId="0" fontId="25" fillId="4" borderId="0" xfId="0" applyFont="1" applyFill="1" applyAlignment="1">
      <alignment horizontal="left"/>
    </xf>
    <xf numFmtId="4" fontId="27" fillId="4" borderId="4" xfId="0" applyNumberFormat="1" applyFont="1" applyFill="1" applyBorder="1" applyAlignment="1">
      <alignment horizontal="center" vertical="center" wrapText="1"/>
    </xf>
    <xf numFmtId="4" fontId="27" fillId="4" borderId="9" xfId="0" applyNumberFormat="1" applyFont="1" applyFill="1" applyBorder="1" applyAlignment="1">
      <alignment horizontal="center" vertical="center" wrapText="1"/>
    </xf>
    <xf numFmtId="4" fontId="27" fillId="4" borderId="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vertical="top" wrapText="1"/>
    </xf>
    <xf numFmtId="165" fontId="22" fillId="0" borderId="0" xfId="1" applyFont="1" applyAlignment="1">
      <alignment horizontal="center"/>
    </xf>
    <xf numFmtId="0" fontId="25" fillId="4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170" fontId="3" fillId="2" borderId="4" xfId="0" applyNumberFormat="1" applyFont="1" applyFill="1" applyBorder="1" applyAlignment="1">
      <alignment horizontal="center"/>
    </xf>
    <xf numFmtId="170" fontId="3" fillId="2" borderId="5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opLeftCell="A16" workbookViewId="0">
      <selection activeCell="D21" sqref="D21"/>
    </sheetView>
  </sheetViews>
  <sheetFormatPr defaultColWidth="11.42578125" defaultRowHeight="15" x14ac:dyDescent="0.25"/>
  <cols>
    <col min="1" max="1" width="10.7109375" style="239" customWidth="1"/>
    <col min="2" max="2" width="44.42578125" style="236" customWidth="1"/>
    <col min="3" max="3" width="7.7109375" style="239" customWidth="1"/>
    <col min="4" max="4" width="11.5703125" style="239" customWidth="1"/>
    <col min="5" max="5" width="12.85546875" style="238" customWidth="1"/>
    <col min="6" max="6" width="14.28515625" style="238" customWidth="1"/>
    <col min="7" max="7" width="17.5703125" style="238" bestFit="1" customWidth="1"/>
    <col min="8" max="10" width="13.140625" style="276" bestFit="1" customWidth="1"/>
    <col min="11" max="16384" width="11.42578125" style="236"/>
  </cols>
  <sheetData>
    <row r="1" spans="1:10" ht="16.5" customHeight="1" x14ac:dyDescent="0.25">
      <c r="A1" s="381" t="s">
        <v>297</v>
      </c>
      <c r="B1" s="381"/>
      <c r="C1" s="381"/>
      <c r="D1" s="381"/>
      <c r="E1" s="381"/>
      <c r="F1" s="381"/>
      <c r="G1" s="362"/>
    </row>
    <row r="2" spans="1:10" ht="16.5" customHeight="1" x14ac:dyDescent="0.25">
      <c r="A2" s="381" t="s">
        <v>312</v>
      </c>
      <c r="B2" s="381"/>
      <c r="C2" s="381"/>
      <c r="D2" s="381"/>
      <c r="E2" s="381"/>
      <c r="F2" s="381"/>
      <c r="G2" s="362"/>
    </row>
    <row r="3" spans="1:10" ht="12" customHeight="1" x14ac:dyDescent="0.25">
      <c r="A3" s="300"/>
      <c r="B3" s="300"/>
      <c r="C3" s="300"/>
      <c r="D3" s="300"/>
      <c r="E3" s="300"/>
      <c r="F3" s="300"/>
      <c r="G3" s="362"/>
    </row>
    <row r="4" spans="1:10" ht="15" customHeight="1" x14ac:dyDescent="0.25">
      <c r="A4" s="383" t="s">
        <v>147</v>
      </c>
      <c r="B4" s="383"/>
      <c r="C4" s="237"/>
    </row>
    <row r="5" spans="1:10" ht="15" customHeight="1" x14ac:dyDescent="0.25"/>
    <row r="6" spans="1:10" s="239" customFormat="1" ht="18" customHeight="1" x14ac:dyDescent="0.25">
      <c r="A6" s="231" t="s">
        <v>26</v>
      </c>
      <c r="B6" s="231" t="s">
        <v>27</v>
      </c>
      <c r="C6" s="231" t="s">
        <v>12</v>
      </c>
      <c r="D6" s="231" t="s">
        <v>28</v>
      </c>
      <c r="E6" s="232" t="s">
        <v>36</v>
      </c>
      <c r="F6" s="232" t="s">
        <v>29</v>
      </c>
      <c r="G6" s="363"/>
      <c r="H6" s="295"/>
      <c r="I6" s="295"/>
      <c r="J6" s="295"/>
    </row>
    <row r="7" spans="1:10" s="239" customFormat="1" ht="18" customHeight="1" x14ac:dyDescent="0.25">
      <c r="A7" s="241" t="s">
        <v>109</v>
      </c>
      <c r="B7" s="242" t="s">
        <v>110</v>
      </c>
      <c r="C7" s="243" t="s">
        <v>118</v>
      </c>
      <c r="D7" s="277">
        <v>1</v>
      </c>
      <c r="E7" s="244">
        <v>750000</v>
      </c>
      <c r="F7" s="244">
        <f>+D7*E7</f>
        <v>750000</v>
      </c>
      <c r="G7" s="363"/>
      <c r="H7" s="295"/>
      <c r="I7" s="295"/>
      <c r="J7" s="295"/>
    </row>
    <row r="8" spans="1:10" ht="24" customHeight="1" x14ac:dyDescent="0.25">
      <c r="A8" s="384" t="s">
        <v>148</v>
      </c>
      <c r="B8" s="385"/>
      <c r="C8" s="385"/>
      <c r="D8" s="385"/>
      <c r="E8" s="386"/>
      <c r="F8" s="240">
        <f>SUM(F7)</f>
        <v>750000</v>
      </c>
    </row>
    <row r="9" spans="1:10" ht="12" customHeight="1" x14ac:dyDescent="0.25">
      <c r="A9" s="300"/>
      <c r="B9" s="300"/>
      <c r="C9" s="300"/>
      <c r="D9" s="300"/>
      <c r="E9" s="300"/>
      <c r="F9" s="300"/>
      <c r="G9" s="362"/>
    </row>
    <row r="10" spans="1:10" ht="15" customHeight="1" x14ac:dyDescent="0.25">
      <c r="A10" s="383" t="s">
        <v>63</v>
      </c>
      <c r="B10" s="383"/>
      <c r="C10" s="237"/>
    </row>
    <row r="11" spans="1:10" ht="12" customHeight="1" x14ac:dyDescent="0.25"/>
    <row r="12" spans="1:10" s="239" customFormat="1" ht="18" customHeight="1" x14ac:dyDescent="0.25">
      <c r="A12" s="231" t="s">
        <v>26</v>
      </c>
      <c r="B12" s="231" t="s">
        <v>27</v>
      </c>
      <c r="C12" s="231" t="s">
        <v>12</v>
      </c>
      <c r="D12" s="231" t="s">
        <v>28</v>
      </c>
      <c r="E12" s="232" t="s">
        <v>36</v>
      </c>
      <c r="F12" s="232" t="s">
        <v>29</v>
      </c>
      <c r="G12" s="363"/>
      <c r="H12" s="295"/>
      <c r="I12" s="295"/>
      <c r="J12" s="295"/>
    </row>
    <row r="13" spans="1:10" s="239" customFormat="1" ht="18" customHeight="1" x14ac:dyDescent="0.25">
      <c r="A13" s="241" t="s">
        <v>0</v>
      </c>
      <c r="B13" s="242" t="s">
        <v>186</v>
      </c>
      <c r="C13" s="243" t="s">
        <v>2</v>
      </c>
      <c r="D13" s="278">
        <v>18.68</v>
      </c>
      <c r="E13" s="244">
        <v>5000</v>
      </c>
      <c r="F13" s="244">
        <f>D13*E13</f>
        <v>93400</v>
      </c>
      <c r="G13" s="363"/>
      <c r="H13" s="295"/>
      <c r="I13" s="295"/>
      <c r="J13" s="295"/>
    </row>
    <row r="14" spans="1:10" s="239" customFormat="1" ht="18" customHeight="1" x14ac:dyDescent="0.25">
      <c r="A14" s="241" t="s">
        <v>187</v>
      </c>
      <c r="B14" s="242" t="s">
        <v>189</v>
      </c>
      <c r="C14" s="243" t="s">
        <v>2</v>
      </c>
      <c r="D14" s="298">
        <v>25</v>
      </c>
      <c r="E14" s="244">
        <v>7500</v>
      </c>
      <c r="F14" s="244">
        <f t="shared" ref="F14:F15" si="0">D14*E14</f>
        <v>187500</v>
      </c>
      <c r="G14" s="363"/>
      <c r="H14" s="295"/>
      <c r="I14" s="295"/>
      <c r="J14" s="295"/>
    </row>
    <row r="15" spans="1:10" s="239" customFormat="1" ht="18" customHeight="1" x14ac:dyDescent="0.25">
      <c r="A15" s="241" t="s">
        <v>188</v>
      </c>
      <c r="B15" s="242" t="s">
        <v>255</v>
      </c>
      <c r="C15" s="243" t="s">
        <v>2</v>
      </c>
      <c r="D15" s="278">
        <v>56.25</v>
      </c>
      <c r="E15" s="244">
        <v>5000</v>
      </c>
      <c r="F15" s="244">
        <f t="shared" si="0"/>
        <v>281250</v>
      </c>
      <c r="G15" s="363"/>
      <c r="H15" s="295"/>
      <c r="I15" s="295"/>
      <c r="J15" s="295"/>
    </row>
    <row r="16" spans="1:10" ht="24" customHeight="1" x14ac:dyDescent="0.25">
      <c r="A16" s="384" t="s">
        <v>85</v>
      </c>
      <c r="B16" s="385"/>
      <c r="C16" s="385"/>
      <c r="D16" s="385"/>
      <c r="E16" s="386"/>
      <c r="F16" s="240">
        <f>SUM(F13:F15)</f>
        <v>562150</v>
      </c>
    </row>
    <row r="17" spans="1:10" ht="12" customHeight="1" x14ac:dyDescent="0.25">
      <c r="A17" s="245"/>
      <c r="B17" s="246"/>
      <c r="D17" s="279"/>
      <c r="E17" s="247"/>
      <c r="F17" s="233"/>
    </row>
    <row r="18" spans="1:10" ht="15" customHeight="1" x14ac:dyDescent="0.25">
      <c r="A18" s="382" t="s">
        <v>159</v>
      </c>
      <c r="B18" s="382"/>
      <c r="C18" s="382"/>
      <c r="D18" s="382"/>
      <c r="E18" s="247"/>
      <c r="F18" s="248"/>
    </row>
    <row r="19" spans="1:10" ht="12" customHeight="1" x14ac:dyDescent="0.25">
      <c r="A19" s="245"/>
      <c r="B19" s="246"/>
      <c r="D19" s="279"/>
      <c r="E19" s="247"/>
      <c r="F19" s="248"/>
    </row>
    <row r="20" spans="1:10" s="239" customFormat="1" ht="18" customHeight="1" x14ac:dyDescent="0.25">
      <c r="A20" s="231" t="s">
        <v>26</v>
      </c>
      <c r="B20" s="231" t="s">
        <v>27</v>
      </c>
      <c r="C20" s="231" t="s">
        <v>12</v>
      </c>
      <c r="D20" s="231" t="s">
        <v>28</v>
      </c>
      <c r="E20" s="232" t="s">
        <v>36</v>
      </c>
      <c r="F20" s="232" t="s">
        <v>29</v>
      </c>
      <c r="G20" s="363"/>
      <c r="H20" s="295"/>
      <c r="I20" s="295"/>
      <c r="J20" s="295"/>
    </row>
    <row r="21" spans="1:10" ht="45" customHeight="1" x14ac:dyDescent="0.25">
      <c r="A21" s="249" t="s">
        <v>3</v>
      </c>
      <c r="B21" s="250" t="s">
        <v>299</v>
      </c>
      <c r="C21" s="251" t="s">
        <v>2</v>
      </c>
      <c r="D21" s="280">
        <v>1.17</v>
      </c>
      <c r="E21" s="368">
        <v>240000</v>
      </c>
      <c r="F21" s="252">
        <f>+D21*E21</f>
        <v>280800</v>
      </c>
    </row>
    <row r="22" spans="1:10" ht="30" customHeight="1" x14ac:dyDescent="0.25">
      <c r="A22" s="249" t="s">
        <v>4</v>
      </c>
      <c r="B22" s="253" t="s">
        <v>190</v>
      </c>
      <c r="C22" s="254" t="s">
        <v>2</v>
      </c>
      <c r="D22" s="281">
        <v>9.8800000000000008</v>
      </c>
      <c r="E22" s="255">
        <v>80000</v>
      </c>
      <c r="F22" s="252">
        <f t="shared" ref="F22:F27" si="1">+D22*E22</f>
        <v>790400.00000000012</v>
      </c>
    </row>
    <row r="23" spans="1:10" ht="60" customHeight="1" x14ac:dyDescent="0.25">
      <c r="A23" s="249" t="s">
        <v>5</v>
      </c>
      <c r="B23" s="256" t="s">
        <v>298</v>
      </c>
      <c r="C23" s="254" t="s">
        <v>2</v>
      </c>
      <c r="D23" s="281">
        <v>6.81</v>
      </c>
      <c r="E23" s="255">
        <v>355000</v>
      </c>
      <c r="F23" s="252">
        <f t="shared" si="1"/>
        <v>2417550</v>
      </c>
      <c r="G23" s="364"/>
      <c r="H23" s="296"/>
      <c r="I23" s="296"/>
      <c r="J23" s="296"/>
    </row>
    <row r="24" spans="1:10" ht="45" customHeight="1" x14ac:dyDescent="0.25">
      <c r="A24" s="249" t="s">
        <v>6</v>
      </c>
      <c r="B24" s="253" t="s">
        <v>191</v>
      </c>
      <c r="C24" s="243" t="s">
        <v>2</v>
      </c>
      <c r="D24" s="282">
        <v>3.82</v>
      </c>
      <c r="E24" s="252">
        <v>390000</v>
      </c>
      <c r="F24" s="252">
        <f t="shared" si="1"/>
        <v>1489800</v>
      </c>
    </row>
    <row r="25" spans="1:10" ht="45" customHeight="1" x14ac:dyDescent="0.25">
      <c r="A25" s="249" t="s">
        <v>17</v>
      </c>
      <c r="B25" s="250" t="s">
        <v>192</v>
      </c>
      <c r="C25" s="251" t="s">
        <v>8</v>
      </c>
      <c r="D25" s="283">
        <f>+D24*100</f>
        <v>382</v>
      </c>
      <c r="E25" s="369">
        <v>6500</v>
      </c>
      <c r="F25" s="252">
        <f t="shared" si="1"/>
        <v>2483000</v>
      </c>
    </row>
    <row r="26" spans="1:10" ht="30" customHeight="1" x14ac:dyDescent="0.25">
      <c r="A26" s="249" t="s">
        <v>19</v>
      </c>
      <c r="B26" s="253" t="s">
        <v>193</v>
      </c>
      <c r="C26" s="243" t="s">
        <v>1</v>
      </c>
      <c r="D26" s="284">
        <v>0</v>
      </c>
      <c r="E26" s="257">
        <v>12500</v>
      </c>
      <c r="F26" s="252">
        <f t="shared" si="1"/>
        <v>0</v>
      </c>
    </row>
    <row r="27" spans="1:10" ht="45" x14ac:dyDescent="0.25">
      <c r="A27" s="249" t="s">
        <v>61</v>
      </c>
      <c r="B27" s="258" t="s">
        <v>194</v>
      </c>
      <c r="C27" s="259" t="s">
        <v>2</v>
      </c>
      <c r="D27" s="285">
        <v>12.68</v>
      </c>
      <c r="E27" s="370">
        <v>190000</v>
      </c>
      <c r="F27" s="252">
        <f t="shared" si="1"/>
        <v>2409200</v>
      </c>
    </row>
    <row r="28" spans="1:10" ht="24" customHeight="1" x14ac:dyDescent="0.25">
      <c r="A28" s="384" t="s">
        <v>149</v>
      </c>
      <c r="B28" s="385"/>
      <c r="C28" s="385"/>
      <c r="D28" s="385"/>
      <c r="E28" s="386"/>
      <c r="F28" s="292">
        <f>SUM(F21:F27)</f>
        <v>9870750</v>
      </c>
    </row>
    <row r="29" spans="1:10" ht="12" customHeight="1" x14ac:dyDescent="0.25">
      <c r="A29" s="260"/>
      <c r="B29" s="261"/>
      <c r="C29" s="262"/>
      <c r="D29" s="286"/>
      <c r="E29" s="263"/>
      <c r="F29" s="263"/>
    </row>
    <row r="30" spans="1:10" ht="15" customHeight="1" x14ac:dyDescent="0.25">
      <c r="A30" s="382" t="s">
        <v>160</v>
      </c>
      <c r="B30" s="382"/>
      <c r="C30" s="382"/>
      <c r="D30" s="382"/>
      <c r="E30" s="247"/>
      <c r="F30" s="248"/>
    </row>
    <row r="31" spans="1:10" ht="12" customHeight="1" x14ac:dyDescent="0.25">
      <c r="A31" s="245"/>
      <c r="B31" s="246"/>
      <c r="D31" s="279"/>
      <c r="E31" s="247"/>
      <c r="F31" s="248"/>
    </row>
    <row r="32" spans="1:10" s="239" customFormat="1" ht="18" customHeight="1" x14ac:dyDescent="0.25">
      <c r="A32" s="231" t="s">
        <v>26</v>
      </c>
      <c r="B32" s="231" t="s">
        <v>27</v>
      </c>
      <c r="C32" s="231" t="s">
        <v>12</v>
      </c>
      <c r="D32" s="231" t="s">
        <v>28</v>
      </c>
      <c r="E32" s="232" t="s">
        <v>36</v>
      </c>
      <c r="F32" s="232" t="s">
        <v>29</v>
      </c>
      <c r="G32" s="363"/>
      <c r="H32" s="295"/>
      <c r="I32" s="295"/>
      <c r="J32" s="295"/>
    </row>
    <row r="33" spans="1:10" ht="45" customHeight="1" x14ac:dyDescent="0.25">
      <c r="A33" s="249" t="s">
        <v>7</v>
      </c>
      <c r="B33" s="253" t="s">
        <v>341</v>
      </c>
      <c r="C33" s="243" t="s">
        <v>2</v>
      </c>
      <c r="D33" s="282">
        <v>5.3789999999999996</v>
      </c>
      <c r="E33" s="252">
        <f>+E24</f>
        <v>390000</v>
      </c>
      <c r="F33" s="252">
        <f t="shared" ref="F33:F38" si="2">+D33*E33</f>
        <v>2097810</v>
      </c>
    </row>
    <row r="34" spans="1:10" ht="45" customHeight="1" x14ac:dyDescent="0.25">
      <c r="A34" s="249" t="s">
        <v>111</v>
      </c>
      <c r="B34" s="250" t="s">
        <v>192</v>
      </c>
      <c r="C34" s="251" t="s">
        <v>8</v>
      </c>
      <c r="D34" s="283">
        <f>+D33*88</f>
        <v>473.35199999999998</v>
      </c>
      <c r="E34" s="369">
        <f>+E25</f>
        <v>6500</v>
      </c>
      <c r="F34" s="252">
        <f t="shared" si="2"/>
        <v>3076788</v>
      </c>
    </row>
    <row r="35" spans="1:10" ht="30" customHeight="1" x14ac:dyDescent="0.25">
      <c r="A35" s="249" t="s">
        <v>112</v>
      </c>
      <c r="B35" s="253" t="s">
        <v>193</v>
      </c>
      <c r="C35" s="243" t="s">
        <v>1</v>
      </c>
      <c r="D35" s="284">
        <f>+D33*10</f>
        <v>53.789999999999992</v>
      </c>
      <c r="E35" s="257">
        <f>+E26</f>
        <v>12500</v>
      </c>
      <c r="F35" s="252">
        <f t="shared" si="2"/>
        <v>672374.99999999988</v>
      </c>
    </row>
    <row r="36" spans="1:10" ht="30" x14ac:dyDescent="0.25">
      <c r="A36" s="249" t="s">
        <v>113</v>
      </c>
      <c r="B36" s="253" t="s">
        <v>195</v>
      </c>
      <c r="C36" s="243" t="s">
        <v>1</v>
      </c>
      <c r="D36" s="277">
        <v>114.28</v>
      </c>
      <c r="E36" s="252">
        <v>18650</v>
      </c>
      <c r="F36" s="252">
        <f t="shared" si="2"/>
        <v>2131322</v>
      </c>
    </row>
    <row r="37" spans="1:10" ht="45" x14ac:dyDescent="0.25">
      <c r="A37" s="249" t="s">
        <v>114</v>
      </c>
      <c r="B37" s="253" t="s">
        <v>256</v>
      </c>
      <c r="C37" s="243" t="s">
        <v>1</v>
      </c>
      <c r="D37" s="277">
        <v>22.4</v>
      </c>
      <c r="E37" s="368">
        <v>130000</v>
      </c>
      <c r="F37" s="252">
        <f t="shared" si="2"/>
        <v>2912000</v>
      </c>
    </row>
    <row r="38" spans="1:10" ht="30" customHeight="1" x14ac:dyDescent="0.25">
      <c r="A38" s="249" t="s">
        <v>151</v>
      </c>
      <c r="B38" s="256" t="s">
        <v>196</v>
      </c>
      <c r="C38" s="243" t="s">
        <v>1</v>
      </c>
      <c r="D38" s="277">
        <v>2.4</v>
      </c>
      <c r="E38" s="257">
        <v>275000</v>
      </c>
      <c r="F38" s="252">
        <f t="shared" si="2"/>
        <v>660000</v>
      </c>
      <c r="G38" s="364"/>
      <c r="H38" s="296"/>
      <c r="I38" s="296"/>
      <c r="J38" s="296"/>
    </row>
    <row r="39" spans="1:10" ht="24" customHeight="1" x14ac:dyDescent="0.25">
      <c r="A39" s="384" t="s">
        <v>150</v>
      </c>
      <c r="B39" s="385"/>
      <c r="C39" s="385"/>
      <c r="D39" s="385"/>
      <c r="E39" s="386"/>
      <c r="F39" s="292">
        <f>SUM(F33:F38)</f>
        <v>11550295</v>
      </c>
    </row>
    <row r="40" spans="1:10" ht="12" customHeight="1" x14ac:dyDescent="0.25">
      <c r="A40" s="264"/>
      <c r="B40" s="264"/>
      <c r="C40" s="264"/>
      <c r="D40" s="264"/>
      <c r="E40" s="264"/>
      <c r="F40" s="233"/>
    </row>
    <row r="41" spans="1:10" ht="15" customHeight="1" x14ac:dyDescent="0.25">
      <c r="A41" s="383" t="s">
        <v>302</v>
      </c>
      <c r="B41" s="383"/>
      <c r="C41" s="237"/>
    </row>
    <row r="42" spans="1:10" ht="12" customHeight="1" x14ac:dyDescent="0.25"/>
    <row r="43" spans="1:10" s="239" customFormat="1" ht="18" customHeight="1" x14ac:dyDescent="0.25">
      <c r="A43" s="231" t="s">
        <v>26</v>
      </c>
      <c r="B43" s="231" t="s">
        <v>27</v>
      </c>
      <c r="C43" s="231" t="s">
        <v>12</v>
      </c>
      <c r="D43" s="231" t="s">
        <v>28</v>
      </c>
      <c r="E43" s="232" t="s">
        <v>36</v>
      </c>
      <c r="F43" s="232" t="s">
        <v>29</v>
      </c>
      <c r="G43" s="363"/>
      <c r="H43" s="295"/>
      <c r="I43" s="295"/>
      <c r="J43" s="295"/>
    </row>
    <row r="44" spans="1:10" s="239" customFormat="1" ht="45" customHeight="1" x14ac:dyDescent="0.25">
      <c r="A44" s="249" t="s">
        <v>9</v>
      </c>
      <c r="B44" s="256" t="s">
        <v>247</v>
      </c>
      <c r="C44" s="243" t="s">
        <v>1</v>
      </c>
      <c r="D44" s="277">
        <v>246.19</v>
      </c>
      <c r="E44" s="265">
        <v>6500</v>
      </c>
      <c r="F44" s="265">
        <f>+D44*E44</f>
        <v>1600235</v>
      </c>
      <c r="G44" s="363"/>
      <c r="H44" s="295"/>
      <c r="I44" s="295"/>
      <c r="J44" s="295"/>
    </row>
    <row r="45" spans="1:10" ht="24" customHeight="1" x14ac:dyDescent="0.25">
      <c r="A45" s="384" t="s">
        <v>86</v>
      </c>
      <c r="B45" s="385"/>
      <c r="C45" s="385"/>
      <c r="D45" s="385"/>
      <c r="E45" s="386"/>
      <c r="F45" s="240">
        <f>SUM(F44)</f>
        <v>1600235</v>
      </c>
    </row>
    <row r="46" spans="1:10" ht="12" customHeight="1" x14ac:dyDescent="0.25">
      <c r="A46" s="245"/>
      <c r="B46" s="246"/>
      <c r="D46" s="287"/>
      <c r="E46" s="266"/>
      <c r="F46" s="266"/>
    </row>
    <row r="47" spans="1:10" ht="15" customHeight="1" x14ac:dyDescent="0.25">
      <c r="A47" s="293" t="s">
        <v>303</v>
      </c>
      <c r="B47" s="293"/>
      <c r="D47" s="287"/>
      <c r="E47" s="266"/>
      <c r="F47" s="266"/>
    </row>
    <row r="48" spans="1:10" ht="12" customHeight="1" x14ac:dyDescent="0.25">
      <c r="A48" s="245"/>
      <c r="B48" s="246"/>
      <c r="D48" s="287"/>
      <c r="E48" s="266"/>
      <c r="F48" s="266"/>
    </row>
    <row r="49" spans="1:10" s="239" customFormat="1" ht="18" customHeight="1" x14ac:dyDescent="0.25">
      <c r="A49" s="231" t="s">
        <v>26</v>
      </c>
      <c r="B49" s="231" t="s">
        <v>27</v>
      </c>
      <c r="C49" s="231" t="s">
        <v>12</v>
      </c>
      <c r="D49" s="231" t="s">
        <v>28</v>
      </c>
      <c r="E49" s="232" t="s">
        <v>36</v>
      </c>
      <c r="F49" s="232" t="s">
        <v>29</v>
      </c>
      <c r="G49" s="363"/>
      <c r="H49" s="295"/>
      <c r="I49" s="295"/>
      <c r="J49" s="295"/>
    </row>
    <row r="50" spans="1:10" ht="45" x14ac:dyDescent="0.25">
      <c r="A50" s="249" t="s">
        <v>67</v>
      </c>
      <c r="B50" s="256" t="s">
        <v>197</v>
      </c>
      <c r="C50" s="254" t="s">
        <v>2</v>
      </c>
      <c r="D50" s="280">
        <v>1.7050000000000001</v>
      </c>
      <c r="E50" s="368">
        <v>1500000</v>
      </c>
      <c r="F50" s="252">
        <f>+D50*E50</f>
        <v>2557500</v>
      </c>
    </row>
    <row r="51" spans="1:10" ht="45" customHeight="1" x14ac:dyDescent="0.25">
      <c r="A51" s="249" t="s">
        <v>68</v>
      </c>
      <c r="B51" s="256" t="s">
        <v>300</v>
      </c>
      <c r="C51" s="254" t="s">
        <v>1</v>
      </c>
      <c r="D51" s="288">
        <v>97.29</v>
      </c>
      <c r="E51" s="267">
        <v>31000</v>
      </c>
      <c r="F51" s="252">
        <f t="shared" ref="F51:F56" si="3">+D51*E51</f>
        <v>3015990</v>
      </c>
    </row>
    <row r="52" spans="1:10" ht="30" customHeight="1" x14ac:dyDescent="0.25">
      <c r="A52" s="249" t="s">
        <v>69</v>
      </c>
      <c r="B52" s="256" t="s">
        <v>261</v>
      </c>
      <c r="C52" s="254" t="s">
        <v>1</v>
      </c>
      <c r="D52" s="288">
        <v>64.47</v>
      </c>
      <c r="E52" s="267">
        <v>25000</v>
      </c>
      <c r="F52" s="252">
        <f t="shared" si="3"/>
        <v>1611750</v>
      </c>
    </row>
    <row r="53" spans="1:10" ht="30" customHeight="1" x14ac:dyDescent="0.25">
      <c r="A53" s="249" t="s">
        <v>304</v>
      </c>
      <c r="B53" s="256" t="s">
        <v>301</v>
      </c>
      <c r="C53" s="254" t="s">
        <v>10</v>
      </c>
      <c r="D53" s="288">
        <v>30.5</v>
      </c>
      <c r="E53" s="267">
        <v>17500</v>
      </c>
      <c r="F53" s="252">
        <f t="shared" si="3"/>
        <v>533750</v>
      </c>
    </row>
    <row r="54" spans="1:10" ht="18" customHeight="1" x14ac:dyDescent="0.25">
      <c r="A54" s="241" t="s">
        <v>305</v>
      </c>
      <c r="B54" s="268" t="s">
        <v>198</v>
      </c>
      <c r="C54" s="254" t="s">
        <v>10</v>
      </c>
      <c r="D54" s="288">
        <v>61.5</v>
      </c>
      <c r="E54" s="255">
        <v>2500</v>
      </c>
      <c r="F54" s="257">
        <f t="shared" si="3"/>
        <v>153750</v>
      </c>
      <c r="G54" s="364"/>
      <c r="H54" s="296"/>
      <c r="I54" s="296"/>
      <c r="J54" s="296"/>
    </row>
    <row r="55" spans="1:10" ht="18" customHeight="1" x14ac:dyDescent="0.25">
      <c r="A55" s="241" t="s">
        <v>306</v>
      </c>
      <c r="B55" s="268" t="s">
        <v>258</v>
      </c>
      <c r="C55" s="254" t="s">
        <v>10</v>
      </c>
      <c r="D55" s="288">
        <v>8.6</v>
      </c>
      <c r="E55" s="255">
        <v>12500</v>
      </c>
      <c r="F55" s="257">
        <f t="shared" si="3"/>
        <v>107500</v>
      </c>
      <c r="G55" s="364"/>
      <c r="H55" s="296"/>
      <c r="I55" s="296"/>
      <c r="J55" s="296"/>
    </row>
    <row r="56" spans="1:10" ht="18" customHeight="1" x14ac:dyDescent="0.25">
      <c r="A56" s="241" t="s">
        <v>307</v>
      </c>
      <c r="B56" s="253" t="s">
        <v>70</v>
      </c>
      <c r="C56" s="243" t="s">
        <v>10</v>
      </c>
      <c r="D56" s="284">
        <v>10.8</v>
      </c>
      <c r="E56" s="257">
        <v>18500</v>
      </c>
      <c r="F56" s="257">
        <f t="shared" si="3"/>
        <v>199800</v>
      </c>
      <c r="G56" s="364"/>
      <c r="H56" s="296"/>
      <c r="I56" s="296"/>
      <c r="J56" s="296"/>
    </row>
    <row r="57" spans="1:10" ht="24" customHeight="1" x14ac:dyDescent="0.25">
      <c r="A57" s="384" t="s">
        <v>200</v>
      </c>
      <c r="B57" s="385"/>
      <c r="C57" s="385"/>
      <c r="D57" s="385"/>
      <c r="E57" s="386"/>
      <c r="F57" s="292">
        <f>SUM(F50:F56)</f>
        <v>8180040</v>
      </c>
    </row>
    <row r="58" spans="1:10" ht="12" customHeight="1" x14ac:dyDescent="0.25">
      <c r="A58" s="245"/>
      <c r="B58" s="246"/>
      <c r="D58" s="279"/>
      <c r="E58" s="266"/>
      <c r="F58" s="266"/>
    </row>
    <row r="59" spans="1:10" ht="15" customHeight="1" x14ac:dyDescent="0.25">
      <c r="A59" s="383" t="s">
        <v>311</v>
      </c>
      <c r="B59" s="383"/>
      <c r="D59" s="287"/>
      <c r="E59" s="266"/>
      <c r="F59" s="266"/>
    </row>
    <row r="60" spans="1:10" ht="12" customHeight="1" x14ac:dyDescent="0.25">
      <c r="A60" s="269"/>
      <c r="B60" s="269"/>
      <c r="D60" s="287"/>
      <c r="E60" s="266"/>
      <c r="F60" s="266"/>
    </row>
    <row r="61" spans="1:10" s="239" customFormat="1" ht="18" customHeight="1" x14ac:dyDescent="0.25">
      <c r="A61" s="231" t="s">
        <v>26</v>
      </c>
      <c r="B61" s="231" t="s">
        <v>27</v>
      </c>
      <c r="C61" s="231" t="s">
        <v>12</v>
      </c>
      <c r="D61" s="231" t="s">
        <v>28</v>
      </c>
      <c r="E61" s="232" t="s">
        <v>36</v>
      </c>
      <c r="F61" s="232" t="s">
        <v>29</v>
      </c>
      <c r="G61" s="363"/>
      <c r="H61" s="295"/>
      <c r="I61" s="295"/>
      <c r="J61" s="295"/>
    </row>
    <row r="62" spans="1:10" ht="45" customHeight="1" x14ac:dyDescent="0.25">
      <c r="A62" s="270" t="s">
        <v>11</v>
      </c>
      <c r="B62" s="256" t="s">
        <v>285</v>
      </c>
      <c r="C62" s="254" t="s">
        <v>12</v>
      </c>
      <c r="D62" s="289">
        <v>1</v>
      </c>
      <c r="E62" s="252">
        <v>450000</v>
      </c>
      <c r="F62" s="252">
        <f t="shared" ref="F62:F63" si="4">+D62*E62</f>
        <v>450000</v>
      </c>
      <c r="G62" s="271"/>
    </row>
    <row r="63" spans="1:10" ht="45" customHeight="1" x14ac:dyDescent="0.25">
      <c r="A63" s="270" t="s">
        <v>13</v>
      </c>
      <c r="B63" s="256" t="s">
        <v>287</v>
      </c>
      <c r="C63" s="254" t="s">
        <v>12</v>
      </c>
      <c r="D63" s="289">
        <v>1</v>
      </c>
      <c r="E63" s="252">
        <v>230000</v>
      </c>
      <c r="F63" s="252">
        <f t="shared" si="4"/>
        <v>230000</v>
      </c>
      <c r="G63" s="271"/>
    </row>
    <row r="64" spans="1:10" ht="24" customHeight="1" x14ac:dyDescent="0.25">
      <c r="A64" s="384" t="s">
        <v>87</v>
      </c>
      <c r="B64" s="385"/>
      <c r="C64" s="385"/>
      <c r="D64" s="385"/>
      <c r="E64" s="386"/>
      <c r="F64" s="292">
        <f>SUM(F62:F63)</f>
        <v>680000</v>
      </c>
    </row>
    <row r="65" spans="1:10" ht="12" customHeight="1" x14ac:dyDescent="0.25">
      <c r="A65" s="269"/>
      <c r="B65" s="269"/>
      <c r="D65" s="287"/>
      <c r="E65" s="266"/>
      <c r="F65" s="266"/>
    </row>
    <row r="66" spans="1:10" ht="15" customHeight="1" x14ac:dyDescent="0.25">
      <c r="A66" s="383" t="s">
        <v>308</v>
      </c>
      <c r="B66" s="383"/>
      <c r="D66" s="287"/>
      <c r="E66" s="266"/>
      <c r="F66" s="266"/>
    </row>
    <row r="67" spans="1:10" ht="12" customHeight="1" x14ac:dyDescent="0.25">
      <c r="A67" s="269"/>
      <c r="B67" s="269"/>
      <c r="D67" s="287"/>
      <c r="E67" s="266"/>
      <c r="F67" s="266"/>
    </row>
    <row r="68" spans="1:10" s="239" customFormat="1" ht="18" customHeight="1" x14ac:dyDescent="0.25">
      <c r="A68" s="231" t="s">
        <v>26</v>
      </c>
      <c r="B68" s="231" t="s">
        <v>27</v>
      </c>
      <c r="C68" s="231" t="s">
        <v>12</v>
      </c>
      <c r="D68" s="231" t="s">
        <v>28</v>
      </c>
      <c r="E68" s="232" t="s">
        <v>36</v>
      </c>
      <c r="F68" s="232" t="s">
        <v>29</v>
      </c>
      <c r="G68" s="363"/>
      <c r="H68" s="295"/>
      <c r="I68" s="295"/>
      <c r="J68" s="295"/>
    </row>
    <row r="69" spans="1:10" ht="30" customHeight="1" x14ac:dyDescent="0.25">
      <c r="A69" s="270" t="s">
        <v>14</v>
      </c>
      <c r="B69" s="256" t="s">
        <v>342</v>
      </c>
      <c r="C69" s="254" t="s">
        <v>12</v>
      </c>
      <c r="D69" s="289">
        <v>1</v>
      </c>
      <c r="E69" s="252">
        <v>285000</v>
      </c>
      <c r="F69" s="252">
        <f t="shared" ref="F69:F72" si="5">+D69*E69</f>
        <v>285000</v>
      </c>
      <c r="G69" s="365"/>
    </row>
    <row r="70" spans="1:10" ht="30" customHeight="1" x14ac:dyDescent="0.25">
      <c r="A70" s="270" t="s">
        <v>15</v>
      </c>
      <c r="B70" s="256" t="s">
        <v>259</v>
      </c>
      <c r="C70" s="254" t="s">
        <v>12</v>
      </c>
      <c r="D70" s="289">
        <v>2</v>
      </c>
      <c r="E70" s="252">
        <v>400000</v>
      </c>
      <c r="F70" s="252">
        <f t="shared" si="5"/>
        <v>800000</v>
      </c>
      <c r="G70" s="365"/>
    </row>
    <row r="71" spans="1:10" ht="30" customHeight="1" x14ac:dyDescent="0.25">
      <c r="A71" s="270" t="s">
        <v>20</v>
      </c>
      <c r="B71" s="256" t="s">
        <v>260</v>
      </c>
      <c r="C71" s="254" t="s">
        <v>12</v>
      </c>
      <c r="D71" s="289">
        <v>2</v>
      </c>
      <c r="E71" s="252">
        <v>385000</v>
      </c>
      <c r="F71" s="252">
        <f t="shared" si="5"/>
        <v>770000</v>
      </c>
      <c r="G71" s="365"/>
    </row>
    <row r="72" spans="1:10" ht="30" customHeight="1" x14ac:dyDescent="0.25">
      <c r="A72" s="270" t="s">
        <v>66</v>
      </c>
      <c r="B72" s="256" t="s">
        <v>295</v>
      </c>
      <c r="C72" s="254" t="s">
        <v>12</v>
      </c>
      <c r="D72" s="289">
        <v>13</v>
      </c>
      <c r="E72" s="252">
        <v>20000</v>
      </c>
      <c r="F72" s="252">
        <f t="shared" si="5"/>
        <v>260000</v>
      </c>
      <c r="G72" s="365"/>
    </row>
    <row r="73" spans="1:10" ht="24" customHeight="1" x14ac:dyDescent="0.25">
      <c r="A73" s="384" t="s">
        <v>201</v>
      </c>
      <c r="B73" s="385"/>
      <c r="C73" s="385"/>
      <c r="D73" s="385"/>
      <c r="E73" s="386"/>
      <c r="F73" s="292">
        <f>SUM(F69:F72)</f>
        <v>2115000</v>
      </c>
    </row>
    <row r="74" spans="1:10" ht="12" customHeight="1" x14ac:dyDescent="0.25">
      <c r="A74" s="269"/>
      <c r="B74" s="269"/>
      <c r="D74" s="287"/>
      <c r="E74" s="266"/>
      <c r="F74" s="266"/>
    </row>
    <row r="75" spans="1:10" ht="15" customHeight="1" x14ac:dyDescent="0.25">
      <c r="A75" s="383" t="s">
        <v>309</v>
      </c>
      <c r="B75" s="383"/>
      <c r="D75" s="287"/>
      <c r="E75" s="266"/>
      <c r="F75" s="266"/>
    </row>
    <row r="76" spans="1:10" ht="12" customHeight="1" x14ac:dyDescent="0.25">
      <c r="A76" s="269"/>
      <c r="B76" s="269"/>
      <c r="D76" s="287"/>
      <c r="E76" s="266"/>
      <c r="F76" s="266"/>
    </row>
    <row r="77" spans="1:10" s="239" customFormat="1" ht="18" customHeight="1" x14ac:dyDescent="0.25">
      <c r="A77" s="231" t="s">
        <v>26</v>
      </c>
      <c r="B77" s="231" t="s">
        <v>27</v>
      </c>
      <c r="C77" s="231" t="s">
        <v>12</v>
      </c>
      <c r="D77" s="231" t="s">
        <v>28</v>
      </c>
      <c r="E77" s="232" t="s">
        <v>36</v>
      </c>
      <c r="F77" s="232" t="s">
        <v>29</v>
      </c>
      <c r="G77" s="363"/>
      <c r="H77" s="295"/>
      <c r="I77" s="295"/>
      <c r="J77" s="295"/>
    </row>
    <row r="78" spans="1:10" s="239" customFormat="1" ht="18" customHeight="1" x14ac:dyDescent="0.25">
      <c r="A78" s="272" t="s">
        <v>21</v>
      </c>
      <c r="B78" s="273" t="s">
        <v>171</v>
      </c>
      <c r="C78" s="254" t="s">
        <v>1</v>
      </c>
      <c r="D78" s="254">
        <v>246.19</v>
      </c>
      <c r="E78" s="265">
        <v>1000</v>
      </c>
      <c r="F78" s="265">
        <f>D78*E78</f>
        <v>246190</v>
      </c>
      <c r="G78" s="363"/>
      <c r="H78" s="295"/>
      <c r="I78" s="295"/>
      <c r="J78" s="295"/>
    </row>
    <row r="79" spans="1:10" s="239" customFormat="1" ht="30" customHeight="1" x14ac:dyDescent="0.25">
      <c r="A79" s="270" t="s">
        <v>22</v>
      </c>
      <c r="B79" s="274" t="s">
        <v>205</v>
      </c>
      <c r="C79" s="254" t="s">
        <v>1</v>
      </c>
      <c r="D79" s="290">
        <v>112.8</v>
      </c>
      <c r="E79" s="265">
        <v>6000</v>
      </c>
      <c r="F79" s="265">
        <f t="shared" ref="F79:F81" si="6">D79*E79</f>
        <v>676800</v>
      </c>
      <c r="G79" s="363"/>
      <c r="H79" s="295"/>
      <c r="I79" s="295"/>
      <c r="J79" s="295"/>
    </row>
    <row r="80" spans="1:10" s="239" customFormat="1" ht="30" customHeight="1" x14ac:dyDescent="0.25">
      <c r="A80" s="270" t="s">
        <v>251</v>
      </c>
      <c r="B80" s="274" t="s">
        <v>206</v>
      </c>
      <c r="C80" s="254" t="s">
        <v>1</v>
      </c>
      <c r="D80" s="254">
        <v>133.38999999999999</v>
      </c>
      <c r="E80" s="265">
        <v>4500</v>
      </c>
      <c r="F80" s="265">
        <f t="shared" si="6"/>
        <v>600254.99999999988</v>
      </c>
      <c r="G80" s="363"/>
      <c r="H80" s="295"/>
      <c r="I80" s="295"/>
      <c r="J80" s="295"/>
    </row>
    <row r="81" spans="1:10" ht="30" customHeight="1" x14ac:dyDescent="0.25">
      <c r="A81" s="270" t="s">
        <v>185</v>
      </c>
      <c r="B81" s="253" t="s">
        <v>229</v>
      </c>
      <c r="C81" s="275" t="s">
        <v>1</v>
      </c>
      <c r="D81" s="290">
        <v>105.57</v>
      </c>
      <c r="E81" s="255">
        <v>7500</v>
      </c>
      <c r="F81" s="265">
        <f t="shared" si="6"/>
        <v>791775</v>
      </c>
    </row>
    <row r="82" spans="1:10" ht="24" customHeight="1" x14ac:dyDescent="0.25">
      <c r="A82" s="384" t="s">
        <v>296</v>
      </c>
      <c r="B82" s="385"/>
      <c r="C82" s="385"/>
      <c r="D82" s="385"/>
      <c r="E82" s="386"/>
      <c r="F82" s="240">
        <f>SUM(F78:F81)</f>
        <v>2315020</v>
      </c>
    </row>
    <row r="83" spans="1:10" ht="12" customHeight="1" x14ac:dyDescent="0.25"/>
    <row r="84" spans="1:10" ht="15" customHeight="1" x14ac:dyDescent="0.25">
      <c r="A84" s="383" t="s">
        <v>310</v>
      </c>
      <c r="B84" s="383"/>
      <c r="D84" s="287"/>
      <c r="E84" s="266"/>
      <c r="F84" s="266"/>
    </row>
    <row r="85" spans="1:10" ht="12" customHeight="1" x14ac:dyDescent="0.25">
      <c r="A85" s="269"/>
      <c r="B85" s="269"/>
      <c r="D85" s="287"/>
      <c r="E85" s="266"/>
      <c r="F85" s="266"/>
    </row>
    <row r="86" spans="1:10" s="239" customFormat="1" ht="18" customHeight="1" x14ac:dyDescent="0.25">
      <c r="A86" s="231" t="s">
        <v>26</v>
      </c>
      <c r="B86" s="231" t="s">
        <v>27</v>
      </c>
      <c r="C86" s="231" t="s">
        <v>12</v>
      </c>
      <c r="D86" s="231" t="s">
        <v>28</v>
      </c>
      <c r="E86" s="232" t="s">
        <v>36</v>
      </c>
      <c r="F86" s="232" t="s">
        <v>29</v>
      </c>
      <c r="G86" s="363"/>
      <c r="H86" s="295"/>
      <c r="I86" s="295"/>
      <c r="J86" s="295"/>
    </row>
    <row r="87" spans="1:10" ht="30" customHeight="1" x14ac:dyDescent="0.25">
      <c r="A87" s="270" t="s">
        <v>154</v>
      </c>
      <c r="B87" s="256" t="s">
        <v>347</v>
      </c>
      <c r="C87" s="243" t="s">
        <v>10</v>
      </c>
      <c r="D87" s="291">
        <v>30</v>
      </c>
      <c r="E87" s="267">
        <v>3500</v>
      </c>
      <c r="F87" s="267">
        <f>+D87*E87</f>
        <v>105000</v>
      </c>
    </row>
    <row r="88" spans="1:10" ht="30" customHeight="1" x14ac:dyDescent="0.25">
      <c r="A88" s="270" t="s">
        <v>155</v>
      </c>
      <c r="B88" s="256" t="s">
        <v>210</v>
      </c>
      <c r="C88" s="243" t="s">
        <v>12</v>
      </c>
      <c r="D88" s="291">
        <v>1</v>
      </c>
      <c r="E88" s="267">
        <v>15000</v>
      </c>
      <c r="F88" s="267">
        <f t="shared" ref="F88:F91" si="7">+D88*E88</f>
        <v>15000</v>
      </c>
    </row>
    <row r="89" spans="1:10" ht="30" customHeight="1" x14ac:dyDescent="0.25">
      <c r="A89" s="270" t="s">
        <v>156</v>
      </c>
      <c r="B89" s="256" t="s">
        <v>211</v>
      </c>
      <c r="C89" s="243" t="s">
        <v>12</v>
      </c>
      <c r="D89" s="291">
        <v>2</v>
      </c>
      <c r="E89" s="267">
        <v>20000</v>
      </c>
      <c r="F89" s="267">
        <f t="shared" si="7"/>
        <v>40000</v>
      </c>
    </row>
    <row r="90" spans="1:10" ht="30" customHeight="1" x14ac:dyDescent="0.25">
      <c r="A90" s="270" t="s">
        <v>157</v>
      </c>
      <c r="B90" s="253" t="s">
        <v>212</v>
      </c>
      <c r="C90" s="243" t="s">
        <v>12</v>
      </c>
      <c r="D90" s="291">
        <v>4</v>
      </c>
      <c r="E90" s="267">
        <v>12500</v>
      </c>
      <c r="F90" s="267">
        <f t="shared" si="7"/>
        <v>50000</v>
      </c>
    </row>
    <row r="91" spans="1:10" ht="18" customHeight="1" x14ac:dyDescent="0.25">
      <c r="A91" s="272" t="s">
        <v>208</v>
      </c>
      <c r="B91" s="253" t="s">
        <v>25</v>
      </c>
      <c r="C91" s="243" t="s">
        <v>12</v>
      </c>
      <c r="D91" s="291">
        <v>1</v>
      </c>
      <c r="E91" s="255">
        <v>22500</v>
      </c>
      <c r="F91" s="255">
        <f t="shared" si="7"/>
        <v>22500</v>
      </c>
      <c r="G91" s="364"/>
      <c r="H91" s="296"/>
      <c r="I91" s="296"/>
      <c r="J91" s="296"/>
    </row>
    <row r="92" spans="1:10" ht="24" customHeight="1" x14ac:dyDescent="0.25">
      <c r="A92" s="384" t="s">
        <v>158</v>
      </c>
      <c r="B92" s="385"/>
      <c r="C92" s="385"/>
      <c r="D92" s="385"/>
      <c r="E92" s="386"/>
      <c r="F92" s="292">
        <f>SUM(F87:F91)</f>
        <v>232500</v>
      </c>
    </row>
    <row r="95" spans="1:10" x14ac:dyDescent="0.25">
      <c r="A95" s="383" t="s">
        <v>161</v>
      </c>
      <c r="B95" s="383"/>
    </row>
    <row r="97" spans="1:10" ht="18" customHeight="1" x14ac:dyDescent="0.25">
      <c r="A97" s="377" t="str">
        <f>+A4</f>
        <v>SERIE N° 1 : INSTALLATION</v>
      </c>
      <c r="B97" s="377"/>
      <c r="F97" s="238">
        <f>+F8</f>
        <v>750000</v>
      </c>
    </row>
    <row r="98" spans="1:10" ht="18" customHeight="1" x14ac:dyDescent="0.25">
      <c r="A98" s="377" t="str">
        <f>+A10</f>
        <v>SERIE N° 2 : TERRASSEMENT</v>
      </c>
      <c r="B98" s="377"/>
      <c r="F98" s="238">
        <f>+F16</f>
        <v>562150</v>
      </c>
    </row>
    <row r="99" spans="1:10" ht="18" customHeight="1" x14ac:dyDescent="0.25">
      <c r="A99" s="236" t="str">
        <f>+A18</f>
        <v xml:space="preserve">SERIE N° 3 : BETONS ET MACONNERIES EN INFRASTRUCTURE </v>
      </c>
      <c r="F99" s="238">
        <f>+F28</f>
        <v>9870750</v>
      </c>
    </row>
    <row r="100" spans="1:10" ht="18" customHeight="1" x14ac:dyDescent="0.25">
      <c r="A100" s="236" t="str">
        <f>+A30</f>
        <v>SERIE N° 4 : BETONS ET MACONNERIES EN SUPERSTRUCTURE</v>
      </c>
      <c r="F100" s="238">
        <f>+F39</f>
        <v>11550295</v>
      </c>
    </row>
    <row r="101" spans="1:10" ht="18" customHeight="1" x14ac:dyDescent="0.25">
      <c r="A101" s="377" t="str">
        <f>+A41</f>
        <v>SERIE N° 5 : ENDUIT</v>
      </c>
      <c r="B101" s="377"/>
      <c r="F101" s="238">
        <f>+F45</f>
        <v>1600235</v>
      </c>
    </row>
    <row r="102" spans="1:10" ht="18" customHeight="1" x14ac:dyDescent="0.25">
      <c r="A102" s="236" t="str">
        <f>+A47</f>
        <v xml:space="preserve">SERIE N° 6 : CHARPENTE - COUVERTURE - PLAFONNAGE </v>
      </c>
      <c r="F102" s="238">
        <f>+F57</f>
        <v>8180040</v>
      </c>
    </row>
    <row r="103" spans="1:10" ht="18" customHeight="1" x14ac:dyDescent="0.25">
      <c r="A103" s="377" t="str">
        <f>+A59</f>
        <v>SERIE N° 7 : MENUISERIE BOIS</v>
      </c>
      <c r="B103" s="377"/>
      <c r="F103" s="238">
        <f>+F64</f>
        <v>680000</v>
      </c>
    </row>
    <row r="104" spans="1:10" ht="18" customHeight="1" x14ac:dyDescent="0.25">
      <c r="A104" s="377" t="str">
        <f>A66</f>
        <v>SERIE N° 8 : MENUISERIE METALLIQUE</v>
      </c>
      <c r="B104" s="377"/>
      <c r="F104" s="238">
        <f>+F73</f>
        <v>2115000</v>
      </c>
    </row>
    <row r="105" spans="1:10" ht="18" customHeight="1" x14ac:dyDescent="0.25">
      <c r="A105" s="377" t="str">
        <f>+A75</f>
        <v xml:space="preserve">SERIE N° 9 : PEINTURE </v>
      </c>
      <c r="B105" s="377"/>
      <c r="F105" s="238">
        <f>+F82</f>
        <v>2315020</v>
      </c>
    </row>
    <row r="106" spans="1:10" ht="18" customHeight="1" x14ac:dyDescent="0.25">
      <c r="A106" s="377" t="str">
        <f>+A84</f>
        <v>SERIE N° 10 : ELECTRICITE</v>
      </c>
      <c r="B106" s="377"/>
      <c r="F106" s="238">
        <f>+F92</f>
        <v>232500</v>
      </c>
    </row>
    <row r="107" spans="1:10" ht="26.25" customHeight="1" x14ac:dyDescent="0.25"/>
    <row r="108" spans="1:10" s="361" customFormat="1" ht="20.25" customHeight="1" x14ac:dyDescent="0.2">
      <c r="A108" s="378" t="s">
        <v>60</v>
      </c>
      <c r="B108" s="379"/>
      <c r="C108" s="379"/>
      <c r="D108" s="379"/>
      <c r="E108" s="380"/>
      <c r="F108" s="292">
        <f>SUM(F97:F107)</f>
        <v>37855990</v>
      </c>
      <c r="G108" s="366"/>
      <c r="H108" s="360"/>
      <c r="I108" s="360"/>
      <c r="J108" s="360"/>
    </row>
    <row r="110" spans="1:10" s="230" customFormat="1" ht="33" customHeight="1" x14ac:dyDescent="0.2">
      <c r="A110" s="387" t="s">
        <v>343</v>
      </c>
      <c r="B110" s="388"/>
      <c r="C110" s="388"/>
      <c r="D110" s="388"/>
      <c r="E110" s="388"/>
      <c r="F110" s="388"/>
      <c r="G110" s="367"/>
      <c r="H110" s="235"/>
      <c r="I110" s="235"/>
    </row>
    <row r="112" spans="1:10" x14ac:dyDescent="0.25">
      <c r="F112" s="276"/>
    </row>
    <row r="114" spans="6:7" x14ac:dyDescent="0.25">
      <c r="F114" s="234"/>
      <c r="G114" s="234"/>
    </row>
  </sheetData>
  <mergeCells count="31">
    <mergeCell ref="A110:F110"/>
    <mergeCell ref="A101:B101"/>
    <mergeCell ref="A28:E28"/>
    <mergeCell ref="A30:D30"/>
    <mergeCell ref="A39:E39"/>
    <mergeCell ref="A41:B41"/>
    <mergeCell ref="A45:E45"/>
    <mergeCell ref="A57:E57"/>
    <mergeCell ref="A59:B59"/>
    <mergeCell ref="A64:E64"/>
    <mergeCell ref="A75:B75"/>
    <mergeCell ref="A82:E82"/>
    <mergeCell ref="A66:B66"/>
    <mergeCell ref="A73:E73"/>
    <mergeCell ref="A95:B95"/>
    <mergeCell ref="A97:B97"/>
    <mergeCell ref="A98:B98"/>
    <mergeCell ref="A108:E108"/>
    <mergeCell ref="A1:F1"/>
    <mergeCell ref="A2:F2"/>
    <mergeCell ref="A18:D18"/>
    <mergeCell ref="A4:B4"/>
    <mergeCell ref="A8:E8"/>
    <mergeCell ref="A10:B10"/>
    <mergeCell ref="A16:E16"/>
    <mergeCell ref="A103:B103"/>
    <mergeCell ref="A105:B105"/>
    <mergeCell ref="A106:B106"/>
    <mergeCell ref="A104:B104"/>
    <mergeCell ref="A84:B84"/>
    <mergeCell ref="A92:E92"/>
  </mergeCells>
  <pageMargins left="0.57999999999999996" right="0.23622047244094491" top="0.31496062992125984" bottom="0.55118110236220474" header="0.31496062992125984" footer="0.31496062992125984"/>
  <pageSetup paperSize="9" scale="95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7"/>
  <sheetViews>
    <sheetView workbookViewId="0">
      <selection activeCell="H26" sqref="H26"/>
    </sheetView>
  </sheetViews>
  <sheetFormatPr defaultColWidth="10.7109375" defaultRowHeight="12.75" x14ac:dyDescent="0.2"/>
  <cols>
    <col min="1" max="1" width="15.140625" style="201" customWidth="1"/>
    <col min="2" max="3" width="11.42578125" style="201"/>
    <col min="4" max="4" width="11.42578125" style="202"/>
    <col min="5" max="5" width="11.42578125" style="203"/>
    <col min="6" max="6" width="11.85546875" style="204" bestFit="1" customWidth="1"/>
    <col min="7" max="7" width="12" style="202" bestFit="1" customWidth="1"/>
    <col min="8" max="8" width="11.42578125" style="215"/>
    <col min="9" max="10" width="11.42578125" style="201"/>
    <col min="12" max="12" width="11.42578125" style="202"/>
    <col min="13" max="13" width="11.42578125" style="218"/>
    <col min="14" max="14" width="11.42578125" style="201"/>
  </cols>
  <sheetData>
    <row r="1" spans="1:14" x14ac:dyDescent="0.2">
      <c r="I1" s="389"/>
      <c r="J1" s="389"/>
      <c r="K1" s="389"/>
      <c r="L1" s="389"/>
    </row>
    <row r="2" spans="1:14" x14ac:dyDescent="0.2">
      <c r="A2" s="389" t="s">
        <v>271</v>
      </c>
      <c r="B2" s="389"/>
      <c r="C2" s="389"/>
      <c r="D2" s="389"/>
      <c r="I2" s="389" t="s">
        <v>272</v>
      </c>
      <c r="J2" s="389"/>
      <c r="K2" s="389"/>
      <c r="L2" s="389"/>
    </row>
    <row r="3" spans="1:14" x14ac:dyDescent="0.2">
      <c r="A3" s="206" t="s">
        <v>264</v>
      </c>
    </row>
    <row r="4" spans="1:14" x14ac:dyDescent="0.2">
      <c r="A4" s="201">
        <v>13.46</v>
      </c>
      <c r="B4" s="201">
        <v>0.6</v>
      </c>
      <c r="C4" s="201">
        <v>0.8</v>
      </c>
      <c r="D4" s="202">
        <v>2</v>
      </c>
      <c r="E4" s="203">
        <f>A4*B4*C4*D4</f>
        <v>12.921600000000002</v>
      </c>
    </row>
    <row r="5" spans="1:14" x14ac:dyDescent="0.2">
      <c r="A5" s="201">
        <v>4</v>
      </c>
      <c r="B5" s="201">
        <v>0.6</v>
      </c>
      <c r="C5" s="201">
        <v>0.8</v>
      </c>
      <c r="D5" s="202">
        <v>3</v>
      </c>
      <c r="E5" s="203">
        <f>A5*B5*C5*D5</f>
        <v>5.76</v>
      </c>
      <c r="F5" s="205">
        <f>SUM(E4:E5)</f>
        <v>18.681600000000003</v>
      </c>
      <c r="G5" s="229"/>
    </row>
    <row r="6" spans="1:14" x14ac:dyDescent="0.2">
      <c r="F6" s="205"/>
    </row>
    <row r="7" spans="1:14" x14ac:dyDescent="0.2">
      <c r="A7" s="206" t="s">
        <v>263</v>
      </c>
    </row>
    <row r="8" spans="1:14" x14ac:dyDescent="0.2">
      <c r="A8" s="201">
        <v>13.46</v>
      </c>
      <c r="B8" s="201">
        <v>0.6</v>
      </c>
      <c r="C8" s="201">
        <v>0.05</v>
      </c>
      <c r="D8" s="202">
        <v>2</v>
      </c>
      <c r="E8" s="203">
        <f>A8*B8*C8*D8</f>
        <v>0.8076000000000001</v>
      </c>
    </row>
    <row r="9" spans="1:14" x14ac:dyDescent="0.2">
      <c r="A9" s="201">
        <v>4</v>
      </c>
      <c r="B9" s="201">
        <v>0.6</v>
      </c>
      <c r="C9" s="201">
        <v>0.05</v>
      </c>
      <c r="D9" s="202">
        <v>3</v>
      </c>
      <c r="E9" s="203">
        <f>A9*B9*C9*D9</f>
        <v>0.36</v>
      </c>
      <c r="F9" s="205">
        <f>SUM(E8:E9)</f>
        <v>1.1676000000000002</v>
      </c>
    </row>
    <row r="10" spans="1:14" x14ac:dyDescent="0.2">
      <c r="F10" s="205"/>
    </row>
    <row r="11" spans="1:14" x14ac:dyDescent="0.2">
      <c r="A11" s="206" t="s">
        <v>262</v>
      </c>
      <c r="I11" s="220" t="s">
        <v>262</v>
      </c>
      <c r="K11" s="201"/>
      <c r="N11" s="213"/>
    </row>
    <row r="12" spans="1:14" x14ac:dyDescent="0.2">
      <c r="A12" s="201">
        <v>13.46</v>
      </c>
      <c r="B12" s="201">
        <v>0.6</v>
      </c>
      <c r="C12" s="201">
        <v>0.12</v>
      </c>
      <c r="D12" s="202">
        <v>2</v>
      </c>
      <c r="E12" s="203">
        <f>A12*B12*C12*D12</f>
        <v>1.93824</v>
      </c>
      <c r="H12" s="216" t="s">
        <v>273</v>
      </c>
      <c r="I12" s="201">
        <v>3.25</v>
      </c>
      <c r="J12" s="201">
        <v>0.2</v>
      </c>
      <c r="K12" s="201">
        <v>0.2</v>
      </c>
      <c r="L12" s="202">
        <v>5</v>
      </c>
      <c r="M12" s="218">
        <f>I12*J12*K12*L12</f>
        <v>0.65</v>
      </c>
      <c r="N12" s="213"/>
    </row>
    <row r="13" spans="1:14" x14ac:dyDescent="0.2">
      <c r="A13" s="201">
        <v>4</v>
      </c>
      <c r="B13" s="201">
        <v>0.6</v>
      </c>
      <c r="C13" s="201">
        <v>0.12</v>
      </c>
      <c r="D13" s="202">
        <v>3</v>
      </c>
      <c r="E13" s="203">
        <f>A13*B13*C13*D13</f>
        <v>0.86399999999999988</v>
      </c>
      <c r="F13" s="205"/>
      <c r="I13" s="201">
        <v>3.85</v>
      </c>
      <c r="J13" s="201">
        <v>0.2</v>
      </c>
      <c r="K13" s="201">
        <v>0.2</v>
      </c>
      <c r="L13" s="202">
        <v>5</v>
      </c>
      <c r="M13" s="218">
        <f>I13*J13*K13*L13</f>
        <v>0.77000000000000013</v>
      </c>
      <c r="N13" s="213"/>
    </row>
    <row r="14" spans="1:14" x14ac:dyDescent="0.2">
      <c r="A14" s="201">
        <v>0.8</v>
      </c>
      <c r="B14" s="201">
        <v>0.2</v>
      </c>
      <c r="C14" s="201">
        <v>0.2</v>
      </c>
      <c r="D14" s="202">
        <v>13</v>
      </c>
      <c r="E14" s="203">
        <f>A14*B14*C14*D14</f>
        <v>0.41600000000000009</v>
      </c>
      <c r="I14" s="201">
        <v>3.55</v>
      </c>
      <c r="J14" s="201">
        <v>0.2</v>
      </c>
      <c r="K14" s="201">
        <v>0.2</v>
      </c>
      <c r="L14" s="202">
        <v>3</v>
      </c>
      <c r="M14" s="218">
        <f>I14*J14*K14*L14</f>
        <v>0.42599999999999993</v>
      </c>
      <c r="N14" s="213"/>
    </row>
    <row r="15" spans="1:14" x14ac:dyDescent="0.2">
      <c r="A15" s="201">
        <v>13.2</v>
      </c>
      <c r="B15" s="201">
        <v>0.1</v>
      </c>
      <c r="C15" s="201">
        <v>0.15</v>
      </c>
      <c r="D15" s="202">
        <v>2</v>
      </c>
      <c r="E15" s="203">
        <f t="shared" ref="E15:E16" si="0">A15*B15*C15*D15</f>
        <v>0.39600000000000002</v>
      </c>
      <c r="H15" s="216" t="s">
        <v>274</v>
      </c>
      <c r="I15" s="201">
        <v>13.19</v>
      </c>
      <c r="J15" s="201">
        <v>0.2</v>
      </c>
      <c r="K15" s="201">
        <v>0.2</v>
      </c>
      <c r="L15" s="202">
        <v>2</v>
      </c>
      <c r="M15" s="218">
        <f t="shared" ref="M15:M16" si="1">I15*J15*K15*L15</f>
        <v>1.0551999999999999</v>
      </c>
      <c r="N15" s="213"/>
    </row>
    <row r="16" spans="1:14" x14ac:dyDescent="0.2">
      <c r="A16" s="201">
        <v>4.5</v>
      </c>
      <c r="B16" s="201">
        <v>0.1</v>
      </c>
      <c r="C16" s="201">
        <v>0.15</v>
      </c>
      <c r="D16" s="202">
        <v>3</v>
      </c>
      <c r="E16" s="203">
        <f t="shared" si="0"/>
        <v>0.20250000000000001</v>
      </c>
      <c r="F16" s="205">
        <f>SUM(E12:E16)</f>
        <v>3.8167399999999998</v>
      </c>
      <c r="I16" s="201">
        <v>4.5</v>
      </c>
      <c r="J16" s="201">
        <v>0.2</v>
      </c>
      <c r="K16" s="201">
        <v>0.2</v>
      </c>
      <c r="L16" s="202">
        <v>3</v>
      </c>
      <c r="M16" s="218">
        <f t="shared" si="1"/>
        <v>0.54</v>
      </c>
      <c r="N16" s="213"/>
    </row>
    <row r="17" spans="1:14" x14ac:dyDescent="0.2">
      <c r="H17" s="216" t="s">
        <v>275</v>
      </c>
      <c r="I17" s="201">
        <v>4.5</v>
      </c>
      <c r="J17" s="201">
        <v>0.2</v>
      </c>
      <c r="K17" s="201">
        <v>0.45</v>
      </c>
      <c r="L17" s="202">
        <v>2</v>
      </c>
      <c r="M17" s="218">
        <f t="shared" ref="M17" si="2">I17*J17*K17*L17</f>
        <v>0.81</v>
      </c>
    </row>
    <row r="18" spans="1:14" x14ac:dyDescent="0.2">
      <c r="A18" s="206" t="s">
        <v>265</v>
      </c>
      <c r="H18" s="216" t="s">
        <v>276</v>
      </c>
      <c r="I18" s="201">
        <v>5</v>
      </c>
      <c r="J18" s="201">
        <v>0.2</v>
      </c>
      <c r="K18" s="201">
        <v>0.15</v>
      </c>
      <c r="L18" s="202">
        <v>5</v>
      </c>
      <c r="M18" s="218">
        <f t="shared" ref="M18:M20" si="3">I18*J18*K18*L18</f>
        <v>0.75</v>
      </c>
    </row>
    <row r="19" spans="1:14" x14ac:dyDescent="0.2">
      <c r="A19" s="201">
        <v>13.46</v>
      </c>
      <c r="B19" s="201">
        <v>0.4</v>
      </c>
      <c r="C19" s="201">
        <v>0.8</v>
      </c>
      <c r="D19" s="202">
        <v>2</v>
      </c>
      <c r="E19" s="203">
        <f t="shared" ref="E19:E20" si="4">A19*B19*C19*D19</f>
        <v>8.6144000000000016</v>
      </c>
      <c r="H19" s="216" t="s">
        <v>277</v>
      </c>
      <c r="I19" s="201">
        <v>1.8</v>
      </c>
      <c r="J19" s="201">
        <v>0.2</v>
      </c>
      <c r="K19" s="201">
        <v>0.2</v>
      </c>
      <c r="L19" s="202">
        <v>4</v>
      </c>
      <c r="M19" s="218">
        <f t="shared" si="3"/>
        <v>0.28800000000000003</v>
      </c>
    </row>
    <row r="20" spans="1:14" x14ac:dyDescent="0.2">
      <c r="A20" s="201">
        <v>4.2300000000000004</v>
      </c>
      <c r="B20" s="201">
        <v>0.4</v>
      </c>
      <c r="C20" s="201">
        <v>0.8</v>
      </c>
      <c r="D20" s="202">
        <v>3</v>
      </c>
      <c r="E20" s="203">
        <f t="shared" si="4"/>
        <v>4.0608000000000004</v>
      </c>
      <c r="F20" s="205">
        <f>SUM(E19:E20)</f>
        <v>12.675200000000002</v>
      </c>
      <c r="H20" s="216" t="s">
        <v>278</v>
      </c>
      <c r="I20" s="201">
        <v>1.8</v>
      </c>
      <c r="J20" s="201">
        <v>0.5</v>
      </c>
      <c r="K20" s="201">
        <v>0.1</v>
      </c>
      <c r="L20" s="202">
        <v>1</v>
      </c>
      <c r="M20" s="218">
        <f t="shared" si="3"/>
        <v>9.0000000000000011E-2</v>
      </c>
      <c r="N20" s="213">
        <f>SUM(M12:M20)</f>
        <v>5.3792000000000009</v>
      </c>
    </row>
    <row r="22" spans="1:14" x14ac:dyDescent="0.2">
      <c r="A22" s="206" t="s">
        <v>266</v>
      </c>
    </row>
    <row r="23" spans="1:14" x14ac:dyDescent="0.2">
      <c r="A23" s="201">
        <v>7.83</v>
      </c>
      <c r="B23" s="201">
        <v>4.33</v>
      </c>
      <c r="C23" s="201">
        <v>0.15</v>
      </c>
      <c r="D23" s="202">
        <v>1</v>
      </c>
      <c r="E23" s="203">
        <f>+A23*B23*C23*D23</f>
        <v>5.085585</v>
      </c>
    </row>
    <row r="24" spans="1:14" x14ac:dyDescent="0.2">
      <c r="A24" s="201">
        <v>13.19</v>
      </c>
      <c r="B24" s="201">
        <v>1</v>
      </c>
      <c r="C24" s="201">
        <v>0.15</v>
      </c>
      <c r="D24" s="202">
        <v>1</v>
      </c>
      <c r="E24" s="203">
        <f t="shared" ref="E24:E25" si="5">+A24*B24*C24*D24</f>
        <v>1.9784999999999999</v>
      </c>
    </row>
    <row r="25" spans="1:14" x14ac:dyDescent="0.2">
      <c r="A25" s="201">
        <v>4.33</v>
      </c>
      <c r="B25" s="201">
        <v>4.33</v>
      </c>
      <c r="C25" s="201">
        <v>0.15</v>
      </c>
      <c r="D25" s="202">
        <v>1</v>
      </c>
      <c r="E25" s="203">
        <f t="shared" si="5"/>
        <v>2.8123349999999996</v>
      </c>
      <c r="F25" s="205">
        <f>SUM(E23:E25)</f>
        <v>9.8764199999999995</v>
      </c>
    </row>
    <row r="27" spans="1:14" x14ac:dyDescent="0.2">
      <c r="A27" s="206" t="s">
        <v>280</v>
      </c>
    </row>
    <row r="28" spans="1:14" x14ac:dyDescent="0.2">
      <c r="A28" s="201">
        <v>8</v>
      </c>
      <c r="B28" s="201">
        <v>4.5</v>
      </c>
      <c r="C28" s="201">
        <v>0.1</v>
      </c>
      <c r="D28" s="202">
        <v>1</v>
      </c>
      <c r="E28" s="203">
        <f>+A28*B28*C28*D28</f>
        <v>3.6</v>
      </c>
    </row>
    <row r="29" spans="1:14" x14ac:dyDescent="0.2">
      <c r="A29" s="201">
        <v>4.5</v>
      </c>
      <c r="B29" s="201">
        <v>4.5</v>
      </c>
      <c r="C29" s="201">
        <v>0.1</v>
      </c>
      <c r="D29" s="202">
        <v>1</v>
      </c>
      <c r="E29" s="203">
        <f>+A29*B29*C29*D29</f>
        <v>2.0249999999999999</v>
      </c>
      <c r="F29" s="205"/>
    </row>
    <row r="30" spans="1:14" x14ac:dyDescent="0.2">
      <c r="A30" s="201">
        <v>13.19</v>
      </c>
      <c r="B30" s="201">
        <v>1</v>
      </c>
      <c r="C30" s="201">
        <v>0.08</v>
      </c>
      <c r="D30" s="202">
        <v>1</v>
      </c>
      <c r="E30" s="203">
        <f t="shared" ref="E30:E31" si="6">+A30*B30*C30*D30</f>
        <v>1.0551999999999999</v>
      </c>
      <c r="F30" s="205"/>
    </row>
    <row r="31" spans="1:14" x14ac:dyDescent="0.2">
      <c r="A31" s="201">
        <v>13.19</v>
      </c>
      <c r="B31" s="201">
        <v>0.12</v>
      </c>
      <c r="C31" s="201">
        <v>0.08</v>
      </c>
      <c r="D31" s="202">
        <v>1</v>
      </c>
      <c r="E31" s="203">
        <f t="shared" si="6"/>
        <v>0.12662400000000001</v>
      </c>
      <c r="F31" s="205">
        <f>SUM(E28:E31)</f>
        <v>6.8068239999999998</v>
      </c>
    </row>
    <row r="33" spans="1:15" x14ac:dyDescent="0.2">
      <c r="A33" s="206" t="s">
        <v>267</v>
      </c>
      <c r="I33" s="219" t="s">
        <v>279</v>
      </c>
    </row>
    <row r="34" spans="1:15" x14ac:dyDescent="0.2">
      <c r="A34" s="201">
        <v>4.05</v>
      </c>
      <c r="B34" s="201">
        <v>4.5</v>
      </c>
      <c r="D34" s="202">
        <v>1</v>
      </c>
      <c r="E34" s="203">
        <f>+A34*B34*D34</f>
        <v>18.224999999999998</v>
      </c>
      <c r="H34" s="216" t="s">
        <v>275</v>
      </c>
      <c r="I34" s="201">
        <v>4.5</v>
      </c>
      <c r="J34" s="201">
        <v>1.1000000000000001</v>
      </c>
      <c r="L34" s="202">
        <v>2</v>
      </c>
      <c r="M34" s="203">
        <f>+I34*J34*L34</f>
        <v>9.9</v>
      </c>
    </row>
    <row r="35" spans="1:15" x14ac:dyDescent="0.2">
      <c r="A35" s="201">
        <v>3.45</v>
      </c>
      <c r="B35" s="201">
        <v>4.5</v>
      </c>
      <c r="D35" s="202">
        <v>1</v>
      </c>
      <c r="E35" s="203">
        <f t="shared" ref="E35:E40" si="7">+A35*B35*D35</f>
        <v>15.525</v>
      </c>
      <c r="I35" s="201">
        <v>4.2</v>
      </c>
      <c r="J35" s="201">
        <v>0.23</v>
      </c>
      <c r="L35" s="202">
        <v>6</v>
      </c>
      <c r="M35" s="203">
        <f t="shared" ref="M35:M38" si="8">+I35*J35*L35</f>
        <v>5.7960000000000003</v>
      </c>
    </row>
    <row r="36" spans="1:15" x14ac:dyDescent="0.2">
      <c r="A36" s="201">
        <v>4.5</v>
      </c>
      <c r="B36" s="201">
        <v>3.75</v>
      </c>
      <c r="D36" s="202">
        <v>3</v>
      </c>
      <c r="E36" s="203">
        <f t="shared" si="7"/>
        <v>50.625</v>
      </c>
      <c r="I36" s="201">
        <v>1.2</v>
      </c>
      <c r="J36" s="201">
        <v>0.23</v>
      </c>
      <c r="L36" s="202">
        <v>3</v>
      </c>
      <c r="M36" s="203">
        <f t="shared" si="8"/>
        <v>0.82800000000000007</v>
      </c>
    </row>
    <row r="37" spans="1:15" x14ac:dyDescent="0.2">
      <c r="A37" s="201">
        <v>8</v>
      </c>
      <c r="B37" s="201">
        <v>1.4</v>
      </c>
      <c r="D37" s="202">
        <v>2</v>
      </c>
      <c r="E37" s="203">
        <f t="shared" si="7"/>
        <v>22.4</v>
      </c>
      <c r="I37" s="201">
        <v>1.2</v>
      </c>
      <c r="J37" s="201">
        <v>0.23</v>
      </c>
      <c r="L37" s="202">
        <v>4</v>
      </c>
      <c r="M37" s="203">
        <f t="shared" si="8"/>
        <v>1.1040000000000001</v>
      </c>
    </row>
    <row r="38" spans="1:15" x14ac:dyDescent="0.2">
      <c r="A38" s="201">
        <v>8</v>
      </c>
      <c r="B38" s="201">
        <v>1.05</v>
      </c>
      <c r="D38" s="202">
        <v>1</v>
      </c>
      <c r="E38" s="203">
        <f t="shared" si="7"/>
        <v>8.4</v>
      </c>
      <c r="I38" s="201">
        <v>114.28</v>
      </c>
      <c r="J38" s="201">
        <v>1</v>
      </c>
      <c r="L38" s="202">
        <v>2</v>
      </c>
      <c r="M38" s="203">
        <f t="shared" si="8"/>
        <v>228.56</v>
      </c>
      <c r="N38" s="227">
        <f>SUM(M34:M38)</f>
        <v>246.18799999999999</v>
      </c>
    </row>
    <row r="39" spans="1:15" x14ac:dyDescent="0.2">
      <c r="A39" s="201">
        <v>8</v>
      </c>
      <c r="B39" s="201">
        <v>0.45</v>
      </c>
      <c r="D39" s="202">
        <v>1</v>
      </c>
      <c r="E39" s="203">
        <f t="shared" si="7"/>
        <v>3.6</v>
      </c>
      <c r="M39" s="203"/>
    </row>
    <row r="40" spans="1:15" x14ac:dyDescent="0.2">
      <c r="A40" s="201">
        <v>4.5</v>
      </c>
      <c r="B40" s="201">
        <v>0.5</v>
      </c>
      <c r="D40" s="202">
        <v>2</v>
      </c>
      <c r="E40" s="203">
        <f t="shared" si="7"/>
        <v>4.5</v>
      </c>
      <c r="F40" s="209">
        <f>SUM(E34:E40)</f>
        <v>123.27500000000001</v>
      </c>
      <c r="H40" s="216" t="s">
        <v>281</v>
      </c>
      <c r="I40" s="201">
        <v>13.8</v>
      </c>
      <c r="J40" s="201">
        <v>5.7</v>
      </c>
      <c r="L40" s="202">
        <v>1</v>
      </c>
      <c r="M40" s="203">
        <f>+I40*J40*L40</f>
        <v>78.660000000000011</v>
      </c>
    </row>
    <row r="41" spans="1:15" x14ac:dyDescent="0.2">
      <c r="A41" s="206" t="s">
        <v>268</v>
      </c>
      <c r="F41" s="210"/>
      <c r="I41" s="201">
        <v>13.8</v>
      </c>
      <c r="J41" s="201">
        <v>1.35</v>
      </c>
      <c r="L41" s="202">
        <v>1</v>
      </c>
      <c r="M41" s="203">
        <f>+I41*J41*L41</f>
        <v>18.630000000000003</v>
      </c>
      <c r="N41" s="213">
        <f>SUM(M40:M41)</f>
        <v>97.29000000000002</v>
      </c>
    </row>
    <row r="42" spans="1:15" x14ac:dyDescent="0.2">
      <c r="A42" s="201">
        <v>1.2</v>
      </c>
      <c r="B42" s="201">
        <v>1.2</v>
      </c>
      <c r="D42" s="202">
        <v>1</v>
      </c>
      <c r="E42" s="203">
        <f>+A42*B42*D42</f>
        <v>1.44</v>
      </c>
      <c r="F42" s="210"/>
      <c r="M42" s="203"/>
    </row>
    <row r="43" spans="1:15" x14ac:dyDescent="0.2">
      <c r="A43" s="201">
        <v>1.2</v>
      </c>
      <c r="B43" s="201">
        <v>2.1</v>
      </c>
      <c r="D43" s="202">
        <v>3</v>
      </c>
      <c r="E43" s="203">
        <f>+A43*B43*D43</f>
        <v>7.5600000000000005</v>
      </c>
      <c r="F43" s="209">
        <f>SUM(E42:E43)</f>
        <v>9</v>
      </c>
      <c r="G43" s="214">
        <f>+F40-F43</f>
        <v>114.27500000000001</v>
      </c>
      <c r="H43" s="216" t="s">
        <v>282</v>
      </c>
      <c r="I43" s="201">
        <v>8</v>
      </c>
      <c r="J43" s="201">
        <v>4.5</v>
      </c>
      <c r="L43" s="202">
        <v>1</v>
      </c>
      <c r="M43" s="203">
        <f>+I43*J43*L43</f>
        <v>36</v>
      </c>
    </row>
    <row r="44" spans="1:15" x14ac:dyDescent="0.2">
      <c r="I44" s="201">
        <v>4.5</v>
      </c>
      <c r="J44" s="201">
        <v>4.5</v>
      </c>
      <c r="L44" s="202">
        <v>1</v>
      </c>
      <c r="M44" s="203">
        <f>+I44*J44*L44</f>
        <v>20.25</v>
      </c>
      <c r="N44" s="203">
        <f>SUM(M43:M44)</f>
        <v>56.25</v>
      </c>
    </row>
    <row r="45" spans="1:15" x14ac:dyDescent="0.2">
      <c r="A45" s="206" t="s">
        <v>269</v>
      </c>
      <c r="M45" s="203"/>
    </row>
    <row r="46" spans="1:15" x14ac:dyDescent="0.2">
      <c r="A46" s="201">
        <v>8</v>
      </c>
      <c r="B46" s="201">
        <v>1.4</v>
      </c>
      <c r="D46" s="202">
        <v>2</v>
      </c>
      <c r="E46" s="213">
        <f t="shared" ref="E46" si="9">+A46*B46*D46</f>
        <v>22.4</v>
      </c>
      <c r="H46" s="216" t="s">
        <v>283</v>
      </c>
      <c r="I46" s="201">
        <v>5.7</v>
      </c>
      <c r="J46" s="201">
        <v>0.3</v>
      </c>
      <c r="L46" s="202">
        <v>2</v>
      </c>
      <c r="M46" s="203">
        <f>+I46*J46*L46</f>
        <v>3.42</v>
      </c>
    </row>
    <row r="47" spans="1:15" x14ac:dyDescent="0.2">
      <c r="I47" s="201">
        <v>8</v>
      </c>
      <c r="J47" s="201">
        <v>0.3</v>
      </c>
      <c r="L47" s="202">
        <v>2</v>
      </c>
      <c r="M47" s="203">
        <f>+I47*J47*L47</f>
        <v>4.8</v>
      </c>
      <c r="N47" s="203">
        <f>SUM(M46:M47)</f>
        <v>8.2199999999999989</v>
      </c>
      <c r="O47" s="205">
        <f>SUM(N44:N47)</f>
        <v>64.47</v>
      </c>
    </row>
    <row r="48" spans="1:15" x14ac:dyDescent="0.2">
      <c r="A48" s="206" t="s">
        <v>270</v>
      </c>
      <c r="M48" s="203"/>
    </row>
    <row r="49" spans="1:14" x14ac:dyDescent="0.2">
      <c r="A49" s="201">
        <v>3</v>
      </c>
      <c r="B49" s="201">
        <v>0.4</v>
      </c>
      <c r="D49" s="202">
        <v>2</v>
      </c>
      <c r="E49" s="213">
        <f t="shared" ref="E49" si="10">+A49*B49*D49</f>
        <v>2.4000000000000004</v>
      </c>
      <c r="H49" s="216" t="s">
        <v>284</v>
      </c>
      <c r="I49" s="201">
        <v>4.5</v>
      </c>
      <c r="L49" s="202">
        <v>4</v>
      </c>
      <c r="M49" s="203">
        <f>+I49*L49</f>
        <v>18</v>
      </c>
    </row>
    <row r="50" spans="1:14" x14ac:dyDescent="0.2">
      <c r="I50" s="201">
        <v>4.5</v>
      </c>
      <c r="L50" s="202">
        <v>6</v>
      </c>
      <c r="M50" s="203">
        <f t="shared" ref="M50:M51" si="11">+I50*L50</f>
        <v>27</v>
      </c>
    </row>
    <row r="51" spans="1:14" x14ac:dyDescent="0.2">
      <c r="I51" s="201">
        <v>2.75</v>
      </c>
      <c r="L51" s="202">
        <v>6</v>
      </c>
      <c r="M51" s="203">
        <f t="shared" si="11"/>
        <v>16.5</v>
      </c>
      <c r="N51" s="213">
        <f>SUM(M49:M51)</f>
        <v>61.5</v>
      </c>
    </row>
    <row r="53" spans="1:14" x14ac:dyDescent="0.2">
      <c r="H53" s="216" t="s">
        <v>286</v>
      </c>
      <c r="I53" s="201">
        <v>13.8</v>
      </c>
      <c r="J53" s="201">
        <v>7.0000000000000007E-2</v>
      </c>
      <c r="K53">
        <v>0.17</v>
      </c>
      <c r="L53" s="202">
        <v>5</v>
      </c>
      <c r="M53" s="218">
        <f>+I53*J53*K53*L53</f>
        <v>0.82110000000000016</v>
      </c>
    </row>
    <row r="54" spans="1:14" x14ac:dyDescent="0.2">
      <c r="I54" s="201">
        <v>1.1000000000000001</v>
      </c>
      <c r="J54" s="201">
        <v>0.06</v>
      </c>
      <c r="K54">
        <v>0.06</v>
      </c>
      <c r="L54" s="202">
        <v>18</v>
      </c>
      <c r="M54" s="218">
        <f t="shared" ref="M54:M57" si="12">+I54*J54*K54*L54</f>
        <v>7.1279999999999996E-2</v>
      </c>
    </row>
    <row r="55" spans="1:14" x14ac:dyDescent="0.2">
      <c r="I55" s="201">
        <v>0.55000000000000004</v>
      </c>
      <c r="J55" s="201">
        <v>0.06</v>
      </c>
      <c r="K55">
        <v>0.06</v>
      </c>
      <c r="L55" s="202">
        <v>26</v>
      </c>
      <c r="M55" s="218">
        <f t="shared" si="12"/>
        <v>5.1479999999999998E-2</v>
      </c>
    </row>
    <row r="56" spans="1:14" x14ac:dyDescent="0.2">
      <c r="I56" s="201">
        <v>13.19</v>
      </c>
      <c r="J56" s="201">
        <v>0.05</v>
      </c>
      <c r="K56">
        <v>0.15</v>
      </c>
      <c r="L56" s="202">
        <v>7</v>
      </c>
      <c r="M56" s="218">
        <f t="shared" si="12"/>
        <v>0.69247499999999995</v>
      </c>
    </row>
    <row r="57" spans="1:14" x14ac:dyDescent="0.2">
      <c r="I57" s="201">
        <v>13.8</v>
      </c>
      <c r="J57" s="201">
        <v>0.05</v>
      </c>
      <c r="K57">
        <v>0.05</v>
      </c>
      <c r="L57" s="202">
        <v>2</v>
      </c>
      <c r="M57" s="218">
        <f t="shared" si="12"/>
        <v>6.9000000000000006E-2</v>
      </c>
      <c r="N57" s="221">
        <f>SUM(M53:M57)</f>
        <v>1.705335</v>
      </c>
    </row>
    <row r="59" spans="1:14" x14ac:dyDescent="0.2">
      <c r="A59" s="219" t="s">
        <v>288</v>
      </c>
      <c r="B59" s="226"/>
    </row>
    <row r="60" spans="1:14" x14ac:dyDescent="0.2">
      <c r="A60" s="223">
        <v>4.05</v>
      </c>
      <c r="B60" s="223">
        <v>4.5</v>
      </c>
      <c r="C60" s="223"/>
      <c r="D60" s="224">
        <v>1</v>
      </c>
      <c r="E60" s="225">
        <f>+A60*B60*D60</f>
        <v>18.224999999999998</v>
      </c>
    </row>
    <row r="61" spans="1:14" x14ac:dyDescent="0.2">
      <c r="A61" s="223">
        <v>3.45</v>
      </c>
      <c r="B61" s="223">
        <v>4.5</v>
      </c>
      <c r="C61" s="223"/>
      <c r="D61" s="224">
        <v>1</v>
      </c>
      <c r="E61" s="225">
        <f t="shared" ref="E61:E67" si="13">+A61*B61*D61</f>
        <v>15.525</v>
      </c>
    </row>
    <row r="62" spans="1:14" x14ac:dyDescent="0.2">
      <c r="A62" s="223">
        <v>4.5</v>
      </c>
      <c r="B62" s="223">
        <v>3.75</v>
      </c>
      <c r="C62" s="223"/>
      <c r="D62" s="224">
        <v>2</v>
      </c>
      <c r="E62" s="225">
        <f t="shared" si="13"/>
        <v>33.75</v>
      </c>
    </row>
    <row r="63" spans="1:14" x14ac:dyDescent="0.2">
      <c r="A63" s="223">
        <v>8</v>
      </c>
      <c r="B63" s="223">
        <v>1.4</v>
      </c>
      <c r="C63" s="223"/>
      <c r="D63" s="224">
        <v>3</v>
      </c>
      <c r="E63" s="225">
        <f t="shared" si="13"/>
        <v>33.599999999999994</v>
      </c>
    </row>
    <row r="64" spans="1:14" x14ac:dyDescent="0.2">
      <c r="A64" s="223">
        <v>8</v>
      </c>
      <c r="B64" s="223">
        <v>1.05</v>
      </c>
      <c r="C64" s="223"/>
      <c r="D64" s="224">
        <v>1</v>
      </c>
      <c r="E64" s="225">
        <f t="shared" si="13"/>
        <v>8.4</v>
      </c>
    </row>
    <row r="65" spans="1:7" x14ac:dyDescent="0.2">
      <c r="A65" s="223">
        <v>8</v>
      </c>
      <c r="B65" s="223">
        <v>0.45</v>
      </c>
      <c r="C65" s="223"/>
      <c r="D65" s="224">
        <v>1</v>
      </c>
      <c r="E65" s="225">
        <f t="shared" si="13"/>
        <v>3.6</v>
      </c>
    </row>
    <row r="66" spans="1:7" x14ac:dyDescent="0.2">
      <c r="A66" s="223"/>
      <c r="B66" s="223"/>
      <c r="C66" s="223"/>
      <c r="D66" s="224"/>
      <c r="E66" s="225"/>
    </row>
    <row r="67" spans="1:7" x14ac:dyDescent="0.2">
      <c r="A67" s="223">
        <v>4.5</v>
      </c>
      <c r="B67" s="223">
        <v>0.5</v>
      </c>
      <c r="C67" s="223"/>
      <c r="D67" s="224">
        <v>2</v>
      </c>
      <c r="E67" s="225">
        <f t="shared" si="13"/>
        <v>4.5</v>
      </c>
      <c r="F67" s="209">
        <f>SUM(E60:E67)</f>
        <v>117.6</v>
      </c>
    </row>
    <row r="68" spans="1:7" x14ac:dyDescent="0.2">
      <c r="A68" s="223"/>
      <c r="B68" s="223"/>
      <c r="C68" s="223"/>
      <c r="D68" s="224"/>
      <c r="E68" s="225"/>
      <c r="F68" s="209"/>
    </row>
    <row r="69" spans="1:7" x14ac:dyDescent="0.2">
      <c r="A69" s="206" t="s">
        <v>268</v>
      </c>
      <c r="F69" s="210"/>
    </row>
    <row r="70" spans="1:7" x14ac:dyDescent="0.2">
      <c r="A70" s="201">
        <v>1.2</v>
      </c>
      <c r="B70" s="201">
        <v>1.4</v>
      </c>
      <c r="D70" s="202">
        <v>2</v>
      </c>
      <c r="E70" s="203">
        <f>+A70*B70*D70</f>
        <v>3.36</v>
      </c>
      <c r="F70" s="209"/>
      <c r="G70" s="294">
        <f>F67-F71</f>
        <v>112.8</v>
      </c>
    </row>
    <row r="71" spans="1:7" x14ac:dyDescent="0.2">
      <c r="A71" s="201">
        <v>1.2</v>
      </c>
      <c r="B71" s="201">
        <v>1.2</v>
      </c>
      <c r="D71" s="202">
        <v>1</v>
      </c>
      <c r="E71" s="203">
        <f>+A71*B71*D71</f>
        <v>1.44</v>
      </c>
      <c r="F71" s="222">
        <f>SUM(E70:E71)</f>
        <v>4.8</v>
      </c>
    </row>
    <row r="73" spans="1:7" x14ac:dyDescent="0.2">
      <c r="A73" s="219" t="s">
        <v>289</v>
      </c>
      <c r="B73" s="226"/>
    </row>
    <row r="74" spans="1:7" x14ac:dyDescent="0.2">
      <c r="A74" s="206">
        <v>3</v>
      </c>
      <c r="B74" s="206">
        <v>4.5</v>
      </c>
      <c r="C74" s="206"/>
      <c r="D74" s="229">
        <v>6</v>
      </c>
      <c r="E74" s="203">
        <f>+A74*B74*D74</f>
        <v>81</v>
      </c>
      <c r="F74" s="210"/>
    </row>
    <row r="75" spans="1:7" x14ac:dyDescent="0.2">
      <c r="A75" s="206">
        <v>3.45</v>
      </c>
      <c r="B75" s="206">
        <v>4.5</v>
      </c>
      <c r="C75" s="206"/>
      <c r="D75" s="229">
        <v>0</v>
      </c>
      <c r="E75" s="203">
        <f t="shared" ref="E75:E79" si="14">+A75*B75*D75</f>
        <v>0</v>
      </c>
      <c r="F75" s="210"/>
    </row>
    <row r="76" spans="1:7" x14ac:dyDescent="0.2">
      <c r="A76" s="206">
        <v>4.5</v>
      </c>
      <c r="B76" s="206">
        <v>1.1000000000000001</v>
      </c>
      <c r="C76" s="206"/>
      <c r="D76" s="229">
        <v>2</v>
      </c>
      <c r="E76" s="203">
        <f t="shared" si="14"/>
        <v>9.9</v>
      </c>
      <c r="F76" s="210"/>
    </row>
    <row r="77" spans="1:7" x14ac:dyDescent="0.2">
      <c r="A77" s="206">
        <v>8</v>
      </c>
      <c r="B77" s="206">
        <v>1.4</v>
      </c>
      <c r="C77" s="206"/>
      <c r="D77" s="229">
        <v>3</v>
      </c>
      <c r="E77" s="203">
        <f t="shared" si="14"/>
        <v>33.599999999999994</v>
      </c>
      <c r="F77" s="210"/>
    </row>
    <row r="78" spans="1:7" x14ac:dyDescent="0.2">
      <c r="A78" s="206">
        <v>7.6</v>
      </c>
      <c r="B78" s="206">
        <v>1.05</v>
      </c>
      <c r="C78" s="206"/>
      <c r="D78" s="229">
        <v>1</v>
      </c>
      <c r="E78" s="203">
        <f t="shared" si="14"/>
        <v>7.9799999999999995</v>
      </c>
      <c r="F78" s="210"/>
    </row>
    <row r="79" spans="1:7" x14ac:dyDescent="0.2">
      <c r="A79" s="206">
        <v>7.6</v>
      </c>
      <c r="B79" s="206">
        <v>0.45</v>
      </c>
      <c r="C79" s="206"/>
      <c r="D79" s="229">
        <v>1</v>
      </c>
      <c r="E79" s="203">
        <f t="shared" si="14"/>
        <v>3.42</v>
      </c>
      <c r="F79" s="210"/>
    </row>
    <row r="80" spans="1:7" x14ac:dyDescent="0.2">
      <c r="A80" s="223"/>
      <c r="B80" s="223"/>
      <c r="C80" s="223"/>
      <c r="D80" s="224"/>
      <c r="E80" s="225"/>
    </row>
    <row r="81" spans="1:7" x14ac:dyDescent="0.2">
      <c r="A81" s="223"/>
      <c r="B81" s="223"/>
      <c r="C81" s="223"/>
      <c r="D81" s="224"/>
      <c r="E81" s="228">
        <f>SUM(E74:E80)</f>
        <v>135.89999999999998</v>
      </c>
      <c r="F81" s="209"/>
    </row>
    <row r="82" spans="1:7" x14ac:dyDescent="0.2">
      <c r="A82" s="206" t="s">
        <v>268</v>
      </c>
      <c r="F82" s="210"/>
    </row>
    <row r="83" spans="1:7" x14ac:dyDescent="0.2">
      <c r="A83" s="201">
        <v>1.2</v>
      </c>
      <c r="B83" s="201">
        <v>2.1</v>
      </c>
      <c r="D83" s="202">
        <v>4</v>
      </c>
      <c r="E83" s="203">
        <f>+A83*B83*D83</f>
        <v>10.08</v>
      </c>
      <c r="F83" s="209"/>
      <c r="G83" s="294">
        <f>+E81-F84</f>
        <v>124.37999999999998</v>
      </c>
    </row>
    <row r="84" spans="1:7" x14ac:dyDescent="0.2">
      <c r="A84" s="201">
        <v>1.2</v>
      </c>
      <c r="B84" s="201">
        <v>1.2</v>
      </c>
      <c r="D84" s="202">
        <v>1</v>
      </c>
      <c r="E84" s="203">
        <f>+A84*B84*D84</f>
        <v>1.44</v>
      </c>
      <c r="F84" s="222">
        <f>SUM(E83:E84)</f>
        <v>11.52</v>
      </c>
    </row>
    <row r="85" spans="1:7" x14ac:dyDescent="0.2">
      <c r="G85" s="202">
        <f>SUM(G70+G83)</f>
        <v>237.17999999999998</v>
      </c>
    </row>
    <row r="87" spans="1:7" x14ac:dyDescent="0.2">
      <c r="A87" s="219" t="s">
        <v>290</v>
      </c>
      <c r="B87" s="226"/>
    </row>
    <row r="88" spans="1:7" x14ac:dyDescent="0.2">
      <c r="A88" s="206" t="s">
        <v>291</v>
      </c>
    </row>
    <row r="89" spans="1:7" x14ac:dyDescent="0.2">
      <c r="A89" s="201">
        <v>1.2</v>
      </c>
      <c r="B89" s="201">
        <v>2.1</v>
      </c>
      <c r="D89" s="202">
        <v>10</v>
      </c>
      <c r="E89" s="203">
        <f>+A89*B89*D89</f>
        <v>25.2</v>
      </c>
    </row>
    <row r="90" spans="1:7" x14ac:dyDescent="0.2">
      <c r="A90" s="201">
        <v>1.2</v>
      </c>
      <c r="B90" s="201">
        <v>1.2</v>
      </c>
      <c r="D90" s="202">
        <v>1</v>
      </c>
      <c r="E90" s="203">
        <f>+A90*B90*D90</f>
        <v>1.44</v>
      </c>
    </row>
    <row r="91" spans="1:7" x14ac:dyDescent="0.2">
      <c r="A91" s="206" t="s">
        <v>292</v>
      </c>
    </row>
    <row r="92" spans="1:7" x14ac:dyDescent="0.2">
      <c r="A92" s="201">
        <v>1.2</v>
      </c>
      <c r="B92" s="201">
        <v>1.2</v>
      </c>
      <c r="D92" s="202">
        <v>2</v>
      </c>
      <c r="E92" s="203">
        <f>+A92*B92*D92</f>
        <v>2.88</v>
      </c>
    </row>
    <row r="93" spans="1:7" x14ac:dyDescent="0.2">
      <c r="A93" s="206" t="s">
        <v>282</v>
      </c>
      <c r="E93" s="203">
        <v>64.47</v>
      </c>
    </row>
    <row r="94" spans="1:7" x14ac:dyDescent="0.2">
      <c r="A94" s="206" t="s">
        <v>293</v>
      </c>
    </row>
    <row r="95" spans="1:7" x14ac:dyDescent="0.2">
      <c r="A95" s="201">
        <v>30.5</v>
      </c>
      <c r="B95" s="201">
        <v>0.25</v>
      </c>
      <c r="D95" s="202">
        <v>1</v>
      </c>
      <c r="E95" s="203">
        <f>+A95*B95*D95</f>
        <v>7.625</v>
      </c>
    </row>
    <row r="96" spans="1:7" x14ac:dyDescent="0.2">
      <c r="A96" s="201">
        <v>30.5</v>
      </c>
      <c r="B96" s="201">
        <v>2.5000000000000001E-2</v>
      </c>
      <c r="D96" s="202">
        <v>1</v>
      </c>
      <c r="E96" s="203">
        <f>+A96*B96*D96</f>
        <v>0.76250000000000007</v>
      </c>
    </row>
    <row r="97" spans="1:7" x14ac:dyDescent="0.2">
      <c r="A97" s="206" t="s">
        <v>294</v>
      </c>
    </row>
    <row r="98" spans="1:7" x14ac:dyDescent="0.2">
      <c r="A98" s="201">
        <v>1.0900000000000001</v>
      </c>
      <c r="B98" s="201">
        <v>0.22500000000000001</v>
      </c>
      <c r="D98" s="202">
        <v>13</v>
      </c>
      <c r="E98" s="203">
        <f>+A98*B98*D98</f>
        <v>3.1882500000000005</v>
      </c>
      <c r="F98" s="205">
        <f>SUM(E89:E98)</f>
        <v>105.56574999999999</v>
      </c>
    </row>
    <row r="101" spans="1:7" x14ac:dyDescent="0.2">
      <c r="A101" s="206" t="s">
        <v>282</v>
      </c>
    </row>
    <row r="102" spans="1:7" x14ac:dyDescent="0.2">
      <c r="A102" s="201">
        <v>3.8</v>
      </c>
      <c r="B102" s="201">
        <v>0.09</v>
      </c>
      <c r="C102" s="201">
        <v>10</v>
      </c>
      <c r="E102" s="203">
        <f>+A102*B102*C102</f>
        <v>3.42</v>
      </c>
      <c r="G102" s="202">
        <v>14700</v>
      </c>
    </row>
    <row r="103" spans="1:7" x14ac:dyDescent="0.2">
      <c r="F103" s="212"/>
      <c r="G103" s="202">
        <v>1200</v>
      </c>
    </row>
    <row r="105" spans="1:7" x14ac:dyDescent="0.2">
      <c r="G105" s="202">
        <f>SUM(G102:G104)</f>
        <v>15900</v>
      </c>
    </row>
    <row r="106" spans="1:7" x14ac:dyDescent="0.2">
      <c r="F106" s="204">
        <v>0.5</v>
      </c>
      <c r="G106" s="202">
        <f>+G105*F106</f>
        <v>7950</v>
      </c>
    </row>
    <row r="107" spans="1:7" x14ac:dyDescent="0.2">
      <c r="G107" s="202">
        <f>SUM(G105:G106)</f>
        <v>23850</v>
      </c>
    </row>
  </sheetData>
  <mergeCells count="3">
    <mergeCell ref="A2:D2"/>
    <mergeCell ref="I1:L1"/>
    <mergeCell ref="I2:L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workbookViewId="0">
      <selection activeCell="A37" sqref="A37"/>
    </sheetView>
  </sheetViews>
  <sheetFormatPr defaultColWidth="10.7109375" defaultRowHeight="12.75" x14ac:dyDescent="0.2"/>
  <cols>
    <col min="1" max="1" width="11.42578125" style="201"/>
    <col min="2" max="2" width="7" style="202" customWidth="1"/>
    <col min="3" max="6" width="11.42578125" style="201"/>
    <col min="7" max="7" width="6.7109375" style="202" customWidth="1"/>
    <col min="8" max="8" width="11.42578125" style="217"/>
    <col min="9" max="9" width="11.42578125" style="201"/>
    <col min="11" max="11" width="11.42578125" style="201"/>
    <col min="12" max="12" width="8.42578125" style="201" customWidth="1"/>
    <col min="14" max="15" width="11.42578125" style="201"/>
    <col min="16" max="16" width="8.42578125" style="202" customWidth="1"/>
    <col min="17" max="17" width="11.42578125" style="217"/>
    <col min="18" max="18" width="10.42578125" style="201" customWidth="1"/>
  </cols>
  <sheetData>
    <row r="1" spans="1:16" x14ac:dyDescent="0.2">
      <c r="A1" s="203" t="s">
        <v>271</v>
      </c>
    </row>
    <row r="3" spans="1:16" x14ac:dyDescent="0.2">
      <c r="A3" s="355" t="s">
        <v>329</v>
      </c>
      <c r="F3" s="355" t="s">
        <v>330</v>
      </c>
      <c r="G3" s="356"/>
      <c r="H3" s="359"/>
      <c r="I3" s="355"/>
      <c r="J3" s="354"/>
      <c r="K3" s="355" t="s">
        <v>331</v>
      </c>
      <c r="O3" s="355" t="s">
        <v>331</v>
      </c>
    </row>
    <row r="4" spans="1:16" x14ac:dyDescent="0.2">
      <c r="A4" s="201">
        <v>0.72</v>
      </c>
      <c r="B4" s="202">
        <v>184</v>
      </c>
      <c r="C4" s="201">
        <f>+A4*B4</f>
        <v>132.47999999999999</v>
      </c>
      <c r="F4" s="201">
        <v>13.3</v>
      </c>
      <c r="G4" s="202">
        <v>8</v>
      </c>
      <c r="H4" s="217">
        <f>+F4*G4</f>
        <v>106.4</v>
      </c>
      <c r="K4" s="201">
        <v>1.45</v>
      </c>
      <c r="L4" s="201">
        <v>52</v>
      </c>
      <c r="M4" s="353" t="s">
        <v>332</v>
      </c>
      <c r="O4" s="201">
        <v>1.45</v>
      </c>
      <c r="P4" s="202">
        <v>52</v>
      </c>
    </row>
    <row r="5" spans="1:16" x14ac:dyDescent="0.2">
      <c r="A5" s="201">
        <v>0.66</v>
      </c>
      <c r="B5" s="202">
        <v>65</v>
      </c>
      <c r="C5" s="201">
        <f t="shared" ref="C5:C11" si="0">+A5*B5</f>
        <v>42.9</v>
      </c>
      <c r="F5" s="201">
        <v>5.07</v>
      </c>
      <c r="G5" s="202">
        <v>8</v>
      </c>
      <c r="H5" s="217">
        <f t="shared" ref="H5:H7" si="1">+F5*G5</f>
        <v>40.56</v>
      </c>
    </row>
    <row r="6" spans="1:16" x14ac:dyDescent="0.2">
      <c r="A6" s="201">
        <v>0.2</v>
      </c>
      <c r="B6" s="202">
        <v>184</v>
      </c>
      <c r="C6" s="201">
        <f t="shared" si="0"/>
        <v>36.800000000000004</v>
      </c>
      <c r="F6" s="201">
        <v>13.3</v>
      </c>
      <c r="G6" s="202">
        <v>4</v>
      </c>
      <c r="H6" s="217">
        <f t="shared" si="1"/>
        <v>53.2</v>
      </c>
      <c r="N6" s="201">
        <v>11.7</v>
      </c>
    </row>
    <row r="7" spans="1:16" x14ac:dyDescent="0.2">
      <c r="A7" s="201">
        <v>4.88</v>
      </c>
      <c r="B7" s="202">
        <v>60</v>
      </c>
      <c r="C7" s="201">
        <f t="shared" si="0"/>
        <v>292.8</v>
      </c>
      <c r="F7" s="201">
        <v>5.07</v>
      </c>
      <c r="G7" s="202">
        <v>4</v>
      </c>
      <c r="H7" s="217">
        <f t="shared" si="1"/>
        <v>20.28</v>
      </c>
      <c r="N7" s="201">
        <f>+N6/K4</f>
        <v>8.068965517241379</v>
      </c>
    </row>
    <row r="8" spans="1:16" x14ac:dyDescent="0.2">
      <c r="A8" s="201">
        <v>11.7</v>
      </c>
      <c r="B8" s="202">
        <v>0</v>
      </c>
      <c r="C8" s="201">
        <f t="shared" si="0"/>
        <v>0</v>
      </c>
      <c r="N8" s="201">
        <f>+L4/N7</f>
        <v>6.4444444444444446</v>
      </c>
    </row>
    <row r="9" spans="1:16" x14ac:dyDescent="0.2">
      <c r="A9" s="201">
        <v>1.68</v>
      </c>
      <c r="B9" s="202">
        <v>21</v>
      </c>
      <c r="C9" s="201">
        <f t="shared" si="0"/>
        <v>35.28</v>
      </c>
    </row>
    <row r="10" spans="1:16" x14ac:dyDescent="0.2">
      <c r="A10" s="201">
        <v>1.98</v>
      </c>
      <c r="B10" s="202">
        <v>5</v>
      </c>
      <c r="C10" s="201">
        <f t="shared" si="0"/>
        <v>9.9</v>
      </c>
    </row>
    <row r="11" spans="1:16" x14ac:dyDescent="0.2">
      <c r="A11" s="201">
        <v>1.38</v>
      </c>
      <c r="B11" s="202">
        <v>60</v>
      </c>
      <c r="C11" s="201">
        <f t="shared" si="0"/>
        <v>82.8</v>
      </c>
    </row>
    <row r="13" spans="1:16" x14ac:dyDescent="0.2">
      <c r="C13" s="201">
        <f>SUM(C4:C12)</f>
        <v>632.95999999999992</v>
      </c>
      <c r="E13" s="201">
        <f>+C13/11.7</f>
        <v>54.099145299145299</v>
      </c>
      <c r="H13" s="217">
        <f>SUM(H4:H12)</f>
        <v>220.44000000000003</v>
      </c>
      <c r="I13" s="201">
        <f>+H13/11.7</f>
        <v>18.841025641025645</v>
      </c>
    </row>
    <row r="14" spans="1:16" x14ac:dyDescent="0.2">
      <c r="E14" s="201">
        <f>+E13*1.05</f>
        <v>56.804102564102564</v>
      </c>
      <c r="I14" s="201">
        <f>+I13*1.05</f>
        <v>19.78307692307693</v>
      </c>
    </row>
    <row r="15" spans="1:16" x14ac:dyDescent="0.2">
      <c r="B15" s="229" t="s">
        <v>334</v>
      </c>
      <c r="E15" s="357" t="s">
        <v>335</v>
      </c>
      <c r="I15" s="357" t="s">
        <v>333</v>
      </c>
    </row>
    <row r="18" spans="1:18" x14ac:dyDescent="0.2">
      <c r="A18" s="203" t="s">
        <v>272</v>
      </c>
    </row>
    <row r="20" spans="1:18" x14ac:dyDescent="0.2">
      <c r="A20" s="355" t="s">
        <v>329</v>
      </c>
      <c r="F20" s="355" t="s">
        <v>330</v>
      </c>
      <c r="G20" s="356"/>
      <c r="H20" s="359"/>
      <c r="I20" s="355"/>
      <c r="J20" s="354"/>
      <c r="K20" s="355" t="s">
        <v>336</v>
      </c>
      <c r="O20" s="355" t="s">
        <v>331</v>
      </c>
    </row>
    <row r="21" spans="1:18" x14ac:dyDescent="0.2">
      <c r="A21" s="201">
        <v>0.66</v>
      </c>
      <c r="B21" s="202">
        <v>273</v>
      </c>
      <c r="C21" s="201">
        <f>+A21*B21</f>
        <v>180.18</v>
      </c>
      <c r="F21" s="201">
        <v>13.14</v>
      </c>
      <c r="G21" s="202">
        <v>8</v>
      </c>
      <c r="H21" s="217">
        <f>+F21*G21</f>
        <v>105.12</v>
      </c>
      <c r="K21" s="201">
        <v>4.84</v>
      </c>
      <c r="L21" s="201">
        <v>8</v>
      </c>
      <c r="M21" s="358">
        <f>+K21*L21</f>
        <v>38.72</v>
      </c>
      <c r="O21" s="201">
        <v>3.93</v>
      </c>
      <c r="P21" s="202">
        <v>52</v>
      </c>
      <c r="Q21" s="217">
        <f>+O21*P21</f>
        <v>204.36</v>
      </c>
    </row>
    <row r="22" spans="1:18" x14ac:dyDescent="0.2">
      <c r="A22" s="201">
        <v>0.66</v>
      </c>
      <c r="B22" s="202">
        <v>176</v>
      </c>
      <c r="C22" s="201">
        <f t="shared" ref="C22:C27" si="2">+A22*B22</f>
        <v>116.16000000000001</v>
      </c>
      <c r="F22" s="201">
        <v>4.45</v>
      </c>
      <c r="G22" s="202">
        <v>12</v>
      </c>
      <c r="H22" s="217">
        <f t="shared" ref="H22:H27" si="3">+F22*G22</f>
        <v>53.400000000000006</v>
      </c>
      <c r="O22" s="201">
        <v>5.2</v>
      </c>
      <c r="P22" s="202">
        <v>4</v>
      </c>
      <c r="Q22" s="217">
        <f t="shared" ref="Q22:Q23" si="4">+O22*P22</f>
        <v>20.8</v>
      </c>
    </row>
    <row r="23" spans="1:18" x14ac:dyDescent="0.2">
      <c r="A23" s="201">
        <v>1.3</v>
      </c>
      <c r="B23" s="202">
        <v>54</v>
      </c>
      <c r="C23" s="201">
        <f t="shared" si="2"/>
        <v>70.2</v>
      </c>
      <c r="F23" s="201">
        <v>5.08</v>
      </c>
      <c r="G23" s="202">
        <v>4</v>
      </c>
      <c r="H23" s="217">
        <f t="shared" si="3"/>
        <v>20.32</v>
      </c>
      <c r="O23" s="201">
        <v>2.11</v>
      </c>
      <c r="P23" s="202">
        <v>8</v>
      </c>
      <c r="Q23" s="217">
        <f t="shared" si="4"/>
        <v>16.88</v>
      </c>
    </row>
    <row r="24" spans="1:18" x14ac:dyDescent="0.2">
      <c r="A24" s="201">
        <v>1.2</v>
      </c>
      <c r="B24" s="202">
        <v>35</v>
      </c>
      <c r="C24" s="201">
        <f t="shared" si="2"/>
        <v>42</v>
      </c>
      <c r="F24" s="201">
        <v>5.19</v>
      </c>
      <c r="G24" s="202">
        <v>8</v>
      </c>
      <c r="H24" s="217">
        <f t="shared" si="3"/>
        <v>41.52</v>
      </c>
    </row>
    <row r="25" spans="1:18" x14ac:dyDescent="0.2">
      <c r="A25" s="201">
        <v>0.56000000000000005</v>
      </c>
      <c r="B25" s="202">
        <v>50</v>
      </c>
      <c r="C25" s="201">
        <f t="shared" si="2"/>
        <v>28.000000000000004</v>
      </c>
      <c r="F25" s="201">
        <v>1.99</v>
      </c>
      <c r="G25" s="202">
        <v>8</v>
      </c>
      <c r="H25" s="217">
        <f t="shared" si="3"/>
        <v>15.92</v>
      </c>
    </row>
    <row r="26" spans="1:18" x14ac:dyDescent="0.2">
      <c r="A26" s="201">
        <v>0.66</v>
      </c>
      <c r="B26" s="202">
        <v>44</v>
      </c>
      <c r="C26" s="201">
        <f t="shared" si="2"/>
        <v>29.040000000000003</v>
      </c>
      <c r="F26" s="201">
        <v>0.97</v>
      </c>
      <c r="G26" s="202">
        <v>11</v>
      </c>
      <c r="H26" s="217">
        <f t="shared" si="3"/>
        <v>10.67</v>
      </c>
    </row>
    <row r="27" spans="1:18" x14ac:dyDescent="0.2">
      <c r="A27" s="201">
        <v>1.98</v>
      </c>
      <c r="B27" s="202">
        <v>1</v>
      </c>
      <c r="C27" s="201">
        <f t="shared" si="2"/>
        <v>1.98</v>
      </c>
      <c r="F27" s="201">
        <v>2.04</v>
      </c>
      <c r="G27" s="202">
        <v>3</v>
      </c>
      <c r="H27" s="217">
        <f t="shared" si="3"/>
        <v>6.12</v>
      </c>
    </row>
    <row r="29" spans="1:18" x14ac:dyDescent="0.2">
      <c r="C29" s="201">
        <f>SUM(C21:C28)</f>
        <v>467.56000000000006</v>
      </c>
      <c r="D29" s="201">
        <f>+C29/11.7</f>
        <v>39.96239316239317</v>
      </c>
      <c r="H29" s="217">
        <f>SUM(H21:H28)</f>
        <v>253.07</v>
      </c>
      <c r="I29" s="201">
        <f>+H29/11.7</f>
        <v>21.629914529914529</v>
      </c>
      <c r="M29" s="211">
        <f>SUM(M21:M28)</f>
        <v>38.72</v>
      </c>
      <c r="N29" s="201">
        <f>+M29/11.7</f>
        <v>3.3094017094017096</v>
      </c>
      <c r="Q29" s="217">
        <f>SUM(Q21:Q28)</f>
        <v>242.04000000000002</v>
      </c>
      <c r="R29" s="201">
        <f>+Q29/11.7</f>
        <v>20.687179487179492</v>
      </c>
    </row>
    <row r="30" spans="1:18" x14ac:dyDescent="0.2">
      <c r="D30" s="201">
        <f>+D29*1.05</f>
        <v>41.960512820512832</v>
      </c>
      <c r="I30" s="201">
        <f>+I29*1.05</f>
        <v>22.711410256410257</v>
      </c>
      <c r="N30" s="201">
        <f>+N29*1.05</f>
        <v>3.4748717948717953</v>
      </c>
      <c r="R30" s="201">
        <f>+R29*1.05</f>
        <v>21.721538461538469</v>
      </c>
    </row>
    <row r="31" spans="1:18" x14ac:dyDescent="0.2">
      <c r="D31" s="357" t="s">
        <v>337</v>
      </c>
      <c r="I31" s="357" t="s">
        <v>338</v>
      </c>
      <c r="N31" s="357" t="s">
        <v>339</v>
      </c>
      <c r="R31" s="357" t="s">
        <v>340</v>
      </c>
    </row>
    <row r="32" spans="1:18" x14ac:dyDescent="0.2">
      <c r="B32" s="229"/>
      <c r="E32" s="357"/>
      <c r="I32" s="357"/>
    </row>
    <row r="33" spans="1:17" x14ac:dyDescent="0.2">
      <c r="C33" s="201">
        <v>0.222</v>
      </c>
      <c r="H33" s="217">
        <v>0.39500000000000002</v>
      </c>
      <c r="M33">
        <v>0.61699999999999999</v>
      </c>
      <c r="Q33" s="217">
        <v>0.88800000000000001</v>
      </c>
    </row>
    <row r="35" spans="1:17" x14ac:dyDescent="0.2">
      <c r="A35" s="201">
        <f>SUM(C35:Q35)</f>
        <v>442.58273000000008</v>
      </c>
      <c r="C35" s="201">
        <f>C29*C33</f>
        <v>103.79832000000002</v>
      </c>
      <c r="H35" s="217">
        <f>H29*H33</f>
        <v>99.962649999999996</v>
      </c>
      <c r="M35" s="211">
        <f>M29*M33</f>
        <v>23.890239999999999</v>
      </c>
      <c r="Q35" s="217">
        <f>Q29*Q33</f>
        <v>214.93152000000003</v>
      </c>
    </row>
    <row r="36" spans="1:17" x14ac:dyDescent="0.2">
      <c r="A36" s="201">
        <f>A35*1.05</f>
        <v>464.7118665000001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1"/>
  <sheetViews>
    <sheetView tabSelected="1" topLeftCell="A12" zoomScale="98" zoomScaleNormal="98" workbookViewId="0">
      <selection activeCell="D15" sqref="D15"/>
    </sheetView>
  </sheetViews>
  <sheetFormatPr defaultColWidth="11.42578125" defaultRowHeight="12.75" x14ac:dyDescent="0.2"/>
  <cols>
    <col min="1" max="1" width="10.7109375" style="3" customWidth="1"/>
    <col min="2" max="2" width="44.42578125" style="1" customWidth="1"/>
    <col min="3" max="3" width="9.7109375" style="3" customWidth="1"/>
    <col min="4" max="4" width="11.5703125" style="3" customWidth="1"/>
    <col min="5" max="5" width="22" style="3" customWidth="1"/>
    <col min="6" max="6" width="9.7109375" style="3" customWidth="1"/>
    <col min="7" max="7" width="12" style="315" customWidth="1"/>
    <col min="8" max="9" width="14.28515625" style="33" customWidth="1"/>
    <col min="10" max="10" width="13.7109375" style="5" bestFit="1" customWidth="1"/>
    <col min="11" max="11" width="12" style="33" customWidth="1"/>
    <col min="12" max="12" width="12" style="1" customWidth="1"/>
    <col min="13" max="13" width="12" style="5" customWidth="1"/>
    <col min="14" max="16384" width="11.42578125" style="1"/>
  </cols>
  <sheetData>
    <row r="1" spans="1:13" s="236" customFormat="1" ht="16.5" customHeight="1" x14ac:dyDescent="0.25">
      <c r="A1" s="381" t="s">
        <v>297</v>
      </c>
      <c r="B1" s="381"/>
      <c r="C1" s="381"/>
      <c r="D1" s="381"/>
      <c r="E1" s="381"/>
      <c r="F1" s="381"/>
      <c r="G1" s="381"/>
      <c r="H1" s="381"/>
      <c r="I1" s="381"/>
      <c r="J1" s="276"/>
      <c r="K1" s="238"/>
      <c r="M1" s="276"/>
    </row>
    <row r="2" spans="1:13" s="236" customFormat="1" ht="16.5" customHeight="1" x14ac:dyDescent="0.25">
      <c r="A2" s="390" t="s">
        <v>312</v>
      </c>
      <c r="B2" s="390"/>
      <c r="C2" s="390"/>
      <c r="D2" s="390"/>
      <c r="E2" s="390"/>
      <c r="F2" s="390"/>
      <c r="G2" s="390"/>
      <c r="H2" s="390"/>
      <c r="I2" s="390"/>
      <c r="J2" s="276"/>
      <c r="K2" s="238"/>
      <c r="M2" s="276"/>
    </row>
    <row r="3" spans="1:13" ht="16.5" customHeight="1" x14ac:dyDescent="0.25">
      <c r="A3" s="299"/>
      <c r="B3" s="299"/>
      <c r="C3" s="299"/>
      <c r="D3" s="299"/>
      <c r="E3" s="299"/>
      <c r="F3" s="299"/>
      <c r="G3" s="313"/>
      <c r="H3" s="299"/>
      <c r="I3" s="299"/>
      <c r="J3" s="1"/>
    </row>
    <row r="4" spans="1:13" ht="15" x14ac:dyDescent="0.25">
      <c r="A4" s="54"/>
      <c r="B4" s="54"/>
      <c r="C4" s="54"/>
      <c r="D4" s="54"/>
      <c r="E4" s="54"/>
      <c r="F4" s="54"/>
      <c r="G4" s="314"/>
      <c r="H4" s="54"/>
      <c r="I4" s="54"/>
    </row>
    <row r="5" spans="1:13" ht="18" customHeight="1" x14ac:dyDescent="0.2">
      <c r="A5" s="178" t="s">
        <v>63</v>
      </c>
      <c r="B5" s="178"/>
      <c r="C5" s="2"/>
    </row>
    <row r="6" spans="1:13" ht="18" customHeight="1" x14ac:dyDescent="0.2"/>
    <row r="7" spans="1:13" s="3" customFormat="1" ht="18" customHeight="1" x14ac:dyDescent="0.2">
      <c r="A7" s="19" t="s">
        <v>26</v>
      </c>
      <c r="B7" s="19" t="s">
        <v>27</v>
      </c>
      <c r="C7" s="19" t="s">
        <v>12</v>
      </c>
      <c r="D7" s="19" t="s">
        <v>28</v>
      </c>
      <c r="E7" s="19" t="s">
        <v>30</v>
      </c>
      <c r="F7" s="19" t="s">
        <v>12</v>
      </c>
      <c r="G7" s="316" t="s">
        <v>28</v>
      </c>
      <c r="H7" s="34" t="s">
        <v>36</v>
      </c>
      <c r="I7" s="34" t="s">
        <v>29</v>
      </c>
      <c r="J7" s="139"/>
      <c r="K7" s="371"/>
      <c r="M7" s="139"/>
    </row>
    <row r="8" spans="1:13" s="3" customFormat="1" ht="18" customHeight="1" x14ac:dyDescent="0.2">
      <c r="A8" s="73" t="s">
        <v>0</v>
      </c>
      <c r="B8" s="98" t="s">
        <v>186</v>
      </c>
      <c r="C8" s="52" t="s">
        <v>2</v>
      </c>
      <c r="D8" s="301">
        <f>'BDE  '!D13</f>
        <v>18.68</v>
      </c>
      <c r="E8" s="99"/>
      <c r="F8" s="99"/>
      <c r="G8" s="317"/>
      <c r="H8" s="97">
        <v>2500</v>
      </c>
      <c r="I8" s="97">
        <f>D8*H8</f>
        <v>46700</v>
      </c>
      <c r="J8" s="139"/>
      <c r="K8" s="371"/>
      <c r="M8" s="139"/>
    </row>
    <row r="9" spans="1:13" s="3" customFormat="1" ht="18" customHeight="1" x14ac:dyDescent="0.2">
      <c r="A9" s="73" t="s">
        <v>187</v>
      </c>
      <c r="B9" s="98" t="s">
        <v>189</v>
      </c>
      <c r="C9" s="52" t="s">
        <v>2</v>
      </c>
      <c r="D9" s="301">
        <f>'BDE  '!D14</f>
        <v>25</v>
      </c>
      <c r="E9" s="97"/>
      <c r="F9" s="99"/>
      <c r="G9" s="317"/>
      <c r="H9" s="97">
        <v>3000</v>
      </c>
      <c r="I9" s="97">
        <f>D9*H9</f>
        <v>75000</v>
      </c>
      <c r="J9" s="139"/>
      <c r="K9" s="371"/>
      <c r="M9" s="139"/>
    </row>
    <row r="10" spans="1:13" s="3" customFormat="1" ht="18" customHeight="1" x14ac:dyDescent="0.2">
      <c r="A10" s="73" t="s">
        <v>188</v>
      </c>
      <c r="B10" s="98" t="s">
        <v>255</v>
      </c>
      <c r="C10" s="52" t="s">
        <v>2</v>
      </c>
      <c r="D10" s="301">
        <f>'BDE  '!D15</f>
        <v>56.25</v>
      </c>
      <c r="E10" s="99"/>
      <c r="F10" s="99"/>
      <c r="G10" s="317"/>
      <c r="H10" s="97">
        <v>2500</v>
      </c>
      <c r="I10" s="97">
        <f>+D10*H10</f>
        <v>140625</v>
      </c>
      <c r="J10" s="139"/>
      <c r="K10" s="371"/>
      <c r="M10" s="139"/>
    </row>
    <row r="11" spans="1:13" s="3" customFormat="1" ht="28.5" customHeight="1" x14ac:dyDescent="0.2">
      <c r="A11" s="32"/>
      <c r="B11" s="161"/>
      <c r="D11" s="163"/>
      <c r="E11" s="2"/>
      <c r="F11" s="392" t="s">
        <v>62</v>
      </c>
      <c r="G11" s="393"/>
      <c r="H11" s="394"/>
      <c r="I11" s="302">
        <f>SUM(I8:I10)</f>
        <v>262325</v>
      </c>
      <c r="J11" s="139"/>
      <c r="K11" s="371"/>
      <c r="M11" s="139"/>
    </row>
    <row r="12" spans="1:13" ht="18" customHeight="1" x14ac:dyDescent="0.2">
      <c r="A12" s="395" t="s">
        <v>117</v>
      </c>
      <c r="B12" s="395"/>
      <c r="C12" s="395"/>
      <c r="D12" s="395"/>
      <c r="E12" s="44"/>
      <c r="F12" s="49"/>
      <c r="G12" s="318"/>
      <c r="H12" s="49"/>
      <c r="I12" s="51"/>
    </row>
    <row r="13" spans="1:13" ht="18" customHeight="1" x14ac:dyDescent="0.2">
      <c r="A13" s="32"/>
      <c r="B13" s="4"/>
      <c r="D13" s="43"/>
      <c r="E13" s="44"/>
      <c r="F13" s="49"/>
      <c r="G13" s="318"/>
      <c r="H13" s="49"/>
      <c r="I13" s="51"/>
    </row>
    <row r="14" spans="1:13" s="3" customFormat="1" ht="18" customHeight="1" x14ac:dyDescent="0.2">
      <c r="A14" s="19" t="s">
        <v>26</v>
      </c>
      <c r="B14" s="19" t="s">
        <v>27</v>
      </c>
      <c r="C14" s="19" t="s">
        <v>12</v>
      </c>
      <c r="D14" s="19" t="s">
        <v>28</v>
      </c>
      <c r="E14" s="19" t="s">
        <v>30</v>
      </c>
      <c r="F14" s="19" t="s">
        <v>12</v>
      </c>
      <c r="G14" s="316" t="s">
        <v>28</v>
      </c>
      <c r="H14" s="34" t="s">
        <v>36</v>
      </c>
      <c r="I14" s="34" t="s">
        <v>29</v>
      </c>
      <c r="J14" s="139"/>
      <c r="K14" s="371"/>
      <c r="M14" s="139"/>
    </row>
    <row r="15" spans="1:13" ht="40.5" x14ac:dyDescent="0.2">
      <c r="A15" s="31" t="s">
        <v>3</v>
      </c>
      <c r="B15" s="14" t="s">
        <v>250</v>
      </c>
      <c r="C15" s="16" t="s">
        <v>2</v>
      </c>
      <c r="D15" s="303">
        <f>'BDE  '!D21</f>
        <v>1.17</v>
      </c>
      <c r="E15" s="25" t="s">
        <v>37</v>
      </c>
      <c r="F15" s="25"/>
      <c r="H15" s="37"/>
      <c r="I15" s="37"/>
    </row>
    <row r="16" spans="1:13" ht="18" customHeight="1" x14ac:dyDescent="0.2">
      <c r="A16" s="23"/>
      <c r="B16" s="14"/>
      <c r="C16" s="16"/>
      <c r="D16" s="303"/>
      <c r="E16" s="36" t="s">
        <v>97</v>
      </c>
      <c r="F16" s="25" t="s">
        <v>23</v>
      </c>
      <c r="G16" s="315">
        <v>4</v>
      </c>
      <c r="H16" s="37">
        <v>28000</v>
      </c>
      <c r="I16" s="37">
        <f>G16*H16</f>
        <v>112000</v>
      </c>
    </row>
    <row r="17" spans="1:13" ht="18" customHeight="1" x14ac:dyDescent="0.2">
      <c r="A17" s="23"/>
      <c r="B17" s="14"/>
      <c r="C17" s="16"/>
      <c r="D17" s="303"/>
      <c r="E17" s="36" t="s">
        <v>38</v>
      </c>
      <c r="F17" s="25" t="s">
        <v>2</v>
      </c>
      <c r="G17" s="319">
        <v>0.7</v>
      </c>
      <c r="H17" s="37">
        <v>25000</v>
      </c>
      <c r="I17" s="37">
        <f t="shared" ref="I17:I18" si="0">G17*H17</f>
        <v>17500</v>
      </c>
    </row>
    <row r="18" spans="1:13" ht="18" customHeight="1" x14ac:dyDescent="0.2">
      <c r="A18" s="23"/>
      <c r="B18" s="14"/>
      <c r="C18" s="16"/>
      <c r="D18" s="303"/>
      <c r="E18" s="36" t="s">
        <v>248</v>
      </c>
      <c r="F18" s="25" t="s">
        <v>2</v>
      </c>
      <c r="G18" s="320">
        <v>0.95</v>
      </c>
      <c r="H18" s="37">
        <v>45000</v>
      </c>
      <c r="I18" s="37">
        <f t="shared" si="0"/>
        <v>42750</v>
      </c>
    </row>
    <row r="19" spans="1:13" ht="26.25" customHeight="1" x14ac:dyDescent="0.2">
      <c r="A19" s="62" t="s">
        <v>4</v>
      </c>
      <c r="B19" s="180" t="s">
        <v>190</v>
      </c>
      <c r="C19" s="15" t="s">
        <v>2</v>
      </c>
      <c r="D19" s="304">
        <f>'BDE  '!D22</f>
        <v>9.8800000000000008</v>
      </c>
      <c r="E19" s="61"/>
      <c r="F19" s="20"/>
      <c r="G19" s="321"/>
      <c r="H19" s="91"/>
      <c r="I19" s="91"/>
      <c r="J19" s="140"/>
      <c r="K19" s="95"/>
      <c r="M19" s="140"/>
    </row>
    <row r="20" spans="1:13" ht="18.75" customHeight="1" x14ac:dyDescent="0.2">
      <c r="A20" s="85"/>
      <c r="B20" s="76"/>
      <c r="C20" s="16"/>
      <c r="D20" s="303"/>
      <c r="E20" s="36" t="s">
        <v>34</v>
      </c>
      <c r="F20" s="25" t="s">
        <v>2</v>
      </c>
      <c r="G20" s="322">
        <v>10</v>
      </c>
      <c r="H20" s="67">
        <v>50000</v>
      </c>
      <c r="I20" s="67">
        <f>+G20*H20</f>
        <v>500000</v>
      </c>
      <c r="J20" s="140"/>
      <c r="K20" s="95"/>
      <c r="M20" s="140"/>
    </row>
    <row r="21" spans="1:13" ht="18" customHeight="1" x14ac:dyDescent="0.2">
      <c r="A21" s="63"/>
      <c r="B21" s="64"/>
      <c r="C21" s="18"/>
      <c r="D21" s="305"/>
      <c r="E21" s="39" t="s">
        <v>231</v>
      </c>
      <c r="F21" s="22" t="s">
        <v>2</v>
      </c>
      <c r="G21" s="323">
        <v>3</v>
      </c>
      <c r="H21" s="40">
        <v>40000</v>
      </c>
      <c r="I21" s="40">
        <f>+G21*H21</f>
        <v>120000</v>
      </c>
    </row>
    <row r="22" spans="1:13" ht="43.5" customHeight="1" x14ac:dyDescent="0.2">
      <c r="A22" s="62" t="s">
        <v>5</v>
      </c>
      <c r="B22" s="179" t="s">
        <v>313</v>
      </c>
      <c r="C22" s="15" t="s">
        <v>2</v>
      </c>
      <c r="D22" s="304">
        <f>'BDE  '!D23</f>
        <v>6.81</v>
      </c>
      <c r="E22" s="61"/>
      <c r="F22" s="20"/>
      <c r="G22" s="324"/>
      <c r="H22" s="35"/>
      <c r="I22" s="35"/>
    </row>
    <row r="23" spans="1:13" ht="18" customHeight="1" x14ac:dyDescent="0.2">
      <c r="A23" s="187"/>
      <c r="B23" s="188"/>
      <c r="C23" s="16"/>
      <c r="D23" s="303"/>
      <c r="E23" s="36" t="s">
        <v>97</v>
      </c>
      <c r="F23" s="25" t="s">
        <v>23</v>
      </c>
      <c r="G23" s="325">
        <v>51</v>
      </c>
      <c r="H23" s="37">
        <f>H16</f>
        <v>28000</v>
      </c>
      <c r="I23" s="37">
        <f>+G23*H23</f>
        <v>1428000</v>
      </c>
    </row>
    <row r="24" spans="1:13" ht="18" customHeight="1" x14ac:dyDescent="0.2">
      <c r="A24" s="23"/>
      <c r="B24" s="14"/>
      <c r="C24" s="16"/>
      <c r="D24" s="303"/>
      <c r="E24" s="36" t="s">
        <v>38</v>
      </c>
      <c r="F24" s="25" t="s">
        <v>2</v>
      </c>
      <c r="G24" s="320">
        <v>5</v>
      </c>
      <c r="H24" s="37">
        <f>H17</f>
        <v>25000</v>
      </c>
      <c r="I24" s="37">
        <f t="shared" ref="I24:I25" si="1">+G24*H24</f>
        <v>125000</v>
      </c>
    </row>
    <row r="25" spans="1:13" ht="18" customHeight="1" x14ac:dyDescent="0.2">
      <c r="A25" s="21"/>
      <c r="B25" s="17"/>
      <c r="C25" s="18"/>
      <c r="D25" s="305"/>
      <c r="E25" s="36" t="s">
        <v>248</v>
      </c>
      <c r="F25" s="22" t="s">
        <v>2</v>
      </c>
      <c r="G25" s="326">
        <v>5.6</v>
      </c>
      <c r="H25" s="40">
        <f>H18</f>
        <v>45000</v>
      </c>
      <c r="I25" s="37">
        <f t="shared" si="1"/>
        <v>251999.99999999997</v>
      </c>
    </row>
    <row r="26" spans="1:13" ht="38.25" x14ac:dyDescent="0.2">
      <c r="A26" s="30" t="s">
        <v>6</v>
      </c>
      <c r="B26" s="179" t="s">
        <v>191</v>
      </c>
      <c r="C26" s="15" t="s">
        <v>2</v>
      </c>
      <c r="D26" s="304">
        <f>+'BDE  '!D24</f>
        <v>3.82</v>
      </c>
      <c r="E26" s="20" t="s">
        <v>37</v>
      </c>
      <c r="F26" s="20"/>
      <c r="H26" s="35"/>
      <c r="I26" s="35"/>
    </row>
    <row r="27" spans="1:13" ht="18" customHeight="1" x14ac:dyDescent="0.2">
      <c r="A27" s="23"/>
      <c r="B27" s="14"/>
      <c r="C27" s="16"/>
      <c r="D27" s="24"/>
      <c r="E27" s="36" t="s">
        <v>97</v>
      </c>
      <c r="F27" s="25" t="s">
        <v>23</v>
      </c>
      <c r="G27" s="315">
        <v>27</v>
      </c>
      <c r="H27" s="37">
        <f>H16</f>
        <v>28000</v>
      </c>
      <c r="I27" s="37">
        <f>G27*H27</f>
        <v>756000</v>
      </c>
    </row>
    <row r="28" spans="1:13" ht="18" customHeight="1" x14ac:dyDescent="0.2">
      <c r="A28" s="23"/>
      <c r="B28" s="14"/>
      <c r="C28" s="16"/>
      <c r="D28" s="24"/>
      <c r="E28" s="36" t="s">
        <v>38</v>
      </c>
      <c r="F28" s="25" t="s">
        <v>2</v>
      </c>
      <c r="G28" s="319">
        <v>2</v>
      </c>
      <c r="H28" s="37">
        <f>H17</f>
        <v>25000</v>
      </c>
      <c r="I28" s="37">
        <f t="shared" ref="I28:I29" si="2">G28*H28</f>
        <v>50000</v>
      </c>
    </row>
    <row r="29" spans="1:13" ht="18" customHeight="1" x14ac:dyDescent="0.2">
      <c r="A29" s="21"/>
      <c r="B29" s="17"/>
      <c r="C29" s="18"/>
      <c r="D29" s="38"/>
      <c r="E29" s="39" t="s">
        <v>248</v>
      </c>
      <c r="F29" s="22" t="s">
        <v>2</v>
      </c>
      <c r="G29" s="326">
        <v>3.1</v>
      </c>
      <c r="H29" s="40">
        <f>H18</f>
        <v>45000</v>
      </c>
      <c r="I29" s="40">
        <f t="shared" si="2"/>
        <v>139500</v>
      </c>
    </row>
    <row r="30" spans="1:13" ht="26.25" customHeight="1" x14ac:dyDescent="0.2">
      <c r="A30" s="31" t="s">
        <v>17</v>
      </c>
      <c r="B30" s="14" t="s">
        <v>192</v>
      </c>
      <c r="C30" s="16" t="s">
        <v>18</v>
      </c>
      <c r="D30" s="306">
        <f>+'BDE  '!D25</f>
        <v>382</v>
      </c>
      <c r="E30" s="36"/>
      <c r="F30" s="25"/>
      <c r="H30" s="37"/>
      <c r="I30" s="37"/>
    </row>
    <row r="31" spans="1:13" ht="18" customHeight="1" x14ac:dyDescent="0.2">
      <c r="A31" s="23"/>
      <c r="B31" s="14"/>
      <c r="C31" s="16"/>
      <c r="D31" s="26"/>
      <c r="E31" s="36" t="s">
        <v>31</v>
      </c>
      <c r="F31" s="25" t="s">
        <v>33</v>
      </c>
      <c r="G31" s="315">
        <v>83</v>
      </c>
      <c r="H31" s="37">
        <v>7800</v>
      </c>
      <c r="I31" s="37">
        <f t="shared" ref="I31:I34" si="3">G31*H31</f>
        <v>647400</v>
      </c>
      <c r="J31" s="57"/>
    </row>
    <row r="32" spans="1:13" ht="18" customHeight="1" x14ac:dyDescent="0.2">
      <c r="A32" s="23"/>
      <c r="B32" s="14"/>
      <c r="C32" s="16"/>
      <c r="D32" s="26"/>
      <c r="E32" s="36" t="s">
        <v>32</v>
      </c>
      <c r="F32" s="25" t="s">
        <v>33</v>
      </c>
      <c r="G32" s="315">
        <v>20</v>
      </c>
      <c r="H32" s="37">
        <v>11600</v>
      </c>
      <c r="I32" s="37">
        <f t="shared" si="3"/>
        <v>232000</v>
      </c>
      <c r="J32" s="57"/>
    </row>
    <row r="33" spans="1:13" ht="18" customHeight="1" x14ac:dyDescent="0.2">
      <c r="A33" s="23"/>
      <c r="B33" s="14"/>
      <c r="C33" s="16"/>
      <c r="D33" s="26"/>
      <c r="E33" s="36" t="s">
        <v>43</v>
      </c>
      <c r="F33" s="25" t="s">
        <v>33</v>
      </c>
      <c r="G33" s="315">
        <v>7</v>
      </c>
      <c r="H33" s="37">
        <v>25300</v>
      </c>
      <c r="I33" s="37">
        <f t="shared" ref="I33" si="4">G33*H33</f>
        <v>177100</v>
      </c>
      <c r="J33" s="57"/>
    </row>
    <row r="34" spans="1:13" ht="18" customHeight="1" x14ac:dyDescent="0.2">
      <c r="A34" s="21"/>
      <c r="B34" s="17"/>
      <c r="C34" s="18"/>
      <c r="D34" s="27"/>
      <c r="E34" s="39" t="s">
        <v>41</v>
      </c>
      <c r="F34" s="22" t="s">
        <v>8</v>
      </c>
      <c r="G34" s="327">
        <v>6</v>
      </c>
      <c r="H34" s="40">
        <v>5000</v>
      </c>
      <c r="I34" s="40">
        <f t="shared" si="3"/>
        <v>30000</v>
      </c>
    </row>
    <row r="35" spans="1:13" ht="38.25" x14ac:dyDescent="0.2">
      <c r="A35" s="31" t="s">
        <v>61</v>
      </c>
      <c r="B35" s="189" t="s">
        <v>227</v>
      </c>
      <c r="C35" s="16" t="s">
        <v>2</v>
      </c>
      <c r="D35" s="303">
        <f>+'BDE  '!D27</f>
        <v>12.68</v>
      </c>
      <c r="E35" s="9"/>
      <c r="F35" s="9"/>
      <c r="H35" s="37"/>
      <c r="I35" s="37"/>
    </row>
    <row r="36" spans="1:13" ht="18" customHeight="1" x14ac:dyDescent="0.2">
      <c r="A36" s="6"/>
      <c r="B36" s="7"/>
      <c r="C36" s="8"/>
      <c r="D36" s="13"/>
      <c r="E36" s="36" t="s">
        <v>97</v>
      </c>
      <c r="F36" s="25" t="s">
        <v>23</v>
      </c>
      <c r="G36" s="315">
        <v>24</v>
      </c>
      <c r="H36" s="37">
        <f>H16</f>
        <v>28000</v>
      </c>
      <c r="I36" s="37">
        <f t="shared" ref="I36:I39" si="5">G36*H36</f>
        <v>672000</v>
      </c>
    </row>
    <row r="37" spans="1:13" ht="18" customHeight="1" x14ac:dyDescent="0.2">
      <c r="A37" s="6"/>
      <c r="B37" s="7"/>
      <c r="C37" s="8"/>
      <c r="D37" s="13"/>
      <c r="E37" s="36" t="s">
        <v>38</v>
      </c>
      <c r="F37" s="25" t="s">
        <v>2</v>
      </c>
      <c r="G37" s="315">
        <v>4</v>
      </c>
      <c r="H37" s="37">
        <f>H17</f>
        <v>25000</v>
      </c>
      <c r="I37" s="37">
        <f t="shared" si="5"/>
        <v>100000</v>
      </c>
    </row>
    <row r="38" spans="1:13" ht="18" customHeight="1" x14ac:dyDescent="0.2">
      <c r="A38" s="6"/>
      <c r="B38" s="7"/>
      <c r="C38" s="8"/>
      <c r="D38" s="13"/>
      <c r="E38" s="36" t="s">
        <v>40</v>
      </c>
      <c r="F38" s="25" t="s">
        <v>12</v>
      </c>
      <c r="G38" s="328">
        <v>1600</v>
      </c>
      <c r="H38" s="37">
        <v>450</v>
      </c>
      <c r="I38" s="37">
        <f t="shared" si="5"/>
        <v>720000</v>
      </c>
    </row>
    <row r="39" spans="1:13" ht="18" customHeight="1" x14ac:dyDescent="0.2">
      <c r="A39" s="10"/>
      <c r="B39" s="11"/>
      <c r="C39" s="12"/>
      <c r="D39" s="41"/>
      <c r="E39" s="39" t="s">
        <v>232</v>
      </c>
      <c r="F39" s="25" t="s">
        <v>2</v>
      </c>
      <c r="G39" s="329">
        <v>5</v>
      </c>
      <c r="H39" s="42">
        <v>50000</v>
      </c>
      <c r="I39" s="40">
        <f t="shared" si="5"/>
        <v>250000</v>
      </c>
    </row>
    <row r="40" spans="1:13" ht="30" customHeight="1" x14ac:dyDescent="0.2">
      <c r="A40" s="164"/>
      <c r="B40" s="165"/>
      <c r="C40" s="166"/>
      <c r="D40" s="167"/>
      <c r="E40" s="168"/>
      <c r="F40" s="392" t="s">
        <v>218</v>
      </c>
      <c r="G40" s="393"/>
      <c r="H40" s="394"/>
      <c r="I40" s="169">
        <f>SUM(I15:I39)</f>
        <v>6371250</v>
      </c>
    </row>
    <row r="41" spans="1:13" ht="18" customHeight="1" x14ac:dyDescent="0.2">
      <c r="A41" s="395" t="s">
        <v>160</v>
      </c>
      <c r="B41" s="395"/>
      <c r="C41" s="395"/>
      <c r="D41" s="395"/>
      <c r="E41" s="44"/>
      <c r="F41" s="49"/>
      <c r="G41" s="318"/>
      <c r="H41" s="49"/>
      <c r="I41" s="51"/>
    </row>
    <row r="42" spans="1:13" ht="18" customHeight="1" x14ac:dyDescent="0.2">
      <c r="A42" s="32"/>
      <c r="B42" s="4"/>
      <c r="D42" s="43"/>
      <c r="E42" s="44"/>
      <c r="F42" s="49"/>
      <c r="G42" s="318"/>
      <c r="H42" s="49"/>
      <c r="I42" s="51"/>
    </row>
    <row r="43" spans="1:13" s="3" customFormat="1" ht="18" customHeight="1" x14ac:dyDescent="0.2">
      <c r="A43" s="19" t="s">
        <v>26</v>
      </c>
      <c r="B43" s="19" t="s">
        <v>27</v>
      </c>
      <c r="C43" s="19" t="s">
        <v>12</v>
      </c>
      <c r="D43" s="19" t="s">
        <v>28</v>
      </c>
      <c r="E43" s="19" t="s">
        <v>30</v>
      </c>
      <c r="F43" s="19" t="s">
        <v>12</v>
      </c>
      <c r="G43" s="316" t="s">
        <v>28</v>
      </c>
      <c r="H43" s="34" t="s">
        <v>36</v>
      </c>
      <c r="I43" s="34" t="s">
        <v>29</v>
      </c>
      <c r="J43" s="139"/>
      <c r="K43" s="371"/>
      <c r="M43" s="139"/>
    </row>
    <row r="44" spans="1:13" ht="38.25" x14ac:dyDescent="0.2">
      <c r="A44" s="30" t="s">
        <v>7</v>
      </c>
      <c r="B44" s="179" t="s">
        <v>220</v>
      </c>
      <c r="C44" s="15" t="s">
        <v>2</v>
      </c>
      <c r="D44" s="304">
        <f>'BDE  '!D33</f>
        <v>5.3789999999999996</v>
      </c>
      <c r="E44" s="20" t="s">
        <v>37</v>
      </c>
      <c r="F44" s="20"/>
      <c r="H44" s="35"/>
      <c r="I44" s="35"/>
    </row>
    <row r="45" spans="1:13" ht="18" customHeight="1" x14ac:dyDescent="0.2">
      <c r="A45" s="23"/>
      <c r="B45" s="14"/>
      <c r="C45" s="16"/>
      <c r="D45" s="24"/>
      <c r="E45" s="36" t="s">
        <v>97</v>
      </c>
      <c r="F45" s="25" t="s">
        <v>23</v>
      </c>
      <c r="G45" s="315">
        <v>39</v>
      </c>
      <c r="H45" s="37">
        <f>H16</f>
        <v>28000</v>
      </c>
      <c r="I45" s="37">
        <f>G45*H45</f>
        <v>1092000</v>
      </c>
    </row>
    <row r="46" spans="1:13" ht="18" customHeight="1" x14ac:dyDescent="0.2">
      <c r="A46" s="23"/>
      <c r="B46" s="14"/>
      <c r="C46" s="16"/>
      <c r="D46" s="24"/>
      <c r="E46" s="36" t="s">
        <v>38</v>
      </c>
      <c r="F46" s="25" t="s">
        <v>2</v>
      </c>
      <c r="G46" s="319">
        <v>3</v>
      </c>
      <c r="H46" s="37">
        <f>H17</f>
        <v>25000</v>
      </c>
      <c r="I46" s="37">
        <f t="shared" ref="I46:I47" si="6">G46*H46</f>
        <v>75000</v>
      </c>
    </row>
    <row r="47" spans="1:13" ht="18" customHeight="1" x14ac:dyDescent="0.2">
      <c r="A47" s="21"/>
      <c r="B47" s="17"/>
      <c r="C47" s="18"/>
      <c r="D47" s="38"/>
      <c r="E47" s="39" t="s">
        <v>248</v>
      </c>
      <c r="F47" s="22" t="s">
        <v>2</v>
      </c>
      <c r="G47" s="326">
        <v>4.5</v>
      </c>
      <c r="H47" s="40">
        <f>H18</f>
        <v>45000</v>
      </c>
      <c r="I47" s="40">
        <f t="shared" si="6"/>
        <v>202500</v>
      </c>
    </row>
    <row r="48" spans="1:13" ht="26.25" customHeight="1" x14ac:dyDescent="0.2">
      <c r="A48" s="30" t="s">
        <v>111</v>
      </c>
      <c r="B48" s="14" t="s">
        <v>192</v>
      </c>
      <c r="C48" s="16" t="s">
        <v>18</v>
      </c>
      <c r="D48" s="306">
        <f>+'BDE  '!D34</f>
        <v>473.35199999999998</v>
      </c>
      <c r="E48" s="36"/>
      <c r="F48" s="25"/>
      <c r="H48" s="37"/>
      <c r="I48" s="37"/>
      <c r="J48" s="57"/>
    </row>
    <row r="49" spans="1:13" ht="18" customHeight="1" x14ac:dyDescent="0.2">
      <c r="A49" s="23"/>
      <c r="B49" s="14"/>
      <c r="C49" s="16"/>
      <c r="D49" s="26"/>
      <c r="E49" s="36" t="s">
        <v>31</v>
      </c>
      <c r="F49" s="25" t="s">
        <v>33</v>
      </c>
      <c r="G49" s="315">
        <v>42</v>
      </c>
      <c r="H49" s="37">
        <f>H31</f>
        <v>7800</v>
      </c>
      <c r="I49" s="37">
        <f t="shared" ref="I49:I53" si="7">G49*H49</f>
        <v>327600</v>
      </c>
      <c r="J49" s="57"/>
    </row>
    <row r="50" spans="1:13" ht="18" customHeight="1" x14ac:dyDescent="0.2">
      <c r="A50" s="23"/>
      <c r="B50" s="14"/>
      <c r="C50" s="16"/>
      <c r="D50" s="26"/>
      <c r="E50" s="36" t="s">
        <v>32</v>
      </c>
      <c r="F50" s="25" t="s">
        <v>33</v>
      </c>
      <c r="G50" s="315">
        <v>23</v>
      </c>
      <c r="H50" s="37">
        <f>H32</f>
        <v>11600</v>
      </c>
      <c r="I50" s="37">
        <f t="shared" si="7"/>
        <v>266800</v>
      </c>
      <c r="J50" s="57"/>
    </row>
    <row r="51" spans="1:13" ht="18" customHeight="1" x14ac:dyDescent="0.2">
      <c r="A51" s="23"/>
      <c r="B51" s="14"/>
      <c r="C51" s="16"/>
      <c r="D51" s="26"/>
      <c r="E51" s="36" t="s">
        <v>42</v>
      </c>
      <c r="F51" s="25" t="s">
        <v>33</v>
      </c>
      <c r="G51" s="315">
        <v>4</v>
      </c>
      <c r="H51" s="37">
        <v>17600</v>
      </c>
      <c r="I51" s="37">
        <f t="shared" si="7"/>
        <v>70400</v>
      </c>
      <c r="J51" s="57"/>
    </row>
    <row r="52" spans="1:13" ht="18" customHeight="1" x14ac:dyDescent="0.2">
      <c r="A52" s="23"/>
      <c r="B52" s="14"/>
      <c r="C52" s="16"/>
      <c r="D52" s="26"/>
      <c r="E52" s="36" t="s">
        <v>43</v>
      </c>
      <c r="F52" s="25" t="s">
        <v>33</v>
      </c>
      <c r="G52" s="315">
        <v>22</v>
      </c>
      <c r="H52" s="37">
        <f>H33</f>
        <v>25300</v>
      </c>
      <c r="I52" s="37">
        <f t="shared" si="7"/>
        <v>556600</v>
      </c>
      <c r="J52" s="57"/>
    </row>
    <row r="53" spans="1:13" ht="18" customHeight="1" x14ac:dyDescent="0.2">
      <c r="A53" s="21"/>
      <c r="B53" s="17"/>
      <c r="C53" s="18"/>
      <c r="D53" s="27"/>
      <c r="E53" s="39" t="s">
        <v>41</v>
      </c>
      <c r="F53" s="22" t="s">
        <v>8</v>
      </c>
      <c r="G53" s="327">
        <v>8</v>
      </c>
      <c r="H53" s="40">
        <f>H34</f>
        <v>5000</v>
      </c>
      <c r="I53" s="40">
        <f t="shared" si="7"/>
        <v>40000</v>
      </c>
      <c r="J53" s="57"/>
    </row>
    <row r="54" spans="1:13" ht="18" customHeight="1" x14ac:dyDescent="0.2">
      <c r="A54" s="190" t="s">
        <v>112</v>
      </c>
      <c r="B54" s="180" t="s">
        <v>193</v>
      </c>
      <c r="C54" s="66" t="s">
        <v>1</v>
      </c>
      <c r="D54" s="306">
        <f>+'BDE  '!D35</f>
        <v>53.789999999999992</v>
      </c>
      <c r="E54" s="36"/>
      <c r="F54" s="25"/>
      <c r="G54" s="330"/>
      <c r="H54" s="67"/>
      <c r="I54" s="67"/>
      <c r="J54" s="151"/>
      <c r="K54" s="95"/>
      <c r="M54" s="140"/>
    </row>
    <row r="55" spans="1:13" ht="27" customHeight="1" x14ac:dyDescent="0.2">
      <c r="A55" s="23"/>
      <c r="B55" s="14"/>
      <c r="C55" s="16"/>
      <c r="D55" s="26"/>
      <c r="E55" s="45" t="s">
        <v>325</v>
      </c>
      <c r="F55" s="25" t="s">
        <v>12</v>
      </c>
      <c r="G55" s="315">
        <v>100</v>
      </c>
      <c r="H55" s="37">
        <v>4000</v>
      </c>
      <c r="I55" s="37">
        <f t="shared" ref="I55:I59" si="8">G55*H55</f>
        <v>400000</v>
      </c>
      <c r="J55" s="57"/>
    </row>
    <row r="56" spans="1:13" ht="18" customHeight="1" x14ac:dyDescent="0.2">
      <c r="A56" s="23"/>
      <c r="B56" s="14"/>
      <c r="C56" s="16"/>
      <c r="D56" s="26"/>
      <c r="E56" s="45" t="s">
        <v>58</v>
      </c>
      <c r="F56" s="25" t="s">
        <v>12</v>
      </c>
      <c r="G56" s="315">
        <v>15</v>
      </c>
      <c r="H56" s="37">
        <v>4000</v>
      </c>
      <c r="I56" s="37">
        <f t="shared" si="8"/>
        <v>60000</v>
      </c>
      <c r="J56" s="57"/>
    </row>
    <row r="57" spans="1:13" ht="18" customHeight="1" x14ac:dyDescent="0.2">
      <c r="A57" s="23"/>
      <c r="B57" s="14"/>
      <c r="C57" s="16"/>
      <c r="D57" s="26"/>
      <c r="E57" s="45" t="s">
        <v>88</v>
      </c>
      <c r="F57" s="25" t="s">
        <v>12</v>
      </c>
      <c r="G57" s="315">
        <v>70</v>
      </c>
      <c r="H57" s="37">
        <v>3500</v>
      </c>
      <c r="I57" s="37">
        <f t="shared" si="8"/>
        <v>245000</v>
      </c>
      <c r="J57" s="57"/>
    </row>
    <row r="58" spans="1:13" ht="18" customHeight="1" x14ac:dyDescent="0.2">
      <c r="A58" s="23"/>
      <c r="B58" s="14"/>
      <c r="C58" s="16"/>
      <c r="D58" s="26"/>
      <c r="E58" s="46" t="s">
        <v>233</v>
      </c>
      <c r="F58" s="25" t="s">
        <v>8</v>
      </c>
      <c r="G58" s="315">
        <v>5</v>
      </c>
      <c r="H58" s="37">
        <v>5000</v>
      </c>
      <c r="I58" s="37">
        <f t="shared" si="8"/>
        <v>25000</v>
      </c>
      <c r="J58" s="57"/>
    </row>
    <row r="59" spans="1:13" ht="18" customHeight="1" x14ac:dyDescent="0.2">
      <c r="A59" s="21"/>
      <c r="B59" s="17"/>
      <c r="C59" s="18"/>
      <c r="D59" s="27"/>
      <c r="E59" s="47" t="s">
        <v>46</v>
      </c>
      <c r="F59" s="22" t="s">
        <v>8</v>
      </c>
      <c r="G59" s="327">
        <v>5</v>
      </c>
      <c r="H59" s="40">
        <v>5000</v>
      </c>
      <c r="I59" s="40">
        <f t="shared" si="8"/>
        <v>25000</v>
      </c>
      <c r="J59" s="57"/>
    </row>
    <row r="60" spans="1:13" ht="25.5" x14ac:dyDescent="0.2">
      <c r="A60" s="30" t="s">
        <v>113</v>
      </c>
      <c r="B60" s="179" t="s">
        <v>195</v>
      </c>
      <c r="C60" s="16" t="s">
        <v>1</v>
      </c>
      <c r="D60" s="307">
        <f>+'BDE  '!D36</f>
        <v>114.28</v>
      </c>
      <c r="E60" s="25"/>
      <c r="F60" s="25"/>
      <c r="H60" s="37"/>
      <c r="I60" s="37"/>
      <c r="J60" s="57"/>
    </row>
    <row r="61" spans="1:13" ht="18" customHeight="1" x14ac:dyDescent="0.2">
      <c r="A61" s="31"/>
      <c r="B61" s="14"/>
      <c r="C61" s="16"/>
      <c r="D61" s="28"/>
      <c r="E61" s="50" t="s">
        <v>57</v>
      </c>
      <c r="F61" s="25" t="s">
        <v>12</v>
      </c>
      <c r="G61" s="331">
        <v>12600</v>
      </c>
      <c r="H61" s="37">
        <v>80</v>
      </c>
      <c r="I61" s="37">
        <f>G61*H61</f>
        <v>1008000</v>
      </c>
      <c r="J61" s="57"/>
    </row>
    <row r="62" spans="1:13" ht="18" customHeight="1" x14ac:dyDescent="0.2">
      <c r="A62" s="21"/>
      <c r="B62" s="17"/>
      <c r="C62" s="18"/>
      <c r="D62" s="29"/>
      <c r="E62" s="48" t="s">
        <v>59</v>
      </c>
      <c r="F62" s="22" t="s">
        <v>2</v>
      </c>
      <c r="G62" s="327">
        <v>10</v>
      </c>
      <c r="H62" s="40">
        <v>25000</v>
      </c>
      <c r="I62" s="40">
        <f>G62*H62</f>
        <v>250000</v>
      </c>
      <c r="J62" s="57"/>
    </row>
    <row r="63" spans="1:13" ht="25.5" x14ac:dyDescent="0.2">
      <c r="A63" s="30" t="s">
        <v>114</v>
      </c>
      <c r="B63" s="198" t="s">
        <v>256</v>
      </c>
      <c r="C63" s="16" t="s">
        <v>1</v>
      </c>
      <c r="D63" s="307">
        <f>+'BDE  '!D37</f>
        <v>22.4</v>
      </c>
      <c r="E63" s="25"/>
      <c r="F63" s="25"/>
      <c r="H63" s="37"/>
      <c r="I63" s="37"/>
      <c r="J63" s="57"/>
    </row>
    <row r="64" spans="1:13" ht="18" customHeight="1" x14ac:dyDescent="0.2">
      <c r="A64" s="31"/>
      <c r="B64" s="14"/>
      <c r="C64" s="16"/>
      <c r="D64" s="28"/>
      <c r="E64" s="50" t="s">
        <v>223</v>
      </c>
      <c r="F64" s="25" t="s">
        <v>12</v>
      </c>
      <c r="G64" s="331">
        <v>550</v>
      </c>
      <c r="H64" s="37">
        <v>4000</v>
      </c>
      <c r="I64" s="37">
        <f>G64*H64</f>
        <v>2200000</v>
      </c>
      <c r="J64" s="57"/>
    </row>
    <row r="65" spans="1:13" ht="18" customHeight="1" x14ac:dyDescent="0.2">
      <c r="A65" s="31"/>
      <c r="B65" s="14"/>
      <c r="C65" s="16"/>
      <c r="D65" s="28"/>
      <c r="E65" s="36" t="s">
        <v>97</v>
      </c>
      <c r="F65" s="25" t="s">
        <v>23</v>
      </c>
      <c r="G65" s="325">
        <v>9</v>
      </c>
      <c r="H65" s="37">
        <f>H16</f>
        <v>28000</v>
      </c>
      <c r="I65" s="37">
        <f t="shared" ref="I65:I66" si="9">G65*H65</f>
        <v>252000</v>
      </c>
      <c r="J65" s="57"/>
    </row>
    <row r="66" spans="1:13" ht="18" customHeight="1" x14ac:dyDescent="0.2">
      <c r="A66" s="21"/>
      <c r="B66" s="17"/>
      <c r="C66" s="18"/>
      <c r="D66" s="29"/>
      <c r="E66" s="39" t="s">
        <v>38</v>
      </c>
      <c r="F66" s="22" t="s">
        <v>2</v>
      </c>
      <c r="G66" s="326">
        <v>1.5</v>
      </c>
      <c r="H66" s="40">
        <f>H17</f>
        <v>25000</v>
      </c>
      <c r="I66" s="40">
        <f t="shared" si="9"/>
        <v>37500</v>
      </c>
      <c r="J66" s="141"/>
    </row>
    <row r="67" spans="1:13" ht="18" customHeight="1" x14ac:dyDescent="0.2">
      <c r="A67" s="190" t="s">
        <v>151</v>
      </c>
      <c r="B67" s="179" t="s">
        <v>196</v>
      </c>
      <c r="C67" s="16" t="s">
        <v>1</v>
      </c>
      <c r="D67" s="307">
        <f>+'BDE  '!D38</f>
        <v>2.4</v>
      </c>
      <c r="E67" s="36"/>
      <c r="F67" s="25"/>
      <c r="G67" s="332"/>
      <c r="H67" s="152"/>
      <c r="I67" s="67"/>
      <c r="J67" s="153"/>
      <c r="K67" s="95"/>
      <c r="M67" s="140"/>
    </row>
    <row r="68" spans="1:13" ht="18" customHeight="1" x14ac:dyDescent="0.2">
      <c r="A68" s="23"/>
      <c r="B68" s="14"/>
      <c r="C68" s="16"/>
      <c r="D68" s="28"/>
      <c r="E68" s="36" t="s">
        <v>221</v>
      </c>
      <c r="F68" s="25" t="s">
        <v>12</v>
      </c>
      <c r="G68" s="333">
        <v>60</v>
      </c>
      <c r="H68" s="184">
        <v>6000</v>
      </c>
      <c r="I68" s="37">
        <f>G68*H68</f>
        <v>360000</v>
      </c>
      <c r="J68" s="141"/>
    </row>
    <row r="69" spans="1:13" ht="18" customHeight="1" x14ac:dyDescent="0.2">
      <c r="A69" s="23"/>
      <c r="B69" s="14"/>
      <c r="C69" s="16"/>
      <c r="D69" s="28"/>
      <c r="E69" s="36" t="s">
        <v>222</v>
      </c>
      <c r="F69" s="25" t="s">
        <v>33</v>
      </c>
      <c r="G69" s="333">
        <v>1</v>
      </c>
      <c r="H69" s="93">
        <f>H31</f>
        <v>7800</v>
      </c>
      <c r="I69" s="37">
        <f t="shared" ref="I69:I71" si="10">G69*H69</f>
        <v>7800</v>
      </c>
      <c r="J69" s="141"/>
    </row>
    <row r="70" spans="1:13" ht="18" customHeight="1" x14ac:dyDescent="0.2">
      <c r="A70" s="23"/>
      <c r="B70" s="14"/>
      <c r="C70" s="16"/>
      <c r="D70" s="28"/>
      <c r="E70" s="36" t="s">
        <v>97</v>
      </c>
      <c r="F70" s="25" t="s">
        <v>23</v>
      </c>
      <c r="G70" s="333">
        <v>1</v>
      </c>
      <c r="H70" s="93">
        <f>H16</f>
        <v>28000</v>
      </c>
      <c r="I70" s="37">
        <f t="shared" si="10"/>
        <v>28000</v>
      </c>
      <c r="J70" s="141"/>
    </row>
    <row r="71" spans="1:13" ht="18" customHeight="1" x14ac:dyDescent="0.2">
      <c r="A71" s="21"/>
      <c r="B71" s="17"/>
      <c r="C71" s="18"/>
      <c r="D71" s="29"/>
      <c r="E71" s="39" t="s">
        <v>38</v>
      </c>
      <c r="F71" s="22" t="s">
        <v>2</v>
      </c>
      <c r="G71" s="323">
        <v>0.1</v>
      </c>
      <c r="H71" s="92">
        <f>H17</f>
        <v>25000</v>
      </c>
      <c r="I71" s="40">
        <f t="shared" si="10"/>
        <v>2500</v>
      </c>
      <c r="J71" s="141"/>
    </row>
    <row r="72" spans="1:13" ht="33" customHeight="1" x14ac:dyDescent="0.2">
      <c r="A72" s="32"/>
      <c r="B72" s="4"/>
      <c r="D72" s="43"/>
      <c r="E72" s="44"/>
      <c r="F72" s="392" t="s">
        <v>219</v>
      </c>
      <c r="G72" s="393"/>
      <c r="H72" s="394"/>
      <c r="I72" s="53">
        <f>SUM(I44:I71)</f>
        <v>7531700</v>
      </c>
    </row>
    <row r="73" spans="1:13" ht="18" customHeight="1" x14ac:dyDescent="0.2">
      <c r="A73" s="391" t="s">
        <v>152</v>
      </c>
      <c r="B73" s="391"/>
      <c r="C73" s="2"/>
    </row>
    <row r="74" spans="1:13" ht="18" customHeight="1" x14ac:dyDescent="0.2"/>
    <row r="75" spans="1:13" s="3" customFormat="1" ht="18" customHeight="1" x14ac:dyDescent="0.2">
      <c r="A75" s="19" t="s">
        <v>26</v>
      </c>
      <c r="B75" s="19" t="s">
        <v>27</v>
      </c>
      <c r="C75" s="19" t="s">
        <v>12</v>
      </c>
      <c r="D75" s="19" t="s">
        <v>28</v>
      </c>
      <c r="E75" s="19" t="s">
        <v>30</v>
      </c>
      <c r="F75" s="19" t="s">
        <v>12</v>
      </c>
      <c r="G75" s="316" t="s">
        <v>28</v>
      </c>
      <c r="H75" s="34" t="s">
        <v>36</v>
      </c>
      <c r="I75" s="34" t="s">
        <v>29</v>
      </c>
      <c r="J75" s="139"/>
      <c r="K75" s="371"/>
      <c r="M75" s="139"/>
    </row>
    <row r="76" spans="1:13" s="3" customFormat="1" ht="27" customHeight="1" x14ac:dyDescent="0.2">
      <c r="A76" s="30" t="s">
        <v>9</v>
      </c>
      <c r="B76" s="180" t="s">
        <v>234</v>
      </c>
      <c r="C76" s="66" t="s">
        <v>1</v>
      </c>
      <c r="D76" s="308">
        <f>+'BDE  '!D44</f>
        <v>246.19</v>
      </c>
      <c r="E76" s="68"/>
      <c r="F76" s="68"/>
      <c r="G76" s="334"/>
      <c r="H76" s="69"/>
      <c r="I76" s="69"/>
      <c r="J76" s="139"/>
      <c r="K76" s="371"/>
      <c r="M76" s="139"/>
    </row>
    <row r="77" spans="1:13" s="3" customFormat="1" ht="18" customHeight="1" x14ac:dyDescent="0.2">
      <c r="A77" s="23"/>
      <c r="B77" s="101"/>
      <c r="C77" s="16"/>
      <c r="D77" s="191"/>
      <c r="E77" s="36" t="s">
        <v>97</v>
      </c>
      <c r="F77" s="25" t="s">
        <v>23</v>
      </c>
      <c r="G77" s="335">
        <v>30</v>
      </c>
      <c r="H77" s="102">
        <f>H16</f>
        <v>28000</v>
      </c>
      <c r="I77" s="102">
        <f>+G77*H77</f>
        <v>840000</v>
      </c>
      <c r="J77" s="139"/>
      <c r="K77" s="371"/>
      <c r="M77" s="139"/>
    </row>
    <row r="78" spans="1:13" s="3" customFormat="1" ht="18" customHeight="1" x14ac:dyDescent="0.2">
      <c r="A78" s="21"/>
      <c r="B78" s="70"/>
      <c r="C78" s="18"/>
      <c r="D78" s="192"/>
      <c r="E78" s="39" t="s">
        <v>38</v>
      </c>
      <c r="F78" s="25" t="s">
        <v>2</v>
      </c>
      <c r="G78" s="336">
        <v>5</v>
      </c>
      <c r="H78" s="96">
        <f>H17</f>
        <v>25000</v>
      </c>
      <c r="I78" s="102">
        <f>+G78*H78</f>
        <v>125000</v>
      </c>
      <c r="J78" s="139"/>
      <c r="K78" s="371"/>
      <c r="M78" s="139"/>
    </row>
    <row r="79" spans="1:13" s="3" customFormat="1" ht="29.25" customHeight="1" x14ac:dyDescent="0.2">
      <c r="A79" s="32"/>
      <c r="B79" s="170"/>
      <c r="D79" s="163"/>
      <c r="E79" s="168"/>
      <c r="F79" s="392" t="s">
        <v>94</v>
      </c>
      <c r="G79" s="393"/>
      <c r="H79" s="394"/>
      <c r="I79" s="171">
        <f>SUM(I76:I78)</f>
        <v>965000</v>
      </c>
      <c r="J79" s="139"/>
      <c r="K79" s="371"/>
      <c r="M79" s="139"/>
    </row>
    <row r="80" spans="1:13" ht="18" customHeight="1" x14ac:dyDescent="0.2">
      <c r="A80" s="391" t="s">
        <v>226</v>
      </c>
      <c r="B80" s="391"/>
      <c r="D80" s="162"/>
      <c r="E80" s="55"/>
      <c r="F80" s="56"/>
      <c r="G80" s="325"/>
      <c r="H80" s="71"/>
      <c r="I80" s="71"/>
    </row>
    <row r="81" spans="1:13" ht="18" customHeight="1" x14ac:dyDescent="0.2">
      <c r="A81" s="32"/>
      <c r="B81" s="4"/>
      <c r="D81" s="162"/>
      <c r="E81" s="55"/>
      <c r="F81" s="56"/>
      <c r="G81" s="325"/>
      <c r="H81" s="71"/>
      <c r="I81" s="71"/>
    </row>
    <row r="82" spans="1:13" s="3" customFormat="1" ht="18" customHeight="1" x14ac:dyDescent="0.2">
      <c r="A82" s="19" t="s">
        <v>26</v>
      </c>
      <c r="B82" s="19" t="s">
        <v>27</v>
      </c>
      <c r="C82" s="19" t="s">
        <v>12</v>
      </c>
      <c r="D82" s="19" t="s">
        <v>28</v>
      </c>
      <c r="E82" s="19" t="s">
        <v>30</v>
      </c>
      <c r="F82" s="19" t="s">
        <v>12</v>
      </c>
      <c r="G82" s="316" t="s">
        <v>28</v>
      </c>
      <c r="H82" s="34" t="s">
        <v>36</v>
      </c>
      <c r="I82" s="34" t="s">
        <v>29</v>
      </c>
      <c r="J82" s="139"/>
      <c r="K82" s="371"/>
      <c r="M82" s="139"/>
    </row>
    <row r="83" spans="1:13" ht="25.5" x14ac:dyDescent="0.2">
      <c r="A83" s="30" t="s">
        <v>11</v>
      </c>
      <c r="B83" s="180" t="s">
        <v>235</v>
      </c>
      <c r="C83" s="66" t="s">
        <v>2</v>
      </c>
      <c r="D83" s="303">
        <f>'BDE  '!D50</f>
        <v>1.7050000000000001</v>
      </c>
      <c r="E83" s="25" t="s">
        <v>37</v>
      </c>
      <c r="F83" s="25"/>
      <c r="H83" s="37"/>
      <c r="I83" s="37"/>
    </row>
    <row r="84" spans="1:13" ht="18" customHeight="1" x14ac:dyDescent="0.2">
      <c r="A84" s="31"/>
      <c r="B84" s="100" t="s">
        <v>122</v>
      </c>
      <c r="C84" s="75"/>
      <c r="D84" s="24"/>
      <c r="E84" s="25"/>
      <c r="F84" s="25"/>
      <c r="H84" s="37"/>
      <c r="I84" s="37"/>
    </row>
    <row r="85" spans="1:13" ht="18" customHeight="1" x14ac:dyDescent="0.2">
      <c r="A85" s="31"/>
      <c r="B85" s="88" t="s">
        <v>115</v>
      </c>
      <c r="C85" s="75"/>
      <c r="D85" s="24"/>
      <c r="E85" s="36" t="s">
        <v>106</v>
      </c>
      <c r="F85" s="25" t="s">
        <v>12</v>
      </c>
      <c r="G85" s="315">
        <v>20</v>
      </c>
      <c r="H85" s="37">
        <v>30000</v>
      </c>
      <c r="I85" s="37">
        <f>+G85*H85</f>
        <v>600000</v>
      </c>
    </row>
    <row r="86" spans="1:13" ht="18" customHeight="1" x14ac:dyDescent="0.2">
      <c r="A86" s="31"/>
      <c r="B86" s="88" t="s">
        <v>116</v>
      </c>
      <c r="C86" s="75"/>
      <c r="D86" s="24"/>
      <c r="E86" s="36" t="s">
        <v>98</v>
      </c>
      <c r="F86" s="25" t="s">
        <v>12</v>
      </c>
      <c r="G86" s="315" t="s">
        <v>321</v>
      </c>
      <c r="H86" s="37">
        <v>32500</v>
      </c>
      <c r="I86" s="37">
        <v>0</v>
      </c>
    </row>
    <row r="87" spans="1:13" ht="18" customHeight="1" x14ac:dyDescent="0.2">
      <c r="A87" s="31"/>
      <c r="B87" s="88"/>
      <c r="C87" s="75"/>
      <c r="D87" s="24"/>
      <c r="E87" s="36" t="s">
        <v>73</v>
      </c>
      <c r="F87" s="25" t="s">
        <v>8</v>
      </c>
      <c r="G87" s="315">
        <v>3</v>
      </c>
      <c r="H87" s="37">
        <v>5000</v>
      </c>
      <c r="I87" s="37">
        <f>G87*H87</f>
        <v>15000</v>
      </c>
    </row>
    <row r="88" spans="1:13" ht="18" customHeight="1" x14ac:dyDescent="0.2">
      <c r="A88" s="31"/>
      <c r="B88" s="88"/>
      <c r="C88" s="75"/>
      <c r="D88" s="24"/>
      <c r="E88" s="36" t="s">
        <v>46</v>
      </c>
      <c r="F88" s="25" t="s">
        <v>8</v>
      </c>
      <c r="G88" s="315">
        <v>8</v>
      </c>
      <c r="H88" s="37">
        <f>H59</f>
        <v>5000</v>
      </c>
      <c r="I88" s="37">
        <f>G88*H88</f>
        <v>40000</v>
      </c>
    </row>
    <row r="89" spans="1:13" ht="18" customHeight="1" x14ac:dyDescent="0.2">
      <c r="A89" s="31"/>
      <c r="B89" s="100" t="s">
        <v>121</v>
      </c>
      <c r="C89" s="75"/>
      <c r="D89" s="24"/>
      <c r="E89" s="36"/>
      <c r="F89" s="25"/>
      <c r="H89" s="37"/>
      <c r="I89" s="37"/>
    </row>
    <row r="90" spans="1:13" ht="18" customHeight="1" x14ac:dyDescent="0.2">
      <c r="A90" s="31"/>
      <c r="B90" s="88" t="s">
        <v>322</v>
      </c>
      <c r="C90" s="75"/>
      <c r="D90" s="24"/>
      <c r="E90" s="36" t="s">
        <v>249</v>
      </c>
      <c r="F90" s="25" t="s">
        <v>12</v>
      </c>
      <c r="G90" s="315">
        <v>24</v>
      </c>
      <c r="H90" s="37">
        <v>27500</v>
      </c>
      <c r="I90" s="37">
        <f>G90*H90</f>
        <v>660000</v>
      </c>
    </row>
    <row r="91" spans="1:13" ht="18" customHeight="1" x14ac:dyDescent="0.2">
      <c r="A91" s="31"/>
      <c r="B91" s="88" t="s">
        <v>323</v>
      </c>
      <c r="C91" s="75"/>
      <c r="D91" s="24"/>
      <c r="E91" s="36" t="s">
        <v>324</v>
      </c>
      <c r="F91" s="25" t="s">
        <v>12</v>
      </c>
      <c r="G91" s="315">
        <v>7</v>
      </c>
      <c r="H91" s="37">
        <v>10000</v>
      </c>
      <c r="I91" s="37">
        <f t="shared" ref="I91:I92" si="11">+G91*H91</f>
        <v>70000</v>
      </c>
    </row>
    <row r="92" spans="1:13" ht="18" customHeight="1" x14ac:dyDescent="0.2">
      <c r="A92" s="133"/>
      <c r="B92" s="76"/>
      <c r="C92" s="75"/>
      <c r="D92" s="24"/>
      <c r="E92" s="36" t="s">
        <v>46</v>
      </c>
      <c r="F92" s="25" t="s">
        <v>8</v>
      </c>
      <c r="G92" s="315">
        <v>8</v>
      </c>
      <c r="H92" s="37">
        <f>H59</f>
        <v>5000</v>
      </c>
      <c r="I92" s="37">
        <f t="shared" si="11"/>
        <v>40000</v>
      </c>
    </row>
    <row r="93" spans="1:13" ht="38.25" x14ac:dyDescent="0.2">
      <c r="A93" s="31" t="s">
        <v>13</v>
      </c>
      <c r="B93" s="198" t="s">
        <v>300</v>
      </c>
      <c r="C93" s="66" t="s">
        <v>1</v>
      </c>
      <c r="D93" s="310">
        <f>+'BDE  '!D51</f>
        <v>97.29</v>
      </c>
      <c r="E93" s="61"/>
      <c r="F93" s="20"/>
      <c r="G93" s="324"/>
      <c r="H93" s="35"/>
      <c r="I93" s="35"/>
    </row>
    <row r="94" spans="1:13" ht="18.75" customHeight="1" x14ac:dyDescent="0.2">
      <c r="A94" s="31"/>
      <c r="B94" s="76"/>
      <c r="C94" s="75"/>
      <c r="D94" s="24"/>
      <c r="E94" s="161" t="s">
        <v>318</v>
      </c>
      <c r="F94" s="16" t="s">
        <v>47</v>
      </c>
      <c r="G94" s="333">
        <v>18</v>
      </c>
      <c r="H94" s="345">
        <v>108300</v>
      </c>
      <c r="I94" s="345">
        <f>+G94*H94</f>
        <v>1949400</v>
      </c>
    </row>
    <row r="95" spans="1:13" ht="18.75" customHeight="1" x14ac:dyDescent="0.2">
      <c r="A95" s="31"/>
      <c r="B95" s="76"/>
      <c r="C95" s="75"/>
      <c r="D95" s="24"/>
      <c r="E95" s="161" t="s">
        <v>319</v>
      </c>
      <c r="F95" s="16" t="s">
        <v>47</v>
      </c>
      <c r="G95" s="333">
        <v>18</v>
      </c>
      <c r="H95" s="345">
        <v>26000</v>
      </c>
      <c r="I95" s="345">
        <f>+G95*H95</f>
        <v>468000</v>
      </c>
    </row>
    <row r="96" spans="1:13" ht="18.75" customHeight="1" x14ac:dyDescent="0.2">
      <c r="A96" s="31"/>
      <c r="B96" s="76"/>
      <c r="C96" s="75"/>
      <c r="D96" s="24"/>
      <c r="E96" s="50" t="s">
        <v>252</v>
      </c>
      <c r="F96" s="25" t="s">
        <v>12</v>
      </c>
      <c r="G96" s="337">
        <v>150</v>
      </c>
      <c r="H96" s="37">
        <v>500</v>
      </c>
      <c r="I96" s="37">
        <f>G96*H96</f>
        <v>75000</v>
      </c>
    </row>
    <row r="97" spans="1:9" ht="18.75" customHeight="1" x14ac:dyDescent="0.2">
      <c r="A97" s="31"/>
      <c r="B97" s="76"/>
      <c r="C97" s="75"/>
      <c r="D97" s="24"/>
      <c r="E97" s="36" t="s">
        <v>320</v>
      </c>
      <c r="F97" s="25" t="s">
        <v>12</v>
      </c>
      <c r="G97" s="333">
        <v>150</v>
      </c>
      <c r="H97" s="37">
        <v>1300</v>
      </c>
      <c r="I97" s="37">
        <f t="shared" ref="I97" si="12">G97*H97</f>
        <v>195000</v>
      </c>
    </row>
    <row r="98" spans="1:9" ht="26.25" customHeight="1" x14ac:dyDescent="0.2">
      <c r="A98" s="31" t="s">
        <v>75</v>
      </c>
      <c r="B98" s="180" t="s">
        <v>199</v>
      </c>
      <c r="C98" s="66" t="s">
        <v>1</v>
      </c>
      <c r="D98" s="310">
        <f>+'BDE  '!D52</f>
        <v>64.47</v>
      </c>
      <c r="E98" s="61"/>
      <c r="F98" s="20"/>
      <c r="G98" s="338"/>
      <c r="H98" s="35"/>
      <c r="I98" s="35"/>
    </row>
    <row r="99" spans="1:9" ht="18" customHeight="1" x14ac:dyDescent="0.2">
      <c r="A99" s="23"/>
      <c r="B99" s="74"/>
      <c r="C99" s="75"/>
      <c r="D99" s="26"/>
      <c r="E99" s="36" t="s">
        <v>103</v>
      </c>
      <c r="F99" s="25" t="s">
        <v>89</v>
      </c>
      <c r="G99" s="325">
        <v>20</v>
      </c>
      <c r="H99" s="37">
        <v>50000</v>
      </c>
      <c r="I99" s="37">
        <f>G99*H99</f>
        <v>1000000</v>
      </c>
    </row>
    <row r="100" spans="1:9" ht="18" customHeight="1" x14ac:dyDescent="0.2">
      <c r="A100" s="21"/>
      <c r="B100" s="76"/>
      <c r="C100" s="75"/>
      <c r="D100" s="26"/>
      <c r="E100" s="36" t="s">
        <v>72</v>
      </c>
      <c r="F100" s="25" t="s">
        <v>8</v>
      </c>
      <c r="G100" s="333">
        <v>4</v>
      </c>
      <c r="H100" s="37">
        <f>H58</f>
        <v>5000</v>
      </c>
      <c r="I100" s="37">
        <f t="shared" ref="I100" si="13">G100*H100</f>
        <v>20000</v>
      </c>
    </row>
    <row r="101" spans="1:9" ht="32.25" customHeight="1" x14ac:dyDescent="0.3">
      <c r="A101" s="31" t="s">
        <v>64</v>
      </c>
      <c r="B101" s="309" t="s">
        <v>301</v>
      </c>
      <c r="C101" s="66" t="s">
        <v>10</v>
      </c>
      <c r="D101" s="310">
        <f>'BDE  '!D53</f>
        <v>30.5</v>
      </c>
      <c r="E101" s="61"/>
      <c r="F101" s="20"/>
      <c r="G101" s="324"/>
      <c r="H101" s="35"/>
      <c r="I101" s="35"/>
    </row>
    <row r="102" spans="1:9" ht="18" customHeight="1" x14ac:dyDescent="0.2">
      <c r="A102" s="23"/>
      <c r="B102" s="74"/>
      <c r="C102" s="75"/>
      <c r="D102" s="26"/>
      <c r="E102" s="36" t="s">
        <v>315</v>
      </c>
      <c r="F102" s="25" t="s">
        <v>10</v>
      </c>
      <c r="G102" s="333">
        <f>D101</f>
        <v>30.5</v>
      </c>
      <c r="H102" s="37">
        <v>10000</v>
      </c>
      <c r="I102" s="37">
        <f>G102*H102</f>
        <v>305000</v>
      </c>
    </row>
    <row r="103" spans="1:9" ht="18" customHeight="1" x14ac:dyDescent="0.2">
      <c r="A103" s="190" t="s">
        <v>65</v>
      </c>
      <c r="B103" s="181" t="s">
        <v>198</v>
      </c>
      <c r="C103" s="66" t="s">
        <v>10</v>
      </c>
      <c r="D103" s="310">
        <f>+'BDE  '!D54</f>
        <v>61.5</v>
      </c>
      <c r="E103" s="61"/>
      <c r="F103" s="20"/>
      <c r="G103" s="324"/>
      <c r="H103" s="35"/>
      <c r="I103" s="35"/>
    </row>
    <row r="104" spans="1:9" ht="18" customHeight="1" x14ac:dyDescent="0.2">
      <c r="A104" s="23"/>
      <c r="B104" s="4"/>
      <c r="C104" s="75"/>
      <c r="D104" s="26"/>
      <c r="E104" s="36" t="s">
        <v>104</v>
      </c>
      <c r="F104" s="25" t="s">
        <v>314</v>
      </c>
      <c r="G104" s="333">
        <v>5</v>
      </c>
      <c r="H104" s="37">
        <v>25000</v>
      </c>
      <c r="I104" s="37">
        <f>G104*H104</f>
        <v>125000</v>
      </c>
    </row>
    <row r="105" spans="1:9" ht="18" customHeight="1" x14ac:dyDescent="0.2">
      <c r="A105" s="21"/>
      <c r="B105" s="77"/>
      <c r="C105" s="78"/>
      <c r="D105" s="27"/>
      <c r="E105" s="39" t="s">
        <v>71</v>
      </c>
      <c r="F105" s="22" t="s">
        <v>8</v>
      </c>
      <c r="G105" s="339">
        <v>0.1</v>
      </c>
      <c r="H105" s="40">
        <f>H58</f>
        <v>5000</v>
      </c>
      <c r="I105" s="40">
        <f>G105*H105</f>
        <v>500</v>
      </c>
    </row>
    <row r="106" spans="1:9" ht="18" customHeight="1" x14ac:dyDescent="0.2">
      <c r="A106" s="190" t="s">
        <v>153</v>
      </c>
      <c r="B106" s="199" t="s">
        <v>258</v>
      </c>
      <c r="C106" s="75" t="s">
        <v>10</v>
      </c>
      <c r="D106" s="306">
        <f>'BDE  '!D55</f>
        <v>8.6</v>
      </c>
      <c r="E106" s="36"/>
      <c r="F106" s="25"/>
      <c r="G106" s="333"/>
      <c r="H106" s="37"/>
      <c r="I106" s="37"/>
    </row>
    <row r="107" spans="1:9" ht="18" customHeight="1" x14ac:dyDescent="0.2">
      <c r="A107" s="23"/>
      <c r="B107" s="4"/>
      <c r="C107" s="75"/>
      <c r="D107" s="26"/>
      <c r="E107" s="36" t="s">
        <v>316</v>
      </c>
      <c r="F107" s="25" t="s">
        <v>10</v>
      </c>
      <c r="G107" s="333">
        <v>9</v>
      </c>
      <c r="H107" s="37">
        <v>7000</v>
      </c>
      <c r="I107" s="37">
        <f>G107*H107</f>
        <v>63000</v>
      </c>
    </row>
    <row r="108" spans="1:9" ht="18" customHeight="1" x14ac:dyDescent="0.2">
      <c r="A108" s="23"/>
      <c r="B108" s="4"/>
      <c r="C108" s="75"/>
      <c r="D108" s="26"/>
      <c r="E108" s="36" t="s">
        <v>317</v>
      </c>
      <c r="F108" s="25" t="s">
        <v>12</v>
      </c>
      <c r="G108" s="333">
        <v>15</v>
      </c>
      <c r="H108" s="37">
        <v>1000</v>
      </c>
      <c r="I108" s="37">
        <f>G108*H108</f>
        <v>15000</v>
      </c>
    </row>
    <row r="109" spans="1:9" ht="18" customHeight="1" x14ac:dyDescent="0.2">
      <c r="A109" s="190" t="s">
        <v>257</v>
      </c>
      <c r="B109" s="180" t="s">
        <v>70</v>
      </c>
      <c r="C109" s="66" t="s">
        <v>10</v>
      </c>
      <c r="D109" s="310">
        <f>+'BDE  '!D56</f>
        <v>10.8</v>
      </c>
      <c r="E109" s="61"/>
      <c r="F109" s="20"/>
      <c r="G109" s="324"/>
      <c r="H109" s="35"/>
      <c r="I109" s="35"/>
    </row>
    <row r="110" spans="1:9" ht="18" customHeight="1" x14ac:dyDescent="0.2">
      <c r="A110" s="23"/>
      <c r="B110" s="76"/>
      <c r="C110" s="75"/>
      <c r="D110" s="26"/>
      <c r="E110" s="36" t="s">
        <v>125</v>
      </c>
      <c r="F110" s="25" t="s">
        <v>12</v>
      </c>
      <c r="G110" s="333">
        <v>2</v>
      </c>
      <c r="H110" s="37">
        <v>35000</v>
      </c>
      <c r="I110" s="37">
        <f>G110*H110</f>
        <v>70000</v>
      </c>
    </row>
    <row r="111" spans="1:9" ht="18" customHeight="1" x14ac:dyDescent="0.2">
      <c r="A111" s="23"/>
      <c r="B111" s="76"/>
      <c r="C111" s="75"/>
      <c r="D111" s="26"/>
      <c r="E111" s="36" t="s">
        <v>99</v>
      </c>
      <c r="F111" s="25" t="s">
        <v>12</v>
      </c>
      <c r="G111" s="333">
        <v>9</v>
      </c>
      <c r="H111" s="37">
        <v>4500</v>
      </c>
      <c r="I111" s="37">
        <f>G111*H111</f>
        <v>40500</v>
      </c>
    </row>
    <row r="112" spans="1:9" ht="18" customHeight="1" x14ac:dyDescent="0.2">
      <c r="A112" s="23"/>
      <c r="B112" s="76"/>
      <c r="C112" s="75"/>
      <c r="D112" s="26"/>
      <c r="E112" s="36" t="s">
        <v>100</v>
      </c>
      <c r="F112" s="25" t="s">
        <v>101</v>
      </c>
      <c r="G112" s="333">
        <v>1</v>
      </c>
      <c r="H112" s="37">
        <v>8000</v>
      </c>
      <c r="I112" s="37">
        <f t="shared" ref="I112:I113" si="14">G112*H112</f>
        <v>8000</v>
      </c>
    </row>
    <row r="113" spans="1:13" ht="18" customHeight="1" x14ac:dyDescent="0.2">
      <c r="A113" s="21"/>
      <c r="B113" s="17"/>
      <c r="C113" s="18"/>
      <c r="D113" s="27"/>
      <c r="E113" s="39" t="s">
        <v>91</v>
      </c>
      <c r="F113" s="22" t="s">
        <v>12</v>
      </c>
      <c r="G113" s="339">
        <v>12</v>
      </c>
      <c r="H113" s="40">
        <v>1000</v>
      </c>
      <c r="I113" s="37">
        <f t="shared" si="14"/>
        <v>12000</v>
      </c>
    </row>
    <row r="114" spans="1:13" ht="29.25" customHeight="1" x14ac:dyDescent="0.2">
      <c r="A114" s="32"/>
      <c r="B114" s="4"/>
      <c r="D114" s="43"/>
      <c r="E114" s="168"/>
      <c r="F114" s="392" t="s">
        <v>224</v>
      </c>
      <c r="G114" s="393"/>
      <c r="H114" s="394"/>
      <c r="I114" s="172">
        <f>SUM(I83:I113)</f>
        <v>5771400</v>
      </c>
    </row>
    <row r="115" spans="1:13" ht="18" customHeight="1" x14ac:dyDescent="0.2">
      <c r="A115" s="391" t="s">
        <v>203</v>
      </c>
      <c r="B115" s="391"/>
      <c r="D115" s="162"/>
      <c r="E115" s="391"/>
      <c r="F115" s="391"/>
      <c r="G115" s="325"/>
      <c r="H115" s="71"/>
      <c r="I115" s="71"/>
    </row>
    <row r="116" spans="1:13" ht="18" customHeight="1" x14ac:dyDescent="0.2">
      <c r="A116" s="178"/>
      <c r="B116" s="178"/>
      <c r="D116" s="162"/>
      <c r="E116" s="55"/>
      <c r="F116" s="56"/>
      <c r="G116" s="325"/>
      <c r="H116" s="71"/>
      <c r="I116" s="71"/>
    </row>
    <row r="117" spans="1:13" s="3" customFormat="1" ht="18" customHeight="1" x14ac:dyDescent="0.2">
      <c r="A117" s="19" t="s">
        <v>26</v>
      </c>
      <c r="B117" s="19" t="s">
        <v>27</v>
      </c>
      <c r="C117" s="19" t="s">
        <v>12</v>
      </c>
      <c r="D117" s="19" t="s">
        <v>28</v>
      </c>
      <c r="E117" s="19" t="s">
        <v>30</v>
      </c>
      <c r="F117" s="19" t="s">
        <v>12</v>
      </c>
      <c r="G117" s="316" t="s">
        <v>28</v>
      </c>
      <c r="H117" s="34" t="s">
        <v>36</v>
      </c>
      <c r="I117" s="34" t="s">
        <v>29</v>
      </c>
      <c r="J117" s="139"/>
      <c r="K117" s="371"/>
      <c r="M117" s="139"/>
    </row>
    <row r="118" spans="1:13" s="89" customFormat="1" ht="39" customHeight="1" x14ac:dyDescent="0.2">
      <c r="A118" s="62" t="s">
        <v>14</v>
      </c>
      <c r="B118" s="198" t="s">
        <v>285</v>
      </c>
      <c r="C118" s="66" t="s">
        <v>12</v>
      </c>
      <c r="D118" s="311">
        <f>'BDE  '!D62</f>
        <v>1</v>
      </c>
      <c r="E118" s="79"/>
      <c r="F118" s="80"/>
      <c r="G118" s="346">
        <v>1</v>
      </c>
      <c r="H118" s="59">
        <v>240000</v>
      </c>
      <c r="I118" s="104">
        <f>G118*H118</f>
        <v>240000</v>
      </c>
      <c r="J118" s="90"/>
      <c r="K118" s="372"/>
      <c r="M118" s="90"/>
    </row>
    <row r="119" spans="1:13" s="89" customFormat="1" ht="27" customHeight="1" x14ac:dyDescent="0.2">
      <c r="A119" s="60" t="s">
        <v>15</v>
      </c>
      <c r="B119" s="196" t="s">
        <v>287</v>
      </c>
      <c r="C119" s="72" t="s">
        <v>12</v>
      </c>
      <c r="D119" s="311">
        <f>'BDE  '!D63</f>
        <v>1</v>
      </c>
      <c r="E119" s="79"/>
      <c r="F119" s="80"/>
      <c r="G119" s="346">
        <v>1</v>
      </c>
      <c r="H119" s="59">
        <v>125000</v>
      </c>
      <c r="I119" s="104">
        <f>G119*H119</f>
        <v>125000</v>
      </c>
      <c r="J119" s="90"/>
      <c r="K119" s="372"/>
      <c r="M119" s="90"/>
    </row>
    <row r="120" spans="1:13" s="89" customFormat="1" ht="30" customHeight="1" x14ac:dyDescent="0.2">
      <c r="A120" s="173"/>
      <c r="B120" s="74"/>
      <c r="C120" s="174"/>
      <c r="D120" s="177"/>
      <c r="E120" s="175"/>
      <c r="F120" s="392" t="s">
        <v>95</v>
      </c>
      <c r="G120" s="393"/>
      <c r="H120" s="394"/>
      <c r="I120" s="176">
        <f>SUM(I118:I119)</f>
        <v>365000</v>
      </c>
      <c r="J120" s="90"/>
      <c r="K120" s="372"/>
      <c r="M120" s="90"/>
    </row>
    <row r="121" spans="1:13" ht="18" customHeight="1" x14ac:dyDescent="0.2">
      <c r="A121" s="391" t="s">
        <v>204</v>
      </c>
      <c r="B121" s="391"/>
      <c r="D121" s="162"/>
      <c r="E121" s="391"/>
      <c r="F121" s="391"/>
      <c r="G121" s="325"/>
      <c r="H121" s="71"/>
      <c r="I121" s="71"/>
    </row>
    <row r="122" spans="1:13" ht="18" customHeight="1" x14ac:dyDescent="0.2">
      <c r="A122" s="178"/>
      <c r="B122" s="178"/>
      <c r="D122" s="162"/>
      <c r="E122" s="55"/>
      <c r="F122" s="56"/>
      <c r="G122" s="325"/>
      <c r="H122" s="71"/>
      <c r="I122" s="71"/>
    </row>
    <row r="123" spans="1:13" s="3" customFormat="1" ht="18" customHeight="1" x14ac:dyDescent="0.2">
      <c r="A123" s="19" t="s">
        <v>26</v>
      </c>
      <c r="B123" s="19" t="s">
        <v>27</v>
      </c>
      <c r="C123" s="19" t="s">
        <v>12</v>
      </c>
      <c r="D123" s="19" t="s">
        <v>28</v>
      </c>
      <c r="E123" s="19" t="s">
        <v>30</v>
      </c>
      <c r="F123" s="19" t="s">
        <v>12</v>
      </c>
      <c r="G123" s="316" t="s">
        <v>28</v>
      </c>
      <c r="H123" s="34" t="s">
        <v>36</v>
      </c>
      <c r="I123" s="34" t="s">
        <v>29</v>
      </c>
      <c r="J123" s="139"/>
      <c r="K123" s="371"/>
      <c r="M123" s="139"/>
    </row>
    <row r="124" spans="1:13" s="89" customFormat="1" ht="30" customHeight="1" x14ac:dyDescent="0.2">
      <c r="A124" s="62" t="s">
        <v>21</v>
      </c>
      <c r="B124" s="198" t="s">
        <v>202</v>
      </c>
      <c r="C124" s="197" t="s">
        <v>12</v>
      </c>
      <c r="D124" s="207">
        <v>1</v>
      </c>
      <c r="E124" s="79"/>
      <c r="F124" s="80"/>
      <c r="G124" s="346">
        <v>1</v>
      </c>
      <c r="H124" s="59">
        <v>150000</v>
      </c>
      <c r="I124" s="104">
        <f>G124*H124</f>
        <v>150000</v>
      </c>
      <c r="J124" s="90"/>
      <c r="K124" s="372"/>
      <c r="M124" s="90"/>
    </row>
    <row r="125" spans="1:13" s="89" customFormat="1" ht="30" customHeight="1" x14ac:dyDescent="0.2">
      <c r="A125" s="62" t="s">
        <v>22</v>
      </c>
      <c r="B125" s="198" t="s">
        <v>259</v>
      </c>
      <c r="C125" s="197" t="s">
        <v>12</v>
      </c>
      <c r="D125" s="207">
        <v>2</v>
      </c>
      <c r="E125" s="79"/>
      <c r="F125" s="80"/>
      <c r="G125" s="346">
        <v>2</v>
      </c>
      <c r="H125" s="59">
        <v>225000</v>
      </c>
      <c r="I125" s="104">
        <f t="shared" ref="I125:I127" si="15">G125*H125</f>
        <v>450000</v>
      </c>
      <c r="J125" s="90"/>
      <c r="K125" s="372"/>
      <c r="M125" s="90"/>
    </row>
    <row r="126" spans="1:13" s="89" customFormat="1" ht="30" customHeight="1" x14ac:dyDescent="0.2">
      <c r="A126" s="62" t="s">
        <v>251</v>
      </c>
      <c r="B126" s="198" t="s">
        <v>260</v>
      </c>
      <c r="C126" s="197" t="s">
        <v>12</v>
      </c>
      <c r="D126" s="207">
        <v>2</v>
      </c>
      <c r="E126" s="79"/>
      <c r="F126" s="80"/>
      <c r="G126" s="346">
        <v>2</v>
      </c>
      <c r="H126" s="59">
        <v>200000</v>
      </c>
      <c r="I126" s="104">
        <f t="shared" si="15"/>
        <v>400000</v>
      </c>
      <c r="J126" s="90"/>
      <c r="K126" s="372"/>
      <c r="M126" s="90"/>
    </row>
    <row r="127" spans="1:13" s="89" customFormat="1" ht="30" customHeight="1" x14ac:dyDescent="0.2">
      <c r="A127" s="60" t="s">
        <v>185</v>
      </c>
      <c r="B127" s="196" t="s">
        <v>295</v>
      </c>
      <c r="C127" s="194" t="s">
        <v>12</v>
      </c>
      <c r="D127" s="207">
        <v>13</v>
      </c>
      <c r="E127" s="79"/>
      <c r="F127" s="80"/>
      <c r="G127" s="346">
        <v>13</v>
      </c>
      <c r="H127" s="59">
        <v>10000</v>
      </c>
      <c r="I127" s="104">
        <f t="shared" si="15"/>
        <v>130000</v>
      </c>
      <c r="J127" s="90"/>
      <c r="K127" s="372"/>
      <c r="M127" s="90"/>
    </row>
    <row r="128" spans="1:13" s="89" customFormat="1" ht="30" customHeight="1" x14ac:dyDescent="0.2">
      <c r="A128" s="173"/>
      <c r="B128" s="74"/>
      <c r="C128" s="174"/>
      <c r="D128" s="177"/>
      <c r="E128" s="175"/>
      <c r="F128" s="392" t="s">
        <v>225</v>
      </c>
      <c r="G128" s="393"/>
      <c r="H128" s="394"/>
      <c r="I128" s="176">
        <f>SUM(I124:I127)</f>
        <v>1130000</v>
      </c>
      <c r="J128" s="90"/>
      <c r="K128" s="372"/>
      <c r="M128" s="90"/>
    </row>
    <row r="129" spans="1:13" ht="18" customHeight="1" x14ac:dyDescent="0.2">
      <c r="A129" s="391" t="s">
        <v>207</v>
      </c>
      <c r="B129" s="391"/>
      <c r="D129" s="162"/>
      <c r="E129" s="71"/>
      <c r="F129" s="71"/>
      <c r="G129" s="340"/>
      <c r="H129" s="71"/>
      <c r="I129" s="156"/>
      <c r="J129" s="1"/>
    </row>
    <row r="130" spans="1:13" ht="18" customHeight="1" x14ac:dyDescent="0.2">
      <c r="A130" s="32"/>
      <c r="B130" s="4"/>
      <c r="D130" s="43"/>
      <c r="E130" s="44"/>
      <c r="F130" s="154"/>
      <c r="G130" s="341"/>
      <c r="H130" s="154"/>
      <c r="I130" s="155"/>
    </row>
    <row r="131" spans="1:13" s="3" customFormat="1" ht="18" customHeight="1" x14ac:dyDescent="0.2">
      <c r="A131" s="19" t="s">
        <v>26</v>
      </c>
      <c r="B131" s="19" t="s">
        <v>27</v>
      </c>
      <c r="C131" s="19" t="s">
        <v>12</v>
      </c>
      <c r="D131" s="19" t="s">
        <v>28</v>
      </c>
      <c r="E131" s="19" t="s">
        <v>30</v>
      </c>
      <c r="F131" s="19" t="s">
        <v>12</v>
      </c>
      <c r="G131" s="316" t="s">
        <v>28</v>
      </c>
      <c r="H131" s="34" t="s">
        <v>36</v>
      </c>
      <c r="I131" s="34" t="s">
        <v>29</v>
      </c>
      <c r="J131" s="139"/>
      <c r="K131" s="371"/>
      <c r="M131" s="139"/>
    </row>
    <row r="132" spans="1:13" ht="18" customHeight="1" x14ac:dyDescent="0.2">
      <c r="A132" s="65" t="s">
        <v>154</v>
      </c>
      <c r="B132" s="182" t="s">
        <v>171</v>
      </c>
      <c r="C132" s="66" t="s">
        <v>1</v>
      </c>
      <c r="D132" s="308">
        <f>+'BDE  '!D78</f>
        <v>246.19</v>
      </c>
      <c r="E132" s="84"/>
      <c r="F132" s="20"/>
      <c r="G132" s="324"/>
      <c r="H132" s="35"/>
      <c r="I132" s="35"/>
    </row>
    <row r="133" spans="1:13" ht="18" customHeight="1" x14ac:dyDescent="0.2">
      <c r="A133" s="87"/>
      <c r="B133" s="76"/>
      <c r="C133" s="75"/>
      <c r="D133" s="28"/>
      <c r="E133" s="50" t="s">
        <v>81</v>
      </c>
      <c r="F133" s="25" t="s">
        <v>23</v>
      </c>
      <c r="G133" s="333">
        <v>2</v>
      </c>
      <c r="H133" s="37">
        <v>14000</v>
      </c>
      <c r="I133" s="37">
        <f>G133*H133</f>
        <v>28000</v>
      </c>
    </row>
    <row r="134" spans="1:13" ht="18" customHeight="1" x14ac:dyDescent="0.2">
      <c r="A134" s="87"/>
      <c r="B134" s="76"/>
      <c r="C134" s="75"/>
      <c r="D134" s="28"/>
      <c r="E134" s="50" t="s">
        <v>78</v>
      </c>
      <c r="F134" s="25" t="s">
        <v>12</v>
      </c>
      <c r="G134" s="333">
        <v>2</v>
      </c>
      <c r="H134" s="37">
        <v>5000</v>
      </c>
      <c r="I134" s="37">
        <f t="shared" ref="I134:I135" si="16">G134*H134</f>
        <v>10000</v>
      </c>
    </row>
    <row r="135" spans="1:13" ht="18" customHeight="1" x14ac:dyDescent="0.2">
      <c r="A135" s="87"/>
      <c r="B135" s="76"/>
      <c r="C135" s="75"/>
      <c r="D135" s="28"/>
      <c r="E135" s="50" t="s">
        <v>253</v>
      </c>
      <c r="F135" s="25" t="s">
        <v>8</v>
      </c>
      <c r="G135" s="333">
        <v>1</v>
      </c>
      <c r="H135" s="37">
        <v>700</v>
      </c>
      <c r="I135" s="37">
        <f t="shared" si="16"/>
        <v>700</v>
      </c>
    </row>
    <row r="136" spans="1:13" ht="18" customHeight="1" x14ac:dyDescent="0.2">
      <c r="A136" s="87"/>
      <c r="B136" s="76"/>
      <c r="C136" s="75"/>
      <c r="D136" s="28"/>
      <c r="E136" s="50" t="s">
        <v>254</v>
      </c>
      <c r="F136" s="25" t="s">
        <v>12</v>
      </c>
      <c r="G136" s="333">
        <v>10</v>
      </c>
      <c r="H136" s="37">
        <v>250</v>
      </c>
      <c r="I136" s="37">
        <f t="shared" ref="I136" si="17">G136*H136</f>
        <v>2500</v>
      </c>
    </row>
    <row r="137" spans="1:13" ht="27" customHeight="1" x14ac:dyDescent="0.2">
      <c r="A137" s="62" t="s">
        <v>155</v>
      </c>
      <c r="B137" s="183" t="s">
        <v>205</v>
      </c>
      <c r="C137" s="66" t="s">
        <v>1</v>
      </c>
      <c r="D137" s="308">
        <f>+'BDE  '!D79</f>
        <v>112.8</v>
      </c>
      <c r="E137" s="84"/>
      <c r="F137" s="20"/>
      <c r="G137" s="324"/>
      <c r="H137" s="35"/>
      <c r="I137" s="35"/>
    </row>
    <row r="138" spans="1:13" ht="18.75" customHeight="1" x14ac:dyDescent="0.2">
      <c r="A138" s="85"/>
      <c r="B138" s="76"/>
      <c r="C138" s="75"/>
      <c r="D138" s="28"/>
      <c r="E138" s="50" t="s">
        <v>245</v>
      </c>
      <c r="F138" s="25" t="s">
        <v>8</v>
      </c>
      <c r="G138" s="333">
        <v>40</v>
      </c>
      <c r="H138" s="195">
        <v>4000</v>
      </c>
      <c r="I138" s="37">
        <f>G138*H138</f>
        <v>160000</v>
      </c>
    </row>
    <row r="139" spans="1:13" ht="18" customHeight="1" x14ac:dyDescent="0.2">
      <c r="A139" s="85"/>
      <c r="B139" s="76"/>
      <c r="C139" s="75"/>
      <c r="D139" s="28"/>
      <c r="E139" s="50" t="s">
        <v>78</v>
      </c>
      <c r="F139" s="25" t="s">
        <v>12</v>
      </c>
      <c r="G139" s="333">
        <v>2</v>
      </c>
      <c r="H139" s="37">
        <v>5000</v>
      </c>
      <c r="I139" s="37">
        <f t="shared" ref="I139:I140" si="18">G139*H139</f>
        <v>10000</v>
      </c>
    </row>
    <row r="140" spans="1:13" ht="18" customHeight="1" x14ac:dyDescent="0.2">
      <c r="A140" s="85"/>
      <c r="B140" s="76"/>
      <c r="C140" s="75"/>
      <c r="D140" s="28"/>
      <c r="E140" s="50" t="s">
        <v>80</v>
      </c>
      <c r="F140" s="25" t="s">
        <v>12</v>
      </c>
      <c r="G140" s="333">
        <v>2</v>
      </c>
      <c r="H140" s="37">
        <v>3500</v>
      </c>
      <c r="I140" s="37">
        <f t="shared" si="18"/>
        <v>7000</v>
      </c>
    </row>
    <row r="141" spans="1:13" ht="27" customHeight="1" x14ac:dyDescent="0.2">
      <c r="A141" s="62" t="s">
        <v>156</v>
      </c>
      <c r="B141" s="183" t="s">
        <v>206</v>
      </c>
      <c r="C141" s="66" t="s">
        <v>1</v>
      </c>
      <c r="D141" s="308">
        <f>+'BDE  '!D80</f>
        <v>133.38999999999999</v>
      </c>
      <c r="E141" s="84"/>
      <c r="F141" s="20"/>
      <c r="G141" s="324"/>
      <c r="H141" s="35"/>
      <c r="I141" s="35"/>
    </row>
    <row r="142" spans="1:13" ht="18" customHeight="1" x14ac:dyDescent="0.2">
      <c r="A142" s="85"/>
      <c r="B142" s="76"/>
      <c r="C142" s="86"/>
      <c r="D142" s="28"/>
      <c r="E142" s="50" t="s">
        <v>246</v>
      </c>
      <c r="F142" s="25" t="s">
        <v>8</v>
      </c>
      <c r="G142" s="333">
        <v>50</v>
      </c>
      <c r="H142" s="195">
        <v>3000</v>
      </c>
      <c r="I142" s="37">
        <f>G142*H142</f>
        <v>150000</v>
      </c>
    </row>
    <row r="143" spans="1:13" ht="18" customHeight="1" x14ac:dyDescent="0.2">
      <c r="A143" s="85"/>
      <c r="B143" s="76"/>
      <c r="C143" s="86"/>
      <c r="D143" s="28"/>
      <c r="E143" s="50" t="s">
        <v>78</v>
      </c>
      <c r="F143" s="25" t="s">
        <v>12</v>
      </c>
      <c r="G143" s="333">
        <v>2</v>
      </c>
      <c r="H143" s="37">
        <f>H139</f>
        <v>5000</v>
      </c>
      <c r="I143" s="37">
        <f t="shared" ref="I143:I144" si="19">G143*H143</f>
        <v>10000</v>
      </c>
    </row>
    <row r="144" spans="1:13" ht="18" customHeight="1" x14ac:dyDescent="0.2">
      <c r="A144" s="85"/>
      <c r="B144" s="76"/>
      <c r="C144" s="86"/>
      <c r="D144" s="28"/>
      <c r="E144" s="50" t="s">
        <v>80</v>
      </c>
      <c r="F144" s="25" t="s">
        <v>12</v>
      </c>
      <c r="G144" s="333">
        <v>2</v>
      </c>
      <c r="H144" s="37">
        <f>H140</f>
        <v>3500</v>
      </c>
      <c r="I144" s="37">
        <f t="shared" si="19"/>
        <v>7000</v>
      </c>
    </row>
    <row r="145" spans="1:13" ht="27" customHeight="1" x14ac:dyDescent="0.2">
      <c r="A145" s="62" t="s">
        <v>157</v>
      </c>
      <c r="B145" s="180" t="s">
        <v>230</v>
      </c>
      <c r="C145" s="83" t="s">
        <v>1</v>
      </c>
      <c r="D145" s="308">
        <f>+'BDE  '!D81</f>
        <v>105.57</v>
      </c>
      <c r="E145" s="84"/>
      <c r="F145" s="20"/>
      <c r="G145" s="321"/>
      <c r="H145" s="91"/>
      <c r="I145" s="91"/>
    </row>
    <row r="146" spans="1:13" ht="18" customHeight="1" x14ac:dyDescent="0.2">
      <c r="A146" s="87"/>
      <c r="B146" s="76"/>
      <c r="C146" s="86"/>
      <c r="D146" s="28"/>
      <c r="E146" s="50" t="s">
        <v>24</v>
      </c>
      <c r="F146" s="25" t="s">
        <v>8</v>
      </c>
      <c r="G146" s="322">
        <v>20</v>
      </c>
      <c r="H146" s="67">
        <v>15000</v>
      </c>
      <c r="I146" s="67">
        <f t="shared" ref="I146:I151" si="20">G146*H146</f>
        <v>300000</v>
      </c>
    </row>
    <row r="147" spans="1:13" ht="18" customHeight="1" x14ac:dyDescent="0.2">
      <c r="A147" s="87"/>
      <c r="B147" s="76"/>
      <c r="C147" s="86"/>
      <c r="D147" s="28"/>
      <c r="E147" s="50" t="s">
        <v>326</v>
      </c>
      <c r="F147" s="25" t="s">
        <v>107</v>
      </c>
      <c r="G147" s="322">
        <v>5</v>
      </c>
      <c r="H147" s="67">
        <v>3500</v>
      </c>
      <c r="I147" s="67">
        <f t="shared" si="20"/>
        <v>17500</v>
      </c>
    </row>
    <row r="148" spans="1:13" ht="18" customHeight="1" x14ac:dyDescent="0.2">
      <c r="A148" s="87"/>
      <c r="B148" s="76"/>
      <c r="C148" s="86"/>
      <c r="D148" s="28"/>
      <c r="E148" s="50" t="s">
        <v>236</v>
      </c>
      <c r="F148" s="25" t="s">
        <v>8</v>
      </c>
      <c r="G148" s="322">
        <v>2</v>
      </c>
      <c r="H148" s="67">
        <v>15000</v>
      </c>
      <c r="I148" s="67">
        <f t="shared" si="20"/>
        <v>30000</v>
      </c>
    </row>
    <row r="149" spans="1:13" ht="18" customHeight="1" x14ac:dyDescent="0.2">
      <c r="A149" s="87"/>
      <c r="B149" s="76"/>
      <c r="C149" s="86"/>
      <c r="D149" s="28"/>
      <c r="E149" s="50" t="s">
        <v>83</v>
      </c>
      <c r="F149" s="25" t="s">
        <v>84</v>
      </c>
      <c r="G149" s="322">
        <v>2</v>
      </c>
      <c r="H149" s="67">
        <v>6000</v>
      </c>
      <c r="I149" s="67">
        <f t="shared" si="20"/>
        <v>12000</v>
      </c>
    </row>
    <row r="150" spans="1:13" ht="18" customHeight="1" x14ac:dyDescent="0.2">
      <c r="A150" s="87"/>
      <c r="B150" s="76"/>
      <c r="C150" s="86"/>
      <c r="D150" s="28"/>
      <c r="E150" s="50" t="s">
        <v>78</v>
      </c>
      <c r="F150" s="25" t="s">
        <v>12</v>
      </c>
      <c r="G150" s="333">
        <v>2</v>
      </c>
      <c r="H150" s="37">
        <f>H139</f>
        <v>5000</v>
      </c>
      <c r="I150" s="37">
        <f t="shared" si="20"/>
        <v>10000</v>
      </c>
    </row>
    <row r="151" spans="1:13" ht="18" customHeight="1" x14ac:dyDescent="0.2">
      <c r="A151" s="193"/>
      <c r="B151" s="64"/>
      <c r="C151" s="312"/>
      <c r="D151" s="29"/>
      <c r="E151" s="48" t="s">
        <v>80</v>
      </c>
      <c r="F151" s="25" t="s">
        <v>12</v>
      </c>
      <c r="G151" s="322">
        <v>2</v>
      </c>
      <c r="H151" s="67">
        <f>H140</f>
        <v>3500</v>
      </c>
      <c r="I151" s="42">
        <f t="shared" si="20"/>
        <v>7000</v>
      </c>
    </row>
    <row r="152" spans="1:13" ht="28.5" customHeight="1" x14ac:dyDescent="0.2">
      <c r="A152" s="178"/>
      <c r="B152" s="178"/>
      <c r="D152" s="162"/>
      <c r="E152" s="55"/>
      <c r="F152" s="392" t="s">
        <v>170</v>
      </c>
      <c r="G152" s="393"/>
      <c r="H152" s="394"/>
      <c r="I152" s="169">
        <f>SUM(I132:I151)</f>
        <v>761700</v>
      </c>
    </row>
    <row r="153" spans="1:13" ht="18" customHeight="1" x14ac:dyDescent="0.2">
      <c r="A153" s="391" t="s">
        <v>209</v>
      </c>
      <c r="B153" s="391"/>
      <c r="D153" s="162"/>
      <c r="E153" s="55"/>
      <c r="F153" s="56"/>
      <c r="G153" s="325"/>
      <c r="H153" s="71"/>
      <c r="I153" s="71"/>
    </row>
    <row r="154" spans="1:13" ht="18" customHeight="1" x14ac:dyDescent="0.2">
      <c r="A154" s="178"/>
      <c r="B154" s="178"/>
      <c r="D154" s="162"/>
      <c r="E154" s="55"/>
      <c r="F154" s="56"/>
      <c r="G154" s="325"/>
      <c r="H154" s="71"/>
      <c r="I154" s="71"/>
    </row>
    <row r="155" spans="1:13" s="3" customFormat="1" ht="18" customHeight="1" x14ac:dyDescent="0.2">
      <c r="A155" s="19" t="s">
        <v>26</v>
      </c>
      <c r="B155" s="19" t="s">
        <v>27</v>
      </c>
      <c r="C155" s="19" t="s">
        <v>12</v>
      </c>
      <c r="D155" s="19" t="s">
        <v>28</v>
      </c>
      <c r="E155" s="19" t="s">
        <v>30</v>
      </c>
      <c r="F155" s="19" t="s">
        <v>12</v>
      </c>
      <c r="G155" s="316" t="s">
        <v>28</v>
      </c>
      <c r="H155" s="34" t="s">
        <v>36</v>
      </c>
      <c r="I155" s="34" t="s">
        <v>29</v>
      </c>
      <c r="J155" s="139"/>
      <c r="K155" s="371"/>
      <c r="M155" s="139"/>
    </row>
    <row r="156" spans="1:13" ht="27" customHeight="1" x14ac:dyDescent="0.2">
      <c r="A156" s="62" t="s">
        <v>213</v>
      </c>
      <c r="B156" s="198" t="s">
        <v>228</v>
      </c>
      <c r="C156" s="194" t="s">
        <v>10</v>
      </c>
      <c r="D156" s="208">
        <v>30</v>
      </c>
      <c r="E156" s="84"/>
      <c r="F156" s="20"/>
      <c r="G156" s="324">
        <v>30</v>
      </c>
      <c r="H156" s="35">
        <v>2500</v>
      </c>
      <c r="I156" s="35">
        <f>G156*H156</f>
        <v>75000</v>
      </c>
    </row>
    <row r="157" spans="1:13" ht="27" customHeight="1" x14ac:dyDescent="0.2">
      <c r="A157" s="62" t="s">
        <v>214</v>
      </c>
      <c r="B157" s="198" t="s">
        <v>210</v>
      </c>
      <c r="C157" s="194" t="s">
        <v>12</v>
      </c>
      <c r="D157" s="208">
        <v>1</v>
      </c>
      <c r="E157" s="84"/>
      <c r="F157" s="20"/>
      <c r="G157" s="324">
        <v>1</v>
      </c>
      <c r="H157" s="35">
        <v>10000</v>
      </c>
      <c r="I157" s="35">
        <f t="shared" ref="I157:I160" si="21">G157*H157</f>
        <v>10000</v>
      </c>
    </row>
    <row r="158" spans="1:13" ht="27.75" customHeight="1" x14ac:dyDescent="0.2">
      <c r="A158" s="62" t="s">
        <v>215</v>
      </c>
      <c r="B158" s="198" t="s">
        <v>211</v>
      </c>
      <c r="C158" s="194" t="s">
        <v>12</v>
      </c>
      <c r="D158" s="208">
        <v>2</v>
      </c>
      <c r="E158" s="81"/>
      <c r="F158" s="58"/>
      <c r="G158" s="342">
        <v>2</v>
      </c>
      <c r="H158" s="94">
        <v>15000</v>
      </c>
      <c r="I158" s="35">
        <f t="shared" si="21"/>
        <v>30000</v>
      </c>
      <c r="K158" s="95"/>
      <c r="M158" s="140"/>
    </row>
    <row r="159" spans="1:13" ht="27" customHeight="1" x14ac:dyDescent="0.2">
      <c r="A159" s="62" t="s">
        <v>216</v>
      </c>
      <c r="B159" s="196" t="s">
        <v>212</v>
      </c>
      <c r="C159" s="194" t="s">
        <v>12</v>
      </c>
      <c r="D159" s="208">
        <v>4</v>
      </c>
      <c r="E159" s="81"/>
      <c r="F159" s="58"/>
      <c r="G159" s="343">
        <v>4</v>
      </c>
      <c r="H159" s="59">
        <v>7500</v>
      </c>
      <c r="I159" s="35">
        <f t="shared" si="21"/>
        <v>30000</v>
      </c>
    </row>
    <row r="160" spans="1:13" ht="17.25" customHeight="1" x14ac:dyDescent="0.2">
      <c r="A160" s="82" t="s">
        <v>217</v>
      </c>
      <c r="B160" s="196" t="s">
        <v>25</v>
      </c>
      <c r="C160" s="194" t="s">
        <v>12</v>
      </c>
      <c r="D160" s="208">
        <v>1</v>
      </c>
      <c r="E160" s="48"/>
      <c r="F160" s="25"/>
      <c r="G160" s="322">
        <v>1</v>
      </c>
      <c r="H160" s="67">
        <v>17500</v>
      </c>
      <c r="I160" s="35">
        <f t="shared" si="21"/>
        <v>17500</v>
      </c>
      <c r="K160" s="95"/>
      <c r="M160" s="140"/>
    </row>
    <row r="161" spans="1:13" ht="30" customHeight="1" x14ac:dyDescent="0.2">
      <c r="A161" s="32"/>
      <c r="B161" s="4"/>
      <c r="D161" s="43"/>
      <c r="E161" s="44"/>
      <c r="F161" s="392" t="s">
        <v>119</v>
      </c>
      <c r="G161" s="393"/>
      <c r="H161" s="394"/>
      <c r="I161" s="347">
        <f>SUM(I156:I160)</f>
        <v>162500</v>
      </c>
    </row>
    <row r="162" spans="1:13" ht="30" customHeight="1" x14ac:dyDescent="0.2">
      <c r="A162" s="32"/>
      <c r="B162" s="4"/>
      <c r="D162" s="43"/>
      <c r="E162" s="44"/>
      <c r="F162" s="200"/>
      <c r="G162" s="200"/>
      <c r="H162" s="200"/>
      <c r="I162" s="348"/>
    </row>
    <row r="163" spans="1:13" ht="21" customHeight="1" x14ac:dyDescent="0.2">
      <c r="A163" s="32"/>
      <c r="B163" s="4"/>
      <c r="D163" s="43"/>
      <c r="E163" s="44"/>
      <c r="F163" s="403" t="s">
        <v>30</v>
      </c>
      <c r="G163" s="404"/>
      <c r="H163" s="405"/>
      <c r="I163" s="160">
        <f>+I11+I40+I72+I79+I114+I120+I128+I152+I161</f>
        <v>23320875</v>
      </c>
    </row>
    <row r="164" spans="1:13" ht="21" customHeight="1" x14ac:dyDescent="0.2">
      <c r="F164" s="403" t="s">
        <v>327</v>
      </c>
      <c r="G164" s="404"/>
      <c r="H164" s="405"/>
      <c r="I164" s="160">
        <v>37272250</v>
      </c>
    </row>
    <row r="165" spans="1:13" s="350" customFormat="1" ht="24.75" customHeight="1" x14ac:dyDescent="0.2">
      <c r="A165" s="349"/>
      <c r="C165" s="349"/>
      <c r="D165" s="349"/>
      <c r="E165" s="349"/>
      <c r="F165" s="406" t="s">
        <v>328</v>
      </c>
      <c r="G165" s="407"/>
      <c r="H165" s="408"/>
      <c r="I165" s="352">
        <f>+I164-I163</f>
        <v>13951375</v>
      </c>
      <c r="J165" s="351"/>
      <c r="K165" s="373"/>
      <c r="M165" s="351"/>
    </row>
    <row r="205" spans="2:7" ht="15.75" x14ac:dyDescent="0.25">
      <c r="B205" s="400" t="s">
        <v>181</v>
      </c>
      <c r="C205" s="400"/>
      <c r="D205" s="400"/>
      <c r="E205" s="400"/>
      <c r="F205" s="400"/>
      <c r="G205" s="400"/>
    </row>
    <row r="206" spans="2:7" ht="15.75" x14ac:dyDescent="0.25">
      <c r="B206" s="185"/>
      <c r="C206" s="185"/>
      <c r="D206" s="185"/>
      <c r="E206" s="185"/>
      <c r="F206" s="185"/>
      <c r="G206" s="344"/>
    </row>
    <row r="208" spans="2:7" ht="18" customHeight="1" x14ac:dyDescent="0.2">
      <c r="B208" s="186" t="s">
        <v>30</v>
      </c>
      <c r="C208" s="99" t="s">
        <v>105</v>
      </c>
      <c r="D208" s="99" t="s">
        <v>28</v>
      </c>
      <c r="E208" s="99" t="s">
        <v>175</v>
      </c>
      <c r="F208" s="401" t="s">
        <v>16</v>
      </c>
      <c r="G208" s="402"/>
    </row>
    <row r="209" spans="2:7" ht="18" customHeight="1" x14ac:dyDescent="0.2">
      <c r="B209" s="134" t="s">
        <v>97</v>
      </c>
      <c r="C209" s="58" t="s">
        <v>23</v>
      </c>
      <c r="D209" s="142"/>
      <c r="E209" s="147">
        <f>+'PRIX MATX'!C7</f>
        <v>26500</v>
      </c>
      <c r="F209" s="396">
        <f>+D209*E209</f>
        <v>0</v>
      </c>
      <c r="G209" s="397"/>
    </row>
    <row r="210" spans="2:7" ht="18" customHeight="1" x14ac:dyDescent="0.2">
      <c r="B210" s="134" t="s">
        <v>38</v>
      </c>
      <c r="C210" s="58" t="s">
        <v>2</v>
      </c>
      <c r="D210" s="143"/>
      <c r="E210" s="147">
        <f>+'PRIX MATX'!C9</f>
        <v>15000</v>
      </c>
      <c r="F210" s="396">
        <f t="shared" ref="F210:F256" si="22">+D210*E210</f>
        <v>0</v>
      </c>
      <c r="G210" s="397"/>
    </row>
    <row r="211" spans="2:7" ht="18" customHeight="1" x14ac:dyDescent="0.2">
      <c r="B211" s="134" t="s">
        <v>39</v>
      </c>
      <c r="C211" s="58" t="s">
        <v>2</v>
      </c>
      <c r="D211" s="143"/>
      <c r="E211" s="147">
        <f>+'PRIX MATX'!C10</f>
        <v>75000</v>
      </c>
      <c r="F211" s="396">
        <f t="shared" si="22"/>
        <v>0</v>
      </c>
      <c r="G211" s="397"/>
    </row>
    <row r="212" spans="2:7" ht="18" customHeight="1" x14ac:dyDescent="0.2">
      <c r="B212" s="134" t="s">
        <v>34</v>
      </c>
      <c r="C212" s="58" t="s">
        <v>2</v>
      </c>
      <c r="D212" s="143"/>
      <c r="E212" s="147">
        <f>+'PRIX MATX'!C11</f>
        <v>50000</v>
      </c>
      <c r="F212" s="396">
        <f t="shared" si="22"/>
        <v>0</v>
      </c>
      <c r="G212" s="397"/>
    </row>
    <row r="213" spans="2:7" ht="18" customHeight="1" x14ac:dyDescent="0.2">
      <c r="B213" s="134" t="s">
        <v>182</v>
      </c>
      <c r="C213" s="58" t="s">
        <v>12</v>
      </c>
      <c r="D213" s="150"/>
      <c r="E213" s="147">
        <f>'PRIX MATX'!C5</f>
        <v>85</v>
      </c>
      <c r="F213" s="396">
        <f t="shared" ref="F213:F214" si="23">+D213*E213</f>
        <v>0</v>
      </c>
      <c r="G213" s="397"/>
    </row>
    <row r="214" spans="2:7" ht="18" customHeight="1" x14ac:dyDescent="0.2">
      <c r="B214" s="134" t="s">
        <v>40</v>
      </c>
      <c r="C214" s="58" t="s">
        <v>12</v>
      </c>
      <c r="D214" s="150"/>
      <c r="E214" s="147">
        <f>'PRIX MATX'!C12</f>
        <v>400</v>
      </c>
      <c r="F214" s="396">
        <f t="shared" si="23"/>
        <v>0</v>
      </c>
      <c r="G214" s="397"/>
    </row>
    <row r="215" spans="2:7" ht="18" customHeight="1" x14ac:dyDescent="0.2">
      <c r="B215" s="134" t="s">
        <v>183</v>
      </c>
      <c r="C215" s="58" t="s">
        <v>12</v>
      </c>
      <c r="D215" s="150"/>
      <c r="E215" s="147">
        <v>700</v>
      </c>
      <c r="F215" s="396">
        <f t="shared" ref="F215:F216" si="24">+D215*E215</f>
        <v>0</v>
      </c>
      <c r="G215" s="397"/>
    </row>
    <row r="216" spans="2:7" ht="18" customHeight="1" x14ac:dyDescent="0.2">
      <c r="B216" s="134" t="s">
        <v>184</v>
      </c>
      <c r="C216" s="58" t="s">
        <v>12</v>
      </c>
      <c r="D216" s="150"/>
      <c r="E216" s="147">
        <v>3000</v>
      </c>
      <c r="F216" s="396">
        <f t="shared" si="24"/>
        <v>0</v>
      </c>
      <c r="G216" s="397"/>
    </row>
    <row r="217" spans="2:7" ht="18" customHeight="1" x14ac:dyDescent="0.2">
      <c r="B217" s="134" t="s">
        <v>31</v>
      </c>
      <c r="C217" s="58" t="s">
        <v>33</v>
      </c>
      <c r="D217" s="144"/>
      <c r="E217" s="147">
        <f>+'PRIX MATX'!G5</f>
        <v>7800</v>
      </c>
      <c r="F217" s="396">
        <f t="shared" si="22"/>
        <v>0</v>
      </c>
      <c r="G217" s="397"/>
    </row>
    <row r="218" spans="2:7" ht="18" customHeight="1" x14ac:dyDescent="0.2">
      <c r="B218" s="134" t="s">
        <v>32</v>
      </c>
      <c r="C218" s="58" t="s">
        <v>33</v>
      </c>
      <c r="D218" s="144"/>
      <c r="E218" s="147">
        <f>+'PRIX MATX'!G6</f>
        <v>11600</v>
      </c>
      <c r="F218" s="396">
        <f t="shared" si="22"/>
        <v>0</v>
      </c>
      <c r="G218" s="397"/>
    </row>
    <row r="219" spans="2:7" ht="18" customHeight="1" x14ac:dyDescent="0.2">
      <c r="B219" s="134" t="s">
        <v>42</v>
      </c>
      <c r="C219" s="58" t="s">
        <v>33</v>
      </c>
      <c r="D219" s="144"/>
      <c r="E219" s="147">
        <f>+'PRIX MATX'!G7</f>
        <v>17600</v>
      </c>
      <c r="F219" s="396">
        <f t="shared" si="22"/>
        <v>0</v>
      </c>
      <c r="G219" s="397"/>
    </row>
    <row r="220" spans="2:7" ht="18" customHeight="1" x14ac:dyDescent="0.2">
      <c r="B220" s="134" t="s">
        <v>43</v>
      </c>
      <c r="C220" s="58" t="s">
        <v>33</v>
      </c>
      <c r="D220" s="144"/>
      <c r="E220" s="147">
        <f>+'PRIX MATX'!G8</f>
        <v>25300</v>
      </c>
      <c r="F220" s="396">
        <f t="shared" si="22"/>
        <v>0</v>
      </c>
      <c r="G220" s="397"/>
    </row>
    <row r="221" spans="2:7" ht="18" customHeight="1" x14ac:dyDescent="0.2">
      <c r="B221" s="134" t="s">
        <v>41</v>
      </c>
      <c r="C221" s="58" t="s">
        <v>8</v>
      </c>
      <c r="D221" s="144"/>
      <c r="E221" s="147">
        <f>+'PRIX MATX'!G9</f>
        <v>4000</v>
      </c>
      <c r="F221" s="396">
        <f t="shared" si="22"/>
        <v>0</v>
      </c>
      <c r="G221" s="397"/>
    </row>
    <row r="222" spans="2:7" ht="18" customHeight="1" x14ac:dyDescent="0.2">
      <c r="B222" s="134" t="s">
        <v>106</v>
      </c>
      <c r="C222" s="58" t="s">
        <v>12</v>
      </c>
      <c r="D222" s="142"/>
      <c r="E222" s="147">
        <f>+'PRIX MATX'!K12</f>
        <v>35000</v>
      </c>
      <c r="F222" s="396">
        <f t="shared" si="22"/>
        <v>0</v>
      </c>
      <c r="G222" s="397"/>
    </row>
    <row r="223" spans="2:7" ht="18" customHeight="1" x14ac:dyDescent="0.2">
      <c r="B223" s="135" t="s">
        <v>54</v>
      </c>
      <c r="C223" s="58" t="s">
        <v>12</v>
      </c>
      <c r="D223" s="144"/>
      <c r="E223" s="147">
        <f>+'PRIX MATX'!K6</f>
        <v>4000</v>
      </c>
      <c r="F223" s="396">
        <f t="shared" si="22"/>
        <v>0</v>
      </c>
      <c r="G223" s="397"/>
    </row>
    <row r="224" spans="2:7" ht="18" customHeight="1" x14ac:dyDescent="0.2">
      <c r="B224" s="135" t="s">
        <v>58</v>
      </c>
      <c r="C224" s="58" t="s">
        <v>12</v>
      </c>
      <c r="D224" s="144"/>
      <c r="E224" s="147">
        <f>+'PRIX MATX'!K8</f>
        <v>4000</v>
      </c>
      <c r="F224" s="396">
        <f t="shared" si="22"/>
        <v>0</v>
      </c>
      <c r="G224" s="397"/>
    </row>
    <row r="225" spans="2:9" ht="18" customHeight="1" x14ac:dyDescent="0.2">
      <c r="B225" s="134" t="s">
        <v>162</v>
      </c>
      <c r="C225" s="58" t="s">
        <v>12</v>
      </c>
      <c r="D225" s="145"/>
      <c r="E225" s="148">
        <f>+'PRIX MATX'!K9</f>
        <v>6000</v>
      </c>
      <c r="F225" s="396">
        <f t="shared" si="22"/>
        <v>0</v>
      </c>
      <c r="G225" s="397"/>
    </row>
    <row r="226" spans="2:9" ht="18" customHeight="1" x14ac:dyDescent="0.2">
      <c r="B226" s="36" t="s">
        <v>120</v>
      </c>
      <c r="C226" s="58"/>
      <c r="D226" s="145"/>
      <c r="E226" s="148">
        <f>+'PRIX MATX'!K15</f>
        <v>8500</v>
      </c>
      <c r="F226" s="396">
        <f t="shared" si="22"/>
        <v>0</v>
      </c>
      <c r="G226" s="397"/>
    </row>
    <row r="227" spans="2:9" ht="18" customHeight="1" x14ac:dyDescent="0.2">
      <c r="B227" s="135" t="s">
        <v>88</v>
      </c>
      <c r="C227" s="58" t="s">
        <v>12</v>
      </c>
      <c r="D227" s="144"/>
      <c r="E227" s="147">
        <f>+'PRIX MATX'!K10</f>
        <v>3500</v>
      </c>
      <c r="F227" s="396">
        <f t="shared" si="22"/>
        <v>0</v>
      </c>
      <c r="G227" s="397"/>
    </row>
    <row r="228" spans="2:9" ht="18" customHeight="1" x14ac:dyDescent="0.2">
      <c r="B228" s="103" t="s">
        <v>164</v>
      </c>
      <c r="C228" s="58" t="s">
        <v>47</v>
      </c>
      <c r="D228" s="144"/>
      <c r="E228" s="147">
        <v>81750</v>
      </c>
      <c r="F228" s="396">
        <f t="shared" ref="F228" si="25">+D228*E228</f>
        <v>0</v>
      </c>
      <c r="G228" s="397"/>
    </row>
    <row r="229" spans="2:9" ht="18" customHeight="1" x14ac:dyDescent="0.2">
      <c r="B229" s="39" t="s">
        <v>96</v>
      </c>
      <c r="C229" s="58" t="s">
        <v>12</v>
      </c>
      <c r="D229" s="144"/>
      <c r="E229" s="147">
        <f>+'PRIX MATX'!O19</f>
        <v>500</v>
      </c>
      <c r="F229" s="396">
        <f t="shared" si="22"/>
        <v>0</v>
      </c>
      <c r="G229" s="397"/>
    </row>
    <row r="230" spans="2:9" ht="18" customHeight="1" x14ac:dyDescent="0.2">
      <c r="B230" s="103" t="s">
        <v>74</v>
      </c>
      <c r="C230" s="58" t="s">
        <v>12</v>
      </c>
      <c r="D230" s="144"/>
      <c r="E230" s="147">
        <f>+'PRIX MATX'!O22</f>
        <v>10000</v>
      </c>
      <c r="F230" s="396">
        <f t="shared" si="22"/>
        <v>0</v>
      </c>
      <c r="G230" s="397"/>
      <c r="I230" s="5"/>
    </row>
    <row r="231" spans="2:9" ht="18" customHeight="1" x14ac:dyDescent="0.2">
      <c r="B231" s="103" t="s">
        <v>123</v>
      </c>
      <c r="C231" s="58" t="s">
        <v>12</v>
      </c>
      <c r="D231" s="144"/>
      <c r="E231" s="147">
        <f>+'PRIX MATX'!K7</f>
        <v>8000</v>
      </c>
      <c r="F231" s="396">
        <f t="shared" si="22"/>
        <v>0</v>
      </c>
      <c r="G231" s="397"/>
    </row>
    <row r="232" spans="2:9" ht="18" customHeight="1" x14ac:dyDescent="0.2">
      <c r="B232" s="103" t="s">
        <v>103</v>
      </c>
      <c r="C232" s="25" t="s">
        <v>89</v>
      </c>
      <c r="D232" s="144"/>
      <c r="E232" s="147">
        <f>+'PRIX MATX'!K13</f>
        <v>45000</v>
      </c>
      <c r="F232" s="396">
        <f t="shared" si="22"/>
        <v>0</v>
      </c>
      <c r="G232" s="397"/>
    </row>
    <row r="233" spans="2:9" ht="18" customHeight="1" x14ac:dyDescent="0.2">
      <c r="B233" s="134" t="s">
        <v>104</v>
      </c>
      <c r="C233" s="58" t="s">
        <v>163</v>
      </c>
      <c r="D233" s="144"/>
      <c r="E233" s="147">
        <f>+'PRIX MATX'!K14</f>
        <v>15000</v>
      </c>
      <c r="F233" s="396">
        <f t="shared" si="22"/>
        <v>0</v>
      </c>
      <c r="G233" s="397"/>
    </row>
    <row r="234" spans="2:9" ht="18" customHeight="1" x14ac:dyDescent="0.2">
      <c r="B234" s="103" t="s">
        <v>124</v>
      </c>
      <c r="C234" s="58" t="s">
        <v>12</v>
      </c>
      <c r="D234" s="144"/>
      <c r="E234" s="147">
        <f>+'PRIX MATX'!G23</f>
        <v>25000</v>
      </c>
      <c r="F234" s="396">
        <f t="shared" si="22"/>
        <v>0</v>
      </c>
      <c r="G234" s="397"/>
    </row>
    <row r="235" spans="2:9" ht="18" customHeight="1" x14ac:dyDescent="0.2">
      <c r="B235" s="103" t="s">
        <v>90</v>
      </c>
      <c r="C235" s="58" t="s">
        <v>12</v>
      </c>
      <c r="D235" s="144"/>
      <c r="E235" s="147">
        <f>+'PRIX MATX'!G24</f>
        <v>700</v>
      </c>
      <c r="F235" s="396">
        <f t="shared" si="22"/>
        <v>0</v>
      </c>
      <c r="G235" s="397"/>
    </row>
    <row r="236" spans="2:9" ht="18" customHeight="1" x14ac:dyDescent="0.2">
      <c r="B236" s="103" t="s">
        <v>125</v>
      </c>
      <c r="C236" s="58" t="s">
        <v>12</v>
      </c>
      <c r="D236" s="144"/>
      <c r="E236" s="147">
        <f>+'PRIX MATX'!G17</f>
        <v>25000</v>
      </c>
      <c r="F236" s="396">
        <f t="shared" si="22"/>
        <v>0</v>
      </c>
      <c r="G236" s="397"/>
    </row>
    <row r="237" spans="2:9" ht="18" customHeight="1" x14ac:dyDescent="0.2">
      <c r="B237" s="103" t="s">
        <v>99</v>
      </c>
      <c r="C237" s="58" t="s">
        <v>12</v>
      </c>
      <c r="D237" s="144"/>
      <c r="E237" s="147">
        <f>'PRIX MATX'!G25</f>
        <v>5000</v>
      </c>
      <c r="F237" s="396">
        <f t="shared" si="22"/>
        <v>0</v>
      </c>
      <c r="G237" s="397"/>
    </row>
    <row r="238" spans="2:9" ht="18" customHeight="1" x14ac:dyDescent="0.2">
      <c r="B238" s="103" t="s">
        <v>100</v>
      </c>
      <c r="C238" s="58" t="s">
        <v>101</v>
      </c>
      <c r="D238" s="144"/>
      <c r="E238" s="147">
        <f>'PRIX MATX'!G26</f>
        <v>7000</v>
      </c>
      <c r="F238" s="396">
        <f t="shared" si="22"/>
        <v>0</v>
      </c>
      <c r="G238" s="397"/>
    </row>
    <row r="239" spans="2:9" ht="18" customHeight="1" x14ac:dyDescent="0.2">
      <c r="B239" s="39" t="s">
        <v>91</v>
      </c>
      <c r="C239" s="22" t="s">
        <v>12</v>
      </c>
      <c r="D239" s="144"/>
      <c r="E239" s="147">
        <f>'PRIX MATX'!G20</f>
        <v>600</v>
      </c>
      <c r="F239" s="396">
        <f t="shared" si="22"/>
        <v>0</v>
      </c>
      <c r="G239" s="397"/>
    </row>
    <row r="240" spans="2:9" ht="18" customHeight="1" x14ac:dyDescent="0.2">
      <c r="B240" s="81" t="s">
        <v>81</v>
      </c>
      <c r="C240" s="25" t="s">
        <v>23</v>
      </c>
      <c r="D240" s="144"/>
      <c r="E240" s="147">
        <f>+'PRIX MATX'!O5</f>
        <v>14000</v>
      </c>
      <c r="F240" s="396">
        <f t="shared" si="22"/>
        <v>0</v>
      </c>
      <c r="G240" s="397"/>
    </row>
    <row r="241" spans="2:13" ht="18" customHeight="1" x14ac:dyDescent="0.2">
      <c r="B241" s="136" t="s">
        <v>243</v>
      </c>
      <c r="C241" s="58" t="s">
        <v>136</v>
      </c>
      <c r="D241" s="144"/>
      <c r="E241" s="147"/>
      <c r="F241" s="396">
        <f t="shared" si="22"/>
        <v>0</v>
      </c>
      <c r="G241" s="397"/>
    </row>
    <row r="242" spans="2:13" ht="18" customHeight="1" x14ac:dyDescent="0.2">
      <c r="B242" s="136" t="s">
        <v>244</v>
      </c>
      <c r="C242" s="58" t="s">
        <v>136</v>
      </c>
      <c r="D242" s="144"/>
      <c r="E242" s="147"/>
      <c r="F242" s="396">
        <f t="shared" si="22"/>
        <v>0</v>
      </c>
      <c r="G242" s="397"/>
    </row>
    <row r="243" spans="2:13" ht="18" customHeight="1" x14ac:dyDescent="0.2">
      <c r="B243" s="149" t="s">
        <v>24</v>
      </c>
      <c r="C243" s="58" t="s">
        <v>8</v>
      </c>
      <c r="D243" s="144"/>
      <c r="E243" s="147">
        <f>+'PRIX MATX'!O6</f>
        <v>15000</v>
      </c>
      <c r="F243" s="396">
        <f t="shared" si="22"/>
        <v>0</v>
      </c>
      <c r="G243" s="397"/>
      <c r="H243" s="95"/>
      <c r="I243" s="95"/>
      <c r="J243" s="140"/>
      <c r="K243" s="95"/>
      <c r="M243" s="140"/>
    </row>
    <row r="244" spans="2:13" ht="18" customHeight="1" x14ac:dyDescent="0.2">
      <c r="B244" s="138" t="s">
        <v>83</v>
      </c>
      <c r="C244" s="58" t="s">
        <v>107</v>
      </c>
      <c r="D244" s="144"/>
      <c r="E244" s="147">
        <f>+'PRIX MATX'!O9</f>
        <v>5000</v>
      </c>
      <c r="F244" s="396">
        <f t="shared" si="22"/>
        <v>0</v>
      </c>
      <c r="G244" s="397"/>
    </row>
    <row r="245" spans="2:13" ht="18" customHeight="1" x14ac:dyDescent="0.2">
      <c r="B245" s="136" t="s">
        <v>165</v>
      </c>
      <c r="C245" s="58" t="s">
        <v>12</v>
      </c>
      <c r="D245" s="144"/>
      <c r="E245" s="147">
        <f>+'PRIX MATX'!O11</f>
        <v>5000</v>
      </c>
      <c r="F245" s="396">
        <f t="shared" si="22"/>
        <v>0</v>
      </c>
      <c r="G245" s="397"/>
    </row>
    <row r="246" spans="2:13" ht="18" customHeight="1" x14ac:dyDescent="0.2">
      <c r="B246" s="136" t="s">
        <v>79</v>
      </c>
      <c r="C246" s="58" t="s">
        <v>12</v>
      </c>
      <c r="D246" s="144"/>
      <c r="E246" s="147">
        <f>+'PRIX MATX'!O13</f>
        <v>2500</v>
      </c>
      <c r="F246" s="396">
        <f t="shared" si="22"/>
        <v>0</v>
      </c>
      <c r="G246" s="397"/>
    </row>
    <row r="247" spans="2:13" ht="18" customHeight="1" x14ac:dyDescent="0.2">
      <c r="B247" s="136" t="s">
        <v>80</v>
      </c>
      <c r="C247" s="58" t="s">
        <v>12</v>
      </c>
      <c r="D247" s="144"/>
      <c r="E247" s="147">
        <f>+'PRIX MATX'!O12</f>
        <v>3500</v>
      </c>
      <c r="F247" s="396">
        <f t="shared" si="22"/>
        <v>0</v>
      </c>
      <c r="G247" s="397"/>
    </row>
    <row r="248" spans="2:13" ht="18" customHeight="1" x14ac:dyDescent="0.2">
      <c r="B248" s="81" t="s">
        <v>108</v>
      </c>
      <c r="C248" s="58" t="s">
        <v>1</v>
      </c>
      <c r="D248" s="144"/>
      <c r="E248" s="147">
        <f>'PRIX MATX'!K21</f>
        <v>20000</v>
      </c>
      <c r="F248" s="396">
        <f t="shared" si="22"/>
        <v>0</v>
      </c>
      <c r="G248" s="397"/>
    </row>
    <row r="249" spans="2:13" ht="18" customHeight="1" x14ac:dyDescent="0.2">
      <c r="B249" s="81" t="s">
        <v>92</v>
      </c>
      <c r="C249" s="58" t="s">
        <v>89</v>
      </c>
      <c r="D249" s="144"/>
      <c r="E249" s="147">
        <v>12000</v>
      </c>
      <c r="F249" s="396">
        <f t="shared" si="22"/>
        <v>0</v>
      </c>
      <c r="G249" s="397"/>
    </row>
    <row r="250" spans="2:13" ht="18" customHeight="1" x14ac:dyDescent="0.2">
      <c r="B250" s="81" t="s">
        <v>76</v>
      </c>
      <c r="C250" s="58" t="s">
        <v>77</v>
      </c>
      <c r="D250" s="144"/>
      <c r="E250" s="147">
        <v>2500</v>
      </c>
      <c r="F250" s="396">
        <f t="shared" si="22"/>
        <v>0</v>
      </c>
      <c r="G250" s="397"/>
    </row>
    <row r="251" spans="2:13" ht="18" customHeight="1" x14ac:dyDescent="0.2">
      <c r="B251" s="137" t="s">
        <v>49</v>
      </c>
      <c r="C251" s="58" t="s">
        <v>8</v>
      </c>
      <c r="D251" s="144"/>
      <c r="E251" s="147">
        <f>'PRIX MATX'!O21</f>
        <v>5000</v>
      </c>
      <c r="F251" s="396">
        <f t="shared" si="22"/>
        <v>0</v>
      </c>
      <c r="G251" s="397"/>
    </row>
    <row r="252" spans="2:13" ht="18" customHeight="1" x14ac:dyDescent="0.2">
      <c r="B252" s="103" t="s">
        <v>72</v>
      </c>
      <c r="C252" s="25" t="s">
        <v>8</v>
      </c>
      <c r="D252" s="144"/>
      <c r="E252" s="147">
        <f>'PRIX MATX'!O20</f>
        <v>4000</v>
      </c>
      <c r="F252" s="396">
        <f t="shared" si="22"/>
        <v>0</v>
      </c>
      <c r="G252" s="397"/>
    </row>
    <row r="253" spans="2:13" ht="18" customHeight="1" x14ac:dyDescent="0.2">
      <c r="B253" s="137" t="s">
        <v>166</v>
      </c>
      <c r="C253" s="58" t="s">
        <v>8</v>
      </c>
      <c r="D253" s="144"/>
      <c r="E253" s="147">
        <f>E252</f>
        <v>4000</v>
      </c>
      <c r="F253" s="396">
        <f t="shared" si="22"/>
        <v>0</v>
      </c>
      <c r="G253" s="397"/>
    </row>
    <row r="254" spans="2:13" ht="18" customHeight="1" x14ac:dyDescent="0.2">
      <c r="B254" s="137" t="s">
        <v>167</v>
      </c>
      <c r="C254" s="58" t="s">
        <v>8</v>
      </c>
      <c r="D254" s="142"/>
      <c r="E254" s="147">
        <f>E252</f>
        <v>4000</v>
      </c>
      <c r="F254" s="396">
        <f t="shared" si="22"/>
        <v>0</v>
      </c>
      <c r="G254" s="397"/>
    </row>
    <row r="255" spans="2:13" ht="18" customHeight="1" x14ac:dyDescent="0.2">
      <c r="B255" s="137" t="s">
        <v>169</v>
      </c>
      <c r="C255" s="58" t="s">
        <v>8</v>
      </c>
      <c r="D255" s="142"/>
      <c r="E255" s="147">
        <f>E252</f>
        <v>4000</v>
      </c>
      <c r="F255" s="396">
        <f t="shared" si="22"/>
        <v>0</v>
      </c>
      <c r="G255" s="397"/>
    </row>
    <row r="256" spans="2:13" ht="18" customHeight="1" x14ac:dyDescent="0.2">
      <c r="B256" s="137" t="s">
        <v>168</v>
      </c>
      <c r="C256" s="58" t="s">
        <v>8</v>
      </c>
      <c r="D256" s="142"/>
      <c r="E256" s="147">
        <f>E252</f>
        <v>4000</v>
      </c>
      <c r="F256" s="396">
        <f t="shared" si="22"/>
        <v>0</v>
      </c>
      <c r="G256" s="397"/>
    </row>
    <row r="257" spans="5:7" ht="22.5" customHeight="1" x14ac:dyDescent="0.3">
      <c r="E257" s="146" t="s">
        <v>60</v>
      </c>
      <c r="F257" s="398">
        <f>SUM(F209:G256)</f>
        <v>0</v>
      </c>
      <c r="G257" s="399"/>
    </row>
    <row r="258" spans="5:7" ht="18" customHeight="1" x14ac:dyDescent="0.2"/>
    <row r="259" spans="5:7" ht="18" customHeight="1" x14ac:dyDescent="0.2"/>
    <row r="260" spans="5:7" ht="18" customHeight="1" x14ac:dyDescent="0.2"/>
    <row r="261" spans="5:7" ht="18" customHeight="1" x14ac:dyDescent="0.2"/>
  </sheetData>
  <mergeCells count="75">
    <mergeCell ref="F120:H120"/>
    <mergeCell ref="F163:H163"/>
    <mergeCell ref="F165:H165"/>
    <mergeCell ref="A121:B121"/>
    <mergeCell ref="E121:F121"/>
    <mergeCell ref="A129:B129"/>
    <mergeCell ref="F128:H128"/>
    <mergeCell ref="F152:H152"/>
    <mergeCell ref="A153:B153"/>
    <mergeCell ref="F161:H161"/>
    <mergeCell ref="F211:G211"/>
    <mergeCell ref="F208:G208"/>
    <mergeCell ref="F209:G209"/>
    <mergeCell ref="F210:G210"/>
    <mergeCell ref="F164:H164"/>
    <mergeCell ref="F212:G212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35:G23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56:G256"/>
    <mergeCell ref="F257:G257"/>
    <mergeCell ref="B205:G205"/>
    <mergeCell ref="F213:G213"/>
    <mergeCell ref="F214:G214"/>
    <mergeCell ref="F215:G215"/>
    <mergeCell ref="F216:G216"/>
    <mergeCell ref="F250:G250"/>
    <mergeCell ref="F251:G251"/>
    <mergeCell ref="F252:G252"/>
    <mergeCell ref="F253:G253"/>
    <mergeCell ref="F254:G254"/>
    <mergeCell ref="F245:G245"/>
    <mergeCell ref="F246:G246"/>
    <mergeCell ref="F248:G248"/>
    <mergeCell ref="F249:G249"/>
    <mergeCell ref="F255:G255"/>
    <mergeCell ref="F240:G240"/>
    <mergeCell ref="F241:G241"/>
    <mergeCell ref="F242:G242"/>
    <mergeCell ref="F243:G243"/>
    <mergeCell ref="F244:G244"/>
    <mergeCell ref="F236:G236"/>
    <mergeCell ref="F237:G237"/>
    <mergeCell ref="F238:G238"/>
    <mergeCell ref="F239:G239"/>
    <mergeCell ref="F247:G247"/>
    <mergeCell ref="A1:I1"/>
    <mergeCell ref="A2:I2"/>
    <mergeCell ref="A115:B115"/>
    <mergeCell ref="F114:H114"/>
    <mergeCell ref="A80:B80"/>
    <mergeCell ref="A12:D12"/>
    <mergeCell ref="A73:B73"/>
    <mergeCell ref="A41:D41"/>
    <mergeCell ref="F72:H72"/>
    <mergeCell ref="F11:H11"/>
    <mergeCell ref="F40:H40"/>
    <mergeCell ref="F79:H79"/>
    <mergeCell ref="E115:F115"/>
  </mergeCells>
  <pageMargins left="0.61" right="0.56999999999999995" top="0.28000000000000003" bottom="0.32" header="0.31496062992125984" footer="0.31496062992125984"/>
  <pageSetup paperSize="9" scale="9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29"/>
  <sheetViews>
    <sheetView zoomScale="95" zoomScaleNormal="95" workbookViewId="0">
      <selection activeCell="M22" sqref="M22"/>
    </sheetView>
  </sheetViews>
  <sheetFormatPr defaultColWidth="11.42578125" defaultRowHeight="13.5" x14ac:dyDescent="0.25"/>
  <cols>
    <col min="1" max="1" width="21.7109375" style="106" customWidth="1"/>
    <col min="2" max="2" width="9" style="107" customWidth="1"/>
    <col min="3" max="3" width="10.140625" style="108" customWidth="1"/>
    <col min="4" max="4" width="5.5703125" style="106" customWidth="1"/>
    <col min="5" max="5" width="19.42578125" style="106" customWidth="1"/>
    <col min="6" max="6" width="9.42578125" style="107" customWidth="1"/>
    <col min="7" max="7" width="9.42578125" style="108" customWidth="1"/>
    <col min="8" max="8" width="5.42578125" style="106" customWidth="1"/>
    <col min="9" max="9" width="32" style="106" customWidth="1"/>
    <col min="10" max="10" width="9.7109375" style="107" customWidth="1"/>
    <col min="11" max="11" width="9.85546875" style="108" customWidth="1"/>
    <col min="12" max="12" width="6.140625" style="106" customWidth="1"/>
    <col min="13" max="13" width="23.5703125" style="106" customWidth="1"/>
    <col min="14" max="14" width="9.42578125" style="107" customWidth="1"/>
    <col min="15" max="15" width="9.5703125" style="108" customWidth="1"/>
    <col min="16" max="16384" width="11.42578125" style="106"/>
  </cols>
  <sheetData>
    <row r="2" spans="1:15" x14ac:dyDescent="0.25">
      <c r="A2" s="409" t="s">
        <v>127</v>
      </c>
      <c r="B2" s="409"/>
      <c r="C2" s="409"/>
      <c r="E2" s="409" t="s">
        <v>133</v>
      </c>
      <c r="F2" s="409"/>
      <c r="G2" s="409"/>
      <c r="I2" s="409" t="s">
        <v>126</v>
      </c>
      <c r="J2" s="409"/>
      <c r="K2" s="409"/>
      <c r="M2" s="409" t="s">
        <v>128</v>
      </c>
      <c r="N2" s="409"/>
      <c r="O2" s="409"/>
    </row>
    <row r="4" spans="1:15" ht="18" customHeight="1" x14ac:dyDescent="0.25">
      <c r="A4" s="109" t="s">
        <v>30</v>
      </c>
      <c r="B4" s="109" t="s">
        <v>12</v>
      </c>
      <c r="C4" s="110" t="s">
        <v>36</v>
      </c>
      <c r="E4" s="109" t="s">
        <v>30</v>
      </c>
      <c r="F4" s="109" t="s">
        <v>12</v>
      </c>
      <c r="G4" s="110" t="s">
        <v>36</v>
      </c>
      <c r="I4" s="109" t="s">
        <v>30</v>
      </c>
      <c r="J4" s="109" t="s">
        <v>12</v>
      </c>
      <c r="K4" s="110" t="s">
        <v>36</v>
      </c>
      <c r="M4" s="109" t="s">
        <v>30</v>
      </c>
      <c r="N4" s="109" t="s">
        <v>12</v>
      </c>
      <c r="O4" s="110" t="s">
        <v>36</v>
      </c>
    </row>
    <row r="5" spans="1:15" ht="21" customHeight="1" x14ac:dyDescent="0.25">
      <c r="A5" s="111" t="s">
        <v>56</v>
      </c>
      <c r="B5" s="112" t="s">
        <v>12</v>
      </c>
      <c r="C5" s="113">
        <v>85</v>
      </c>
      <c r="E5" s="114" t="s">
        <v>31</v>
      </c>
      <c r="F5" s="115" t="s">
        <v>33</v>
      </c>
      <c r="G5" s="113">
        <v>7800</v>
      </c>
      <c r="I5" s="105" t="s">
        <v>55</v>
      </c>
      <c r="J5" s="116" t="s">
        <v>12</v>
      </c>
      <c r="K5" s="113">
        <v>3000</v>
      </c>
      <c r="M5" s="114" t="s">
        <v>81</v>
      </c>
      <c r="N5" s="115" t="s">
        <v>23</v>
      </c>
      <c r="O5" s="113">
        <v>14000</v>
      </c>
    </row>
    <row r="6" spans="1:15" ht="21" customHeight="1" x14ac:dyDescent="0.25">
      <c r="A6" s="114" t="s">
        <v>173</v>
      </c>
      <c r="B6" s="115" t="s">
        <v>23</v>
      </c>
      <c r="C6" s="113">
        <v>22000</v>
      </c>
      <c r="E6" s="114" t="s">
        <v>32</v>
      </c>
      <c r="F6" s="115" t="s">
        <v>33</v>
      </c>
      <c r="G6" s="113">
        <v>11600</v>
      </c>
      <c r="I6" s="114" t="s">
        <v>131</v>
      </c>
      <c r="J6" s="116" t="s">
        <v>12</v>
      </c>
      <c r="K6" s="113">
        <v>4000</v>
      </c>
      <c r="M6" s="114" t="s">
        <v>24</v>
      </c>
      <c r="N6" s="117" t="s">
        <v>8</v>
      </c>
      <c r="O6" s="113">
        <v>15000</v>
      </c>
    </row>
    <row r="7" spans="1:15" ht="21" customHeight="1" x14ac:dyDescent="0.25">
      <c r="A7" s="114" t="s">
        <v>172</v>
      </c>
      <c r="B7" s="115" t="s">
        <v>23</v>
      </c>
      <c r="C7" s="113">
        <v>26500</v>
      </c>
      <c r="E7" s="114" t="s">
        <v>42</v>
      </c>
      <c r="F7" s="115" t="s">
        <v>33</v>
      </c>
      <c r="G7" s="113">
        <v>17600</v>
      </c>
      <c r="I7" s="114" t="s">
        <v>132</v>
      </c>
      <c r="J7" s="116" t="s">
        <v>12</v>
      </c>
      <c r="K7" s="113">
        <v>8000</v>
      </c>
      <c r="M7" s="114" t="s">
        <v>51</v>
      </c>
      <c r="N7" s="117" t="s">
        <v>8</v>
      </c>
      <c r="O7" s="159">
        <v>3000</v>
      </c>
    </row>
    <row r="8" spans="1:15" ht="21" customHeight="1" x14ac:dyDescent="0.25">
      <c r="A8" s="114" t="s">
        <v>174</v>
      </c>
      <c r="B8" s="115" t="s">
        <v>23</v>
      </c>
      <c r="C8" s="113">
        <v>30000</v>
      </c>
      <c r="E8" s="114" t="s">
        <v>43</v>
      </c>
      <c r="F8" s="115" t="s">
        <v>33</v>
      </c>
      <c r="G8" s="113">
        <v>25300</v>
      </c>
      <c r="I8" s="105" t="s">
        <v>130</v>
      </c>
      <c r="J8" s="116" t="s">
        <v>12</v>
      </c>
      <c r="K8" s="113">
        <v>4000</v>
      </c>
      <c r="M8" s="114" t="s">
        <v>52</v>
      </c>
      <c r="N8" s="117" t="s">
        <v>8</v>
      </c>
      <c r="O8" s="159">
        <v>4000</v>
      </c>
    </row>
    <row r="9" spans="1:15" ht="21" customHeight="1" x14ac:dyDescent="0.25">
      <c r="A9" s="114" t="s">
        <v>38</v>
      </c>
      <c r="B9" s="115" t="s">
        <v>2</v>
      </c>
      <c r="C9" s="113">
        <v>15000</v>
      </c>
      <c r="E9" s="114" t="s">
        <v>41</v>
      </c>
      <c r="F9" s="115" t="s">
        <v>8</v>
      </c>
      <c r="G9" s="113">
        <v>4000</v>
      </c>
      <c r="I9" s="105" t="s">
        <v>129</v>
      </c>
      <c r="J9" s="116" t="s">
        <v>12</v>
      </c>
      <c r="K9" s="113">
        <v>6000</v>
      </c>
      <c r="M9" s="114" t="s">
        <v>93</v>
      </c>
      <c r="N9" s="117" t="s">
        <v>84</v>
      </c>
      <c r="O9" s="113">
        <v>5000</v>
      </c>
    </row>
    <row r="10" spans="1:15" ht="21" customHeight="1" x14ac:dyDescent="0.25">
      <c r="A10" s="114" t="s">
        <v>39</v>
      </c>
      <c r="B10" s="115" t="s">
        <v>2</v>
      </c>
      <c r="C10" s="113">
        <v>75000</v>
      </c>
      <c r="E10" s="118" t="s">
        <v>144</v>
      </c>
      <c r="F10" s="117" t="s">
        <v>33</v>
      </c>
      <c r="G10" s="119">
        <v>25000</v>
      </c>
      <c r="I10" s="105" t="s">
        <v>88</v>
      </c>
      <c r="J10" s="116" t="s">
        <v>12</v>
      </c>
      <c r="K10" s="113">
        <v>3500</v>
      </c>
      <c r="M10" s="114" t="s">
        <v>135</v>
      </c>
      <c r="N10" s="115" t="s">
        <v>136</v>
      </c>
      <c r="O10" s="113">
        <v>15000</v>
      </c>
    </row>
    <row r="11" spans="1:15" ht="21" customHeight="1" x14ac:dyDescent="0.25">
      <c r="A11" s="114" t="s">
        <v>34</v>
      </c>
      <c r="B11" s="115" t="s">
        <v>2</v>
      </c>
      <c r="C11" s="113">
        <v>50000</v>
      </c>
      <c r="E11" s="114" t="s">
        <v>239</v>
      </c>
      <c r="F11" s="115" t="s">
        <v>47</v>
      </c>
      <c r="G11" s="113">
        <v>114000</v>
      </c>
      <c r="I11" s="114" t="s">
        <v>102</v>
      </c>
      <c r="J11" s="116" t="s">
        <v>12</v>
      </c>
      <c r="K11" s="113">
        <v>45000</v>
      </c>
      <c r="M11" s="114" t="s">
        <v>82</v>
      </c>
      <c r="N11" s="117" t="s">
        <v>12</v>
      </c>
      <c r="O11" s="113">
        <v>5000</v>
      </c>
    </row>
    <row r="12" spans="1:15" ht="21" customHeight="1" x14ac:dyDescent="0.25">
      <c r="A12" s="114" t="s">
        <v>40</v>
      </c>
      <c r="B12" s="115" t="s">
        <v>12</v>
      </c>
      <c r="C12" s="113">
        <v>400</v>
      </c>
      <c r="E12" s="114" t="s">
        <v>240</v>
      </c>
      <c r="F12" s="115" t="s">
        <v>47</v>
      </c>
      <c r="G12" s="113">
        <v>84000</v>
      </c>
      <c r="I12" s="114" t="s">
        <v>45</v>
      </c>
      <c r="J12" s="116" t="s">
        <v>12</v>
      </c>
      <c r="K12" s="113">
        <v>35000</v>
      </c>
      <c r="M12" s="128" t="s">
        <v>80</v>
      </c>
      <c r="N12" s="117" t="s">
        <v>12</v>
      </c>
      <c r="O12" s="113">
        <v>3500</v>
      </c>
    </row>
    <row r="13" spans="1:15" ht="21.75" customHeight="1" x14ac:dyDescent="0.25">
      <c r="A13" s="114"/>
      <c r="B13" s="115"/>
      <c r="C13" s="113"/>
      <c r="E13" s="118" t="s">
        <v>241</v>
      </c>
      <c r="F13" s="117" t="s">
        <v>33</v>
      </c>
      <c r="G13" s="119">
        <v>45000</v>
      </c>
      <c r="I13" s="127" t="s">
        <v>143</v>
      </c>
      <c r="J13" s="116" t="s">
        <v>89</v>
      </c>
      <c r="K13" s="113">
        <v>45000</v>
      </c>
      <c r="M13" s="128" t="s">
        <v>79</v>
      </c>
      <c r="N13" s="117" t="s">
        <v>12</v>
      </c>
      <c r="O13" s="113">
        <v>2500</v>
      </c>
    </row>
    <row r="14" spans="1:15" ht="21.75" customHeight="1" x14ac:dyDescent="0.25">
      <c r="A14" s="114"/>
      <c r="B14" s="115"/>
      <c r="C14" s="113"/>
      <c r="E14" s="114" t="s">
        <v>242</v>
      </c>
      <c r="F14" s="117" t="s">
        <v>33</v>
      </c>
      <c r="G14" s="113">
        <v>27200</v>
      </c>
      <c r="I14" s="127" t="s">
        <v>142</v>
      </c>
      <c r="J14" s="116" t="s">
        <v>12</v>
      </c>
      <c r="K14" s="113">
        <v>15000</v>
      </c>
      <c r="M14" s="120"/>
      <c r="N14" s="121"/>
      <c r="O14" s="122"/>
    </row>
    <row r="15" spans="1:15" ht="26.25" customHeight="1" x14ac:dyDescent="0.25">
      <c r="A15" s="114"/>
      <c r="B15" s="115"/>
      <c r="C15" s="113"/>
      <c r="E15" s="123"/>
      <c r="F15" s="116"/>
      <c r="G15" s="113"/>
      <c r="I15" s="105" t="s">
        <v>176</v>
      </c>
      <c r="J15" s="116" t="s">
        <v>12</v>
      </c>
      <c r="K15" s="113">
        <v>8500</v>
      </c>
      <c r="M15" s="374" t="s">
        <v>344</v>
      </c>
      <c r="N15" s="375" t="s">
        <v>10</v>
      </c>
      <c r="O15" s="376">
        <v>19000</v>
      </c>
    </row>
    <row r="16" spans="1:15" ht="26.25" customHeight="1" x14ac:dyDescent="0.25">
      <c r="A16" s="124"/>
      <c r="B16" s="125"/>
      <c r="C16" s="126"/>
      <c r="E16" s="130"/>
      <c r="F16" s="131"/>
      <c r="G16" s="126"/>
      <c r="I16" s="127"/>
      <c r="J16" s="116"/>
      <c r="K16" s="113"/>
      <c r="M16" s="374" t="s">
        <v>345</v>
      </c>
      <c r="N16" s="375" t="s">
        <v>10</v>
      </c>
      <c r="O16" s="376">
        <v>17000</v>
      </c>
    </row>
    <row r="17" spans="1:15" ht="27" customHeight="1" x14ac:dyDescent="0.25">
      <c r="A17" s="123" t="s">
        <v>44</v>
      </c>
      <c r="B17" s="116" t="s">
        <v>141</v>
      </c>
      <c r="C17" s="113">
        <v>25000</v>
      </c>
      <c r="E17" s="114" t="s">
        <v>125</v>
      </c>
      <c r="F17" s="115" t="s">
        <v>12</v>
      </c>
      <c r="G17" s="113">
        <v>25000</v>
      </c>
      <c r="I17" s="114"/>
      <c r="J17" s="116"/>
      <c r="K17" s="113"/>
      <c r="M17" s="374" t="s">
        <v>346</v>
      </c>
      <c r="N17" s="375" t="s">
        <v>10</v>
      </c>
      <c r="O17" s="376">
        <v>15000</v>
      </c>
    </row>
    <row r="18" spans="1:15" ht="27" customHeight="1" x14ac:dyDescent="0.25">
      <c r="A18" s="123" t="s">
        <v>44</v>
      </c>
      <c r="B18" s="116" t="s">
        <v>140</v>
      </c>
      <c r="C18" s="113">
        <v>30000</v>
      </c>
      <c r="E18" s="114" t="s">
        <v>145</v>
      </c>
      <c r="F18" s="115" t="s">
        <v>12</v>
      </c>
      <c r="G18" s="113"/>
      <c r="I18" s="114"/>
      <c r="J18" s="116"/>
      <c r="K18" s="113"/>
      <c r="M18" s="114" t="s">
        <v>50</v>
      </c>
      <c r="N18" s="115" t="s">
        <v>47</v>
      </c>
      <c r="O18" s="113"/>
    </row>
    <row r="19" spans="1:15" ht="27" customHeight="1" x14ac:dyDescent="0.25">
      <c r="A19" s="114" t="s">
        <v>134</v>
      </c>
      <c r="B19" s="115" t="s">
        <v>12</v>
      </c>
      <c r="C19" s="132">
        <v>3000</v>
      </c>
      <c r="E19" s="114" t="s">
        <v>146</v>
      </c>
      <c r="F19" s="115" t="s">
        <v>12</v>
      </c>
      <c r="G19" s="113"/>
      <c r="I19" s="114"/>
      <c r="J19" s="115"/>
      <c r="K19" s="113"/>
      <c r="M19" s="114" t="s">
        <v>48</v>
      </c>
      <c r="N19" s="115" t="s">
        <v>12</v>
      </c>
      <c r="O19" s="113">
        <v>500</v>
      </c>
    </row>
    <row r="20" spans="1:15" ht="21" customHeight="1" x14ac:dyDescent="0.25">
      <c r="A20" s="128"/>
      <c r="B20" s="117"/>
      <c r="C20" s="113"/>
      <c r="E20" s="114" t="s">
        <v>139</v>
      </c>
      <c r="F20" s="115" t="s">
        <v>12</v>
      </c>
      <c r="G20" s="113">
        <v>600</v>
      </c>
      <c r="I20" s="105"/>
      <c r="J20" s="116"/>
      <c r="K20" s="113"/>
      <c r="M20" s="114" t="s">
        <v>53</v>
      </c>
      <c r="N20" s="115" t="s">
        <v>8</v>
      </c>
      <c r="O20" s="113">
        <v>4000</v>
      </c>
    </row>
    <row r="21" spans="1:15" ht="21" customHeight="1" x14ac:dyDescent="0.25">
      <c r="A21" s="128"/>
      <c r="B21" s="117"/>
      <c r="C21" s="113"/>
      <c r="E21" s="114" t="s">
        <v>137</v>
      </c>
      <c r="F21" s="115" t="s">
        <v>12</v>
      </c>
      <c r="G21" s="113">
        <v>400</v>
      </c>
      <c r="I21" s="114" t="s">
        <v>180</v>
      </c>
      <c r="J21" s="115" t="s">
        <v>1</v>
      </c>
      <c r="K21" s="113">
        <v>20000</v>
      </c>
      <c r="M21" s="114" t="s">
        <v>49</v>
      </c>
      <c r="N21" s="115" t="s">
        <v>8</v>
      </c>
      <c r="O21" s="113">
        <v>5000</v>
      </c>
    </row>
    <row r="22" spans="1:15" ht="21" customHeight="1" x14ac:dyDescent="0.25">
      <c r="A22" s="129"/>
      <c r="B22" s="117"/>
      <c r="C22" s="113"/>
      <c r="E22" s="114" t="s">
        <v>138</v>
      </c>
      <c r="F22" s="115" t="s">
        <v>12</v>
      </c>
      <c r="G22" s="113">
        <v>250</v>
      </c>
      <c r="I22" s="128"/>
      <c r="J22" s="117"/>
      <c r="K22" s="113"/>
      <c r="M22" s="114" t="s">
        <v>74</v>
      </c>
      <c r="N22" s="117" t="s">
        <v>12</v>
      </c>
      <c r="O22" s="113">
        <v>10000</v>
      </c>
    </row>
    <row r="23" spans="1:15" ht="26.25" customHeight="1" x14ac:dyDescent="0.25">
      <c r="A23" s="128"/>
      <c r="B23" s="117"/>
      <c r="C23" s="113"/>
      <c r="E23" s="114" t="s">
        <v>35</v>
      </c>
      <c r="F23" s="117" t="s">
        <v>12</v>
      </c>
      <c r="G23" s="113">
        <v>25000</v>
      </c>
      <c r="I23" s="128"/>
      <c r="J23" s="117"/>
      <c r="K23" s="113"/>
      <c r="M23" s="157" t="s">
        <v>237</v>
      </c>
      <c r="N23" s="158" t="s">
        <v>47</v>
      </c>
      <c r="O23" s="113">
        <v>50000</v>
      </c>
    </row>
    <row r="24" spans="1:15" ht="26.25" customHeight="1" x14ac:dyDescent="0.25">
      <c r="A24" s="128"/>
      <c r="B24" s="117"/>
      <c r="C24" s="113"/>
      <c r="E24" s="114" t="s">
        <v>90</v>
      </c>
      <c r="F24" s="117" t="s">
        <v>12</v>
      </c>
      <c r="G24" s="113">
        <v>700</v>
      </c>
      <c r="I24" s="128"/>
      <c r="J24" s="117"/>
      <c r="K24" s="113"/>
      <c r="M24" s="157" t="s">
        <v>238</v>
      </c>
      <c r="N24" s="158" t="s">
        <v>47</v>
      </c>
      <c r="O24" s="113">
        <v>40000</v>
      </c>
    </row>
    <row r="25" spans="1:15" ht="21" customHeight="1" x14ac:dyDescent="0.25">
      <c r="A25" s="128"/>
      <c r="B25" s="117"/>
      <c r="C25" s="113"/>
      <c r="E25" s="114" t="s">
        <v>177</v>
      </c>
      <c r="F25" s="117" t="s">
        <v>12</v>
      </c>
      <c r="G25" s="113">
        <v>5000</v>
      </c>
      <c r="I25" s="128"/>
      <c r="J25" s="117"/>
      <c r="K25" s="113"/>
      <c r="M25" s="114"/>
      <c r="N25" s="117"/>
      <c r="O25" s="113"/>
    </row>
    <row r="26" spans="1:15" ht="18" customHeight="1" x14ac:dyDescent="0.25">
      <c r="E26" s="128" t="s">
        <v>178</v>
      </c>
      <c r="F26" s="117" t="s">
        <v>179</v>
      </c>
      <c r="G26" s="113">
        <v>7000</v>
      </c>
      <c r="I26" s="128"/>
      <c r="J26" s="117"/>
      <c r="K26" s="113"/>
    </row>
    <row r="27" spans="1:15" ht="18" customHeight="1" x14ac:dyDescent="0.25"/>
    <row r="28" spans="1:15" ht="18" customHeight="1" x14ac:dyDescent="0.25">
      <c r="K28" s="297"/>
    </row>
    <row r="29" spans="1:15" ht="18" customHeight="1" x14ac:dyDescent="0.25"/>
  </sheetData>
  <mergeCells count="4">
    <mergeCell ref="E2:G2"/>
    <mergeCell ref="I2:K2"/>
    <mergeCell ref="A2:C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BDE  </vt:lpstr>
      <vt:lpstr>Feuil1</vt:lpstr>
      <vt:lpstr>Feuil3</vt:lpstr>
      <vt:lpstr>BDQ </vt:lpstr>
      <vt:lpstr>PRIX 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Kyle</cp:lastModifiedBy>
  <cp:lastPrinted>2018-01-03T15:55:32Z</cp:lastPrinted>
  <dcterms:created xsi:type="dcterms:W3CDTF">1996-10-21T11:03:58Z</dcterms:created>
  <dcterms:modified xsi:type="dcterms:W3CDTF">2024-07-08T11:19:08Z</dcterms:modified>
</cp:coreProperties>
</file>