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eb409204932c1c/"/>
    </mc:Choice>
  </mc:AlternateContent>
  <xr:revisionPtr revIDLastSave="2246" documentId="13_ncr:1_{AE93A452-22DF-478B-8AAE-1A3A6016AB56}" xr6:coauthVersionLast="47" xr6:coauthVersionMax="47" xr10:uidLastSave="{6304F3D2-0C14-4E2A-A76A-39FD61F4123E}"/>
  <bookViews>
    <workbookView xWindow="-98" yWindow="-98" windowWidth="28996" windowHeight="15675" xr2:uid="{10396A79-A4B2-467C-A467-ECE59C587EB2}"/>
  </bookViews>
  <sheets>
    <sheet name="Yield Estimate Calculator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2" l="1"/>
  <c r="C8" i="12"/>
  <c r="D6" i="12"/>
  <c r="C24" i="12" s="1"/>
  <c r="D7" i="12"/>
  <c r="C29" i="12" s="1"/>
  <c r="D5" i="12"/>
  <c r="C18" i="12" s="1"/>
  <c r="C13" i="12"/>
  <c r="D13" i="12" s="1"/>
  <c r="E13" i="12" s="1"/>
  <c r="F13" i="12" s="1"/>
  <c r="G13" i="12" s="1"/>
  <c r="H13" i="12" s="1"/>
  <c r="I13" i="12" s="1"/>
  <c r="J13" i="12" s="1"/>
  <c r="K13" i="12" s="1"/>
  <c r="L13" i="12" s="1"/>
  <c r="L15" i="12" s="1"/>
  <c r="E15" i="12" l="1"/>
  <c r="D15" i="12"/>
  <c r="C15" i="12"/>
  <c r="F14" i="12"/>
  <c r="K15" i="12"/>
  <c r="I15" i="12"/>
  <c r="L16" i="12"/>
  <c r="G15" i="12"/>
  <c r="H15" i="12"/>
  <c r="F15" i="12"/>
  <c r="J15" i="12"/>
  <c r="C14" i="12"/>
  <c r="D17" i="12" l="1"/>
  <c r="D19" i="12" s="1"/>
  <c r="D21" i="12" s="1"/>
  <c r="D22" i="12" s="1"/>
  <c r="F16" i="12"/>
  <c r="F17" i="12"/>
  <c r="F19" i="12" s="1"/>
  <c r="F21" i="12" s="1"/>
  <c r="F22" i="12" s="1"/>
  <c r="K16" i="12"/>
  <c r="L17" i="12"/>
  <c r="L19" i="12" s="1"/>
  <c r="L21" i="12" s="1"/>
  <c r="L22" i="12" s="1"/>
  <c r="K17" i="12"/>
  <c r="K19" i="12" s="1"/>
  <c r="K21" i="12" s="1"/>
  <c r="K22" i="12" s="1"/>
  <c r="D16" i="12"/>
  <c r="H16" i="12"/>
  <c r="H17" i="12"/>
  <c r="H19" i="12" s="1"/>
  <c r="H21" i="12" s="1"/>
  <c r="H22" i="12" s="1"/>
  <c r="J16" i="12"/>
  <c r="J17" i="12"/>
  <c r="J19" i="12" s="1"/>
  <c r="J21" i="12" s="1"/>
  <c r="J22" i="12" s="1"/>
  <c r="E17" i="12"/>
  <c r="E19" i="12" s="1"/>
  <c r="E21" i="12" s="1"/>
  <c r="E22" i="12" s="1"/>
  <c r="C16" i="12"/>
  <c r="C17" i="12"/>
  <c r="C19" i="12" s="1"/>
  <c r="C21" i="12" s="1"/>
  <c r="C22" i="12" s="1"/>
  <c r="I17" i="12"/>
  <c r="I19" i="12" s="1"/>
  <c r="I21" i="12" s="1"/>
  <c r="I22" i="12" s="1"/>
  <c r="G16" i="12"/>
  <c r="G17" i="12"/>
  <c r="G19" i="12" s="1"/>
  <c r="G21" i="12" s="1"/>
  <c r="G22" i="12" s="1"/>
  <c r="E16" i="12"/>
  <c r="I16" i="12"/>
  <c r="D14" i="12"/>
  <c r="G20" i="12" l="1"/>
  <c r="L20" i="12"/>
  <c r="E25" i="12"/>
  <c r="E27" i="12" s="1"/>
  <c r="C25" i="12"/>
  <c r="C27" i="12" s="1"/>
  <c r="C30" i="12"/>
  <c r="C32" i="12" s="1"/>
  <c r="H30" i="12"/>
  <c r="H32" i="12" s="1"/>
  <c r="H25" i="12"/>
  <c r="H27" i="12" s="1"/>
  <c r="L25" i="12"/>
  <c r="L27" i="12" s="1"/>
  <c r="L30" i="12"/>
  <c r="L32" i="12" s="1"/>
  <c r="I25" i="12"/>
  <c r="I27" i="12" s="1"/>
  <c r="I30" i="12"/>
  <c r="I32" i="12" s="1"/>
  <c r="D25" i="12"/>
  <c r="D27" i="12" s="1"/>
  <c r="D30" i="12"/>
  <c r="E30" i="12"/>
  <c r="E32" i="12" s="1"/>
  <c r="F25" i="12"/>
  <c r="F27" i="12" s="1"/>
  <c r="F30" i="12"/>
  <c r="F32" i="12" s="1"/>
  <c r="G25" i="12"/>
  <c r="G27" i="12" s="1"/>
  <c r="G30" i="12"/>
  <c r="G32" i="12" s="1"/>
  <c r="J25" i="12"/>
  <c r="J27" i="12" s="1"/>
  <c r="J30" i="12"/>
  <c r="J32" i="12" s="1"/>
  <c r="K25" i="12"/>
  <c r="K27" i="12" s="1"/>
  <c r="K30" i="12"/>
  <c r="K32" i="12" s="1"/>
  <c r="E14" i="12"/>
  <c r="C23" i="12" l="1"/>
  <c r="D23" i="12" s="1"/>
  <c r="E23" i="12" s="1"/>
  <c r="H34" i="12"/>
  <c r="H38" i="12"/>
  <c r="H36" i="12"/>
  <c r="J34" i="12"/>
  <c r="J38" i="12"/>
  <c r="J36" i="12"/>
  <c r="F34" i="12"/>
  <c r="F38" i="12"/>
  <c r="F36" i="12"/>
  <c r="L34" i="12"/>
  <c r="L38" i="12"/>
  <c r="L36" i="12"/>
  <c r="K34" i="12"/>
  <c r="K38" i="12"/>
  <c r="K36" i="12"/>
  <c r="G34" i="12"/>
  <c r="G38" i="12"/>
  <c r="G36" i="12"/>
  <c r="E34" i="12"/>
  <c r="E38" i="12"/>
  <c r="E36" i="12"/>
  <c r="I34" i="12"/>
  <c r="I38" i="12"/>
  <c r="I36" i="12"/>
  <c r="D32" i="12"/>
  <c r="L31" i="12"/>
  <c r="G31" i="12"/>
  <c r="L26" i="12"/>
  <c r="G26" i="12"/>
  <c r="F23" i="12" l="1"/>
  <c r="C28" i="12"/>
  <c r="D28" i="12" s="1"/>
  <c r="E28" i="12" s="1"/>
  <c r="F28" i="12" s="1"/>
  <c r="G28" i="12" s="1"/>
  <c r="H28" i="12" s="1"/>
  <c r="I28" i="12" s="1"/>
  <c r="J28" i="12" s="1"/>
  <c r="K28" i="12" s="1"/>
  <c r="L28" i="12" s="1"/>
  <c r="C38" i="12"/>
  <c r="C39" i="12" s="1"/>
  <c r="C36" i="12"/>
  <c r="C37" i="12" s="1"/>
  <c r="C34" i="12"/>
  <c r="C35" i="12" s="1"/>
  <c r="D38" i="12"/>
  <c r="D36" i="12"/>
  <c r="D34" i="12"/>
  <c r="C33" i="12"/>
  <c r="D33" i="12" s="1"/>
  <c r="E33" i="12" s="1"/>
  <c r="F33" i="12" s="1"/>
  <c r="G33" i="12" s="1"/>
  <c r="H33" i="12" s="1"/>
  <c r="I33" i="12" s="1"/>
  <c r="J33" i="12" s="1"/>
  <c r="K33" i="12" s="1"/>
  <c r="L33" i="12" s="1"/>
  <c r="H14" i="12"/>
  <c r="G14" i="12"/>
  <c r="G23" i="12" l="1"/>
  <c r="D37" i="12"/>
  <c r="E37" i="12" s="1"/>
  <c r="F37" i="12" s="1"/>
  <c r="G37" i="12" s="1"/>
  <c r="H37" i="12" s="1"/>
  <c r="I37" i="12" s="1"/>
  <c r="J37" i="12" s="1"/>
  <c r="K37" i="12" s="1"/>
  <c r="L37" i="12" s="1"/>
  <c r="D39" i="12"/>
  <c r="E39" i="12" s="1"/>
  <c r="F39" i="12" s="1"/>
  <c r="G39" i="12" s="1"/>
  <c r="H39" i="12" s="1"/>
  <c r="I39" i="12" s="1"/>
  <c r="J39" i="12" s="1"/>
  <c r="K39" i="12" s="1"/>
  <c r="L39" i="12" s="1"/>
  <c r="D35" i="12"/>
  <c r="E35" i="12" s="1"/>
  <c r="F35" i="12" s="1"/>
  <c r="G35" i="12" s="1"/>
  <c r="H35" i="12" s="1"/>
  <c r="I35" i="12" s="1"/>
  <c r="J35" i="12" s="1"/>
  <c r="K35" i="12" s="1"/>
  <c r="L35" i="12" s="1"/>
  <c r="H23" i="12"/>
  <c r="I14" i="12"/>
  <c r="I23" i="12" l="1"/>
  <c r="J14" i="12"/>
  <c r="J23" i="12" l="1"/>
  <c r="K14" i="12"/>
  <c r="K23" i="12" l="1"/>
  <c r="L14" i="12"/>
  <c r="L23" i="12" l="1"/>
</calcChain>
</file>

<file path=xl/sharedStrings.xml><?xml version="1.0" encoding="utf-8"?>
<sst xmlns="http://schemas.openxmlformats.org/spreadsheetml/2006/main" count="50" uniqueCount="43">
  <si>
    <t>Bitcoin Compound Annual Growth Rate</t>
  </si>
  <si>
    <t>Bitcoin USD Price</t>
  </si>
  <si>
    <t>Bitcoin USD Marketcap</t>
  </si>
  <si>
    <t>Bitcoin USD Price Start</t>
  </si>
  <si>
    <t>Stable Receiver Balance</t>
  </si>
  <si>
    <t>USD is fixed regardless on market dynamics. Bitcoin is variable depending on market dynamics.</t>
  </si>
  <si>
    <t>Stable Provider Balance</t>
  </si>
  <si>
    <t>USD and Bitcoin is variable depending on market dynamics.</t>
  </si>
  <si>
    <t>Stable Receiver Yield Allocation</t>
  </si>
  <si>
    <t>Stable Provider Yield Allocation</t>
  </si>
  <si>
    <t>Stable Balancer Yield Allocation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</si>
  <si>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</si>
  <si>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</si>
  <si>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</si>
  <si>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</si>
  <si>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</si>
  <si>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</si>
  <si>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</si>
  <si>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</si>
  <si>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</si>
  <si>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</si>
  <si>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Variables</t>
  </si>
  <si>
    <t>Annualized USD Yield %</t>
  </si>
  <si>
    <t>Annualized BTC Yield %</t>
  </si>
  <si>
    <t>Average Annualized BTC Yield %</t>
  </si>
  <si>
    <t>Remaining BTC Yield %</t>
  </si>
  <si>
    <t>Cumulative BTC Yield %</t>
  </si>
  <si>
    <t>Bitcoin Investor / Stable Provider</t>
  </si>
  <si>
    <t>Lightning Bank / Stable Balancer</t>
  </si>
  <si>
    <t>Annualized $1M USD Yield</t>
  </si>
  <si>
    <t>Cumulative $1M USD Yield</t>
  </si>
  <si>
    <t>Annualized 10 BTC Yield</t>
  </si>
  <si>
    <t>Cumulative 10 BTC Yield</t>
  </si>
  <si>
    <t>Annualized 20K BTC Total Value Locked Yield</t>
  </si>
  <si>
    <t>Annualized 400K BTC Total Value Locked Yield</t>
  </si>
  <si>
    <t>Annualized 1M BTC Total Value Locked Yield</t>
  </si>
  <si>
    <t>Cumulative 20K BTC Total Value Locked Yield</t>
  </si>
  <si>
    <t>Cumulative 400K BTC Total Value Locked Yield</t>
  </si>
  <si>
    <t>Cumulative 1M BTC Total Value Locked Yield</t>
  </si>
  <si>
    <t>Fiat Investor / Stable Receiver</t>
  </si>
  <si>
    <r>
      <t xml:space="preserve">Bitcoin Lightning Bank - The Decentralized Strategy
Pairing Bitcoin Investors with Fiat Investors for Yield Extraction
</t>
    </r>
    <r>
      <rPr>
        <sz val="10"/>
        <color theme="0"/>
        <rFont val="Aptos Display"/>
        <family val="2"/>
        <scheme val="major"/>
      </rPr>
      <t>Kyle Hutchinson | 2025-09-19 | X: @KyleHutch_</t>
    </r>
  </si>
  <si>
    <t>Yield Estimate Calculator</t>
  </si>
  <si>
    <t>Total Yield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</si>
</sst>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##0.00,,&quot; M&quot;"/>
    <numFmt numFmtId="165" formatCode="&quot;$&quot;#,##0.000"/>
    <numFmt numFmtId="166" formatCode="&quot;$&quot;#,##0,&quot; K&quot;"/>
    <numFmt numFmtId="167" formatCode="&quot;$&quot;###0.00,,,,&quot; T&quot;"/>
    <numFmt numFmtId="168" formatCode="&quot;$&quot;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theme="0"/>
      <name val="Aptos Display"/>
      <family val="2"/>
      <scheme val="major"/>
    </font>
    <font>
      <sz val="1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1"/>
      <name val="Aptos Display"/>
      <family val="2"/>
      <scheme val="major"/>
    </font>
    <font>
      <sz val="22"/>
      <color theme="0"/>
      <name val="Aptos Display"/>
      <family val="2"/>
      <scheme val="major"/>
    </font>
    <font>
      <sz val="10"/>
      <color theme="0"/>
      <name val="Aptos Display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DAA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6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4" fontId="1" fillId="0" borderId="1" xfId="0" applyNumberFormat="1" applyFont="1" applyBorder="1" applyAlignment="1">
      <alignment horizontal="left" vertical="center" indent="1"/>
    </xf>
    <xf numFmtId="0" fontId="4" fillId="5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0" fontId="2" fillId="2" borderId="0" xfId="0" applyFont="1" applyFill="1" applyAlignment="1">
      <alignment horizontal="right" vertical="center" wrapText="1" indent="1"/>
    </xf>
    <xf numFmtId="0" fontId="2" fillId="2" borderId="0" xfId="0" applyFont="1" applyFill="1" applyAlignment="1">
      <alignment horizontal="right" vertical="center" indent="1"/>
    </xf>
    <xf numFmtId="0" fontId="4" fillId="3" borderId="0" xfId="0" applyFont="1" applyFill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164" fontId="1" fillId="0" borderId="3" xfId="0" applyNumberFormat="1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left" vertical="center" indent="1"/>
    </xf>
    <xf numFmtId="4" fontId="1" fillId="0" borderId="13" xfId="0" applyNumberFormat="1" applyFont="1" applyBorder="1" applyAlignment="1">
      <alignment horizontal="left" vertical="center" indent="1"/>
    </xf>
    <xf numFmtId="4" fontId="1" fillId="0" borderId="5" xfId="0" applyNumberFormat="1" applyFont="1" applyBorder="1" applyAlignment="1">
      <alignment horizontal="left" vertical="center" indent="1"/>
    </xf>
    <xf numFmtId="4" fontId="1" fillId="0" borderId="9" xfId="0" applyNumberFormat="1" applyFont="1" applyBorder="1" applyAlignment="1">
      <alignment horizontal="left" vertical="center" indent="1"/>
    </xf>
    <xf numFmtId="4" fontId="1" fillId="0" borderId="14" xfId="0" applyNumberFormat="1" applyFont="1" applyBorder="1" applyAlignment="1">
      <alignment horizontal="left" vertical="center" indent="1"/>
    </xf>
    <xf numFmtId="4" fontId="1" fillId="0" borderId="4" xfId="0" applyNumberFormat="1" applyFont="1" applyBorder="1" applyAlignment="1">
      <alignment horizontal="left" vertical="center" indent="1"/>
    </xf>
    <xf numFmtId="4" fontId="1" fillId="0" borderId="8" xfId="0" applyNumberFormat="1" applyFont="1" applyBorder="1" applyAlignment="1">
      <alignment horizontal="left" vertical="center" indent="1"/>
    </xf>
    <xf numFmtId="4" fontId="1" fillId="0" borderId="3" xfId="0" applyNumberFormat="1" applyFont="1" applyBorder="1" applyAlignment="1">
      <alignment horizontal="left" vertical="center" indent="1"/>
    </xf>
    <xf numFmtId="4" fontId="1" fillId="0" borderId="2" xfId="0" applyNumberFormat="1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165" fontId="1" fillId="0" borderId="6" xfId="0" applyNumberFormat="1" applyFont="1" applyBorder="1" applyAlignment="1">
      <alignment horizontal="left" vertical="center" indent="1"/>
    </xf>
    <xf numFmtId="0" fontId="1" fillId="0" borderId="10" xfId="0" applyFont="1" applyBorder="1" applyAlignment="1">
      <alignment horizontal="left" vertical="center" indent="1"/>
    </xf>
    <xf numFmtId="0" fontId="1" fillId="0" borderId="11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166" fontId="1" fillId="0" borderId="7" xfId="0" applyNumberFormat="1" applyFont="1" applyBorder="1" applyAlignment="1">
      <alignment horizontal="left" vertical="center" indent="1"/>
    </xf>
    <xf numFmtId="4" fontId="1" fillId="0" borderId="7" xfId="0" applyNumberFormat="1" applyFont="1" applyBorder="1" applyAlignment="1">
      <alignment horizontal="left" vertical="center" indent="1"/>
    </xf>
    <xf numFmtId="0" fontId="1" fillId="0" borderId="14" xfId="0" applyFont="1" applyBorder="1" applyAlignment="1">
      <alignment horizontal="left" vertical="center" indent="1"/>
    </xf>
    <xf numFmtId="10" fontId="4" fillId="6" borderId="0" xfId="0" applyNumberFormat="1" applyFont="1" applyFill="1" applyAlignment="1">
      <alignment horizontal="left" vertical="center" indent="1"/>
    </xf>
    <xf numFmtId="10" fontId="5" fillId="6" borderId="0" xfId="0" applyNumberFormat="1" applyFont="1" applyFill="1" applyAlignment="1">
      <alignment horizontal="left" vertical="center" indent="1"/>
    </xf>
    <xf numFmtId="164" fontId="4" fillId="4" borderId="0" xfId="0" applyNumberFormat="1" applyFont="1" applyFill="1" applyAlignment="1">
      <alignment horizontal="left" vertical="center" wrapText="1" indent="1"/>
    </xf>
    <xf numFmtId="9" fontId="4" fillId="4" borderId="0" xfId="0" applyNumberFormat="1" applyFont="1" applyFill="1" applyAlignment="1">
      <alignment horizontal="left" vertical="center" indent="1"/>
    </xf>
    <xf numFmtId="3" fontId="1" fillId="0" borderId="3" xfId="0" applyNumberFormat="1" applyFont="1" applyBorder="1" applyAlignment="1">
      <alignment horizontal="left" vertical="center" indent="1"/>
    </xf>
    <xf numFmtId="3" fontId="1" fillId="0" borderId="1" xfId="0" applyNumberFormat="1" applyFont="1" applyBorder="1" applyAlignment="1">
      <alignment horizontal="left" vertical="center" indent="1"/>
    </xf>
    <xf numFmtId="3" fontId="1" fillId="0" borderId="2" xfId="0" applyNumberFormat="1" applyFont="1" applyBorder="1" applyAlignment="1">
      <alignment horizontal="left" vertical="center" indent="1"/>
    </xf>
    <xf numFmtId="3" fontId="1" fillId="0" borderId="14" xfId="0" applyNumberFormat="1" applyFont="1" applyBorder="1" applyAlignment="1">
      <alignment horizontal="left" vertical="center" indent="1"/>
    </xf>
    <xf numFmtId="3" fontId="1" fillId="0" borderId="4" xfId="0" applyNumberFormat="1" applyFont="1" applyBorder="1" applyAlignment="1">
      <alignment horizontal="left" vertical="center" indent="1"/>
    </xf>
    <xf numFmtId="3" fontId="1" fillId="0" borderId="8" xfId="0" applyNumberFormat="1" applyFont="1" applyBorder="1" applyAlignment="1">
      <alignment horizontal="left" vertical="center" indent="1"/>
    </xf>
    <xf numFmtId="3" fontId="4" fillId="6" borderId="0" xfId="0" applyNumberFormat="1" applyFont="1" applyFill="1" applyAlignment="1">
      <alignment horizontal="left" vertical="center" indent="1"/>
    </xf>
    <xf numFmtId="164" fontId="1" fillId="0" borderId="13" xfId="0" applyNumberFormat="1" applyFont="1" applyBorder="1" applyAlignment="1">
      <alignment horizontal="left" vertical="center" indent="1"/>
    </xf>
    <xf numFmtId="164" fontId="1" fillId="0" borderId="14" xfId="0" applyNumberFormat="1" applyFont="1" applyBorder="1" applyAlignment="1">
      <alignment horizontal="left" vertical="center" indent="1"/>
    </xf>
    <xf numFmtId="164" fontId="1" fillId="0" borderId="4" xfId="0" applyNumberFormat="1" applyFont="1" applyBorder="1" applyAlignment="1">
      <alignment horizontal="left" vertical="center" indent="1"/>
    </xf>
    <xf numFmtId="164" fontId="1" fillId="0" borderId="8" xfId="0" applyNumberFormat="1" applyFont="1" applyBorder="1" applyAlignment="1">
      <alignment horizontal="left" vertical="center" indent="1"/>
    </xf>
    <xf numFmtId="10" fontId="3" fillId="0" borderId="12" xfId="0" applyNumberFormat="1" applyFont="1" applyBorder="1" applyAlignment="1">
      <alignment horizontal="left" vertical="center" indent="1"/>
    </xf>
    <xf numFmtId="10" fontId="3" fillId="0" borderId="6" xfId="0" applyNumberFormat="1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167" fontId="1" fillId="0" borderId="14" xfId="0" applyNumberFormat="1" applyFont="1" applyBorder="1" applyAlignment="1">
      <alignment horizontal="left" vertical="center" indent="1"/>
    </xf>
    <xf numFmtId="167" fontId="1" fillId="0" borderId="4" xfId="0" applyNumberFormat="1" applyFont="1" applyBorder="1" applyAlignment="1">
      <alignment horizontal="left" vertical="center" indent="1"/>
    </xf>
    <xf numFmtId="167" fontId="1" fillId="0" borderId="8" xfId="0" applyNumberFormat="1" applyFont="1" applyBorder="1" applyAlignment="1">
      <alignment horizontal="left" vertical="center" indent="1"/>
    </xf>
    <xf numFmtId="10" fontId="1" fillId="0" borderId="12" xfId="0" applyNumberFormat="1" applyFont="1" applyBorder="1" applyAlignment="1">
      <alignment horizontal="left" vertical="center" indent="1"/>
    </xf>
    <xf numFmtId="10" fontId="1" fillId="0" borderId="6" xfId="0" applyNumberFormat="1" applyFont="1" applyBorder="1" applyAlignment="1">
      <alignment horizontal="left" vertical="center" indent="1"/>
    </xf>
    <xf numFmtId="10" fontId="1" fillId="0" borderId="10" xfId="0" applyNumberFormat="1" applyFont="1" applyBorder="1" applyAlignment="1">
      <alignment horizontal="left" vertical="center" indent="1"/>
    </xf>
    <xf numFmtId="0" fontId="6" fillId="2" borderId="0" xfId="0" applyFont="1" applyFill="1" applyAlignment="1">
      <alignment horizontal="center" vertical="center" wrapText="1"/>
    </xf>
    <xf numFmtId="168" fontId="1" fillId="5" borderId="0" xfId="0" applyNumberFormat="1" applyFont="1" applyFill="1" applyAlignment="1">
      <alignment horizontal="left" vertical="center" indent="1"/>
    </xf>
    <xf numFmtId="0" fontId="1" fillId="5" borderId="0" xfId="0" applyNumberFormat="1" applyFont="1" applyFill="1" applyAlignment="1">
      <alignment horizontal="left" vertical="center" indent="1"/>
    </xf>
    <xf numFmtId="10" fontId="3" fillId="0" borderId="0" xfId="0" applyNumberFormat="1" applyFont="1" applyBorder="1" applyAlignment="1">
      <alignment horizontal="left" vertical="center" indent="1"/>
    </xf>
    <xf numFmtId="10" fontId="1" fillId="0" borderId="0" xfId="0" applyNumberFormat="1" applyFont="1" applyFill="1" applyAlignment="1">
      <alignment horizontal="left" vertical="center" indent="1"/>
    </xf>
    <xf numFmtId="10" fontId="3" fillId="0" borderId="0" xfId="0" applyNumberFormat="1" applyFont="1" applyFill="1" applyBorder="1" applyAlignment="1">
      <alignment horizontal="left" vertical="center" indent="1"/>
    </xf>
    <xf numFmtId="10" fontId="4" fillId="5" borderId="0" xfId="0" applyNumberFormat="1" applyFont="1" applyFill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5" borderId="0" xfId="0" applyFont="1" applyFill="1" applyBorder="1" applyAlignment="1">
      <alignment horizontal="left" vertical="center" wrapText="1" indent="1"/>
    </xf>
    <xf numFmtId="10" fontId="5" fillId="5" borderId="0" xfId="0" applyNumberFormat="1" applyFont="1" applyFill="1" applyAlignment="1">
      <alignment horizontal="left" vertical="center" indent="1"/>
    </xf>
    <xf numFmtId="10" fontId="4" fillId="0" borderId="7" xfId="0" applyNumberFormat="1" applyFont="1" applyFill="1" applyBorder="1" applyAlignment="1">
      <alignment horizontal="left" vertical="center" wrapText="1" indent="1"/>
    </xf>
    <xf numFmtId="10" fontId="5" fillId="6" borderId="0" xfId="0" applyNumberFormat="1" applyFont="1" applyFill="1" applyBorder="1" applyAlignment="1">
      <alignment horizontal="left" vertical="center" indent="1"/>
    </xf>
    <xf numFmtId="10" fontId="5" fillId="4" borderId="0" xfId="0" applyNumberFormat="1" applyFont="1" applyFill="1" applyAlignment="1">
      <alignment horizontal="left" vertical="center" wrapText="1" indent="1"/>
    </xf>
    <xf numFmtId="10" fontId="4" fillId="0" borderId="11" xfId="0" applyNumberFormat="1" applyFont="1" applyFill="1" applyBorder="1" applyAlignment="1">
      <alignment horizontal="left" vertical="center" wrapText="1" indent="1"/>
    </xf>
    <xf numFmtId="10" fontId="5" fillId="7" borderId="0" xfId="0" applyNumberFormat="1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D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9C89-1353-4987-8F23-FE7154F69287}">
  <dimension ref="A1:N40"/>
  <sheetViews>
    <sheetView tabSelected="1" zoomScaleNormal="100" workbookViewId="0">
      <selection activeCell="C8" sqref="C8"/>
    </sheetView>
  </sheetViews>
  <sheetFormatPr defaultRowHeight="15" customHeight="1" x14ac:dyDescent="0.45"/>
  <cols>
    <col min="1" max="1" width="1.73046875" style="7" customWidth="1"/>
    <col min="2" max="2" width="40.3984375" style="7" customWidth="1"/>
    <col min="3" max="12" width="13" style="7" customWidth="1"/>
    <col min="13" max="13" width="1.6640625" style="7" customWidth="1"/>
    <col min="14" max="14" width="14.46484375" style="7" customWidth="1"/>
    <col min="15" max="15" width="1.53125" style="7" customWidth="1"/>
    <col min="16" max="16384" width="9.06640625" style="7"/>
  </cols>
  <sheetData>
    <row r="1" spans="1:14" ht="15" customHeight="1" x14ac:dyDescent="0.45">
      <c r="A1" s="2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3"/>
    </row>
    <row r="2" spans="1:14" ht="15" customHeight="1" x14ac:dyDescent="0.45">
      <c r="A2" s="27"/>
      <c r="B2" s="5" t="s">
        <v>21</v>
      </c>
      <c r="C2" s="5"/>
      <c r="D2" s="64"/>
      <c r="E2" s="56" t="s">
        <v>40</v>
      </c>
      <c r="F2" s="56"/>
      <c r="G2" s="56"/>
      <c r="H2" s="56"/>
      <c r="I2" s="56"/>
      <c r="J2" s="56"/>
      <c r="K2" s="56"/>
      <c r="L2" s="56"/>
      <c r="M2" s="28"/>
    </row>
    <row r="3" spans="1:14" ht="15" customHeight="1" x14ac:dyDescent="0.45">
      <c r="A3" s="28"/>
      <c r="B3" s="8" t="s">
        <v>3</v>
      </c>
      <c r="C3" s="34">
        <v>100000</v>
      </c>
      <c r="D3" s="64"/>
      <c r="E3" s="56"/>
      <c r="F3" s="56"/>
      <c r="G3" s="56"/>
      <c r="H3" s="56"/>
      <c r="I3" s="56"/>
      <c r="J3" s="56"/>
      <c r="K3" s="56"/>
      <c r="L3" s="56"/>
      <c r="M3" s="28"/>
    </row>
    <row r="4" spans="1:14" ht="15" customHeight="1" x14ac:dyDescent="0.45">
      <c r="A4" s="28"/>
      <c r="B4" s="9" t="s">
        <v>0</v>
      </c>
      <c r="C4" s="35">
        <v>0.3</v>
      </c>
      <c r="D4" s="64"/>
      <c r="E4" s="56"/>
      <c r="F4" s="56"/>
      <c r="G4" s="56"/>
      <c r="H4" s="56"/>
      <c r="I4" s="56"/>
      <c r="J4" s="56"/>
      <c r="K4" s="56"/>
      <c r="L4" s="56"/>
      <c r="M4" s="28"/>
    </row>
    <row r="5" spans="1:14" ht="15" customHeight="1" x14ac:dyDescent="0.45">
      <c r="A5" s="28"/>
      <c r="B5" s="8" t="s">
        <v>8</v>
      </c>
      <c r="C5" s="68">
        <v>0.42499999999999999</v>
      </c>
      <c r="D5" s="69">
        <f>$C$4*C5</f>
        <v>0.1275</v>
      </c>
      <c r="E5" s="56"/>
      <c r="F5" s="56"/>
      <c r="G5" s="56"/>
      <c r="H5" s="56"/>
      <c r="I5" s="56"/>
      <c r="J5" s="56"/>
      <c r="K5" s="56"/>
      <c r="L5" s="56"/>
      <c r="M5" s="28"/>
    </row>
    <row r="6" spans="1:14" ht="15" customHeight="1" x14ac:dyDescent="0.45">
      <c r="A6" s="28"/>
      <c r="B6" s="8" t="s">
        <v>9</v>
      </c>
      <c r="C6" s="68">
        <v>0.42499999999999999</v>
      </c>
      <c r="D6" s="66">
        <f t="shared" ref="D6:D7" si="0">$C$4*C6</f>
        <v>0.1275</v>
      </c>
      <c r="E6" s="56"/>
      <c r="F6" s="56"/>
      <c r="G6" s="56"/>
      <c r="H6" s="56"/>
      <c r="I6" s="56"/>
      <c r="J6" s="56"/>
      <c r="K6" s="56"/>
      <c r="L6" s="56"/>
      <c r="M6" s="28"/>
    </row>
    <row r="7" spans="1:14" ht="15" customHeight="1" x14ac:dyDescent="0.45">
      <c r="A7" s="28"/>
      <c r="B7" s="8" t="s">
        <v>10</v>
      </c>
      <c r="C7" s="68">
        <v>0.15</v>
      </c>
      <c r="D7" s="66">
        <f t="shared" si="0"/>
        <v>4.4999999999999998E-2</v>
      </c>
      <c r="E7" s="56"/>
      <c r="F7" s="56"/>
      <c r="G7" s="56"/>
      <c r="H7" s="56"/>
      <c r="I7" s="56"/>
      <c r="J7" s="56"/>
      <c r="K7" s="56"/>
      <c r="L7" s="56"/>
      <c r="M7" s="28"/>
    </row>
    <row r="8" spans="1:14" ht="15" customHeight="1" x14ac:dyDescent="0.45">
      <c r="A8" s="28"/>
      <c r="B8" s="8" t="s">
        <v>42</v>
      </c>
      <c r="C8" s="70">
        <f>SUM(C5:C7)</f>
        <v>1</v>
      </c>
      <c r="D8" s="70">
        <f>SUM(D5:D7)</f>
        <v>0.3</v>
      </c>
      <c r="E8" s="56"/>
      <c r="F8" s="56"/>
      <c r="G8" s="56"/>
      <c r="H8" s="56"/>
      <c r="I8" s="56"/>
      <c r="J8" s="56"/>
      <c r="K8" s="56"/>
      <c r="L8" s="56"/>
      <c r="M8" s="28"/>
    </row>
    <row r="9" spans="1:14" ht="15" customHeight="1" x14ac:dyDescent="0.45">
      <c r="A9" s="28"/>
      <c r="B9" s="24"/>
      <c r="C9" s="25"/>
      <c r="D9" s="63"/>
      <c r="E9" s="1"/>
      <c r="F9" s="1"/>
      <c r="G9" s="1"/>
      <c r="H9" s="1"/>
      <c r="I9" s="1"/>
      <c r="J9" s="1"/>
      <c r="K9" s="1"/>
      <c r="L9" s="26"/>
      <c r="M9" s="28"/>
    </row>
    <row r="10" spans="1:14" ht="15" customHeight="1" x14ac:dyDescent="0.45">
      <c r="A10" s="28"/>
      <c r="B10" s="5" t="s">
        <v>41</v>
      </c>
      <c r="C10" s="10" t="s">
        <v>11</v>
      </c>
      <c r="D10" s="10" t="s">
        <v>12</v>
      </c>
      <c r="E10" s="10" t="s">
        <v>13</v>
      </c>
      <c r="F10" s="10" t="s">
        <v>14</v>
      </c>
      <c r="G10" s="10" t="s">
        <v>15</v>
      </c>
      <c r="H10" s="10" t="s">
        <v>16</v>
      </c>
      <c r="I10" s="10" t="s">
        <v>17</v>
      </c>
      <c r="J10" s="10" t="s">
        <v>18</v>
      </c>
      <c r="K10" s="10" t="s">
        <v>19</v>
      </c>
      <c r="L10" s="10" t="s">
        <v>20</v>
      </c>
      <c r="M10" s="28"/>
    </row>
    <row r="11" spans="1:14" ht="15" customHeight="1" x14ac:dyDescent="0.45">
      <c r="A11" s="28"/>
      <c r="B11" s="9" t="s">
        <v>4</v>
      </c>
      <c r="C11" s="11" t="s">
        <v>5</v>
      </c>
      <c r="D11" s="12"/>
      <c r="E11" s="12"/>
      <c r="F11" s="12"/>
      <c r="G11" s="12"/>
      <c r="H11" s="12"/>
      <c r="I11" s="12"/>
      <c r="J11" s="12"/>
      <c r="K11" s="12"/>
      <c r="L11" s="13"/>
      <c r="M11" s="28"/>
      <c r="N11" s="6"/>
    </row>
    <row r="12" spans="1:14" ht="15" customHeight="1" x14ac:dyDescent="0.45">
      <c r="A12" s="28"/>
      <c r="B12" s="9" t="s">
        <v>6</v>
      </c>
      <c r="C12" s="14" t="s">
        <v>7</v>
      </c>
      <c r="D12" s="2"/>
      <c r="E12" s="2"/>
      <c r="F12" s="2"/>
      <c r="G12" s="2"/>
      <c r="H12" s="2"/>
      <c r="I12" s="2"/>
      <c r="J12" s="2"/>
      <c r="K12" s="2"/>
      <c r="L12" s="15"/>
      <c r="M12" s="28"/>
      <c r="N12" s="6"/>
    </row>
    <row r="13" spans="1:14" ht="15" customHeight="1" x14ac:dyDescent="0.45">
      <c r="A13" s="28"/>
      <c r="B13" s="9" t="s">
        <v>1</v>
      </c>
      <c r="C13" s="14">
        <f>$C$3 * $C4 + $C$3</f>
        <v>130000</v>
      </c>
      <c r="D13" s="2">
        <f t="shared" ref="D13:L13" si="1">C13 * $C4 + C13</f>
        <v>169000</v>
      </c>
      <c r="E13" s="2">
        <f t="shared" si="1"/>
        <v>219700</v>
      </c>
      <c r="F13" s="2">
        <f t="shared" si="1"/>
        <v>285610</v>
      </c>
      <c r="G13" s="2">
        <f t="shared" si="1"/>
        <v>371293</v>
      </c>
      <c r="H13" s="2">
        <f t="shared" si="1"/>
        <v>482680.9</v>
      </c>
      <c r="I13" s="2">
        <f t="shared" si="1"/>
        <v>627485.17000000004</v>
      </c>
      <c r="J13" s="2">
        <f t="shared" si="1"/>
        <v>815730.72100000002</v>
      </c>
      <c r="K13" s="2">
        <f t="shared" si="1"/>
        <v>1060449.9373000001</v>
      </c>
      <c r="L13" s="15">
        <f t="shared" si="1"/>
        <v>1378584.9184900001</v>
      </c>
      <c r="M13" s="28"/>
    </row>
    <row r="14" spans="1:14" ht="15" customHeight="1" x14ac:dyDescent="0.45">
      <c r="A14" s="28"/>
      <c r="B14" s="9" t="s">
        <v>2</v>
      </c>
      <c r="C14" s="50">
        <f>C13*21000000</f>
        <v>2730000000000</v>
      </c>
      <c r="D14" s="51">
        <f t="shared" ref="D14:L14" si="2">D13*21000000</f>
        <v>3549000000000</v>
      </c>
      <c r="E14" s="51">
        <f t="shared" si="2"/>
        <v>4613700000000</v>
      </c>
      <c r="F14" s="51">
        <f t="shared" si="2"/>
        <v>5997810000000</v>
      </c>
      <c r="G14" s="51">
        <f t="shared" si="2"/>
        <v>7797153000000</v>
      </c>
      <c r="H14" s="51">
        <f t="shared" si="2"/>
        <v>10136298900000</v>
      </c>
      <c r="I14" s="51">
        <f t="shared" si="2"/>
        <v>13177188570000</v>
      </c>
      <c r="J14" s="51">
        <f t="shared" si="2"/>
        <v>17130345141000</v>
      </c>
      <c r="K14" s="51">
        <f t="shared" si="2"/>
        <v>22269448683300.004</v>
      </c>
      <c r="L14" s="52">
        <f t="shared" si="2"/>
        <v>28950283288290</v>
      </c>
      <c r="M14" s="28"/>
    </row>
    <row r="15" spans="1:14" ht="15" customHeight="1" x14ac:dyDescent="0.45">
      <c r="A15" s="28"/>
      <c r="B15" s="9" t="s">
        <v>26</v>
      </c>
      <c r="C15" s="33">
        <f>( ( C13 - $C$3 ) ) / C13</f>
        <v>0.23076923076923078</v>
      </c>
      <c r="D15" s="33">
        <f>( ( D13 - $C$3 ) ) / D13</f>
        <v>0.40828402366863903</v>
      </c>
      <c r="E15" s="33">
        <f t="shared" ref="E15:L15" si="3">( ( E13 - $C$3 ) ) / E13</f>
        <v>0.54483386436049153</v>
      </c>
      <c r="F15" s="33">
        <f t="shared" si="3"/>
        <v>0.64987220335422424</v>
      </c>
      <c r="G15" s="33">
        <f t="shared" si="3"/>
        <v>0.73067092565709557</v>
      </c>
      <c r="H15" s="33">
        <f t="shared" si="3"/>
        <v>0.79282378896699668</v>
      </c>
      <c r="I15" s="33">
        <f t="shared" si="3"/>
        <v>0.84063368382076664</v>
      </c>
      <c r="J15" s="33">
        <f t="shared" si="3"/>
        <v>0.87741052601597436</v>
      </c>
      <c r="K15" s="33">
        <f t="shared" si="3"/>
        <v>0.90570040462767254</v>
      </c>
      <c r="L15" s="33">
        <f t="shared" si="3"/>
        <v>0.92746184971359424</v>
      </c>
      <c r="M15" s="28"/>
    </row>
    <row r="16" spans="1:14" ht="15" customHeight="1" x14ac:dyDescent="0.45">
      <c r="A16" s="28"/>
      <c r="B16" s="9" t="s">
        <v>25</v>
      </c>
      <c r="C16" s="33">
        <f>1-C15</f>
        <v>0.76923076923076916</v>
      </c>
      <c r="D16" s="33">
        <f t="shared" ref="D16:L16" si="4">1-D15</f>
        <v>0.59171597633136097</v>
      </c>
      <c r="E16" s="33">
        <f t="shared" si="4"/>
        <v>0.45516613563950847</v>
      </c>
      <c r="F16" s="33">
        <f t="shared" si="4"/>
        <v>0.35012779664577576</v>
      </c>
      <c r="G16" s="33">
        <f t="shared" si="4"/>
        <v>0.26932907434290443</v>
      </c>
      <c r="H16" s="33">
        <f t="shared" si="4"/>
        <v>0.20717621103300332</v>
      </c>
      <c r="I16" s="33">
        <f t="shared" si="4"/>
        <v>0.15936631617923336</v>
      </c>
      <c r="J16" s="33">
        <f t="shared" si="4"/>
        <v>0.12258947398402564</v>
      </c>
      <c r="K16" s="33">
        <f t="shared" si="4"/>
        <v>9.429959537232746E-2</v>
      </c>
      <c r="L16" s="33">
        <f t="shared" si="4"/>
        <v>7.2538150286405756E-2</v>
      </c>
      <c r="M16" s="28"/>
    </row>
    <row r="17" spans="1:13" ht="15" customHeight="1" x14ac:dyDescent="0.45">
      <c r="A17" s="28"/>
      <c r="B17" s="9" t="s">
        <v>23</v>
      </c>
      <c r="C17" s="53">
        <f>C15</f>
        <v>0.23076923076923078</v>
      </c>
      <c r="D17" s="54">
        <f>D15-C15</f>
        <v>0.17751479289940825</v>
      </c>
      <c r="E17" s="54">
        <f>E15-D15</f>
        <v>0.1365498406918525</v>
      </c>
      <c r="F17" s="54">
        <f t="shared" ref="F17:L17" si="5">F15-E15</f>
        <v>0.10503833899373272</v>
      </c>
      <c r="G17" s="54">
        <f t="shared" si="5"/>
        <v>8.0798722302871329E-2</v>
      </c>
      <c r="H17" s="54">
        <f t="shared" si="5"/>
        <v>6.2152863309901107E-2</v>
      </c>
      <c r="I17" s="54">
        <f t="shared" si="5"/>
        <v>4.7809894853769963E-2</v>
      </c>
      <c r="J17" s="54">
        <f t="shared" si="5"/>
        <v>3.6776842195207715E-2</v>
      </c>
      <c r="K17" s="54">
        <f t="shared" si="5"/>
        <v>2.8289878611698183E-2</v>
      </c>
      <c r="L17" s="55">
        <f t="shared" si="5"/>
        <v>2.1761445085921705E-2</v>
      </c>
      <c r="M17" s="28"/>
    </row>
    <row r="18" spans="1:13" ht="15" customHeight="1" x14ac:dyDescent="0.45">
      <c r="A18" s="28"/>
      <c r="B18" s="5" t="s">
        <v>39</v>
      </c>
      <c r="C18" s="65" t="str">
        <f>( D5 * 100 ) &amp; "% Annualized USD Yield"</f>
        <v>12.75% Annualized USD Yield</v>
      </c>
      <c r="D18" s="57"/>
      <c r="E18" s="58"/>
      <c r="F18" s="58"/>
      <c r="G18" s="58"/>
      <c r="H18" s="58"/>
      <c r="I18" s="58"/>
      <c r="J18" s="58"/>
      <c r="K18" s="58"/>
      <c r="L18" s="58"/>
      <c r="M18" s="28"/>
    </row>
    <row r="19" spans="1:13" ht="15" customHeight="1" x14ac:dyDescent="0.45">
      <c r="A19" s="28"/>
      <c r="B19" s="9" t="s">
        <v>23</v>
      </c>
      <c r="C19" s="47">
        <f>C17 * $C$5</f>
        <v>9.8076923076923075E-2</v>
      </c>
      <c r="D19" s="48">
        <f t="shared" ref="D19:L19" si="6">D17 * $C$5</f>
        <v>7.5443786982248504E-2</v>
      </c>
      <c r="E19" s="48">
        <f t="shared" si="6"/>
        <v>5.8033682294037311E-2</v>
      </c>
      <c r="F19" s="48">
        <f t="shared" si="6"/>
        <v>4.4641294072336406E-2</v>
      </c>
      <c r="G19" s="48">
        <f t="shared" si="6"/>
        <v>3.433945697872031E-2</v>
      </c>
      <c r="H19" s="48">
        <f t="shared" si="6"/>
        <v>2.6414966906707971E-2</v>
      </c>
      <c r="I19" s="48">
        <f t="shared" si="6"/>
        <v>2.0319205312852234E-2</v>
      </c>
      <c r="J19" s="48">
        <f t="shared" si="6"/>
        <v>1.5630157932963278E-2</v>
      </c>
      <c r="K19" s="48">
        <f t="shared" si="6"/>
        <v>1.2023198409971727E-2</v>
      </c>
      <c r="L19" s="48">
        <f t="shared" si="6"/>
        <v>9.2486141615167241E-3</v>
      </c>
      <c r="M19" s="49"/>
    </row>
    <row r="20" spans="1:13" ht="15" customHeight="1" x14ac:dyDescent="0.45">
      <c r="A20" s="28"/>
      <c r="B20" s="9" t="s">
        <v>24</v>
      </c>
      <c r="C20" s="59"/>
      <c r="D20" s="59"/>
      <c r="E20" s="59"/>
      <c r="F20" s="59"/>
      <c r="G20" s="60">
        <f>SUM(C19:G19)/5</f>
        <v>6.2107028680853126E-2</v>
      </c>
      <c r="H20" s="61"/>
      <c r="I20" s="61"/>
      <c r="J20" s="61"/>
      <c r="K20" s="61"/>
      <c r="L20" s="60">
        <f>SUM(C19:L19)/10</f>
        <v>3.9417128612827763E-2</v>
      </c>
      <c r="M20" s="28"/>
    </row>
    <row r="21" spans="1:13" ht="15" customHeight="1" x14ac:dyDescent="0.45">
      <c r="A21" s="28"/>
      <c r="B21" s="9" t="s">
        <v>22</v>
      </c>
      <c r="C21" s="67">
        <f>C13*C19/$C$3</f>
        <v>0.1275</v>
      </c>
      <c r="D21" s="67">
        <f t="shared" ref="D21:L21" si="7">D13*D19/$C$3</f>
        <v>0.12749999999999997</v>
      </c>
      <c r="E21" s="67">
        <f t="shared" si="7"/>
        <v>0.12749999999999997</v>
      </c>
      <c r="F21" s="67">
        <f t="shared" si="7"/>
        <v>0.1275</v>
      </c>
      <c r="G21" s="67">
        <f t="shared" si="7"/>
        <v>0.1275</v>
      </c>
      <c r="H21" s="67">
        <f t="shared" si="7"/>
        <v>0.1275000000000002</v>
      </c>
      <c r="I21" s="67">
        <f t="shared" si="7"/>
        <v>0.12749999999999986</v>
      </c>
      <c r="J21" s="67">
        <f t="shared" si="7"/>
        <v>0.12750000000000006</v>
      </c>
      <c r="K21" s="67">
        <f t="shared" si="7"/>
        <v>0.12749999999999981</v>
      </c>
      <c r="L21" s="67">
        <f t="shared" si="7"/>
        <v>0.12749999999999992</v>
      </c>
      <c r="M21" s="28"/>
    </row>
    <row r="22" spans="1:13" ht="15" customHeight="1" x14ac:dyDescent="0.45">
      <c r="A22" s="28"/>
      <c r="B22" s="9" t="s">
        <v>29</v>
      </c>
      <c r="C22" s="43">
        <f>$C$3*10*C21</f>
        <v>127500</v>
      </c>
      <c r="D22" s="43">
        <f t="shared" ref="D22:L22" si="8">$C$3*10*D21</f>
        <v>127499.99999999997</v>
      </c>
      <c r="E22" s="43">
        <f t="shared" si="8"/>
        <v>127499.99999999997</v>
      </c>
      <c r="F22" s="43">
        <f t="shared" si="8"/>
        <v>127500</v>
      </c>
      <c r="G22" s="43">
        <f t="shared" si="8"/>
        <v>127500</v>
      </c>
      <c r="H22" s="43">
        <f t="shared" si="8"/>
        <v>127500.0000000002</v>
      </c>
      <c r="I22" s="43">
        <f t="shared" si="8"/>
        <v>127499.99999999987</v>
      </c>
      <c r="J22" s="43">
        <f t="shared" si="8"/>
        <v>127500.00000000006</v>
      </c>
      <c r="K22" s="43">
        <f t="shared" si="8"/>
        <v>127499.99999999981</v>
      </c>
      <c r="L22" s="43">
        <f t="shared" si="8"/>
        <v>127499.99999999991</v>
      </c>
      <c r="M22" s="28"/>
    </row>
    <row r="23" spans="1:13" ht="15" customHeight="1" x14ac:dyDescent="0.45">
      <c r="A23" s="28"/>
      <c r="B23" s="9" t="s">
        <v>30</v>
      </c>
      <c r="C23" s="44">
        <f>C22</f>
        <v>127500</v>
      </c>
      <c r="D23" s="45">
        <f>D22+C23</f>
        <v>254999.99999999997</v>
      </c>
      <c r="E23" s="45">
        <f>E22+D23</f>
        <v>382499.99999999994</v>
      </c>
      <c r="F23" s="45">
        <f t="shared" ref="F23" si="9">F22+E23</f>
        <v>509999.99999999994</v>
      </c>
      <c r="G23" s="45">
        <f t="shared" ref="G23" si="10">G22+F23</f>
        <v>637500</v>
      </c>
      <c r="H23" s="45">
        <f t="shared" ref="H23" si="11">H22+G23</f>
        <v>765000.00000000023</v>
      </c>
      <c r="I23" s="45">
        <f t="shared" ref="I23" si="12">I22+H23</f>
        <v>892500.00000000012</v>
      </c>
      <c r="J23" s="45">
        <f t="shared" ref="J23" si="13">J22+I23</f>
        <v>1020000.0000000002</v>
      </c>
      <c r="K23" s="45">
        <f t="shared" ref="K23" si="14">K22+J23</f>
        <v>1147500</v>
      </c>
      <c r="L23" s="46">
        <f t="shared" ref="L23" si="15">L22+K23</f>
        <v>1275000</v>
      </c>
      <c r="M23" s="28"/>
    </row>
    <row r="24" spans="1:13" ht="15" customHeight="1" x14ac:dyDescent="0.45">
      <c r="A24" s="28"/>
      <c r="B24" s="5" t="s">
        <v>27</v>
      </c>
      <c r="C24" s="62" t="str">
        <f>( D6 * 100 ) &amp; "% Annualized USD Yield"</f>
        <v>12.75% Annualized USD Yield</v>
      </c>
      <c r="D24" s="58"/>
      <c r="E24" s="58"/>
      <c r="F24" s="58"/>
      <c r="G24" s="58"/>
      <c r="H24" s="58"/>
      <c r="I24" s="58"/>
      <c r="J24" s="58"/>
      <c r="K24" s="58"/>
      <c r="L24" s="58"/>
      <c r="M24" s="28"/>
    </row>
    <row r="25" spans="1:13" ht="15" customHeight="1" x14ac:dyDescent="0.45">
      <c r="A25" s="28"/>
      <c r="B25" s="9" t="s">
        <v>23</v>
      </c>
      <c r="C25" s="33">
        <f>C17 * $C$6</f>
        <v>9.8076923076923075E-2</v>
      </c>
      <c r="D25" s="33">
        <f>D17 * $C$6</f>
        <v>7.5443786982248504E-2</v>
      </c>
      <c r="E25" s="33">
        <f>E17 * $C$6</f>
        <v>5.8033682294037311E-2</v>
      </c>
      <c r="F25" s="33">
        <f>F17 * $C$6</f>
        <v>4.4641294072336406E-2</v>
      </c>
      <c r="G25" s="33">
        <f>G17 * $C$6</f>
        <v>3.433945697872031E-2</v>
      </c>
      <c r="H25" s="33">
        <f>H17 * $C$6</f>
        <v>2.6414966906707971E-2</v>
      </c>
      <c r="I25" s="33">
        <f>I17 * $C$6</f>
        <v>2.0319205312852234E-2</v>
      </c>
      <c r="J25" s="33">
        <f>J17 * $C$6</f>
        <v>1.5630157932963278E-2</v>
      </c>
      <c r="K25" s="33">
        <f>K17 * $C$6</f>
        <v>1.2023198409971727E-2</v>
      </c>
      <c r="L25" s="33">
        <f>L17 * $C$6</f>
        <v>9.2486141615167241E-3</v>
      </c>
      <c r="M25" s="28"/>
    </row>
    <row r="26" spans="1:13" ht="15" customHeight="1" x14ac:dyDescent="0.45">
      <c r="A26" s="28"/>
      <c r="B26" s="9" t="s">
        <v>24</v>
      </c>
      <c r="C26" s="33"/>
      <c r="D26" s="33"/>
      <c r="E26" s="33"/>
      <c r="F26" s="33"/>
      <c r="G26" s="32">
        <f>SUM(C25:G25)/5</f>
        <v>6.2107028680853126E-2</v>
      </c>
      <c r="H26" s="33"/>
      <c r="I26" s="33"/>
      <c r="J26" s="33"/>
      <c r="K26" s="33"/>
      <c r="L26" s="32">
        <f>SUM(C25:L25)/10</f>
        <v>3.9417128612827763E-2</v>
      </c>
      <c r="M26" s="28"/>
    </row>
    <row r="27" spans="1:13" ht="15" customHeight="1" x14ac:dyDescent="0.45">
      <c r="A27" s="28"/>
      <c r="B27" s="9" t="s">
        <v>31</v>
      </c>
      <c r="C27" s="16">
        <f>10*C25</f>
        <v>0.98076923076923073</v>
      </c>
      <c r="D27" s="17">
        <f>10*D25</f>
        <v>0.75443786982248506</v>
      </c>
      <c r="E27" s="17">
        <f>10*E25</f>
        <v>0.58033682294037314</v>
      </c>
      <c r="F27" s="17">
        <f>10*F25</f>
        <v>0.44641294072336407</v>
      </c>
      <c r="G27" s="17">
        <f>10*G25</f>
        <v>0.34339456978720312</v>
      </c>
      <c r="H27" s="17">
        <f>10*H25</f>
        <v>0.26414966906707971</v>
      </c>
      <c r="I27" s="17">
        <f>10*I25</f>
        <v>0.20319205312852234</v>
      </c>
      <c r="J27" s="17">
        <f>10*J25</f>
        <v>0.15630157932963279</v>
      </c>
      <c r="K27" s="17">
        <f>10*K25</f>
        <v>0.12023198409971728</v>
      </c>
      <c r="L27" s="18">
        <f>10*L25</f>
        <v>9.2486141615167244E-2</v>
      </c>
      <c r="M27" s="28"/>
    </row>
    <row r="28" spans="1:13" ht="15" customHeight="1" x14ac:dyDescent="0.45">
      <c r="A28" s="28"/>
      <c r="B28" s="9" t="s">
        <v>32</v>
      </c>
      <c r="C28" s="19">
        <f>C27</f>
        <v>0.98076923076923073</v>
      </c>
      <c r="D28" s="20">
        <f>D27+C28</f>
        <v>1.7352071005917158</v>
      </c>
      <c r="E28" s="20">
        <f t="shared" ref="E28" si="16">E27+D28</f>
        <v>2.3155439235320889</v>
      </c>
      <c r="F28" s="20">
        <f t="shared" ref="F28" si="17">F27+E28</f>
        <v>2.7619568642554531</v>
      </c>
      <c r="G28" s="20">
        <f t="shared" ref="G28" si="18">G27+F28</f>
        <v>3.1053514340426562</v>
      </c>
      <c r="H28" s="20">
        <f t="shared" ref="H28" si="19">H27+G28</f>
        <v>3.3695011031097359</v>
      </c>
      <c r="I28" s="20">
        <f t="shared" ref="I28" si="20">I27+H28</f>
        <v>3.5726931562382584</v>
      </c>
      <c r="J28" s="20">
        <f t="shared" ref="J28" si="21">J27+I28</f>
        <v>3.7289947355678912</v>
      </c>
      <c r="K28" s="20">
        <f t="shared" ref="K28" si="22">K27+J28</f>
        <v>3.8492267196676084</v>
      </c>
      <c r="L28" s="21">
        <f t="shared" ref="L28" si="23">L27+K28</f>
        <v>3.9417128612827756</v>
      </c>
      <c r="M28" s="28"/>
    </row>
    <row r="29" spans="1:13" ht="15" customHeight="1" x14ac:dyDescent="0.45">
      <c r="A29" s="28"/>
      <c r="B29" s="5" t="s">
        <v>28</v>
      </c>
      <c r="C29" s="62" t="str">
        <f>( D7 * 100 ) &amp; "% Annualized USD Yield"</f>
        <v>4.5% Annualized USD Yield</v>
      </c>
      <c r="D29" s="58"/>
      <c r="E29" s="58"/>
      <c r="F29" s="58"/>
      <c r="G29" s="58"/>
      <c r="H29" s="58"/>
      <c r="I29" s="58"/>
      <c r="J29" s="58"/>
      <c r="K29" s="58"/>
      <c r="L29" s="58"/>
      <c r="M29" s="28"/>
    </row>
    <row r="30" spans="1:13" ht="15" customHeight="1" x14ac:dyDescent="0.45">
      <c r="A30" s="28"/>
      <c r="B30" s="9" t="s">
        <v>23</v>
      </c>
      <c r="C30" s="33">
        <f>C17 * $C$7</f>
        <v>3.4615384615384617E-2</v>
      </c>
      <c r="D30" s="33">
        <f>D17 * $C$7</f>
        <v>2.6627218934911236E-2</v>
      </c>
      <c r="E30" s="33">
        <f>E17 * $C$7</f>
        <v>2.0482476103777875E-2</v>
      </c>
      <c r="F30" s="33">
        <f>F17 * $C$7</f>
        <v>1.5755750849059908E-2</v>
      </c>
      <c r="G30" s="33">
        <f>G17 * $C$7</f>
        <v>1.2119808345430699E-2</v>
      </c>
      <c r="H30" s="33">
        <f>H17 * $C$7</f>
        <v>9.3229294964851661E-3</v>
      </c>
      <c r="I30" s="33">
        <f>I17 * $C$7</f>
        <v>7.1714842280654941E-3</v>
      </c>
      <c r="J30" s="33">
        <f>J17 * $C$7</f>
        <v>5.5165263292811569E-3</v>
      </c>
      <c r="K30" s="33">
        <f>K17 * $C$7</f>
        <v>4.2434817917547272E-3</v>
      </c>
      <c r="L30" s="33">
        <f>L17 * $C$7</f>
        <v>3.2642167628882555E-3</v>
      </c>
      <c r="M30" s="28"/>
    </row>
    <row r="31" spans="1:13" ht="15" customHeight="1" x14ac:dyDescent="0.45">
      <c r="A31" s="28"/>
      <c r="B31" s="9" t="s">
        <v>24</v>
      </c>
      <c r="C31" s="33"/>
      <c r="D31" s="33"/>
      <c r="E31" s="33"/>
      <c r="F31" s="33"/>
      <c r="G31" s="32">
        <f>SUM(C30:G30)/5</f>
        <v>2.1920127769712867E-2</v>
      </c>
      <c r="H31" s="33"/>
      <c r="I31" s="33"/>
      <c r="J31" s="33"/>
      <c r="K31" s="33"/>
      <c r="L31" s="32">
        <f>SUM(C30:L30)/10</f>
        <v>1.3911927745703915E-2</v>
      </c>
      <c r="M31" s="28"/>
    </row>
    <row r="32" spans="1:13" ht="15" customHeight="1" x14ac:dyDescent="0.45">
      <c r="A32" s="28"/>
      <c r="B32" s="9" t="s">
        <v>31</v>
      </c>
      <c r="C32" s="16">
        <f>10*C30</f>
        <v>0.34615384615384615</v>
      </c>
      <c r="D32" s="17">
        <f>10*D30</f>
        <v>0.26627218934911234</v>
      </c>
      <c r="E32" s="17">
        <f>10*E30</f>
        <v>0.20482476103777875</v>
      </c>
      <c r="F32" s="17">
        <f>10*F30</f>
        <v>0.15755750849059907</v>
      </c>
      <c r="G32" s="17">
        <f>10*G30</f>
        <v>0.12119808345430699</v>
      </c>
      <c r="H32" s="17">
        <f>10*H30</f>
        <v>9.3229294964851661E-2</v>
      </c>
      <c r="I32" s="17">
        <f>10*I30</f>
        <v>7.1714842280654945E-2</v>
      </c>
      <c r="J32" s="17">
        <f>10*J30</f>
        <v>5.5165263292811573E-2</v>
      </c>
      <c r="K32" s="17">
        <f>10*K30</f>
        <v>4.2434817917547274E-2</v>
      </c>
      <c r="L32" s="18">
        <f>10*L30</f>
        <v>3.2642167628882557E-2</v>
      </c>
      <c r="M32" s="29"/>
    </row>
    <row r="33" spans="1:13" ht="15" customHeight="1" x14ac:dyDescent="0.45">
      <c r="A33" s="28"/>
      <c r="B33" s="9" t="s">
        <v>32</v>
      </c>
      <c r="C33" s="22">
        <f>C32</f>
        <v>0.34615384615384615</v>
      </c>
      <c r="D33" s="4">
        <f>D32+C33</f>
        <v>0.61242603550295849</v>
      </c>
      <c r="E33" s="4">
        <f t="shared" ref="E33:L33" si="24">E32+D33</f>
        <v>0.81725079654073718</v>
      </c>
      <c r="F33" s="4">
        <f t="shared" si="24"/>
        <v>0.97480830503133631</v>
      </c>
      <c r="G33" s="4">
        <f t="shared" si="24"/>
        <v>1.0960063884856432</v>
      </c>
      <c r="H33" s="4">
        <f t="shared" si="24"/>
        <v>1.1892356834504949</v>
      </c>
      <c r="I33" s="4">
        <f t="shared" si="24"/>
        <v>1.26095052573115</v>
      </c>
      <c r="J33" s="4">
        <f t="shared" si="24"/>
        <v>1.3161157890239616</v>
      </c>
      <c r="K33" s="4">
        <f t="shared" si="24"/>
        <v>1.358550606941509</v>
      </c>
      <c r="L33" s="23">
        <f t="shared" si="24"/>
        <v>1.3911927745703916</v>
      </c>
      <c r="M33" s="30"/>
    </row>
    <row r="34" spans="1:13" ht="15" customHeight="1" x14ac:dyDescent="0.45">
      <c r="A34" s="28"/>
      <c r="B34" s="9" t="s">
        <v>33</v>
      </c>
      <c r="C34" s="36">
        <f>$C32*1000</f>
        <v>346.15384615384613</v>
      </c>
      <c r="D34" s="37">
        <f t="shared" ref="D34:L34" si="25">D32*1000</f>
        <v>266.27218934911235</v>
      </c>
      <c r="E34" s="37">
        <f t="shared" si="25"/>
        <v>204.82476103777876</v>
      </c>
      <c r="F34" s="37">
        <f t="shared" si="25"/>
        <v>157.55750849059908</v>
      </c>
      <c r="G34" s="37">
        <f t="shared" si="25"/>
        <v>121.198083454307</v>
      </c>
      <c r="H34" s="37">
        <f t="shared" si="25"/>
        <v>93.229294964851661</v>
      </c>
      <c r="I34" s="37">
        <f t="shared" si="25"/>
        <v>71.714842280654949</v>
      </c>
      <c r="J34" s="37">
        <f t="shared" si="25"/>
        <v>55.165263292811574</v>
      </c>
      <c r="K34" s="37">
        <f t="shared" si="25"/>
        <v>42.434817917547271</v>
      </c>
      <c r="L34" s="38">
        <f t="shared" si="25"/>
        <v>32.642167628882554</v>
      </c>
      <c r="M34" s="29"/>
    </row>
    <row r="35" spans="1:13" ht="15" customHeight="1" x14ac:dyDescent="0.45">
      <c r="A35" s="28"/>
      <c r="B35" s="9" t="s">
        <v>36</v>
      </c>
      <c r="C35" s="36">
        <f>C34</f>
        <v>346.15384615384613</v>
      </c>
      <c r="D35" s="37">
        <f>D34+C35</f>
        <v>612.42603550295848</v>
      </c>
      <c r="E35" s="37">
        <f t="shared" ref="E35:L35" si="26">E34+D35</f>
        <v>817.25079654073727</v>
      </c>
      <c r="F35" s="37">
        <f t="shared" si="26"/>
        <v>974.80830503133632</v>
      </c>
      <c r="G35" s="37">
        <f t="shared" si="26"/>
        <v>1096.0063884856434</v>
      </c>
      <c r="H35" s="37">
        <f t="shared" si="26"/>
        <v>1189.2356834504951</v>
      </c>
      <c r="I35" s="37">
        <f t="shared" si="26"/>
        <v>1260.95052573115</v>
      </c>
      <c r="J35" s="37">
        <f t="shared" si="26"/>
        <v>1316.1157890239615</v>
      </c>
      <c r="K35" s="37">
        <f t="shared" si="26"/>
        <v>1358.5506069415087</v>
      </c>
      <c r="L35" s="38">
        <f t="shared" si="26"/>
        <v>1391.1927745703913</v>
      </c>
      <c r="M35" s="29"/>
    </row>
    <row r="36" spans="1:13" ht="15" customHeight="1" x14ac:dyDescent="0.45">
      <c r="A36" s="28"/>
      <c r="B36" s="9" t="s">
        <v>34</v>
      </c>
      <c r="C36" s="36">
        <f>C32*20000</f>
        <v>6923.0769230769229</v>
      </c>
      <c r="D36" s="37">
        <f t="shared" ref="D36:L36" si="27">D32*20000</f>
        <v>5325.4437869822468</v>
      </c>
      <c r="E36" s="37">
        <f t="shared" si="27"/>
        <v>4096.4952207555752</v>
      </c>
      <c r="F36" s="37">
        <f t="shared" si="27"/>
        <v>3151.1501698119814</v>
      </c>
      <c r="G36" s="37">
        <f t="shared" si="27"/>
        <v>2423.9616690861399</v>
      </c>
      <c r="H36" s="37">
        <f t="shared" si="27"/>
        <v>1864.5858992970332</v>
      </c>
      <c r="I36" s="37">
        <f t="shared" si="27"/>
        <v>1434.2968456130989</v>
      </c>
      <c r="J36" s="37">
        <f t="shared" si="27"/>
        <v>1103.3052658562315</v>
      </c>
      <c r="K36" s="37">
        <f t="shared" si="27"/>
        <v>848.6963583509455</v>
      </c>
      <c r="L36" s="38">
        <f t="shared" si="27"/>
        <v>652.8433525776511</v>
      </c>
      <c r="M36" s="29"/>
    </row>
    <row r="37" spans="1:13" ht="15" customHeight="1" x14ac:dyDescent="0.45">
      <c r="A37" s="28"/>
      <c r="B37" s="9" t="s">
        <v>37</v>
      </c>
      <c r="C37" s="39">
        <f>C36</f>
        <v>6923.0769230769229</v>
      </c>
      <c r="D37" s="40">
        <f>D36+C37</f>
        <v>12248.520710059169</v>
      </c>
      <c r="E37" s="40">
        <f t="shared" ref="E37:L37" si="28">E36+D37</f>
        <v>16345.015930814745</v>
      </c>
      <c r="F37" s="40">
        <f t="shared" si="28"/>
        <v>19496.166100626728</v>
      </c>
      <c r="G37" s="40">
        <f t="shared" si="28"/>
        <v>21920.127769712868</v>
      </c>
      <c r="H37" s="40">
        <f t="shared" si="28"/>
        <v>23784.7136690099</v>
      </c>
      <c r="I37" s="40">
        <f t="shared" si="28"/>
        <v>25219.010514622998</v>
      </c>
      <c r="J37" s="40">
        <f t="shared" si="28"/>
        <v>26322.315780479228</v>
      </c>
      <c r="K37" s="40">
        <f t="shared" si="28"/>
        <v>27171.012138830174</v>
      </c>
      <c r="L37" s="41">
        <f t="shared" si="28"/>
        <v>27823.855491407827</v>
      </c>
      <c r="M37" s="29"/>
    </row>
    <row r="38" spans="1:13" ht="15" customHeight="1" x14ac:dyDescent="0.45">
      <c r="A38" s="28"/>
      <c r="B38" s="9" t="s">
        <v>35</v>
      </c>
      <c r="C38" s="42">
        <f>C32*50000</f>
        <v>17307.692307692309</v>
      </c>
      <c r="D38" s="42">
        <f t="shared" ref="D38:L38" si="29">D32*50000</f>
        <v>13313.609467455617</v>
      </c>
      <c r="E38" s="42">
        <f t="shared" si="29"/>
        <v>10241.238051888937</v>
      </c>
      <c r="F38" s="42">
        <f t="shared" si="29"/>
        <v>7877.8754245299533</v>
      </c>
      <c r="G38" s="42">
        <f t="shared" si="29"/>
        <v>6059.9041727153499</v>
      </c>
      <c r="H38" s="42">
        <f t="shared" si="29"/>
        <v>4661.4647482425835</v>
      </c>
      <c r="I38" s="42">
        <f t="shared" si="29"/>
        <v>3585.7421140327474</v>
      </c>
      <c r="J38" s="42">
        <f t="shared" si="29"/>
        <v>2758.2631646405785</v>
      </c>
      <c r="K38" s="42">
        <f t="shared" si="29"/>
        <v>2121.7408958773635</v>
      </c>
      <c r="L38" s="42">
        <f t="shared" si="29"/>
        <v>1632.1083814441279</v>
      </c>
      <c r="M38" s="29"/>
    </row>
    <row r="39" spans="1:13" ht="15" customHeight="1" x14ac:dyDescent="0.45">
      <c r="A39" s="28"/>
      <c r="B39" s="9" t="s">
        <v>38</v>
      </c>
      <c r="C39" s="42">
        <f>C38</f>
        <v>17307.692307692309</v>
      </c>
      <c r="D39" s="42">
        <f>D38+C39</f>
        <v>30621.301775147927</v>
      </c>
      <c r="E39" s="42">
        <f t="shared" ref="E39:L39" si="30">E38+D39</f>
        <v>40862.539827036861</v>
      </c>
      <c r="F39" s="42">
        <f t="shared" si="30"/>
        <v>48740.41525156681</v>
      </c>
      <c r="G39" s="42">
        <f t="shared" si="30"/>
        <v>54800.319424282163</v>
      </c>
      <c r="H39" s="42">
        <f t="shared" si="30"/>
        <v>59461.784172524749</v>
      </c>
      <c r="I39" s="42">
        <f t="shared" si="30"/>
        <v>63047.526286557499</v>
      </c>
      <c r="J39" s="42">
        <f t="shared" si="30"/>
        <v>65805.78945119807</v>
      </c>
      <c r="K39" s="42">
        <f t="shared" si="30"/>
        <v>67927.53034707543</v>
      </c>
      <c r="L39" s="42">
        <f t="shared" si="30"/>
        <v>69559.638728519552</v>
      </c>
      <c r="M39" s="28"/>
    </row>
    <row r="40" spans="1:13" ht="15" customHeight="1" x14ac:dyDescent="0.45">
      <c r="A40" s="3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3"/>
    </row>
  </sheetData>
  <mergeCells count="1">
    <mergeCell ref="E2:L8"/>
  </mergeCells>
  <pageMargins left="0.7" right="0.7" top="0.75" bottom="0.75" header="0.3" footer="0.3"/>
  <ignoredErrors>
    <ignoredError sqref="C16 L38 C34:L34 C36:L36 C38:K38" formula="1"/>
    <ignoredError sqref="C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 Estimate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Hutchinson</dc:creator>
  <cp:lastModifiedBy>Kyle Hutchinson</cp:lastModifiedBy>
  <dcterms:created xsi:type="dcterms:W3CDTF">2025-08-18T00:15:32Z</dcterms:created>
  <dcterms:modified xsi:type="dcterms:W3CDTF">2025-09-20T06:20:35Z</dcterms:modified>
</cp:coreProperties>
</file>