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7037" documentId="13_ncr:1_{AE93A452-22DF-478B-8AAE-1A3A6016AB56}" xr6:coauthVersionLast="47" xr6:coauthVersionMax="47" xr10:uidLastSave="{71BBF788-C836-41FF-9A89-001B121E8B04}"/>
  <bookViews>
    <workbookView xWindow="-98" yWindow="-98" windowWidth="28996" windowHeight="15675" firstSheet="1" activeTab="1" xr2:uid="{10396A79-A4B2-467C-A467-ECE59C587EB2}"/>
  </bookViews>
  <sheets>
    <sheet name="10 Year Burndown" sheetId="13" r:id="rId1"/>
    <sheet name="Fixed Rate Yield Calculator" sheetId="17" r:id="rId2"/>
    <sheet name="Variable Rate Yield Calculator" sheetId="15" r:id="rId3"/>
    <sheet name="Variable Rate Testing vars" sheetId="1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7" l="1"/>
  <c r="D24" i="17"/>
  <c r="G31" i="17" s="1"/>
  <c r="D40" i="17"/>
  <c r="D86" i="17"/>
  <c r="D85" i="17"/>
  <c r="D41" i="17"/>
  <c r="D25" i="17"/>
  <c r="N21" i="17"/>
  <c r="M21" i="17"/>
  <c r="L21" i="17"/>
  <c r="K21" i="17"/>
  <c r="J21" i="17"/>
  <c r="I21" i="17"/>
  <c r="H21" i="17"/>
  <c r="G21" i="17"/>
  <c r="F21" i="17"/>
  <c r="E21" i="17"/>
  <c r="E22" i="17" s="1"/>
  <c r="E15" i="17"/>
  <c r="F15" i="17" s="1"/>
  <c r="K11" i="17"/>
  <c r="K10" i="17"/>
  <c r="K9" i="17"/>
  <c r="K8" i="17"/>
  <c r="K7" i="17"/>
  <c r="K6" i="17"/>
  <c r="K5" i="17"/>
  <c r="K4" i="17"/>
  <c r="F31" i="15"/>
  <c r="E26" i="15"/>
  <c r="E31" i="15"/>
  <c r="J8" i="13"/>
  <c r="K32" i="13"/>
  <c r="E36" i="13"/>
  <c r="F36" i="13" s="1"/>
  <c r="E30" i="13"/>
  <c r="E32" i="13" s="1"/>
  <c r="E24" i="13"/>
  <c r="F24" i="13" s="1"/>
  <c r="G24" i="13" s="1"/>
  <c r="H24" i="13" s="1"/>
  <c r="I24" i="13" s="1"/>
  <c r="J24" i="13" s="1"/>
  <c r="K24" i="13" s="1"/>
  <c r="L24" i="13" s="1"/>
  <c r="M24" i="13" s="1"/>
  <c r="N24" i="13" s="1"/>
  <c r="N26" i="13" s="1"/>
  <c r="E18" i="13"/>
  <c r="E20" i="13" s="1"/>
  <c r="E12" i="13"/>
  <c r="E14" i="13" s="1"/>
  <c r="F30" i="13"/>
  <c r="G30" i="13" s="1"/>
  <c r="H30" i="13" s="1"/>
  <c r="I30" i="13" s="1"/>
  <c r="J30" i="13" s="1"/>
  <c r="K30" i="13" s="1"/>
  <c r="L30" i="13" s="1"/>
  <c r="M30" i="13" s="1"/>
  <c r="N30" i="13" s="1"/>
  <c r="N32" i="13" s="1"/>
  <c r="I31" i="17" l="1"/>
  <c r="M31" i="17"/>
  <c r="J31" i="17"/>
  <c r="E55" i="17"/>
  <c r="I100" i="17"/>
  <c r="N31" i="17"/>
  <c r="F31" i="17"/>
  <c r="F26" i="17" s="1"/>
  <c r="L31" i="17"/>
  <c r="H31" i="17"/>
  <c r="E31" i="17"/>
  <c r="E26" i="17" s="1"/>
  <c r="K31" i="17"/>
  <c r="E16" i="17"/>
  <c r="H55" i="17"/>
  <c r="H57" i="17" s="1"/>
  <c r="L55" i="17"/>
  <c r="L57" i="17" s="1"/>
  <c r="G55" i="17"/>
  <c r="G57" i="17" s="1"/>
  <c r="F55" i="17"/>
  <c r="F57" i="17" s="1"/>
  <c r="F61" i="17" s="1"/>
  <c r="J100" i="17"/>
  <c r="N100" i="17"/>
  <c r="N144" i="17" s="1"/>
  <c r="G100" i="17"/>
  <c r="G102" i="17" s="1"/>
  <c r="E101" i="17"/>
  <c r="E146" i="17" s="1"/>
  <c r="H100" i="17"/>
  <c r="H147" i="17" s="1"/>
  <c r="M100" i="17"/>
  <c r="M102" i="17" s="1"/>
  <c r="L100" i="17"/>
  <c r="F16" i="17"/>
  <c r="N55" i="17"/>
  <c r="N57" i="17" s="1"/>
  <c r="F100" i="17"/>
  <c r="F104" i="17" s="1"/>
  <c r="G15" i="17"/>
  <c r="G26" i="17" s="1"/>
  <c r="K100" i="17"/>
  <c r="K55" i="17"/>
  <c r="K57" i="17" s="1"/>
  <c r="E56" i="17"/>
  <c r="F22" i="17"/>
  <c r="J55" i="17"/>
  <c r="J57" i="17" s="1"/>
  <c r="I147" i="17"/>
  <c r="F17" i="17"/>
  <c r="E17" i="17"/>
  <c r="E44" i="17" s="1"/>
  <c r="E57" i="17"/>
  <c r="E61" i="17" s="1"/>
  <c r="I55" i="17"/>
  <c r="I57" i="17" s="1"/>
  <c r="M55" i="17"/>
  <c r="M57" i="17" s="1"/>
  <c r="E100" i="17"/>
  <c r="L32" i="13"/>
  <c r="J26" i="13"/>
  <c r="F18" i="13"/>
  <c r="G18" i="13" s="1"/>
  <c r="H18" i="13" s="1"/>
  <c r="K26" i="13"/>
  <c r="F26" i="13"/>
  <c r="J32" i="13"/>
  <c r="J33" i="13" s="1"/>
  <c r="G26" i="13"/>
  <c r="I32" i="13"/>
  <c r="I33" i="13" s="1"/>
  <c r="G36" i="13"/>
  <c r="F38" i="13"/>
  <c r="E38" i="13"/>
  <c r="F20" i="13"/>
  <c r="H26" i="13"/>
  <c r="L26" i="13"/>
  <c r="F32" i="13"/>
  <c r="M32" i="13"/>
  <c r="H32" i="13"/>
  <c r="H33" i="13" s="1"/>
  <c r="E26" i="13"/>
  <c r="I26" i="13"/>
  <c r="M26" i="13"/>
  <c r="G32" i="13"/>
  <c r="E13" i="13"/>
  <c r="F12" i="13"/>
  <c r="K7" i="15"/>
  <c r="K10" i="15"/>
  <c r="K9" i="15"/>
  <c r="K8" i="15"/>
  <c r="K5" i="15"/>
  <c r="K4" i="15"/>
  <c r="K6" i="15"/>
  <c r="K3" i="15"/>
  <c r="E10" i="15"/>
  <c r="D114" i="15"/>
  <c r="D115" i="15"/>
  <c r="D69" i="15"/>
  <c r="D70" i="15"/>
  <c r="D25" i="15"/>
  <c r="D24" i="15"/>
  <c r="N21" i="15"/>
  <c r="M21" i="15"/>
  <c r="L21" i="15"/>
  <c r="K21" i="15"/>
  <c r="J21" i="15"/>
  <c r="I21" i="15"/>
  <c r="H21" i="15"/>
  <c r="G21" i="15"/>
  <c r="F21" i="15"/>
  <c r="E21" i="15"/>
  <c r="E15" i="15"/>
  <c r="J147" i="17" l="1"/>
  <c r="J150" i="17"/>
  <c r="J153" i="17"/>
  <c r="I144" i="17"/>
  <c r="I150" i="17"/>
  <c r="I153" i="17"/>
  <c r="F44" i="17"/>
  <c r="J144" i="17"/>
  <c r="E149" i="17"/>
  <c r="I102" i="17"/>
  <c r="G147" i="17"/>
  <c r="E155" i="17"/>
  <c r="G106" i="17"/>
  <c r="E103" i="17"/>
  <c r="E113" i="17" s="1"/>
  <c r="E111" i="17" s="1"/>
  <c r="E152" i="17"/>
  <c r="N147" i="17"/>
  <c r="M150" i="17"/>
  <c r="H144" i="17"/>
  <c r="E109" i="17"/>
  <c r="J102" i="17"/>
  <c r="F59" i="17"/>
  <c r="M144" i="17"/>
  <c r="N150" i="17"/>
  <c r="N153" i="17"/>
  <c r="G144" i="17"/>
  <c r="M147" i="17"/>
  <c r="G153" i="17"/>
  <c r="G150" i="17"/>
  <c r="H153" i="17"/>
  <c r="H102" i="17"/>
  <c r="N102" i="17"/>
  <c r="M153" i="17"/>
  <c r="H150" i="17"/>
  <c r="E59" i="17"/>
  <c r="E153" i="17"/>
  <c r="E147" i="17"/>
  <c r="E150" i="17"/>
  <c r="E144" i="17"/>
  <c r="E102" i="17"/>
  <c r="E106" i="17" s="1"/>
  <c r="E104" i="17"/>
  <c r="E89" i="17"/>
  <c r="E19" i="17"/>
  <c r="E42" i="17" s="1"/>
  <c r="E69" i="17" s="1"/>
  <c r="E18" i="17"/>
  <c r="F101" i="17"/>
  <c r="F56" i="17"/>
  <c r="G22" i="17"/>
  <c r="G104" i="17"/>
  <c r="G16" i="17"/>
  <c r="G59" i="17"/>
  <c r="H15" i="17"/>
  <c r="H26" i="17" s="1"/>
  <c r="G17" i="17"/>
  <c r="G44" i="17" s="1"/>
  <c r="E64" i="17"/>
  <c r="E58" i="17"/>
  <c r="E68" i="17" s="1"/>
  <c r="E66" i="17" s="1"/>
  <c r="F153" i="17"/>
  <c r="F150" i="17"/>
  <c r="F147" i="17"/>
  <c r="F144" i="17"/>
  <c r="F102" i="17"/>
  <c r="F106" i="17" s="1"/>
  <c r="G61" i="17"/>
  <c r="E63" i="17"/>
  <c r="F63" i="17" s="1"/>
  <c r="F18" i="17"/>
  <c r="F19" i="17"/>
  <c r="F89" i="17"/>
  <c r="K150" i="17"/>
  <c r="K144" i="17"/>
  <c r="K153" i="17"/>
  <c r="K102" i="17"/>
  <c r="K147" i="17"/>
  <c r="L150" i="17"/>
  <c r="L147" i="17"/>
  <c r="L153" i="17"/>
  <c r="L102" i="17"/>
  <c r="L144" i="17"/>
  <c r="G129" i="15"/>
  <c r="K129" i="15"/>
  <c r="G20" i="13"/>
  <c r="I18" i="13"/>
  <c r="H20" i="13"/>
  <c r="H36" i="13"/>
  <c r="G38" i="13"/>
  <c r="G39" i="13" s="1"/>
  <c r="G12" i="13"/>
  <c r="F14" i="13"/>
  <c r="F129" i="15"/>
  <c r="J129" i="15"/>
  <c r="J179" i="15" s="1"/>
  <c r="K39" i="15"/>
  <c r="K41" i="15" s="1"/>
  <c r="H129" i="15"/>
  <c r="L129" i="15"/>
  <c r="G39" i="15"/>
  <c r="G41" i="15" s="1"/>
  <c r="E129" i="15"/>
  <c r="E176" i="15" s="1"/>
  <c r="E84" i="15"/>
  <c r="E86" i="15" s="1"/>
  <c r="E90" i="15" s="1"/>
  <c r="E92" i="15" s="1"/>
  <c r="E39" i="15"/>
  <c r="I39" i="15"/>
  <c r="I129" i="15"/>
  <c r="I84" i="15"/>
  <c r="I86" i="15" s="1"/>
  <c r="M39" i="15"/>
  <c r="M41" i="15" s="1"/>
  <c r="M129" i="15"/>
  <c r="M131" i="15" s="1"/>
  <c r="M84" i="15"/>
  <c r="M86" i="15" s="1"/>
  <c r="N39" i="15"/>
  <c r="N41" i="15" s="1"/>
  <c r="J39" i="15"/>
  <c r="J41" i="15" s="1"/>
  <c r="F39" i="15"/>
  <c r="F41" i="15" s="1"/>
  <c r="F84" i="15"/>
  <c r="F86" i="15" s="1"/>
  <c r="J84" i="15"/>
  <c r="J86" i="15" s="1"/>
  <c r="N84" i="15"/>
  <c r="N86" i="15" s="1"/>
  <c r="N129" i="15"/>
  <c r="N173" i="15" s="1"/>
  <c r="G84" i="15"/>
  <c r="G86" i="15" s="1"/>
  <c r="K84" i="15"/>
  <c r="K86" i="15" s="1"/>
  <c r="L39" i="15"/>
  <c r="L41" i="15" s="1"/>
  <c r="H39" i="15"/>
  <c r="H41" i="15" s="1"/>
  <c r="H84" i="15"/>
  <c r="H86" i="15" s="1"/>
  <c r="L84" i="15"/>
  <c r="L86" i="15" s="1"/>
  <c r="F15" i="15"/>
  <c r="E16" i="15"/>
  <c r="E22" i="15"/>
  <c r="E17" i="15"/>
  <c r="F28" i="17" l="1"/>
  <c r="F30" i="17" s="1"/>
  <c r="F38" i="17" s="1"/>
  <c r="F42" i="17"/>
  <c r="F69" i="17" s="1"/>
  <c r="E28" i="17"/>
  <c r="E34" i="17" s="1"/>
  <c r="G63" i="17"/>
  <c r="F71" i="17"/>
  <c r="F73" i="17" s="1"/>
  <c r="F83" i="17" s="1"/>
  <c r="F46" i="17"/>
  <c r="F54" i="17" s="1"/>
  <c r="E87" i="17"/>
  <c r="I145" i="17"/>
  <c r="N145" i="17"/>
  <c r="F116" i="17"/>
  <c r="F118" i="17" s="1"/>
  <c r="F128" i="17" s="1"/>
  <c r="F91" i="17"/>
  <c r="G18" i="17"/>
  <c r="G89" i="17"/>
  <c r="G19" i="17"/>
  <c r="G56" i="17"/>
  <c r="H22" i="17"/>
  <c r="G101" i="17"/>
  <c r="E71" i="17"/>
  <c r="E73" i="17" s="1"/>
  <c r="E83" i="17" s="1"/>
  <c r="E81" i="17" s="1"/>
  <c r="E46" i="17"/>
  <c r="E54" i="17" s="1"/>
  <c r="E52" i="17" s="1"/>
  <c r="E50" i="17"/>
  <c r="I151" i="17"/>
  <c r="N151" i="17"/>
  <c r="F87" i="17"/>
  <c r="H104" i="17"/>
  <c r="H59" i="17"/>
  <c r="I15" i="17"/>
  <c r="I26" i="17" s="1"/>
  <c r="H17" i="17"/>
  <c r="H44" i="17" s="1"/>
  <c r="H16" i="17"/>
  <c r="H106" i="17"/>
  <c r="H61" i="17"/>
  <c r="F64" i="17"/>
  <c r="F58" i="17"/>
  <c r="F68" i="17" s="1"/>
  <c r="F66" i="17" s="1"/>
  <c r="E95" i="17"/>
  <c r="E91" i="17"/>
  <c r="E116" i="17"/>
  <c r="E118" i="17" s="1"/>
  <c r="E128" i="17" s="1"/>
  <c r="E126" i="17" s="1"/>
  <c r="N148" i="17"/>
  <c r="I148" i="17"/>
  <c r="F149" i="17"/>
  <c r="F146" i="17"/>
  <c r="F109" i="17"/>
  <c r="F152" i="17"/>
  <c r="F103" i="17"/>
  <c r="F113" i="17" s="1"/>
  <c r="F111" i="17" s="1"/>
  <c r="F155" i="17"/>
  <c r="E108" i="17"/>
  <c r="F108" i="17" s="1"/>
  <c r="G108" i="17" s="1"/>
  <c r="N154" i="17"/>
  <c r="I154" i="17"/>
  <c r="J131" i="15"/>
  <c r="J173" i="15"/>
  <c r="J182" i="15"/>
  <c r="J18" i="13"/>
  <c r="I20" i="13"/>
  <c r="I36" i="13"/>
  <c r="H38" i="13"/>
  <c r="H39" i="13" s="1"/>
  <c r="H12" i="13"/>
  <c r="G14" i="13"/>
  <c r="E179" i="15"/>
  <c r="E131" i="15"/>
  <c r="E135" i="15" s="1"/>
  <c r="E137" i="15" s="1"/>
  <c r="J176" i="15"/>
  <c r="E182" i="15"/>
  <c r="E133" i="15"/>
  <c r="E173" i="15"/>
  <c r="I41" i="15"/>
  <c r="I6" i="15"/>
  <c r="N131" i="15"/>
  <c r="N182" i="15"/>
  <c r="N176" i="15"/>
  <c r="N179" i="15"/>
  <c r="E118" i="15"/>
  <c r="E28" i="15"/>
  <c r="E34" i="15" s="1"/>
  <c r="E73" i="15"/>
  <c r="E75" i="15" s="1"/>
  <c r="E83" i="15" s="1"/>
  <c r="E81" i="15" s="1"/>
  <c r="E130" i="15"/>
  <c r="E181" i="15" s="1"/>
  <c r="E85" i="15"/>
  <c r="E93" i="15" s="1"/>
  <c r="E40" i="15"/>
  <c r="H131" i="15"/>
  <c r="H182" i="15"/>
  <c r="H176" i="15"/>
  <c r="H173" i="15"/>
  <c r="H179" i="15"/>
  <c r="I131" i="15"/>
  <c r="I182" i="15"/>
  <c r="I176" i="15"/>
  <c r="I179" i="15"/>
  <c r="I173" i="15"/>
  <c r="L131" i="15"/>
  <c r="L182" i="15"/>
  <c r="L176" i="15"/>
  <c r="L179" i="15"/>
  <c r="L173" i="15"/>
  <c r="M182" i="15"/>
  <c r="M176" i="15"/>
  <c r="M173" i="15"/>
  <c r="M179" i="15"/>
  <c r="G131" i="15"/>
  <c r="G179" i="15"/>
  <c r="G173" i="15"/>
  <c r="G182" i="15"/>
  <c r="G176" i="15"/>
  <c r="F131" i="15"/>
  <c r="F135" i="15" s="1"/>
  <c r="F179" i="15"/>
  <c r="F173" i="15"/>
  <c r="F182" i="15"/>
  <c r="F176" i="15"/>
  <c r="K131" i="15"/>
  <c r="K179" i="15"/>
  <c r="K173" i="15"/>
  <c r="K182" i="15"/>
  <c r="K176" i="15"/>
  <c r="F88" i="15"/>
  <c r="F133" i="15"/>
  <c r="F45" i="15"/>
  <c r="F16" i="15"/>
  <c r="E88" i="15"/>
  <c r="F17" i="15"/>
  <c r="G15" i="15"/>
  <c r="G43" i="15" s="1"/>
  <c r="F90" i="15"/>
  <c r="F92" i="15" s="1"/>
  <c r="F22" i="15"/>
  <c r="E43" i="15"/>
  <c r="E41" i="15"/>
  <c r="E45" i="15" s="1"/>
  <c r="E19" i="15"/>
  <c r="E18" i="15"/>
  <c r="F43" i="15"/>
  <c r="H63" i="17" l="1"/>
  <c r="G28" i="17"/>
  <c r="G42" i="17"/>
  <c r="G69" i="17" s="1"/>
  <c r="E30" i="17"/>
  <c r="E38" i="17" s="1"/>
  <c r="E36" i="17" s="1"/>
  <c r="E47" i="17"/>
  <c r="E74" i="17" s="1"/>
  <c r="F126" i="17"/>
  <c r="F81" i="17"/>
  <c r="E79" i="17"/>
  <c r="G64" i="17"/>
  <c r="G58" i="17"/>
  <c r="G68" i="17" s="1"/>
  <c r="G66" i="17" s="1"/>
  <c r="F50" i="17"/>
  <c r="F79" i="17" s="1"/>
  <c r="I59" i="17"/>
  <c r="I60" i="17" s="1"/>
  <c r="I17" i="17"/>
  <c r="I44" i="17" s="1"/>
  <c r="J15" i="17"/>
  <c r="J26" i="17" s="1"/>
  <c r="I16" i="17"/>
  <c r="I104" i="17"/>
  <c r="I106" i="17"/>
  <c r="I107" i="17" s="1"/>
  <c r="I61" i="17"/>
  <c r="F29" i="17"/>
  <c r="F32" i="17" s="1"/>
  <c r="G152" i="17"/>
  <c r="G146" i="17"/>
  <c r="G155" i="17"/>
  <c r="G103" i="17"/>
  <c r="G113" i="17" s="1"/>
  <c r="G111" i="17" s="1"/>
  <c r="G149" i="17"/>
  <c r="G109" i="17"/>
  <c r="G46" i="17"/>
  <c r="G54" i="17" s="1"/>
  <c r="G52" i="17" s="1"/>
  <c r="G71" i="17"/>
  <c r="G73" i="17" s="1"/>
  <c r="G83" i="17" s="1"/>
  <c r="G81" i="17" s="1"/>
  <c r="G30" i="17"/>
  <c r="G38" i="17" s="1"/>
  <c r="G36" i="17" s="1"/>
  <c r="E29" i="17"/>
  <c r="E143" i="17"/>
  <c r="E167" i="17" s="1"/>
  <c r="E137" i="17"/>
  <c r="E161" i="17" s="1"/>
  <c r="E134" i="17"/>
  <c r="E158" i="17" s="1"/>
  <c r="E99" i="17"/>
  <c r="E97" i="17" s="1"/>
  <c r="E140" i="17"/>
  <c r="E164" i="17" s="1"/>
  <c r="F45" i="17"/>
  <c r="F48" i="17" s="1"/>
  <c r="F72" i="17"/>
  <c r="F76" i="17" s="1"/>
  <c r="F47" i="17"/>
  <c r="F74" i="17" s="1"/>
  <c r="H56" i="17"/>
  <c r="H101" i="17"/>
  <c r="I22" i="17"/>
  <c r="G87" i="17"/>
  <c r="F143" i="17"/>
  <c r="F167" i="17" s="1"/>
  <c r="F134" i="17"/>
  <c r="F158" i="17" s="1"/>
  <c r="F140" i="17"/>
  <c r="F164" i="17" s="1"/>
  <c r="F137" i="17"/>
  <c r="F161" i="17" s="1"/>
  <c r="F99" i="17"/>
  <c r="E45" i="17"/>
  <c r="E48" i="17" s="1"/>
  <c r="E49" i="17" s="1"/>
  <c r="H108" i="17"/>
  <c r="F34" i="17"/>
  <c r="E124" i="17"/>
  <c r="H89" i="17"/>
  <c r="H19" i="17"/>
  <c r="H18" i="17"/>
  <c r="F114" i="17"/>
  <c r="F117" i="17" s="1"/>
  <c r="F121" i="17" s="1"/>
  <c r="F90" i="17"/>
  <c r="F92" i="17"/>
  <c r="F119" i="17" s="1"/>
  <c r="G116" i="17"/>
  <c r="G118" i="17" s="1"/>
  <c r="G128" i="17" s="1"/>
  <c r="G126" i="17" s="1"/>
  <c r="G91" i="17"/>
  <c r="F95" i="17"/>
  <c r="F124" i="17" s="1"/>
  <c r="E92" i="17"/>
  <c r="E119" i="17" s="1"/>
  <c r="E114" i="17"/>
  <c r="E90" i="17"/>
  <c r="F52" i="17"/>
  <c r="F137" i="15"/>
  <c r="K18" i="13"/>
  <c r="J20" i="13"/>
  <c r="J36" i="13"/>
  <c r="I38" i="13"/>
  <c r="I39" i="13" s="1"/>
  <c r="I12" i="13"/>
  <c r="H14" i="13"/>
  <c r="E87" i="15"/>
  <c r="E97" i="15" s="1"/>
  <c r="E95" i="15" s="1"/>
  <c r="E175" i="15"/>
  <c r="F130" i="15"/>
  <c r="F184" i="15" s="1"/>
  <c r="F85" i="15"/>
  <c r="F87" i="15" s="1"/>
  <c r="F97" i="15" s="1"/>
  <c r="F40" i="15"/>
  <c r="F118" i="15"/>
  <c r="F28" i="15"/>
  <c r="F30" i="15" s="1"/>
  <c r="F38" i="15" s="1"/>
  <c r="F73" i="15"/>
  <c r="F75" i="15" s="1"/>
  <c r="F83" i="15" s="1"/>
  <c r="F81" i="15" s="1"/>
  <c r="E116" i="15"/>
  <c r="E58" i="15"/>
  <c r="E71" i="15"/>
  <c r="E178" i="15"/>
  <c r="E184" i="15"/>
  <c r="I183" i="15"/>
  <c r="G90" i="15"/>
  <c r="G92" i="15" s="1"/>
  <c r="N174" i="15"/>
  <c r="N177" i="15"/>
  <c r="I180" i="15"/>
  <c r="I174" i="15"/>
  <c r="N183" i="15"/>
  <c r="I177" i="15"/>
  <c r="N180" i="15"/>
  <c r="E100" i="15"/>
  <c r="E102" i="15" s="1"/>
  <c r="E112" i="15" s="1"/>
  <c r="E110" i="15" s="1"/>
  <c r="F19" i="15"/>
  <c r="E79" i="15"/>
  <c r="E108" i="15" s="1"/>
  <c r="F18" i="15"/>
  <c r="E145" i="15"/>
  <c r="E147" i="15" s="1"/>
  <c r="E157" i="15" s="1"/>
  <c r="E155" i="15" s="1"/>
  <c r="E120" i="15"/>
  <c r="E169" i="15" s="1"/>
  <c r="E124" i="15"/>
  <c r="G88" i="15"/>
  <c r="G133" i="15"/>
  <c r="G135" i="15"/>
  <c r="E132" i="15"/>
  <c r="E142" i="15" s="1"/>
  <c r="E140" i="15" s="1"/>
  <c r="E138" i="15"/>
  <c r="G16" i="15"/>
  <c r="H15" i="15"/>
  <c r="H43" i="15" s="1"/>
  <c r="G45" i="15"/>
  <c r="G17" i="15"/>
  <c r="E55" i="15"/>
  <c r="E57" i="15" s="1"/>
  <c r="E67" i="15" s="1"/>
  <c r="E65" i="15" s="1"/>
  <c r="E47" i="15"/>
  <c r="F47" i="15" s="1"/>
  <c r="G22" i="15"/>
  <c r="E30" i="15"/>
  <c r="E48" i="15"/>
  <c r="E63" i="15" s="1"/>
  <c r="E42" i="15"/>
  <c r="E52" i="15" s="1"/>
  <c r="E50" i="15" s="1"/>
  <c r="E31" i="13"/>
  <c r="F37" i="13"/>
  <c r="E37" i="13"/>
  <c r="F25" i="13"/>
  <c r="E25" i="13"/>
  <c r="F19" i="13"/>
  <c r="E19" i="13"/>
  <c r="E16" i="13"/>
  <c r="I63" i="17" l="1"/>
  <c r="H28" i="17"/>
  <c r="H42" i="17"/>
  <c r="H69" i="17" s="1"/>
  <c r="F36" i="17"/>
  <c r="E32" i="17"/>
  <c r="E33" i="17" s="1"/>
  <c r="F33" i="17" s="1"/>
  <c r="F49" i="17"/>
  <c r="I108" i="17"/>
  <c r="G95" i="17"/>
  <c r="G124" i="17" s="1"/>
  <c r="I62" i="17"/>
  <c r="G50" i="17"/>
  <c r="H50" i="17" s="1"/>
  <c r="G140" i="17"/>
  <c r="G164" i="17" s="1"/>
  <c r="G134" i="17"/>
  <c r="G158" i="17" s="1"/>
  <c r="G143" i="17"/>
  <c r="G167" i="17" s="1"/>
  <c r="G137" i="17"/>
  <c r="G161" i="17" s="1"/>
  <c r="G99" i="17"/>
  <c r="G97" i="17" s="1"/>
  <c r="H71" i="17"/>
  <c r="H73" i="17" s="1"/>
  <c r="H83" i="17" s="1"/>
  <c r="H81" i="17" s="1"/>
  <c r="H46" i="17"/>
  <c r="H54" i="17" s="1"/>
  <c r="H52" i="17" s="1"/>
  <c r="G47" i="17"/>
  <c r="G74" i="17" s="1"/>
  <c r="G45" i="17"/>
  <c r="G48" i="17" s="1"/>
  <c r="G72" i="17"/>
  <c r="G76" i="17" s="1"/>
  <c r="I105" i="17"/>
  <c r="H30" i="17"/>
  <c r="H38" i="17" s="1"/>
  <c r="H36" i="17" s="1"/>
  <c r="H116" i="17"/>
  <c r="H118" i="17" s="1"/>
  <c r="H128" i="17" s="1"/>
  <c r="H126" i="17" s="1"/>
  <c r="H91" i="17"/>
  <c r="G92" i="17"/>
  <c r="G119" i="17" s="1"/>
  <c r="G90" i="17"/>
  <c r="G114" i="17"/>
  <c r="G117" i="17" s="1"/>
  <c r="G121" i="17" s="1"/>
  <c r="H152" i="17"/>
  <c r="H149" i="17"/>
  <c r="H146" i="17"/>
  <c r="H109" i="17"/>
  <c r="H155" i="17"/>
  <c r="H103" i="17"/>
  <c r="H113" i="17" s="1"/>
  <c r="H111" i="17" s="1"/>
  <c r="E141" i="17"/>
  <c r="E135" i="17"/>
  <c r="E132" i="17"/>
  <c r="E93" i="17"/>
  <c r="E94" i="17" s="1"/>
  <c r="E138" i="17"/>
  <c r="E72" i="17"/>
  <c r="E76" i="17" s="1"/>
  <c r="G29" i="17"/>
  <c r="G32" i="17" s="1"/>
  <c r="H58" i="17"/>
  <c r="H68" i="17" s="1"/>
  <c r="H66" i="17" s="1"/>
  <c r="H64" i="17"/>
  <c r="J16" i="17"/>
  <c r="J17" i="17"/>
  <c r="J44" i="17" s="1"/>
  <c r="J104" i="17"/>
  <c r="J59" i="17"/>
  <c r="K15" i="17"/>
  <c r="K26" i="17" s="1"/>
  <c r="J106" i="17"/>
  <c r="J61" i="17"/>
  <c r="E117" i="17"/>
  <c r="E121" i="17" s="1"/>
  <c r="F135" i="17"/>
  <c r="F159" i="17" s="1"/>
  <c r="F93" i="17"/>
  <c r="F141" i="17"/>
  <c r="F165" i="17" s="1"/>
  <c r="F132" i="17"/>
  <c r="F156" i="17" s="1"/>
  <c r="F138" i="17"/>
  <c r="F162" i="17" s="1"/>
  <c r="H87" i="17"/>
  <c r="F97" i="17"/>
  <c r="I101" i="17"/>
  <c r="I56" i="17"/>
  <c r="J22" i="17"/>
  <c r="G34" i="17"/>
  <c r="I89" i="17"/>
  <c r="I19" i="17"/>
  <c r="I18" i="17"/>
  <c r="E38" i="15"/>
  <c r="E36" i="15" s="1"/>
  <c r="G137" i="15"/>
  <c r="L18" i="13"/>
  <c r="K20" i="13"/>
  <c r="K36" i="13"/>
  <c r="J38" i="13"/>
  <c r="J39" i="13" s="1"/>
  <c r="J12" i="13"/>
  <c r="I14" i="13"/>
  <c r="E15" i="13"/>
  <c r="F95" i="15"/>
  <c r="F175" i="15"/>
  <c r="F181" i="15"/>
  <c r="F178" i="15"/>
  <c r="F71" i="15"/>
  <c r="F76" i="15" s="1"/>
  <c r="F103" i="15" s="1"/>
  <c r="F116" i="15"/>
  <c r="F121" i="15" s="1"/>
  <c r="F148" i="15" s="1"/>
  <c r="F26" i="15"/>
  <c r="F29" i="15" s="1"/>
  <c r="F32" i="15" s="1"/>
  <c r="G40" i="15"/>
  <c r="G130" i="15"/>
  <c r="G184" i="15" s="1"/>
  <c r="G85" i="15"/>
  <c r="G73" i="15"/>
  <c r="G28" i="15"/>
  <c r="G30" i="15" s="1"/>
  <c r="G38" i="15" s="1"/>
  <c r="G36" i="15" s="1"/>
  <c r="G118" i="15"/>
  <c r="E53" i="15"/>
  <c r="E56" i="15" s="1"/>
  <c r="E60" i="15" s="1"/>
  <c r="E62" i="15" s="1"/>
  <c r="E76" i="15"/>
  <c r="E103" i="15" s="1"/>
  <c r="E98" i="15"/>
  <c r="E101" i="15" s="1"/>
  <c r="E105" i="15" s="1"/>
  <c r="E128" i="15"/>
  <c r="E126" i="15" s="1"/>
  <c r="E166" i="15"/>
  <c r="E190" i="15" s="1"/>
  <c r="E172" i="15"/>
  <c r="E196" i="15" s="1"/>
  <c r="E163" i="15"/>
  <c r="E187" i="15" s="1"/>
  <c r="E193" i="15"/>
  <c r="H90" i="15"/>
  <c r="H92" i="15" s="1"/>
  <c r="F55" i="15"/>
  <c r="F57" i="15" s="1"/>
  <c r="F67" i="15" s="1"/>
  <c r="F65" i="15" s="1"/>
  <c r="I15" i="15"/>
  <c r="I90" i="15" s="1"/>
  <c r="E74" i="15"/>
  <c r="E77" i="15" s="1"/>
  <c r="E78" i="15" s="1"/>
  <c r="F93" i="15"/>
  <c r="F100" i="15"/>
  <c r="F102" i="15" s="1"/>
  <c r="F112" i="15" s="1"/>
  <c r="F110" i="15" s="1"/>
  <c r="H88" i="15"/>
  <c r="H133" i="15"/>
  <c r="H135" i="15"/>
  <c r="H137" i="15" s="1"/>
  <c r="F138" i="15"/>
  <c r="F132" i="15"/>
  <c r="F142" i="15" s="1"/>
  <c r="F140" i="15" s="1"/>
  <c r="F79" i="15"/>
  <c r="F143" i="15"/>
  <c r="F146" i="15" s="1"/>
  <c r="F150" i="15" s="1"/>
  <c r="E143" i="15"/>
  <c r="E121" i="15"/>
  <c r="E148" i="15" s="1"/>
  <c r="E119" i="15"/>
  <c r="F145" i="15"/>
  <c r="F147" i="15" s="1"/>
  <c r="F157" i="15" s="1"/>
  <c r="F155" i="15" s="1"/>
  <c r="F124" i="15"/>
  <c r="F120" i="15"/>
  <c r="E153" i="15"/>
  <c r="G18" i="15"/>
  <c r="G19" i="15"/>
  <c r="G47" i="15"/>
  <c r="H45" i="15"/>
  <c r="H16" i="15"/>
  <c r="H17" i="15"/>
  <c r="F34" i="15"/>
  <c r="F48" i="15"/>
  <c r="F42" i="15"/>
  <c r="F52" i="15" s="1"/>
  <c r="F50" i="15" s="1"/>
  <c r="E29" i="15"/>
  <c r="E32" i="15" s="1"/>
  <c r="E33" i="15" s="1"/>
  <c r="H22" i="15"/>
  <c r="F39" i="13"/>
  <c r="F40" i="13"/>
  <c r="G37" i="13"/>
  <c r="E40" i="13"/>
  <c r="E39" i="13"/>
  <c r="F31" i="13"/>
  <c r="E33" i="13"/>
  <c r="E34" i="13"/>
  <c r="E28" i="13"/>
  <c r="E27" i="13"/>
  <c r="F27" i="13"/>
  <c r="F28" i="13"/>
  <c r="G25" i="13"/>
  <c r="E22" i="13"/>
  <c r="E21" i="13"/>
  <c r="G19" i="13"/>
  <c r="F21" i="13"/>
  <c r="F22" i="13"/>
  <c r="F13" i="13"/>
  <c r="I152" i="17" l="1"/>
  <c r="I155" i="17"/>
  <c r="I28" i="17"/>
  <c r="I30" i="17" s="1"/>
  <c r="I38" i="17" s="1"/>
  <c r="I36" i="17" s="1"/>
  <c r="I42" i="17"/>
  <c r="I69" i="17" s="1"/>
  <c r="J108" i="17"/>
  <c r="H95" i="17"/>
  <c r="H124" i="17" s="1"/>
  <c r="G33" i="17"/>
  <c r="G49" i="17"/>
  <c r="G79" i="17"/>
  <c r="F94" i="17"/>
  <c r="I71" i="17"/>
  <c r="I73" i="17" s="1"/>
  <c r="I83" i="17" s="1"/>
  <c r="I81" i="17" s="1"/>
  <c r="I82" i="17" s="1"/>
  <c r="I46" i="17"/>
  <c r="I54" i="17" s="1"/>
  <c r="I52" i="17" s="1"/>
  <c r="I53" i="17" s="1"/>
  <c r="I50" i="17"/>
  <c r="I64" i="17"/>
  <c r="I58" i="17"/>
  <c r="I68" i="17" s="1"/>
  <c r="I66" i="17" s="1"/>
  <c r="K104" i="17"/>
  <c r="K16" i="17"/>
  <c r="K17" i="17"/>
  <c r="K44" i="17" s="1"/>
  <c r="K59" i="17"/>
  <c r="L15" i="17"/>
  <c r="L26" i="17" s="1"/>
  <c r="K61" i="17"/>
  <c r="K106" i="17"/>
  <c r="J89" i="17"/>
  <c r="J18" i="17"/>
  <c r="J19" i="17"/>
  <c r="E159" i="17"/>
  <c r="H140" i="17"/>
  <c r="H164" i="17" s="1"/>
  <c r="H137" i="17"/>
  <c r="H161" i="17" s="1"/>
  <c r="H99" i="17"/>
  <c r="H97" i="17" s="1"/>
  <c r="H134" i="17"/>
  <c r="H158" i="17" s="1"/>
  <c r="H143" i="17"/>
  <c r="H167" i="17" s="1"/>
  <c r="I91" i="17"/>
  <c r="I116" i="17"/>
  <c r="I118" i="17" s="1"/>
  <c r="I128" i="17" s="1"/>
  <c r="I126" i="17" s="1"/>
  <c r="I149" i="17"/>
  <c r="I146" i="17"/>
  <c r="I103" i="17"/>
  <c r="I113" i="17" s="1"/>
  <c r="I111" i="17" s="1"/>
  <c r="I109" i="17"/>
  <c r="I110" i="17" s="1"/>
  <c r="H29" i="17"/>
  <c r="H32" i="17" s="1"/>
  <c r="E162" i="17"/>
  <c r="E165" i="17"/>
  <c r="J63" i="17"/>
  <c r="K22" i="17"/>
  <c r="J101" i="17"/>
  <c r="J56" i="17"/>
  <c r="H45" i="17"/>
  <c r="H48" i="17" s="1"/>
  <c r="H47" i="17"/>
  <c r="H74" i="17" s="1"/>
  <c r="G138" i="17"/>
  <c r="G162" i="17" s="1"/>
  <c r="G132" i="17"/>
  <c r="G156" i="17" s="1"/>
  <c r="G141" i="17"/>
  <c r="G165" i="17" s="1"/>
  <c r="G93" i="17"/>
  <c r="G135" i="17"/>
  <c r="G159" i="17" s="1"/>
  <c r="I87" i="17"/>
  <c r="I88" i="17" s="1"/>
  <c r="I7" i="17" s="1"/>
  <c r="I27" i="17"/>
  <c r="I20" i="17"/>
  <c r="H114" i="17"/>
  <c r="H90" i="17"/>
  <c r="H92" i="17"/>
  <c r="H119" i="17" s="1"/>
  <c r="E123" i="17"/>
  <c r="F123" i="17" s="1"/>
  <c r="G123" i="17" s="1"/>
  <c r="E78" i="17"/>
  <c r="F78" i="17" s="1"/>
  <c r="G78" i="17" s="1"/>
  <c r="E156" i="17"/>
  <c r="H34" i="17"/>
  <c r="H79" i="17"/>
  <c r="F36" i="15"/>
  <c r="F119" i="15"/>
  <c r="F167" i="15" s="1"/>
  <c r="M18" i="13"/>
  <c r="L20" i="13"/>
  <c r="L36" i="13"/>
  <c r="K38" i="13"/>
  <c r="K12" i="13"/>
  <c r="J14" i="13"/>
  <c r="F53" i="15"/>
  <c r="F56" i="15" s="1"/>
  <c r="F60" i="15" s="1"/>
  <c r="F62" i="15" s="1"/>
  <c r="G175" i="15"/>
  <c r="F74" i="15"/>
  <c r="F77" i="15" s="1"/>
  <c r="F78" i="15" s="1"/>
  <c r="G181" i="15"/>
  <c r="F98" i="15"/>
  <c r="F101" i="15" s="1"/>
  <c r="F105" i="15" s="1"/>
  <c r="G178" i="15"/>
  <c r="H73" i="15"/>
  <c r="H75" i="15" s="1"/>
  <c r="H83" i="15" s="1"/>
  <c r="H118" i="15"/>
  <c r="H28" i="15"/>
  <c r="G71" i="15"/>
  <c r="G98" i="15" s="1"/>
  <c r="G26" i="15"/>
  <c r="G53" i="15" s="1"/>
  <c r="G56" i="15" s="1"/>
  <c r="G60" i="15" s="1"/>
  <c r="G116" i="15"/>
  <c r="H130" i="15"/>
  <c r="H184" i="15" s="1"/>
  <c r="H85" i="15"/>
  <c r="H40" i="15"/>
  <c r="F122" i="15"/>
  <c r="F58" i="15"/>
  <c r="F128" i="15"/>
  <c r="F126" i="15" s="1"/>
  <c r="F166" i="15"/>
  <c r="F190" i="15" s="1"/>
  <c r="F172" i="15"/>
  <c r="F196" i="15" s="1"/>
  <c r="F163" i="15"/>
  <c r="F187" i="15" s="1"/>
  <c r="F169" i="15"/>
  <c r="F193" i="15" s="1"/>
  <c r="E122" i="15"/>
  <c r="E123" i="15" s="1"/>
  <c r="E161" i="15"/>
  <c r="E164" i="15"/>
  <c r="E167" i="15"/>
  <c r="E191" i="15" s="1"/>
  <c r="E170" i="15"/>
  <c r="I16" i="15"/>
  <c r="I43" i="15"/>
  <c r="I44" i="15" s="1"/>
  <c r="H47" i="15"/>
  <c r="G100" i="15"/>
  <c r="G102" i="15" s="1"/>
  <c r="G112" i="15" s="1"/>
  <c r="G110" i="15" s="1"/>
  <c r="G87" i="15"/>
  <c r="G97" i="15" s="1"/>
  <c r="G95" i="15" s="1"/>
  <c r="G93" i="15"/>
  <c r="I88" i="15"/>
  <c r="I89" i="15" s="1"/>
  <c r="F108" i="15"/>
  <c r="I17" i="15"/>
  <c r="I135" i="15"/>
  <c r="I136" i="15" s="1"/>
  <c r="G55" i="15"/>
  <c r="G57" i="15" s="1"/>
  <c r="G67" i="15" s="1"/>
  <c r="G65" i="15" s="1"/>
  <c r="I133" i="15"/>
  <c r="I134" i="15" s="1"/>
  <c r="I45" i="15"/>
  <c r="I46" i="15" s="1"/>
  <c r="J15" i="15"/>
  <c r="J133" i="15" s="1"/>
  <c r="F153" i="15"/>
  <c r="G75" i="15"/>
  <c r="G83" i="15" s="1"/>
  <c r="G81" i="15" s="1"/>
  <c r="G79" i="15"/>
  <c r="G138" i="15"/>
  <c r="G132" i="15"/>
  <c r="G142" i="15" s="1"/>
  <c r="G140" i="15" s="1"/>
  <c r="E146" i="15"/>
  <c r="E150" i="15" s="1"/>
  <c r="G124" i="15"/>
  <c r="G120" i="15"/>
  <c r="G145" i="15"/>
  <c r="G147" i="15" s="1"/>
  <c r="G157" i="15" s="1"/>
  <c r="G155" i="15" s="1"/>
  <c r="H18" i="15"/>
  <c r="H19" i="15"/>
  <c r="I91" i="15"/>
  <c r="I92" i="15"/>
  <c r="E107" i="15"/>
  <c r="F63" i="15"/>
  <c r="G34" i="15"/>
  <c r="F33" i="15"/>
  <c r="G48" i="15"/>
  <c r="G42" i="15"/>
  <c r="G52" i="15" s="1"/>
  <c r="G50" i="15" s="1"/>
  <c r="I22" i="15"/>
  <c r="G40" i="13"/>
  <c r="H37" i="13"/>
  <c r="F33" i="13"/>
  <c r="F34" i="13"/>
  <c r="G31" i="13"/>
  <c r="G28" i="13"/>
  <c r="G27" i="13"/>
  <c r="H25" i="13"/>
  <c r="G21" i="13"/>
  <c r="G22" i="13"/>
  <c r="H19" i="13"/>
  <c r="F15" i="13"/>
  <c r="F16" i="13"/>
  <c r="G13" i="13"/>
  <c r="I140" i="17" l="1"/>
  <c r="I143" i="17"/>
  <c r="J152" i="17"/>
  <c r="J155" i="17"/>
  <c r="J28" i="17"/>
  <c r="J42" i="17"/>
  <c r="J69" i="17" s="1"/>
  <c r="K108" i="17"/>
  <c r="I95" i="17"/>
  <c r="I96" i="17" s="1"/>
  <c r="H33" i="17"/>
  <c r="K63" i="17"/>
  <c r="H49" i="17"/>
  <c r="G94" i="17"/>
  <c r="H117" i="17"/>
  <c r="H121" i="17" s="1"/>
  <c r="H123" i="17" s="1"/>
  <c r="I72" i="17"/>
  <c r="I76" i="17" s="1"/>
  <c r="I45" i="17"/>
  <c r="I48" i="17" s="1"/>
  <c r="I47" i="17"/>
  <c r="I74" i="17" s="1"/>
  <c r="I75" i="17" s="1"/>
  <c r="H72" i="17"/>
  <c r="H76" i="17" s="1"/>
  <c r="K56" i="17"/>
  <c r="K101" i="17"/>
  <c r="L22" i="17"/>
  <c r="K18" i="17"/>
  <c r="K89" i="17"/>
  <c r="K19" i="17"/>
  <c r="I65" i="17"/>
  <c r="I114" i="17"/>
  <c r="I117" i="17" s="1"/>
  <c r="I121" i="17" s="1"/>
  <c r="I90" i="17"/>
  <c r="I92" i="17"/>
  <c r="I119" i="17" s="1"/>
  <c r="I120" i="17" s="1"/>
  <c r="I43" i="17"/>
  <c r="I5" i="17" s="1"/>
  <c r="J58" i="17"/>
  <c r="J68" i="17" s="1"/>
  <c r="J66" i="17" s="1"/>
  <c r="J64" i="17"/>
  <c r="I37" i="17"/>
  <c r="I167" i="17"/>
  <c r="M11" i="17" s="1"/>
  <c r="N11" i="17" s="1"/>
  <c r="I137" i="17"/>
  <c r="I161" i="17" s="1"/>
  <c r="M7" i="17" s="1"/>
  <c r="N7" i="17" s="1"/>
  <c r="I134" i="17"/>
  <c r="I158" i="17" s="1"/>
  <c r="M5" i="17" s="1"/>
  <c r="N5" i="17" s="1"/>
  <c r="I99" i="17"/>
  <c r="I97" i="17" s="1"/>
  <c r="I98" i="17" s="1"/>
  <c r="I164" i="17"/>
  <c r="M9" i="17" s="1"/>
  <c r="N9" i="17" s="1"/>
  <c r="J30" i="17"/>
  <c r="J38" i="17" s="1"/>
  <c r="J36" i="17" s="1"/>
  <c r="J91" i="17"/>
  <c r="J116" i="17"/>
  <c r="J118" i="17" s="1"/>
  <c r="J128" i="17" s="1"/>
  <c r="J126" i="17" s="1"/>
  <c r="M15" i="17"/>
  <c r="M26" i="17" s="1"/>
  <c r="L104" i="17"/>
  <c r="L59" i="17"/>
  <c r="L17" i="17"/>
  <c r="L44" i="17" s="1"/>
  <c r="L16" i="17"/>
  <c r="L61" i="17"/>
  <c r="L106" i="17"/>
  <c r="I79" i="17"/>
  <c r="I80" i="17" s="1"/>
  <c r="I51" i="17"/>
  <c r="I34" i="17"/>
  <c r="I127" i="17"/>
  <c r="J50" i="17"/>
  <c r="J46" i="17"/>
  <c r="J54" i="17" s="1"/>
  <c r="J52" i="17" s="1"/>
  <c r="J71" i="17"/>
  <c r="J73" i="17" s="1"/>
  <c r="J83" i="17" s="1"/>
  <c r="J81" i="17" s="1"/>
  <c r="I112" i="17"/>
  <c r="H141" i="17"/>
  <c r="H165" i="17" s="1"/>
  <c r="H138" i="17"/>
  <c r="H162" i="17" s="1"/>
  <c r="H135" i="17"/>
  <c r="H159" i="17" s="1"/>
  <c r="H132" i="17"/>
  <c r="H93" i="17"/>
  <c r="I29" i="17"/>
  <c r="I32" i="17" s="1"/>
  <c r="J109" i="17"/>
  <c r="J149" i="17"/>
  <c r="J146" i="17"/>
  <c r="J103" i="17"/>
  <c r="J113" i="17" s="1"/>
  <c r="J111" i="17" s="1"/>
  <c r="J87" i="17"/>
  <c r="I67" i="17"/>
  <c r="H181" i="15"/>
  <c r="F164" i="15"/>
  <c r="F188" i="15" s="1"/>
  <c r="F170" i="15"/>
  <c r="F194" i="15" s="1"/>
  <c r="F161" i="15"/>
  <c r="F185" i="15" s="1"/>
  <c r="F123" i="15"/>
  <c r="N18" i="13"/>
  <c r="N20" i="13" s="1"/>
  <c r="M20" i="13"/>
  <c r="M36" i="13"/>
  <c r="L38" i="13"/>
  <c r="L12" i="13"/>
  <c r="K14" i="13"/>
  <c r="F107" i="15"/>
  <c r="G31" i="15"/>
  <c r="G58" i="15" s="1"/>
  <c r="H175" i="15"/>
  <c r="H93" i="15"/>
  <c r="H116" i="15"/>
  <c r="H26" i="15"/>
  <c r="H53" i="15" s="1"/>
  <c r="H56" i="15" s="1"/>
  <c r="H60" i="15" s="1"/>
  <c r="H71" i="15"/>
  <c r="H98" i="15" s="1"/>
  <c r="I118" i="15"/>
  <c r="I145" i="15" s="1"/>
  <c r="I147" i="15" s="1"/>
  <c r="I157" i="15" s="1"/>
  <c r="I73" i="15"/>
  <c r="I75" i="15" s="1"/>
  <c r="I83" i="15" s="1"/>
  <c r="I81" i="15" s="1"/>
  <c r="I28" i="15"/>
  <c r="I30" i="15" s="1"/>
  <c r="I38" i="15" s="1"/>
  <c r="I130" i="15"/>
  <c r="I175" i="15" s="1"/>
  <c r="I85" i="15"/>
  <c r="I40" i="15"/>
  <c r="H178" i="15"/>
  <c r="E188" i="15"/>
  <c r="E185" i="15"/>
  <c r="F191" i="15"/>
  <c r="G128" i="15"/>
  <c r="G126" i="15" s="1"/>
  <c r="G166" i="15"/>
  <c r="G190" i="15" s="1"/>
  <c r="G172" i="15"/>
  <c r="G196" i="15" s="1"/>
  <c r="G169" i="15"/>
  <c r="G193" i="15" s="1"/>
  <c r="G163" i="15"/>
  <c r="G187" i="15" s="1"/>
  <c r="G62" i="15"/>
  <c r="E194" i="15"/>
  <c r="G29" i="15"/>
  <c r="G32" i="15" s="1"/>
  <c r="G33" i="15" s="1"/>
  <c r="I47" i="15"/>
  <c r="I18" i="15"/>
  <c r="G108" i="15"/>
  <c r="J43" i="15"/>
  <c r="H100" i="15"/>
  <c r="H102" i="15" s="1"/>
  <c r="H112" i="15" s="1"/>
  <c r="H110" i="15" s="1"/>
  <c r="H87" i="15"/>
  <c r="H97" i="15" s="1"/>
  <c r="H95" i="15" s="1"/>
  <c r="H81" i="15"/>
  <c r="K15" i="15"/>
  <c r="K88" i="15" s="1"/>
  <c r="I19" i="15"/>
  <c r="J16" i="15"/>
  <c r="J17" i="15"/>
  <c r="J90" i="15"/>
  <c r="J92" i="15" s="1"/>
  <c r="J135" i="15"/>
  <c r="H79" i="15"/>
  <c r="I137" i="15"/>
  <c r="J45" i="15"/>
  <c r="J88" i="15"/>
  <c r="G74" i="15"/>
  <c r="G77" i="15" s="1"/>
  <c r="G78" i="15" s="1"/>
  <c r="G76" i="15"/>
  <c r="G103" i="15" s="1"/>
  <c r="G101" i="15"/>
  <c r="G105" i="15" s="1"/>
  <c r="H138" i="15"/>
  <c r="H132" i="15"/>
  <c r="H142" i="15" s="1"/>
  <c r="H140" i="15" s="1"/>
  <c r="E152" i="15"/>
  <c r="F152" i="15" s="1"/>
  <c r="G153" i="15"/>
  <c r="G121" i="15"/>
  <c r="G148" i="15" s="1"/>
  <c r="G143" i="15"/>
  <c r="G119" i="15"/>
  <c r="H124" i="15"/>
  <c r="H120" i="15"/>
  <c r="H145" i="15"/>
  <c r="H147" i="15" s="1"/>
  <c r="H157" i="15" s="1"/>
  <c r="H155" i="15" s="1"/>
  <c r="H34" i="15"/>
  <c r="H55" i="15"/>
  <c r="H57" i="15" s="1"/>
  <c r="H67" i="15" s="1"/>
  <c r="H65" i="15" s="1"/>
  <c r="H30" i="15"/>
  <c r="H38" i="15" s="1"/>
  <c r="H36" i="15" s="1"/>
  <c r="G63" i="15"/>
  <c r="H48" i="15"/>
  <c r="H42" i="15"/>
  <c r="H52" i="15" s="1"/>
  <c r="H50" i="15" s="1"/>
  <c r="J22" i="15"/>
  <c r="H40" i="13"/>
  <c r="I37" i="13"/>
  <c r="G34" i="13"/>
  <c r="G33" i="13"/>
  <c r="H31" i="13"/>
  <c r="H28" i="13"/>
  <c r="H27" i="13"/>
  <c r="I25" i="13"/>
  <c r="H22" i="13"/>
  <c r="H21" i="13"/>
  <c r="I19" i="13"/>
  <c r="H13" i="13"/>
  <c r="G16" i="13"/>
  <c r="G15" i="13"/>
  <c r="J143" i="17" l="1"/>
  <c r="J140" i="17"/>
  <c r="I141" i="17"/>
  <c r="I138" i="17"/>
  <c r="I49" i="17"/>
  <c r="L63" i="17"/>
  <c r="J95" i="17"/>
  <c r="K28" i="17"/>
  <c r="K30" i="17" s="1"/>
  <c r="K38" i="17" s="1"/>
  <c r="K36" i="17" s="1"/>
  <c r="K42" i="17"/>
  <c r="K69" i="17" s="1"/>
  <c r="L108" i="17"/>
  <c r="I124" i="17"/>
  <c r="I125" i="17" s="1"/>
  <c r="I33" i="17"/>
  <c r="H94" i="17"/>
  <c r="J34" i="17"/>
  <c r="J79" i="17"/>
  <c r="I70" i="17"/>
  <c r="I6" i="17" s="1"/>
  <c r="J92" i="17"/>
  <c r="J119" i="17" s="1"/>
  <c r="J90" i="17"/>
  <c r="J114" i="17"/>
  <c r="J117" i="17" s="1"/>
  <c r="J121" i="17" s="1"/>
  <c r="L89" i="17"/>
  <c r="L19" i="17"/>
  <c r="L18" i="17"/>
  <c r="M59" i="17"/>
  <c r="M104" i="17"/>
  <c r="M17" i="17"/>
  <c r="M44" i="17" s="1"/>
  <c r="N15" i="17"/>
  <c r="N26" i="17" s="1"/>
  <c r="M16" i="17"/>
  <c r="M106" i="17"/>
  <c r="M61" i="17"/>
  <c r="I123" i="17"/>
  <c r="K95" i="17"/>
  <c r="K91" i="17"/>
  <c r="K116" i="17"/>
  <c r="K118" i="17" s="1"/>
  <c r="K128" i="17" s="1"/>
  <c r="K126" i="17" s="1"/>
  <c r="L56" i="17"/>
  <c r="M22" i="17"/>
  <c r="L101" i="17"/>
  <c r="I122" i="17"/>
  <c r="J29" i="17"/>
  <c r="J32" i="17" s="1"/>
  <c r="J124" i="17"/>
  <c r="K50" i="17"/>
  <c r="K71" i="17"/>
  <c r="K73" i="17" s="1"/>
  <c r="K83" i="17" s="1"/>
  <c r="K81" i="17" s="1"/>
  <c r="K46" i="17"/>
  <c r="K54" i="17" s="1"/>
  <c r="K52" i="17" s="1"/>
  <c r="K152" i="17"/>
  <c r="K146" i="17"/>
  <c r="K149" i="17"/>
  <c r="K109" i="17"/>
  <c r="K155" i="17"/>
  <c r="K103" i="17"/>
  <c r="K113" i="17" s="1"/>
  <c r="K111" i="17" s="1"/>
  <c r="I77" i="17"/>
  <c r="J47" i="17"/>
  <c r="J74" i="17" s="1"/>
  <c r="J45" i="17"/>
  <c r="J48" i="17" s="1"/>
  <c r="J49" i="17" s="1"/>
  <c r="H156" i="17"/>
  <c r="H78" i="17"/>
  <c r="I78" i="17" s="1"/>
  <c r="J167" i="17"/>
  <c r="J164" i="17"/>
  <c r="J99" i="17"/>
  <c r="J97" i="17" s="1"/>
  <c r="J137" i="17"/>
  <c r="J161" i="17" s="1"/>
  <c r="J134" i="17"/>
  <c r="J158" i="17" s="1"/>
  <c r="I135" i="17"/>
  <c r="I159" i="17" s="1"/>
  <c r="I132" i="17"/>
  <c r="I156" i="17" s="1"/>
  <c r="I93" i="17"/>
  <c r="K87" i="17"/>
  <c r="K64" i="17"/>
  <c r="K58" i="17"/>
  <c r="K68" i="17" s="1"/>
  <c r="K66" i="17" s="1"/>
  <c r="I115" i="17"/>
  <c r="I8" i="17" s="1"/>
  <c r="I35" i="17"/>
  <c r="I4" i="17" s="1"/>
  <c r="G107" i="15"/>
  <c r="N36" i="13"/>
  <c r="N38" i="13" s="1"/>
  <c r="M38" i="13"/>
  <c r="M12" i="13"/>
  <c r="L14" i="13"/>
  <c r="I100" i="15"/>
  <c r="I102" i="15" s="1"/>
  <c r="I112" i="15" s="1"/>
  <c r="I110" i="15" s="1"/>
  <c r="I111" i="15" s="1"/>
  <c r="H108" i="15"/>
  <c r="I132" i="15"/>
  <c r="I142" i="15" s="1"/>
  <c r="I140" i="15" s="1"/>
  <c r="I141" i="15" s="1"/>
  <c r="I181" i="15"/>
  <c r="K43" i="15"/>
  <c r="I178" i="15"/>
  <c r="I120" i="15"/>
  <c r="I163" i="15" s="1"/>
  <c r="I187" i="15" s="1"/>
  <c r="M4" i="15" s="1"/>
  <c r="J118" i="15"/>
  <c r="J28" i="15"/>
  <c r="J30" i="15" s="1"/>
  <c r="J38" i="15" s="1"/>
  <c r="J36" i="15" s="1"/>
  <c r="J73" i="15"/>
  <c r="J75" i="15" s="1"/>
  <c r="J83" i="15" s="1"/>
  <c r="J81" i="15" s="1"/>
  <c r="I184" i="15"/>
  <c r="J130" i="15"/>
  <c r="J181" i="15" s="1"/>
  <c r="J85" i="15"/>
  <c r="J40" i="15"/>
  <c r="I116" i="15"/>
  <c r="I143" i="15" s="1"/>
  <c r="I146" i="15" s="1"/>
  <c r="I150" i="15" s="1"/>
  <c r="I71" i="15"/>
  <c r="I98" i="15" s="1"/>
  <c r="I26" i="15"/>
  <c r="I53" i="15" s="1"/>
  <c r="I56" i="15" s="1"/>
  <c r="I60" i="15" s="1"/>
  <c r="I61" i="15" s="1"/>
  <c r="G122" i="15"/>
  <c r="G123" i="15" s="1"/>
  <c r="G164" i="15"/>
  <c r="G170" i="15"/>
  <c r="G167" i="15"/>
  <c r="G161" i="15"/>
  <c r="I166" i="15"/>
  <c r="H62" i="15"/>
  <c r="H128" i="15"/>
  <c r="H126" i="15" s="1"/>
  <c r="H163" i="15"/>
  <c r="H187" i="15" s="1"/>
  <c r="H169" i="15"/>
  <c r="H193" i="15" s="1"/>
  <c r="H172" i="15"/>
  <c r="H196" i="15" s="1"/>
  <c r="H166" i="15"/>
  <c r="H190" i="15" s="1"/>
  <c r="H29" i="15"/>
  <c r="H32" i="15" s="1"/>
  <c r="H33" i="15" s="1"/>
  <c r="J19" i="15"/>
  <c r="J47" i="15"/>
  <c r="I82" i="15"/>
  <c r="K133" i="15"/>
  <c r="K45" i="15"/>
  <c r="K16" i="15"/>
  <c r="K135" i="15"/>
  <c r="L15" i="15"/>
  <c r="M15" i="15" s="1"/>
  <c r="K90" i="15"/>
  <c r="K92" i="15" s="1"/>
  <c r="K17" i="15"/>
  <c r="H31" i="15"/>
  <c r="H58" i="15" s="1"/>
  <c r="H63" i="15"/>
  <c r="I79" i="15"/>
  <c r="I34" i="15"/>
  <c r="I35" i="15" s="1"/>
  <c r="I5" i="15" s="1"/>
  <c r="J18" i="15"/>
  <c r="I20" i="15"/>
  <c r="I55" i="15"/>
  <c r="I57" i="15" s="1"/>
  <c r="I67" i="15" s="1"/>
  <c r="I65" i="15" s="1"/>
  <c r="I66" i="15" s="1"/>
  <c r="J137" i="15"/>
  <c r="H153" i="15"/>
  <c r="I93" i="15"/>
  <c r="G146" i="15"/>
  <c r="G150" i="15" s="1"/>
  <c r="I138" i="15"/>
  <c r="H143" i="15"/>
  <c r="H146" i="15" s="1"/>
  <c r="H150" i="15" s="1"/>
  <c r="H121" i="15"/>
  <c r="H148" i="15" s="1"/>
  <c r="H119" i="15"/>
  <c r="H101" i="15"/>
  <c r="H105" i="15" s="1"/>
  <c r="H107" i="15" s="1"/>
  <c r="H76" i="15"/>
  <c r="H103" i="15" s="1"/>
  <c r="H74" i="15"/>
  <c r="H77" i="15" s="1"/>
  <c r="H78" i="15" s="1"/>
  <c r="I124" i="15"/>
  <c r="I155" i="15"/>
  <c r="I156" i="15" s="1"/>
  <c r="I87" i="15"/>
  <c r="I97" i="15" s="1"/>
  <c r="I95" i="15" s="1"/>
  <c r="I96" i="15" s="1"/>
  <c r="I36" i="15"/>
  <c r="I37" i="15" s="1"/>
  <c r="K22" i="15"/>
  <c r="I42" i="15"/>
  <c r="I52" i="15" s="1"/>
  <c r="I50" i="15" s="1"/>
  <c r="I48" i="15"/>
  <c r="I49" i="15" s="1"/>
  <c r="I40" i="13"/>
  <c r="I41" i="13" s="1"/>
  <c r="J37" i="13"/>
  <c r="H34" i="13"/>
  <c r="I31" i="13"/>
  <c r="I28" i="13"/>
  <c r="I29" i="13" s="1"/>
  <c r="I27" i="13"/>
  <c r="J25" i="13"/>
  <c r="I22" i="13"/>
  <c r="I23" i="13" s="1"/>
  <c r="I21" i="13"/>
  <c r="J19" i="13"/>
  <c r="H16" i="13"/>
  <c r="H15" i="13"/>
  <c r="I13" i="13"/>
  <c r="J138" i="17" l="1"/>
  <c r="J141" i="17"/>
  <c r="M63" i="17"/>
  <c r="K34" i="17"/>
  <c r="L28" i="17"/>
  <c r="L30" i="17" s="1"/>
  <c r="L38" i="17" s="1"/>
  <c r="L36" i="17" s="1"/>
  <c r="L42" i="17"/>
  <c r="L69" i="17" s="1"/>
  <c r="M108" i="17"/>
  <c r="J33" i="17"/>
  <c r="I94" i="17"/>
  <c r="I133" i="17"/>
  <c r="K29" i="17"/>
  <c r="K32" i="17" s="1"/>
  <c r="L64" i="17"/>
  <c r="L58" i="17"/>
  <c r="L68" i="17" s="1"/>
  <c r="L66" i="17" s="1"/>
  <c r="K124" i="17"/>
  <c r="L71" i="17"/>
  <c r="L73" i="17" s="1"/>
  <c r="L83" i="17" s="1"/>
  <c r="L81" i="17" s="1"/>
  <c r="L46" i="17"/>
  <c r="L54" i="17" s="1"/>
  <c r="L52" i="17" s="1"/>
  <c r="L50" i="17"/>
  <c r="I165" i="17"/>
  <c r="I142" i="17"/>
  <c r="L146" i="17"/>
  <c r="L155" i="17"/>
  <c r="L109" i="17"/>
  <c r="L103" i="17"/>
  <c r="L113" i="17" s="1"/>
  <c r="L111" i="17" s="1"/>
  <c r="L152" i="17"/>
  <c r="L149" i="17"/>
  <c r="I160" i="17"/>
  <c r="M6" i="17" s="1"/>
  <c r="N6" i="17" s="1"/>
  <c r="J123" i="17"/>
  <c r="J135" i="17"/>
  <c r="J159" i="17" s="1"/>
  <c r="J132" i="17"/>
  <c r="J156" i="17" s="1"/>
  <c r="J165" i="17"/>
  <c r="J162" i="17"/>
  <c r="J93" i="17"/>
  <c r="K47" i="17"/>
  <c r="K74" i="17" s="1"/>
  <c r="K45" i="17"/>
  <c r="K48" i="17" s="1"/>
  <c r="K49" i="17" s="1"/>
  <c r="K72" i="17"/>
  <c r="K76" i="17" s="1"/>
  <c r="J72" i="17"/>
  <c r="J76" i="17" s="1"/>
  <c r="J78" i="17" s="1"/>
  <c r="K79" i="17"/>
  <c r="M101" i="17"/>
  <c r="M56" i="17"/>
  <c r="N22" i="17"/>
  <c r="N59" i="17"/>
  <c r="N60" i="17" s="1"/>
  <c r="N16" i="17"/>
  <c r="N17" i="17"/>
  <c r="N44" i="17" s="1"/>
  <c r="N104" i="17"/>
  <c r="N105" i="17" s="1"/>
  <c r="N106" i="17"/>
  <c r="N107" i="17" s="1"/>
  <c r="N61" i="17"/>
  <c r="N62" i="17" s="1"/>
  <c r="L87" i="17"/>
  <c r="K92" i="17"/>
  <c r="K119" i="17" s="1"/>
  <c r="K90" i="17"/>
  <c r="K114" i="17"/>
  <c r="I162" i="17"/>
  <c r="I139" i="17"/>
  <c r="I157" i="17"/>
  <c r="M4" i="17" s="1"/>
  <c r="N4" i="17" s="1"/>
  <c r="I136" i="17"/>
  <c r="K140" i="17"/>
  <c r="K164" i="17" s="1"/>
  <c r="K134" i="17"/>
  <c r="K158" i="17" s="1"/>
  <c r="K137" i="17"/>
  <c r="K161" i="17" s="1"/>
  <c r="K143" i="17"/>
  <c r="K167" i="17" s="1"/>
  <c r="K99" i="17"/>
  <c r="K97" i="17" s="1"/>
  <c r="M89" i="17"/>
  <c r="M19" i="17"/>
  <c r="M18" i="17"/>
  <c r="L116" i="17"/>
  <c r="L118" i="17" s="1"/>
  <c r="L128" i="17" s="1"/>
  <c r="L126" i="17" s="1"/>
  <c r="L95" i="17"/>
  <c r="L91" i="17"/>
  <c r="N12" i="13"/>
  <c r="N14" i="13" s="1"/>
  <c r="M14" i="13"/>
  <c r="M16" i="15"/>
  <c r="M17" i="15"/>
  <c r="N15" i="15"/>
  <c r="I119" i="15"/>
  <c r="I170" i="15" s="1"/>
  <c r="I194" i="15" s="1"/>
  <c r="J138" i="15"/>
  <c r="I128" i="15"/>
  <c r="I126" i="15" s="1"/>
  <c r="I127" i="15" s="1"/>
  <c r="I172" i="15"/>
  <c r="I196" i="15" s="1"/>
  <c r="M10" i="15" s="1"/>
  <c r="J178" i="15"/>
  <c r="I190" i="15"/>
  <c r="M6" i="15" s="1"/>
  <c r="J145" i="15"/>
  <c r="J147" i="15" s="1"/>
  <c r="J157" i="15" s="1"/>
  <c r="J155" i="15" s="1"/>
  <c r="I121" i="15"/>
  <c r="I148" i="15" s="1"/>
  <c r="I149" i="15" s="1"/>
  <c r="I117" i="15"/>
  <c r="J132" i="15"/>
  <c r="J142" i="15" s="1"/>
  <c r="J140" i="15" s="1"/>
  <c r="J120" i="15"/>
  <c r="J128" i="15" s="1"/>
  <c r="I169" i="15"/>
  <c r="I193" i="15" s="1"/>
  <c r="M8" i="15" s="1"/>
  <c r="J175" i="15"/>
  <c r="J184" i="15"/>
  <c r="K73" i="15"/>
  <c r="K75" i="15" s="1"/>
  <c r="K83" i="15" s="1"/>
  <c r="K81" i="15" s="1"/>
  <c r="K28" i="15"/>
  <c r="K30" i="15" s="1"/>
  <c r="K38" i="15" s="1"/>
  <c r="K36" i="15" s="1"/>
  <c r="K118" i="15"/>
  <c r="K120" i="15" s="1"/>
  <c r="J71" i="15"/>
  <c r="J98" i="15" s="1"/>
  <c r="J101" i="15" s="1"/>
  <c r="J105" i="15" s="1"/>
  <c r="J116" i="15"/>
  <c r="J143" i="15" s="1"/>
  <c r="J146" i="15" s="1"/>
  <c r="J150" i="15" s="1"/>
  <c r="J26" i="15"/>
  <c r="J53" i="15" s="1"/>
  <c r="J56" i="15" s="1"/>
  <c r="J60" i="15" s="1"/>
  <c r="K40" i="15"/>
  <c r="K130" i="15"/>
  <c r="K184" i="15" s="1"/>
  <c r="K85" i="15"/>
  <c r="K87" i="15" s="1"/>
  <c r="K97" i="15" s="1"/>
  <c r="L133" i="15"/>
  <c r="K137" i="15"/>
  <c r="K19" i="15"/>
  <c r="I62" i="15"/>
  <c r="G194" i="15"/>
  <c r="G191" i="15"/>
  <c r="J93" i="15"/>
  <c r="G188" i="15"/>
  <c r="H122" i="15"/>
  <c r="H123" i="15" s="1"/>
  <c r="H161" i="15"/>
  <c r="H164" i="15"/>
  <c r="H188" i="15" s="1"/>
  <c r="H170" i="15"/>
  <c r="H194" i="15" s="1"/>
  <c r="H167" i="15"/>
  <c r="I122" i="15"/>
  <c r="G185" i="15"/>
  <c r="L45" i="15"/>
  <c r="L135" i="15"/>
  <c r="L17" i="15"/>
  <c r="K47" i="15"/>
  <c r="K18" i="15"/>
  <c r="I29" i="15"/>
  <c r="I32" i="15" s="1"/>
  <c r="I33" i="15" s="1"/>
  <c r="I54" i="15"/>
  <c r="L16" i="15"/>
  <c r="L90" i="15"/>
  <c r="L92" i="15" s="1"/>
  <c r="L43" i="15"/>
  <c r="L88" i="15"/>
  <c r="I108" i="15"/>
  <c r="I109" i="15" s="1"/>
  <c r="J34" i="15"/>
  <c r="J79" i="15"/>
  <c r="I80" i="15"/>
  <c r="J55" i="15"/>
  <c r="J57" i="15" s="1"/>
  <c r="J67" i="15" s="1"/>
  <c r="J65" i="15" s="1"/>
  <c r="I94" i="15"/>
  <c r="I76" i="15"/>
  <c r="I103" i="15" s="1"/>
  <c r="I104" i="15" s="1"/>
  <c r="I74" i="15"/>
  <c r="I77" i="15" s="1"/>
  <c r="I78" i="15" s="1"/>
  <c r="I101" i="15"/>
  <c r="I105" i="15" s="1"/>
  <c r="I106" i="15" s="1"/>
  <c r="I72" i="15"/>
  <c r="I27" i="15"/>
  <c r="I31" i="15"/>
  <c r="I153" i="15"/>
  <c r="I154" i="15" s="1"/>
  <c r="I125" i="15"/>
  <c r="J124" i="15"/>
  <c r="I144" i="15"/>
  <c r="I11" i="15" s="1"/>
  <c r="I151" i="15"/>
  <c r="G152" i="15"/>
  <c r="H152" i="15" s="1"/>
  <c r="I152" i="15" s="1"/>
  <c r="I139" i="15"/>
  <c r="M133" i="15"/>
  <c r="M135" i="15"/>
  <c r="J87" i="15"/>
  <c r="J97" i="15" s="1"/>
  <c r="J95" i="15" s="1"/>
  <c r="J100" i="15"/>
  <c r="J102" i="15" s="1"/>
  <c r="J112" i="15" s="1"/>
  <c r="J110" i="15" s="1"/>
  <c r="M88" i="15"/>
  <c r="M90" i="15"/>
  <c r="I63" i="15"/>
  <c r="M43" i="15"/>
  <c r="M45" i="15"/>
  <c r="I51" i="15"/>
  <c r="L22" i="15"/>
  <c r="J48" i="15"/>
  <c r="J42" i="15"/>
  <c r="J52" i="15" s="1"/>
  <c r="J50" i="15" s="1"/>
  <c r="K37" i="13"/>
  <c r="J40" i="13"/>
  <c r="J31" i="13"/>
  <c r="I34" i="13"/>
  <c r="J27" i="13"/>
  <c r="J28" i="13"/>
  <c r="K25" i="13"/>
  <c r="K19" i="13"/>
  <c r="J21" i="13"/>
  <c r="J22" i="13"/>
  <c r="I15" i="13"/>
  <c r="I16" i="13"/>
  <c r="I17" i="13" s="1"/>
  <c r="J13" i="13"/>
  <c r="L34" i="17" l="1"/>
  <c r="K33" i="17"/>
  <c r="M28" i="17"/>
  <c r="M42" i="17"/>
  <c r="M69" i="17" s="1"/>
  <c r="J94" i="17"/>
  <c r="K78" i="17"/>
  <c r="N108" i="17"/>
  <c r="L124" i="17"/>
  <c r="M71" i="17"/>
  <c r="M73" i="17" s="1"/>
  <c r="M83" i="17" s="1"/>
  <c r="M81" i="17" s="1"/>
  <c r="M50" i="17"/>
  <c r="M46" i="17"/>
  <c r="M54" i="17" s="1"/>
  <c r="M52" i="17" s="1"/>
  <c r="N89" i="17"/>
  <c r="N18" i="17"/>
  <c r="N19" i="17"/>
  <c r="M155" i="17"/>
  <c r="M149" i="17"/>
  <c r="M103" i="17"/>
  <c r="M113" i="17" s="1"/>
  <c r="M111" i="17" s="1"/>
  <c r="M146" i="17"/>
  <c r="M152" i="17"/>
  <c r="M109" i="17"/>
  <c r="L79" i="17"/>
  <c r="M116" i="17"/>
  <c r="M118" i="17" s="1"/>
  <c r="M128" i="17" s="1"/>
  <c r="M126" i="17" s="1"/>
  <c r="M95" i="17"/>
  <c r="M91" i="17"/>
  <c r="I163" i="17"/>
  <c r="M8" i="17" s="1"/>
  <c r="N8" i="17" s="1"/>
  <c r="N63" i="17"/>
  <c r="L29" i="17"/>
  <c r="L32" i="17" s="1"/>
  <c r="L33" i="17" s="1"/>
  <c r="N101" i="17"/>
  <c r="N56" i="17"/>
  <c r="K117" i="17"/>
  <c r="K121" i="17" s="1"/>
  <c r="K123" i="17" s="1"/>
  <c r="L45" i="17"/>
  <c r="L48" i="17" s="1"/>
  <c r="L49" i="17" s="1"/>
  <c r="L47" i="17"/>
  <c r="L74" i="17" s="1"/>
  <c r="I166" i="17"/>
  <c r="M10" i="17" s="1"/>
  <c r="N10" i="17" s="1"/>
  <c r="L143" i="17"/>
  <c r="L167" i="17" s="1"/>
  <c r="L134" i="17"/>
  <c r="L158" i="17" s="1"/>
  <c r="L137" i="17"/>
  <c r="L161" i="17" s="1"/>
  <c r="L99" i="17"/>
  <c r="L97" i="17" s="1"/>
  <c r="L140" i="17"/>
  <c r="L164" i="17" s="1"/>
  <c r="M87" i="17"/>
  <c r="K138" i="17"/>
  <c r="K132" i="17"/>
  <c r="K93" i="17"/>
  <c r="K135" i="17"/>
  <c r="K159" i="17" s="1"/>
  <c r="K141" i="17"/>
  <c r="L114" i="17"/>
  <c r="L117" i="17" s="1"/>
  <c r="L121" i="17" s="1"/>
  <c r="L90" i="17"/>
  <c r="L92" i="17"/>
  <c r="L119" i="17" s="1"/>
  <c r="M58" i="17"/>
  <c r="M68" i="17" s="1"/>
  <c r="M66" i="17" s="1"/>
  <c r="M64" i="17"/>
  <c r="J126" i="15"/>
  <c r="I64" i="15"/>
  <c r="I8" i="15" s="1"/>
  <c r="I164" i="15"/>
  <c r="I188" i="15" s="1"/>
  <c r="N16" i="15"/>
  <c r="N17" i="15"/>
  <c r="I161" i="15"/>
  <c r="I185" i="15" s="1"/>
  <c r="I167" i="15"/>
  <c r="I191" i="15" s="1"/>
  <c r="J169" i="15"/>
  <c r="J193" i="15" s="1"/>
  <c r="I58" i="15"/>
  <c r="I4" i="15"/>
  <c r="J121" i="15"/>
  <c r="J148" i="15" s="1"/>
  <c r="J166" i="15"/>
  <c r="J190" i="15" s="1"/>
  <c r="K55" i="15"/>
  <c r="K57" i="15" s="1"/>
  <c r="K67" i="15" s="1"/>
  <c r="K65" i="15" s="1"/>
  <c r="J119" i="15"/>
  <c r="J167" i="15" s="1"/>
  <c r="J191" i="15" s="1"/>
  <c r="L47" i="15"/>
  <c r="M47" i="15" s="1"/>
  <c r="J172" i="15"/>
  <c r="J196" i="15" s="1"/>
  <c r="J163" i="15"/>
  <c r="J187" i="15" s="1"/>
  <c r="K175" i="15"/>
  <c r="L73" i="15"/>
  <c r="L75" i="15" s="1"/>
  <c r="L83" i="15" s="1"/>
  <c r="L81" i="15" s="1"/>
  <c r="L118" i="15"/>
  <c r="L120" i="15" s="1"/>
  <c r="L28" i="15"/>
  <c r="K181" i="15"/>
  <c r="K71" i="15"/>
  <c r="K98" i="15" s="1"/>
  <c r="K101" i="15" s="1"/>
  <c r="K105" i="15" s="1"/>
  <c r="K26" i="15"/>
  <c r="K53" i="15" s="1"/>
  <c r="K56" i="15" s="1"/>
  <c r="K60" i="15" s="1"/>
  <c r="K116" i="15"/>
  <c r="K119" i="15" s="1"/>
  <c r="L130" i="15"/>
  <c r="L178" i="15" s="1"/>
  <c r="L85" i="15"/>
  <c r="L87" i="15" s="1"/>
  <c r="L97" i="15" s="1"/>
  <c r="L95" i="15" s="1"/>
  <c r="L40" i="15"/>
  <c r="K178" i="15"/>
  <c r="M118" i="15"/>
  <c r="M73" i="15"/>
  <c r="M75" i="15" s="1"/>
  <c r="M83" i="15" s="1"/>
  <c r="M28" i="15"/>
  <c r="K124" i="15"/>
  <c r="K34" i="15"/>
  <c r="I123" i="15"/>
  <c r="L137" i="15"/>
  <c r="M137" i="15" s="1"/>
  <c r="L18" i="15"/>
  <c r="J108" i="15"/>
  <c r="J62" i="15"/>
  <c r="J76" i="15"/>
  <c r="J103" i="15" s="1"/>
  <c r="K128" i="15"/>
  <c r="K126" i="15" s="1"/>
  <c r="K166" i="15"/>
  <c r="K172" i="15"/>
  <c r="K196" i="15" s="1"/>
  <c r="K163" i="15"/>
  <c r="K169" i="15"/>
  <c r="J74" i="15"/>
  <c r="J77" i="15" s="1"/>
  <c r="J78" i="15" s="1"/>
  <c r="H185" i="15"/>
  <c r="I189" i="15"/>
  <c r="M5" i="15" s="1"/>
  <c r="I171" i="15"/>
  <c r="H191" i="15"/>
  <c r="I195" i="15"/>
  <c r="M9" i="15" s="1"/>
  <c r="I168" i="15"/>
  <c r="L19" i="15"/>
  <c r="J63" i="15"/>
  <c r="J29" i="15"/>
  <c r="J32" i="15" s="1"/>
  <c r="J33" i="15" s="1"/>
  <c r="J31" i="15"/>
  <c r="J58" i="15" s="1"/>
  <c r="M92" i="15"/>
  <c r="K79" i="15"/>
  <c r="I99" i="15"/>
  <c r="I9" i="15" s="1"/>
  <c r="I10" i="15" s="1"/>
  <c r="K100" i="15"/>
  <c r="K102" i="15" s="1"/>
  <c r="K112" i="15" s="1"/>
  <c r="K110" i="15" s="1"/>
  <c r="K93" i="15"/>
  <c r="I107" i="15"/>
  <c r="J107" i="15" s="1"/>
  <c r="J152" i="15"/>
  <c r="K95" i="15"/>
  <c r="K138" i="15"/>
  <c r="K132" i="15"/>
  <c r="K142" i="15" s="1"/>
  <c r="K140" i="15" s="1"/>
  <c r="K145" i="15"/>
  <c r="K147" i="15" s="1"/>
  <c r="K157" i="15" s="1"/>
  <c r="K155" i="15" s="1"/>
  <c r="J153" i="15"/>
  <c r="M22" i="15"/>
  <c r="K48" i="15"/>
  <c r="K42" i="15"/>
  <c r="K52" i="15" s="1"/>
  <c r="K50" i="15" s="1"/>
  <c r="M18" i="15"/>
  <c r="M19" i="15"/>
  <c r="K39" i="13"/>
  <c r="K40" i="13"/>
  <c r="L37" i="13"/>
  <c r="J34" i="13"/>
  <c r="K31" i="13"/>
  <c r="I35" i="13"/>
  <c r="L25" i="13"/>
  <c r="K27" i="13"/>
  <c r="K28" i="13"/>
  <c r="K22" i="13"/>
  <c r="K21" i="13"/>
  <c r="L19" i="13"/>
  <c r="K13" i="13"/>
  <c r="J15" i="13"/>
  <c r="J16" i="13"/>
  <c r="M34" i="17" l="1"/>
  <c r="M30" i="17"/>
  <c r="M38" i="17" s="1"/>
  <c r="M36" i="17" s="1"/>
  <c r="N28" i="17"/>
  <c r="N42" i="17"/>
  <c r="N69" i="17" s="1"/>
  <c r="K94" i="17"/>
  <c r="M124" i="17"/>
  <c r="K156" i="17"/>
  <c r="M72" i="17"/>
  <c r="M76" i="17" s="1"/>
  <c r="M45" i="17"/>
  <c r="M48" i="17" s="1"/>
  <c r="M49" i="17" s="1"/>
  <c r="M47" i="17"/>
  <c r="M74" i="17" s="1"/>
  <c r="N64" i="17"/>
  <c r="N65" i="17" s="1"/>
  <c r="N58" i="17"/>
  <c r="N68" i="17" s="1"/>
  <c r="N66" i="17" s="1"/>
  <c r="N67" i="17" s="1"/>
  <c r="M143" i="17"/>
  <c r="M167" i="17" s="1"/>
  <c r="M137" i="17"/>
  <c r="M161" i="17" s="1"/>
  <c r="M140" i="17"/>
  <c r="M164" i="17" s="1"/>
  <c r="M99" i="17"/>
  <c r="M97" i="17" s="1"/>
  <c r="M134" i="17"/>
  <c r="M158" i="17" s="1"/>
  <c r="N87" i="17"/>
  <c r="N20" i="17"/>
  <c r="N116" i="17"/>
  <c r="N118" i="17" s="1"/>
  <c r="N128" i="17" s="1"/>
  <c r="N126" i="17" s="1"/>
  <c r="N127" i="17" s="1"/>
  <c r="N91" i="17"/>
  <c r="N95" i="17"/>
  <c r="K165" i="17"/>
  <c r="K162" i="17"/>
  <c r="M114" i="17"/>
  <c r="M117" i="17" s="1"/>
  <c r="M121" i="17" s="1"/>
  <c r="M90" i="17"/>
  <c r="M92" i="17"/>
  <c r="M119" i="17" s="1"/>
  <c r="L123" i="17"/>
  <c r="N109" i="17"/>
  <c r="N110" i="17" s="1"/>
  <c r="N155" i="17"/>
  <c r="N152" i="17"/>
  <c r="N149" i="17"/>
  <c r="N146" i="17"/>
  <c r="N103" i="17"/>
  <c r="N113" i="17" s="1"/>
  <c r="N111" i="17" s="1"/>
  <c r="N112" i="17" s="1"/>
  <c r="N30" i="17"/>
  <c r="N38" i="17" s="1"/>
  <c r="N36" i="17" s="1"/>
  <c r="N37" i="17" s="1"/>
  <c r="N34" i="17"/>
  <c r="M79" i="17"/>
  <c r="L138" i="17"/>
  <c r="L162" i="17" s="1"/>
  <c r="L135" i="17"/>
  <c r="L159" i="17" s="1"/>
  <c r="L141" i="17"/>
  <c r="L165" i="17" s="1"/>
  <c r="L132" i="17"/>
  <c r="L156" i="17" s="1"/>
  <c r="L93" i="17"/>
  <c r="M29" i="17"/>
  <c r="M32" i="17" s="1"/>
  <c r="M33" i="17" s="1"/>
  <c r="L72" i="17"/>
  <c r="L76" i="17" s="1"/>
  <c r="N71" i="17"/>
  <c r="N73" i="17" s="1"/>
  <c r="N83" i="17" s="1"/>
  <c r="N81" i="17" s="1"/>
  <c r="N82" i="17" s="1"/>
  <c r="N46" i="17"/>
  <c r="N54" i="17" s="1"/>
  <c r="N52" i="17" s="1"/>
  <c r="N53" i="17" s="1"/>
  <c r="N50" i="17"/>
  <c r="I59" i="15"/>
  <c r="I7" i="15" s="1"/>
  <c r="I192" i="15"/>
  <c r="M7" i="15" s="1"/>
  <c r="I165" i="15"/>
  <c r="I162" i="15"/>
  <c r="I186" i="15"/>
  <c r="M3" i="15" s="1"/>
  <c r="J170" i="15"/>
  <c r="J194" i="15" s="1"/>
  <c r="K190" i="15"/>
  <c r="K74" i="15"/>
  <c r="K77" i="15" s="1"/>
  <c r="K78" i="15" s="1"/>
  <c r="K76" i="15"/>
  <c r="K103" i="15" s="1"/>
  <c r="J122" i="15"/>
  <c r="J123" i="15" s="1"/>
  <c r="L124" i="15"/>
  <c r="M124" i="15" s="1"/>
  <c r="J164" i="15"/>
  <c r="J188" i="15" s="1"/>
  <c r="K143" i="15"/>
  <c r="K146" i="15" s="1"/>
  <c r="K150" i="15" s="1"/>
  <c r="J161" i="15"/>
  <c r="J185" i="15" s="1"/>
  <c r="K187" i="15"/>
  <c r="L184" i="15"/>
  <c r="L34" i="15"/>
  <c r="M34" i="15" s="1"/>
  <c r="K63" i="15"/>
  <c r="K121" i="15"/>
  <c r="K148" i="15" s="1"/>
  <c r="K153" i="15"/>
  <c r="L116" i="15"/>
  <c r="L143" i="15" s="1"/>
  <c r="L146" i="15" s="1"/>
  <c r="L150" i="15" s="1"/>
  <c r="L26" i="15"/>
  <c r="L71" i="15"/>
  <c r="L98" i="15" s="1"/>
  <c r="L101" i="15" s="1"/>
  <c r="L105" i="15" s="1"/>
  <c r="M116" i="15"/>
  <c r="M71" i="15"/>
  <c r="M98" i="15" s="1"/>
  <c r="M26" i="15"/>
  <c r="M53" i="15" s="1"/>
  <c r="M56" i="15" s="1"/>
  <c r="M60" i="15" s="1"/>
  <c r="L145" i="15"/>
  <c r="L147" i="15" s="1"/>
  <c r="L157" i="15" s="1"/>
  <c r="L155" i="15" s="1"/>
  <c r="L175" i="15"/>
  <c r="K193" i="15"/>
  <c r="L181" i="15"/>
  <c r="M130" i="15"/>
  <c r="M181" i="15" s="1"/>
  <c r="M85" i="15"/>
  <c r="M100" i="15" s="1"/>
  <c r="M102" i="15" s="1"/>
  <c r="M112" i="15" s="1"/>
  <c r="M40" i="15"/>
  <c r="M55" i="15" s="1"/>
  <c r="M57" i="15" s="1"/>
  <c r="M67" i="15" s="1"/>
  <c r="K31" i="15"/>
  <c r="K58" i="15" s="1"/>
  <c r="K62" i="15"/>
  <c r="L30" i="15"/>
  <c r="L38" i="15" s="1"/>
  <c r="L36" i="15" s="1"/>
  <c r="K29" i="15"/>
  <c r="K32" i="15" s="1"/>
  <c r="K33" i="15" s="1"/>
  <c r="L55" i="15"/>
  <c r="L57" i="15" s="1"/>
  <c r="L67" i="15" s="1"/>
  <c r="L65" i="15" s="1"/>
  <c r="L79" i="15"/>
  <c r="M79" i="15" s="1"/>
  <c r="L93" i="15"/>
  <c r="L128" i="15"/>
  <c r="L126" i="15" s="1"/>
  <c r="L163" i="15"/>
  <c r="L169" i="15"/>
  <c r="L166" i="15"/>
  <c r="L190" i="15" s="1"/>
  <c r="L172" i="15"/>
  <c r="L53" i="15"/>
  <c r="L56" i="15" s="1"/>
  <c r="L60" i="15" s="1"/>
  <c r="L100" i="15"/>
  <c r="L102" i="15" s="1"/>
  <c r="L112" i="15" s="1"/>
  <c r="L110" i="15" s="1"/>
  <c r="K122" i="15"/>
  <c r="K164" i="15"/>
  <c r="K170" i="15"/>
  <c r="K167" i="15"/>
  <c r="K191" i="15" s="1"/>
  <c r="K161" i="15"/>
  <c r="K108" i="15"/>
  <c r="M81" i="15"/>
  <c r="M120" i="15"/>
  <c r="L138" i="15"/>
  <c r="L132" i="15"/>
  <c r="L142" i="15" s="1"/>
  <c r="L140" i="15" s="1"/>
  <c r="K107" i="15"/>
  <c r="M30" i="15"/>
  <c r="M38" i="15" s="1"/>
  <c r="N22" i="15"/>
  <c r="L48" i="15"/>
  <c r="L42" i="15"/>
  <c r="L52" i="15" s="1"/>
  <c r="L50" i="15" s="1"/>
  <c r="L40" i="13"/>
  <c r="L39" i="13"/>
  <c r="M37" i="13"/>
  <c r="K34" i="13"/>
  <c r="K33" i="13"/>
  <c r="L31" i="13"/>
  <c r="L28" i="13"/>
  <c r="L27" i="13"/>
  <c r="M25" i="13"/>
  <c r="M19" i="13"/>
  <c r="L22" i="13"/>
  <c r="L21" i="13"/>
  <c r="L13" i="13"/>
  <c r="K16" i="13"/>
  <c r="K15" i="13"/>
  <c r="L94" i="17" l="1"/>
  <c r="M123" i="17"/>
  <c r="N137" i="17"/>
  <c r="N161" i="17" s="1"/>
  <c r="N134" i="17"/>
  <c r="N158" i="17" s="1"/>
  <c r="N143" i="17"/>
  <c r="N167" i="17" s="1"/>
  <c r="N99" i="17"/>
  <c r="N97" i="17" s="1"/>
  <c r="N98" i="17" s="1"/>
  <c r="N140" i="17"/>
  <c r="N164" i="17" s="1"/>
  <c r="N45" i="17"/>
  <c r="N48" i="17" s="1"/>
  <c r="N49" i="17" s="1"/>
  <c r="N47" i="17"/>
  <c r="N74" i="17" s="1"/>
  <c r="N75" i="17" s="1"/>
  <c r="N72" i="17"/>
  <c r="N76" i="17" s="1"/>
  <c r="N77" i="17" s="1"/>
  <c r="N43" i="17"/>
  <c r="N35" i="17"/>
  <c r="M141" i="17"/>
  <c r="M165" i="17" s="1"/>
  <c r="M135" i="17"/>
  <c r="M159" i="17" s="1"/>
  <c r="M93" i="17"/>
  <c r="M132" i="17"/>
  <c r="M138" i="17"/>
  <c r="M162" i="17" s="1"/>
  <c r="N114" i="17"/>
  <c r="N90" i="17"/>
  <c r="N92" i="17"/>
  <c r="N119" i="17" s="1"/>
  <c r="N120" i="17" s="1"/>
  <c r="L78" i="17"/>
  <c r="M78" i="17" s="1"/>
  <c r="N79" i="17"/>
  <c r="N80" i="17" s="1"/>
  <c r="N51" i="17"/>
  <c r="N88" i="17"/>
  <c r="N124" i="17"/>
  <c r="N125" i="17" s="1"/>
  <c r="N96" i="17"/>
  <c r="N29" i="17"/>
  <c r="N32" i="17" s="1"/>
  <c r="N33" i="17" s="1"/>
  <c r="N27" i="17"/>
  <c r="L193" i="15"/>
  <c r="M178" i="15"/>
  <c r="K123" i="15"/>
  <c r="L119" i="15"/>
  <c r="L161" i="15" s="1"/>
  <c r="L185" i="15" s="1"/>
  <c r="L63" i="15"/>
  <c r="L121" i="15"/>
  <c r="L148" i="15" s="1"/>
  <c r="L153" i="15"/>
  <c r="L196" i="15"/>
  <c r="M184" i="15"/>
  <c r="M175" i="15"/>
  <c r="N130" i="15"/>
  <c r="N184" i="15" s="1"/>
  <c r="N85" i="15"/>
  <c r="N40" i="15"/>
  <c r="L187" i="15"/>
  <c r="L76" i="15"/>
  <c r="L103" i="15" s="1"/>
  <c r="L29" i="15"/>
  <c r="L32" i="15" s="1"/>
  <c r="L33" i="15" s="1"/>
  <c r="L62" i="15"/>
  <c r="M62" i="15" s="1"/>
  <c r="M36" i="15"/>
  <c r="M110" i="15"/>
  <c r="L108" i="15"/>
  <c r="M65" i="15"/>
  <c r="L107" i="15"/>
  <c r="M93" i="15"/>
  <c r="M108" i="15" s="1"/>
  <c r="L74" i="15"/>
  <c r="L77" i="15" s="1"/>
  <c r="L78" i="15" s="1"/>
  <c r="L31" i="15"/>
  <c r="L58" i="15" s="1"/>
  <c r="M128" i="15"/>
  <c r="M126" i="15" s="1"/>
  <c r="M163" i="15"/>
  <c r="M169" i="15"/>
  <c r="M193" i="15" s="1"/>
  <c r="M172" i="15"/>
  <c r="M166" i="15"/>
  <c r="M190" i="15" s="1"/>
  <c r="K185" i="15"/>
  <c r="K194" i="15"/>
  <c r="K188" i="15"/>
  <c r="M74" i="15"/>
  <c r="M77" i="15" s="1"/>
  <c r="M76" i="15"/>
  <c r="M103" i="15" s="1"/>
  <c r="K152" i="15"/>
  <c r="L152" i="15" s="1"/>
  <c r="M87" i="15"/>
  <c r="M97" i="15" s="1"/>
  <c r="M95" i="15" s="1"/>
  <c r="M143" i="15"/>
  <c r="M121" i="15"/>
  <c r="M148" i="15" s="1"/>
  <c r="M119" i="15"/>
  <c r="M132" i="15"/>
  <c r="M142" i="15" s="1"/>
  <c r="M140" i="15" s="1"/>
  <c r="M138" i="15"/>
  <c r="M153" i="15" s="1"/>
  <c r="M145" i="15"/>
  <c r="M147" i="15" s="1"/>
  <c r="M157" i="15" s="1"/>
  <c r="M155" i="15" s="1"/>
  <c r="M101" i="15"/>
  <c r="M105" i="15" s="1"/>
  <c r="M29" i="15"/>
  <c r="M32" i="15" s="1"/>
  <c r="M31" i="15"/>
  <c r="M58" i="15" s="1"/>
  <c r="M48" i="15"/>
  <c r="M63" i="15" s="1"/>
  <c r="M42" i="15"/>
  <c r="M52" i="15" s="1"/>
  <c r="M50" i="15" s="1"/>
  <c r="M40" i="13"/>
  <c r="M39" i="13"/>
  <c r="N37" i="13"/>
  <c r="L34" i="13"/>
  <c r="L33" i="13"/>
  <c r="M31" i="13"/>
  <c r="N25" i="13"/>
  <c r="M27" i="13"/>
  <c r="M28" i="13"/>
  <c r="M21" i="13"/>
  <c r="M22" i="13"/>
  <c r="N19" i="13"/>
  <c r="M13" i="13"/>
  <c r="L16" i="13"/>
  <c r="L15" i="13"/>
  <c r="M94" i="17" l="1"/>
  <c r="N70" i="17"/>
  <c r="N78" i="17"/>
  <c r="N117" i="17"/>
  <c r="N121" i="17" s="1"/>
  <c r="N115" i="17"/>
  <c r="N141" i="17"/>
  <c r="N138" i="17"/>
  <c r="N135" i="17"/>
  <c r="N132" i="17"/>
  <c r="N156" i="17" s="1"/>
  <c r="N93" i="17"/>
  <c r="M156" i="17"/>
  <c r="M187" i="15"/>
  <c r="L122" i="15"/>
  <c r="L123" i="15" s="1"/>
  <c r="L167" i="15"/>
  <c r="L191" i="15" s="1"/>
  <c r="L170" i="15"/>
  <c r="L194" i="15" s="1"/>
  <c r="L164" i="15"/>
  <c r="L188" i="15" s="1"/>
  <c r="N181" i="15"/>
  <c r="N175" i="15"/>
  <c r="M196" i="15"/>
  <c r="N178" i="15"/>
  <c r="M78" i="15"/>
  <c r="M122" i="15"/>
  <c r="M167" i="15"/>
  <c r="M191" i="15" s="1"/>
  <c r="M161" i="15"/>
  <c r="M164" i="15"/>
  <c r="M188" i="15" s="1"/>
  <c r="M170" i="15"/>
  <c r="M33" i="15"/>
  <c r="N87" i="15"/>
  <c r="M146" i="15"/>
  <c r="M150" i="15" s="1"/>
  <c r="M152" i="15" s="1"/>
  <c r="N132" i="15"/>
  <c r="M107" i="15"/>
  <c r="N42" i="15"/>
  <c r="N39" i="13"/>
  <c r="N40" i="13"/>
  <c r="N41" i="13" s="1"/>
  <c r="N31" i="13"/>
  <c r="M33" i="13"/>
  <c r="M34" i="13"/>
  <c r="N27" i="13"/>
  <c r="N28" i="13"/>
  <c r="N29" i="13" s="1"/>
  <c r="N21" i="13"/>
  <c r="N22" i="13"/>
  <c r="N23" i="13" s="1"/>
  <c r="M15" i="13"/>
  <c r="M16" i="13"/>
  <c r="N13" i="13"/>
  <c r="N94" i="17" l="1"/>
  <c r="N157" i="17"/>
  <c r="N133" i="17"/>
  <c r="N159" i="17"/>
  <c r="N160" i="17" s="1"/>
  <c r="N136" i="17"/>
  <c r="N162" i="17"/>
  <c r="N163" i="17" s="1"/>
  <c r="N139" i="17"/>
  <c r="N165" i="17"/>
  <c r="N166" i="17" s="1"/>
  <c r="N142" i="17"/>
  <c r="N122" i="17"/>
  <c r="N123" i="17"/>
  <c r="M123" i="15"/>
  <c r="M185" i="15"/>
  <c r="M194" i="15"/>
  <c r="N33" i="13"/>
  <c r="N34" i="13"/>
  <c r="N35" i="13" s="1"/>
  <c r="N15" i="13"/>
  <c r="N16" i="13"/>
  <c r="N73" i="15" l="1"/>
  <c r="N118" i="15"/>
  <c r="N18" i="15"/>
  <c r="N28" i="15"/>
  <c r="N19" i="15"/>
  <c r="N20" i="15" s="1"/>
  <c r="N17" i="13"/>
  <c r="N30" i="15" l="1"/>
  <c r="N55" i="15"/>
  <c r="N57" i="15" s="1"/>
  <c r="N120" i="15"/>
  <c r="N145" i="15"/>
  <c r="N147" i="15" s="1"/>
  <c r="N71" i="15"/>
  <c r="N72" i="15" s="1"/>
  <c r="N116" i="15"/>
  <c r="N117" i="15" s="1"/>
  <c r="N26" i="15"/>
  <c r="N27" i="15" s="1"/>
  <c r="N75" i="15"/>
  <c r="N100" i="15"/>
  <c r="N102" i="15" s="1"/>
  <c r="N119" i="15" l="1"/>
  <c r="N143" i="15"/>
  <c r="N121" i="15"/>
  <c r="N74" i="15"/>
  <c r="N77" i="15" s="1"/>
  <c r="N78" i="15" s="1"/>
  <c r="N98" i="15"/>
  <c r="N83" i="15"/>
  <c r="N81" i="15" s="1"/>
  <c r="N82" i="15" s="1"/>
  <c r="N157" i="15"/>
  <c r="N155" i="15" s="1"/>
  <c r="N156" i="15" s="1"/>
  <c r="N38" i="15"/>
  <c r="N53" i="15"/>
  <c r="N31" i="15"/>
  <c r="N29" i="15"/>
  <c r="N32" i="15" s="1"/>
  <c r="N33" i="15" s="1"/>
  <c r="N172" i="15"/>
  <c r="N196" i="15" s="1"/>
  <c r="N163" i="15"/>
  <c r="N187" i="15" s="1"/>
  <c r="N128" i="15"/>
  <c r="N126" i="15" s="1"/>
  <c r="N127" i="15" s="1"/>
  <c r="N169" i="15"/>
  <c r="N193" i="15" s="1"/>
  <c r="N166" i="15"/>
  <c r="N190" i="15" s="1"/>
  <c r="N146" i="15" l="1"/>
  <c r="N150" i="15" s="1"/>
  <c r="N144" i="15"/>
  <c r="N101" i="15"/>
  <c r="N105" i="15" s="1"/>
  <c r="N106" i="15" s="1"/>
  <c r="N99" i="15"/>
  <c r="N36" i="15"/>
  <c r="N37" i="15" s="1"/>
  <c r="N133" i="15"/>
  <c r="N134" i="15" s="1"/>
  <c r="N135" i="15"/>
  <c r="N43" i="15"/>
  <c r="N44" i="15" s="1"/>
  <c r="N88" i="15"/>
  <c r="N89" i="15" s="1"/>
  <c r="N45" i="15"/>
  <c r="N90" i="15"/>
  <c r="N48" i="15"/>
  <c r="N49" i="15" s="1"/>
  <c r="N93" i="15"/>
  <c r="N94" i="15" s="1"/>
  <c r="N138" i="15"/>
  <c r="N139" i="15" s="1"/>
  <c r="N97" i="15"/>
  <c r="N95" i="15" s="1"/>
  <c r="N96" i="15" s="1"/>
  <c r="N52" i="15"/>
  <c r="N50" i="15" s="1"/>
  <c r="N51" i="15" s="1"/>
  <c r="N142" i="15"/>
  <c r="N140" i="15" s="1"/>
  <c r="N141" i="15" s="1"/>
  <c r="N34" i="15"/>
  <c r="N79" i="15"/>
  <c r="N124" i="15"/>
  <c r="N122" i="15"/>
  <c r="N123" i="15" s="1"/>
  <c r="N164" i="15"/>
  <c r="N167" i="15"/>
  <c r="N161" i="15"/>
  <c r="N170" i="15"/>
  <c r="N54" i="15"/>
  <c r="N56" i="15"/>
  <c r="N60" i="15" s="1"/>
  <c r="N67" i="15"/>
  <c r="N65" i="15" s="1"/>
  <c r="N66" i="15" s="1"/>
  <c r="N76" i="15"/>
  <c r="N103" i="15" s="1"/>
  <c r="N104" i="15" s="1"/>
  <c r="N112" i="15"/>
  <c r="N110" i="15" s="1"/>
  <c r="N111" i="15" s="1"/>
  <c r="N107" i="15" l="1"/>
  <c r="N185" i="15"/>
  <c r="N186" i="15" s="1"/>
  <c r="N162" i="15"/>
  <c r="N194" i="15"/>
  <c r="N195" i="15" s="1"/>
  <c r="N171" i="15"/>
  <c r="N191" i="15"/>
  <c r="N192" i="15" s="1"/>
  <c r="N168" i="15"/>
  <c r="N188" i="15"/>
  <c r="N189" i="15" s="1"/>
  <c r="N165" i="15"/>
  <c r="N63" i="15"/>
  <c r="N64" i="15" s="1"/>
  <c r="N35" i="15"/>
  <c r="N152" i="15"/>
  <c r="N151" i="15"/>
  <c r="N46" i="15"/>
  <c r="N47" i="15"/>
  <c r="N125" i="15"/>
  <c r="N153" i="15"/>
  <c r="N154" i="15" s="1"/>
  <c r="N58" i="15"/>
  <c r="N59" i="15" s="1"/>
  <c r="N61" i="15"/>
  <c r="N62" i="15"/>
  <c r="N80" i="15"/>
  <c r="N108" i="15"/>
  <c r="N109" i="15" s="1"/>
  <c r="N91" i="15"/>
  <c r="N92" i="15"/>
  <c r="N136" i="15"/>
  <c r="N137" i="15"/>
  <c r="N148" i="15"/>
  <c r="N149" i="15" s="1"/>
</calcChain>
</file>

<file path=xl/sharedStrings.xml><?xml version="1.0" encoding="utf-8"?>
<sst xmlns="http://schemas.openxmlformats.org/spreadsheetml/2006/main" count="644" uniqueCount="105">
  <si>
    <t>Bitcoin USD Price</t>
  </si>
  <si>
    <t>Bitcoin USD Marketcap</t>
  </si>
  <si>
    <t>Bitcoin USD Price Start</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</si>
  <si>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</si>
  <si>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</si>
  <si>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</si>
  <si>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</si>
  <si>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</si>
  <si>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</si>
  <si>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</si>
  <si>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</si>
  <si>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</si>
  <si>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</si>
  <si>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</si>
  <si>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</si>
  <si>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</si>
  <si>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</si>
  <si>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</si>
  <si>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</si>
  <si>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</si>
  <si>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Summary</t>
  </si>
  <si>
    <t>Bitcoin Growth Yield (BiGY)</t>
  </si>
  <si>
    <t>Bitcoin Transaction Yield (BiTY)</t>
  </si>
  <si>
    <t>Annual BTC %</t>
  </si>
  <si>
    <t>Cumulative BTC %</t>
  </si>
  <si>
    <t>Annual USD %</t>
  </si>
  <si>
    <t>Test Case Annual BTC</t>
  </si>
  <si>
    <t>Test Case Cumulative BTC</t>
  </si>
  <si>
    <t>Test Case Annual USD</t>
  </si>
  <si>
    <t>Test Case Cumulative USD</t>
  </si>
  <si>
    <t>Total Yield</t>
  </si>
  <si>
    <t>Annual</t>
  </si>
  <si>
    <t>Remaining BTC %</t>
  </si>
  <si>
    <t>Bitcoin</t>
  </si>
  <si>
    <t>USD Price</t>
  </si>
  <si>
    <t>USD Marketcap</t>
  </si>
  <si>
    <t>Compounded</t>
  </si>
  <si>
    <t>Simple</t>
  </si>
  <si>
    <t>Yield Allocation</t>
  </si>
  <si>
    <t>Test Case</t>
  </si>
  <si>
    <t>Channel Annual BTC %</t>
  </si>
  <si>
    <t>Channel Cumulative BTC %</t>
  </si>
  <si>
    <t>Lightning Bank Bitcoin Total Value Locked (TVL)</t>
  </si>
  <si>
    <t>SB Total Summary</t>
  </si>
  <si>
    <t>SP Total Summary</t>
  </si>
  <si>
    <t>SR BiTY Summary</t>
  </si>
  <si>
    <t>SR BiGY Simple</t>
  </si>
  <si>
    <t>SR Total Simple</t>
  </si>
  <si>
    <t>Annual Average</t>
  </si>
  <si>
    <t>Cumulative Total</t>
  </si>
  <si>
    <t>Bitcoin Compound Annual Growth Rate Calculator</t>
  </si>
  <si>
    <t>Start Price</t>
  </si>
  <si>
    <t>Start Date</t>
  </si>
  <si>
    <t>End Price</t>
  </si>
  <si>
    <t>End Date</t>
  </si>
  <si>
    <t>Annual Average USD %</t>
  </si>
  <si>
    <t>Annual Average BTC %</t>
  </si>
  <si>
    <t>Test Case Annual Average USD</t>
  </si>
  <si>
    <t>Bitcoin Annual Transaction Yield</t>
  </si>
  <si>
    <t>Bitcoin Annual Growth Yield (CAGR)</t>
  </si>
  <si>
    <t>Annual Avg. BTC %</t>
  </si>
  <si>
    <t>Annual Avg. USD %</t>
  </si>
  <si>
    <t>SR BiGY Comp.</t>
  </si>
  <si>
    <t>SR Total Comp.</t>
  </si>
  <si>
    <t>Bitcoin Lightning Bank
The Decentralized Strategy
Pairing Bitcoin Investors with Fiat Investors for Yield Farming</t>
  </si>
  <si>
    <t>Bitcoin Yield Estimate Variables</t>
  </si>
  <si>
    <t>Stable Receiver (SR) Yield Allocation</t>
  </si>
  <si>
    <t>Stable Provider (SP) Yield Allocation</t>
  </si>
  <si>
    <t>Stable Balancer (SB) Yield Allocation</t>
  </si>
  <si>
    <t>Bitcoin Yield Estimate 5 Year Summary</t>
  </si>
  <si>
    <t>Bitcoin Yield Estimate 5 Year Summary
Lightning Bank Bitcoin Total Value Locked (TVL)</t>
  </si>
  <si>
    <t>Bitcoin Yield Estimate Calculator</t>
  </si>
  <si>
    <t>Bitcoin Yield Estimate 10 Year Burndown</t>
  </si>
  <si>
    <t>Compound Annual Growth Rate</t>
  </si>
  <si>
    <t>Bitcoin Compound Annual Growth Rate (CAGR)</t>
  </si>
  <si>
    <t>Annual Average BTC Yield %</t>
  </si>
  <si>
    <t>SP Total + BiTY</t>
  </si>
  <si>
    <t>Fiat Investor</t>
  </si>
  <si>
    <t>Service</t>
  </si>
  <si>
    <t>Standard Fixed</t>
  </si>
  <si>
    <t>minus BiTY</t>
  </si>
  <si>
    <t>Premium Fixed</t>
  </si>
  <si>
    <t>Bitcoin Investor</t>
  </si>
  <si>
    <t>plus BiTY</t>
  </si>
  <si>
    <t>USD %</t>
  </si>
  <si>
    <t>BTC %</t>
  </si>
  <si>
    <t>Annual Bitcoin Growth Yield (CAGR)</t>
  </si>
  <si>
    <t>Annual Bitcoin Transaction Yield</t>
  </si>
  <si>
    <t>Stable Balancer BTC %</t>
  </si>
  <si>
    <t>Stable Provider BTC %</t>
  </si>
  <si>
    <t>Stable Receiver USD %</t>
  </si>
  <si>
    <t>Stable Receiver / Fiat Investor</t>
  </si>
  <si>
    <t>Stable Provider / Bitcoin Investor</t>
  </si>
  <si>
    <t>Stable Balancer / Lightning Bank</t>
  </si>
  <si>
    <t>Stable Balancer / Lightning Bank
Bitcoin Total Value Locked (TVL)</t>
  </si>
  <si>
    <t>Total BTC %</t>
  </si>
  <si>
    <t>SP BiGY Summary</t>
  </si>
  <si>
    <t>SB BiGY Summary</t>
  </si>
  <si>
    <t>Cumulative BTC</t>
  </si>
  <si>
    <t>Annual Average BTC</t>
  </si>
  <si>
    <t>Annual BTC</t>
  </si>
  <si>
    <t>BTC</t>
  </si>
  <si>
    <t>USD</t>
  </si>
  <si>
    <t>Bitcoin Yield Estimate 5 Year TVL Summary</t>
  </si>
  <si>
    <t>Lightning Bank Total Value 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</si>
</sst>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 numFmtId="172" formatCode="&quot;$&quot;###0.00,,,&quot; B&quot;"/>
  </numFmts>
  <fonts count="9"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
      <sz val="11"/>
      <color rgb="FF006100"/>
      <name val="Aptos Narrow"/>
      <family val="2"/>
      <scheme val="minor"/>
    </font>
    <font>
      <b/>
      <sz val="11"/>
      <color rgb="FF006100"/>
      <name val="Aptos Narrow"/>
      <family val="2"/>
      <scheme val="minor"/>
    </font>
  </fonts>
  <fills count="12">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C6EFCE"/>
      </patternFill>
    </fill>
  </fills>
  <borders count="31">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top style="thin">
        <color theme="1" tint="0.34998626667073579"/>
      </top>
      <bottom style="thin">
        <color theme="1" tint="0.34998626667073579"/>
      </bottom>
      <diagonal/>
    </border>
    <border>
      <left/>
      <right style="thin">
        <color theme="0"/>
      </right>
      <top style="thin">
        <color theme="1" tint="0.34998626667073579"/>
      </top>
      <bottom style="thin">
        <color theme="1" tint="0.34998626667073579"/>
      </bottom>
      <diagonal/>
    </border>
    <border>
      <left style="thin">
        <color theme="0"/>
      </left>
      <right style="thin">
        <color theme="0"/>
      </right>
      <top style="thin">
        <color theme="1" tint="0.34998626667073579"/>
      </top>
      <bottom style="thin">
        <color theme="1" tint="0.34998626667073579"/>
      </bottom>
      <diagonal/>
    </border>
    <border>
      <left style="thin">
        <color theme="0"/>
      </left>
      <right style="thin">
        <color theme="0"/>
      </right>
      <top/>
      <bottom style="thin">
        <color theme="1" tint="0.34998626667073579"/>
      </bottom>
      <diagonal/>
    </border>
    <border>
      <left style="thin">
        <color theme="0"/>
      </left>
      <right/>
      <top style="thin">
        <color theme="1" tint="0.34998626667073579"/>
      </top>
      <bottom style="thin">
        <color theme="1" tint="0.34998626667073579"/>
      </bottom>
      <diagonal/>
    </border>
    <border>
      <left style="thin">
        <color theme="0"/>
      </left>
      <right/>
      <top/>
      <bottom style="thin">
        <color theme="0"/>
      </bottom>
      <diagonal/>
    </border>
    <border>
      <left style="thin">
        <color theme="0"/>
      </left>
      <right style="thin">
        <color theme="0"/>
      </right>
      <top style="thin">
        <color theme="0"/>
      </top>
      <bottom/>
      <diagonal/>
    </border>
  </borders>
  <cellStyleXfs count="2">
    <xf numFmtId="0" fontId="0" fillId="0" borderId="0"/>
    <xf numFmtId="0" fontId="7" fillId="11" borderId="0" applyNumberFormat="0" applyBorder="0" applyAlignment="0" applyProtection="0"/>
  </cellStyleXfs>
  <cellXfs count="153">
    <xf numFmtId="0" fontId="0" fillId="0" borderId="0" xfId="0"/>
    <xf numFmtId="0" fontId="1" fillId="0" borderId="4" xfId="0" applyFont="1" applyBorder="1" applyAlignment="1">
      <alignment horizontal="left" vertical="center" indent="1"/>
    </xf>
    <xf numFmtId="164" fontId="1" fillId="0" borderId="1" xfId="0" applyNumberFormat="1" applyFont="1" applyBorder="1" applyAlignment="1">
      <alignment horizontal="left" vertical="center"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3" xfId="0" applyFont="1" applyBorder="1" applyAlignment="1">
      <alignment horizontal="left" vertical="center" indent="1"/>
    </xf>
    <xf numFmtId="0" fontId="1" fillId="0" borderId="5" xfId="0" applyFont="1" applyBorder="1" applyAlignment="1">
      <alignment horizontal="left" vertical="center" indent="1"/>
    </xf>
    <xf numFmtId="0" fontId="1" fillId="6" borderId="0" xfId="0" applyFont="1" applyFill="1" applyAlignment="1">
      <alignment horizontal="left" vertical="center" wrapText="1" indent="1"/>
    </xf>
    <xf numFmtId="10" fontId="4" fillId="6" borderId="6" xfId="0" applyNumberFormat="1" applyFont="1" applyFill="1" applyBorder="1" applyAlignment="1">
      <alignment horizontal="left" vertical="center" wrapText="1" indent="1"/>
    </xf>
    <xf numFmtId="10" fontId="4" fillId="6" borderId="5" xfId="0" applyNumberFormat="1" applyFont="1" applyFill="1" applyBorder="1" applyAlignment="1">
      <alignment horizontal="left" vertical="center" wrapText="1"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164" fontId="1" fillId="0" borderId="3" xfId="0" applyNumberFormat="1" applyFont="1" applyBorder="1" applyAlignment="1">
      <alignment horizontal="left" vertical="center" indent="1"/>
    </xf>
    <xf numFmtId="0" fontId="1" fillId="0" borderId="8" xfId="0"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5" borderId="10" xfId="0" applyFont="1" applyFill="1" applyBorder="1" applyAlignment="1">
      <alignment horizontal="left" vertical="center" indent="1"/>
    </xf>
    <xf numFmtId="10" fontId="5" fillId="5" borderId="10" xfId="0" applyNumberFormat="1" applyFont="1" applyFill="1" applyBorder="1" applyAlignment="1">
      <alignment horizontal="left" vertical="center" indent="1"/>
    </xf>
    <xf numFmtId="10" fontId="4" fillId="5" borderId="10" xfId="0" applyNumberFormat="1" applyFont="1" applyFill="1" applyBorder="1" applyAlignment="1">
      <alignment horizontal="left" vertical="center" indent="1"/>
    </xf>
    <xf numFmtId="0" fontId="3" fillId="0" borderId="10" xfId="0" applyFont="1" applyBorder="1" applyAlignment="1">
      <alignment horizontal="left" vertical="center" indent="1"/>
    </xf>
    <xf numFmtId="0" fontId="3" fillId="0" borderId="12" xfId="0" applyFont="1" applyBorder="1" applyAlignment="1">
      <alignment horizontal="left" vertical="center" indent="1"/>
    </xf>
    <xf numFmtId="4" fontId="1" fillId="0" borderId="12" xfId="0" applyNumberFormat="1" applyFont="1" applyBorder="1" applyAlignment="1">
      <alignment horizontal="left" vertical="center" indent="1"/>
    </xf>
    <xf numFmtId="164" fontId="1" fillId="0" borderId="12" xfId="0" applyNumberFormat="1" applyFont="1" applyBorder="1" applyAlignment="1">
      <alignment horizontal="left" vertical="center" indent="1"/>
    </xf>
    <xf numFmtId="164" fontId="1" fillId="6" borderId="12" xfId="0" applyNumberFormat="1" applyFont="1" applyFill="1" applyBorder="1" applyAlignment="1">
      <alignment horizontal="left" vertical="center" indent="1"/>
    </xf>
    <xf numFmtId="165" fontId="1" fillId="6" borderId="12" xfId="0" applyNumberFormat="1" applyFont="1" applyFill="1" applyBorder="1" applyAlignment="1">
      <alignment horizontal="left" vertical="center" indent="1"/>
    </xf>
    <xf numFmtId="165" fontId="1" fillId="0" borderId="12" xfId="0" applyNumberFormat="1" applyFont="1" applyBorder="1" applyAlignment="1">
      <alignment horizontal="left" vertical="center" indent="1"/>
    </xf>
    <xf numFmtId="0" fontId="5" fillId="10" borderId="0" xfId="0" applyFont="1" applyFill="1" applyAlignment="1">
      <alignment horizontal="left" vertical="center" indent="1"/>
    </xf>
    <xf numFmtId="166" fontId="1" fillId="0" borderId="12" xfId="0" applyNumberFormat="1" applyFont="1" applyBorder="1" applyAlignment="1">
      <alignment horizontal="left" vertical="center" indent="1"/>
    </xf>
    <xf numFmtId="10" fontId="3" fillId="0" borderId="12" xfId="0" applyNumberFormat="1" applyFont="1" applyBorder="1" applyAlignment="1">
      <alignment horizontal="left" vertical="center" indent="1"/>
    </xf>
    <xf numFmtId="3" fontId="1" fillId="0" borderId="12" xfId="0" applyNumberFormat="1" applyFont="1" applyBorder="1" applyAlignment="1">
      <alignment horizontal="left" vertical="center" indent="1"/>
    </xf>
    <xf numFmtId="3" fontId="4" fillId="8" borderId="12" xfId="0" applyNumberFormat="1" applyFont="1" applyFill="1" applyBorder="1" applyAlignment="1">
      <alignment horizontal="left" vertical="center" indent="1"/>
    </xf>
    <xf numFmtId="3" fontId="4" fillId="5" borderId="10" xfId="0" applyNumberFormat="1" applyFont="1" applyFill="1" applyBorder="1" applyAlignment="1">
      <alignment horizontal="left" vertical="center" indent="1"/>
    </xf>
    <xf numFmtId="3" fontId="4" fillId="8" borderId="10" xfId="0" applyNumberFormat="1" applyFont="1" applyFill="1" applyBorder="1" applyAlignment="1">
      <alignment horizontal="left" vertical="center" indent="1"/>
    </xf>
    <xf numFmtId="0" fontId="5" fillId="10" borderId="11" xfId="0" applyFont="1" applyFill="1" applyBorder="1" applyAlignment="1">
      <alignment horizontal="left" vertical="center" indent="1"/>
    </xf>
    <xf numFmtId="0" fontId="4" fillId="7" borderId="11" xfId="0" applyFont="1" applyFill="1" applyBorder="1" applyAlignment="1">
      <alignment horizontal="left" vertical="center" wrapText="1" indent="1"/>
    </xf>
    <xf numFmtId="0" fontId="4" fillId="4" borderId="11" xfId="0" applyFont="1" applyFill="1" applyBorder="1" applyAlignment="1">
      <alignment horizontal="left" vertical="center" wrapText="1" indent="1"/>
    </xf>
    <xf numFmtId="0" fontId="4" fillId="3" borderId="11" xfId="0" applyFont="1" applyFill="1" applyBorder="1" applyAlignment="1">
      <alignment horizontal="left" vertical="center" wrapText="1" indent="1"/>
    </xf>
    <xf numFmtId="10" fontId="4" fillId="0" borderId="3" xfId="0" applyNumberFormat="1" applyFont="1" applyBorder="1" applyAlignment="1">
      <alignment horizontal="left" vertical="center" indent="1"/>
    </xf>
    <xf numFmtId="0" fontId="3" fillId="0" borderId="10" xfId="0" applyFont="1" applyBorder="1" applyAlignment="1">
      <alignment horizontal="left" vertical="center" wrapText="1" indent="1"/>
    </xf>
    <xf numFmtId="164"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indent="1"/>
    </xf>
    <xf numFmtId="10" fontId="5" fillId="4" borderId="10" xfId="0" applyNumberFormat="1" applyFont="1" applyFill="1" applyBorder="1" applyAlignment="1">
      <alignment horizontal="left" vertical="center" wrapText="1" indent="1"/>
    </xf>
    <xf numFmtId="10" fontId="5" fillId="6" borderId="10"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8" borderId="10" xfId="0" applyNumberFormat="1" applyFont="1" applyFill="1" applyBorder="1" applyAlignment="1">
      <alignment horizontal="left" vertical="center" indent="1"/>
    </xf>
    <xf numFmtId="10" fontId="5" fillId="8" borderId="10" xfId="0" applyNumberFormat="1" applyFont="1" applyFill="1" applyBorder="1" applyAlignment="1">
      <alignment horizontal="left" vertical="center" indent="1"/>
    </xf>
    <xf numFmtId="0" fontId="1" fillId="0" borderId="13" xfId="0" applyFont="1" applyBorder="1" applyAlignment="1">
      <alignment horizontal="left" vertical="center" indent="1"/>
    </xf>
    <xf numFmtId="10" fontId="4" fillId="7" borderId="11" xfId="0" applyNumberFormat="1" applyFont="1" applyFill="1" applyBorder="1" applyAlignment="1">
      <alignment horizontal="left" vertical="center" indent="1"/>
    </xf>
    <xf numFmtId="10" fontId="4" fillId="4" borderId="11" xfId="0" applyNumberFormat="1" applyFont="1" applyFill="1" applyBorder="1" applyAlignment="1">
      <alignment horizontal="left" vertical="center" indent="1"/>
    </xf>
    <xf numFmtId="10" fontId="4" fillId="3" borderId="11" xfId="0" applyNumberFormat="1" applyFont="1" applyFill="1" applyBorder="1" applyAlignment="1">
      <alignment horizontal="left" vertical="center" indent="1"/>
    </xf>
    <xf numFmtId="0" fontId="3" fillId="0" borderId="4" xfId="0" applyFont="1" applyBorder="1" applyAlignment="1">
      <alignment horizontal="left" vertical="center" indent="1"/>
    </xf>
    <xf numFmtId="0" fontId="3" fillId="0" borderId="11"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11" xfId="0" applyFont="1" applyBorder="1" applyAlignment="1">
      <alignment horizontal="left" vertical="center" indent="1"/>
    </xf>
    <xf numFmtId="0" fontId="1" fillId="0" borderId="21" xfId="0" applyFont="1" applyBorder="1" applyAlignment="1">
      <alignment horizontal="left" vertical="center" indent="1"/>
    </xf>
    <xf numFmtId="10" fontId="4" fillId="8" borderId="10" xfId="0" applyNumberFormat="1" applyFont="1" applyFill="1" applyBorder="1" applyAlignment="1">
      <alignment horizontal="left" vertical="center" wrapText="1" indent="1"/>
    </xf>
    <xf numFmtId="10" fontId="4" fillId="8" borderId="11" xfId="0" applyNumberFormat="1" applyFont="1" applyFill="1" applyBorder="1" applyAlignment="1">
      <alignment horizontal="left" vertical="center" wrapText="1" indent="1"/>
    </xf>
    <xf numFmtId="10" fontId="4" fillId="8" borderId="20" xfId="0" applyNumberFormat="1" applyFont="1" applyFill="1" applyBorder="1" applyAlignment="1">
      <alignment horizontal="left" vertical="center" wrapText="1" indent="1"/>
    </xf>
    <xf numFmtId="0" fontId="1" fillId="0" borderId="10" xfId="0" applyFont="1" applyBorder="1" applyAlignment="1">
      <alignment horizontal="left" vertical="center" indent="1"/>
    </xf>
    <xf numFmtId="168" fontId="3" fillId="0" borderId="10" xfId="0" applyNumberFormat="1" applyFont="1" applyBorder="1" applyAlignment="1">
      <alignment horizontal="left" vertical="center" wrapText="1" indent="1"/>
    </xf>
    <xf numFmtId="169" fontId="3" fillId="0" borderId="10" xfId="0" applyNumberFormat="1" applyFont="1" applyBorder="1" applyAlignment="1">
      <alignment horizontal="left" vertical="center" wrapText="1" indent="1"/>
    </xf>
    <xf numFmtId="3" fontId="4" fillId="8" borderId="10" xfId="0" applyNumberFormat="1" applyFont="1" applyFill="1" applyBorder="1" applyAlignment="1">
      <alignment horizontal="left" vertical="center" wrapText="1" indent="1"/>
    </xf>
    <xf numFmtId="3" fontId="4" fillId="8" borderId="11" xfId="0" applyNumberFormat="1" applyFont="1" applyFill="1" applyBorder="1" applyAlignment="1">
      <alignment horizontal="left" vertical="center" wrapText="1" indent="1"/>
    </xf>
    <xf numFmtId="3" fontId="4" fillId="8" borderId="20" xfId="0" applyNumberFormat="1" applyFont="1" applyFill="1" applyBorder="1" applyAlignment="1">
      <alignment horizontal="left" vertical="center" wrapText="1" indent="1"/>
    </xf>
    <xf numFmtId="0" fontId="2" fillId="0" borderId="4" xfId="0" applyFont="1" applyBorder="1" applyAlignment="1">
      <alignment horizontal="left" vertical="center" indent="1"/>
    </xf>
    <xf numFmtId="0" fontId="4" fillId="7" borderId="0" xfId="0" applyFont="1" applyFill="1" applyAlignment="1">
      <alignment horizontal="left" vertical="center" indent="1"/>
    </xf>
    <xf numFmtId="10" fontId="5" fillId="7" borderId="0" xfId="0" applyNumberFormat="1" applyFont="1" applyFill="1" applyAlignment="1">
      <alignment horizontal="left" vertical="center" indent="1"/>
    </xf>
    <xf numFmtId="0" fontId="4" fillId="4" borderId="0" xfId="0" applyFont="1" applyFill="1" applyAlignment="1">
      <alignment horizontal="left" vertical="center" indent="1"/>
    </xf>
    <xf numFmtId="10" fontId="5" fillId="4" borderId="0" xfId="0" applyNumberFormat="1" applyFont="1" applyFill="1" applyAlignment="1">
      <alignment horizontal="left" vertical="center" indent="1"/>
    </xf>
    <xf numFmtId="10" fontId="5" fillId="3" borderId="0" xfId="0" applyNumberFormat="1" applyFont="1" applyFill="1" applyAlignment="1">
      <alignment horizontal="left" vertical="center" indent="1"/>
    </xf>
    <xf numFmtId="0" fontId="3" fillId="0" borderId="15" xfId="0" applyFont="1" applyBorder="1" applyAlignment="1">
      <alignment horizontal="left" vertical="center" indent="1"/>
    </xf>
    <xf numFmtId="0" fontId="1" fillId="0" borderId="12" xfId="0" applyFont="1" applyBorder="1" applyAlignment="1">
      <alignment horizontal="left" vertical="center" indent="1"/>
    </xf>
    <xf numFmtId="0" fontId="1" fillId="0" borderId="6" xfId="0" applyFont="1" applyBorder="1" applyAlignment="1">
      <alignment horizontal="left" vertical="center" indent="1"/>
    </xf>
    <xf numFmtId="164" fontId="1" fillId="0" borderId="25" xfId="0" applyNumberFormat="1" applyFont="1" applyBorder="1" applyAlignment="1">
      <alignment horizontal="left" vertical="center" indent="1"/>
    </xf>
    <xf numFmtId="164" fontId="1" fillId="0" borderId="26" xfId="0" applyNumberFormat="1" applyFont="1" applyBorder="1" applyAlignment="1">
      <alignment horizontal="left" vertical="center" indent="1"/>
    </xf>
    <xf numFmtId="166" fontId="1" fillId="0" borderId="25" xfId="0" applyNumberFormat="1" applyFont="1" applyBorder="1" applyAlignment="1">
      <alignment horizontal="left" vertical="center" indent="1"/>
    </xf>
    <xf numFmtId="166" fontId="1" fillId="0" borderId="26" xfId="0" applyNumberFormat="1" applyFont="1" applyBorder="1" applyAlignment="1">
      <alignment horizontal="left" vertical="center" indent="1"/>
    </xf>
    <xf numFmtId="10" fontId="5" fillId="5" borderId="24" xfId="0" applyNumberFormat="1" applyFont="1" applyFill="1" applyBorder="1" applyAlignment="1">
      <alignment horizontal="left" vertical="center" indent="1"/>
    </xf>
    <xf numFmtId="10" fontId="5" fillId="8" borderId="24" xfId="0" applyNumberFormat="1" applyFont="1" applyFill="1" applyBorder="1" applyAlignment="1">
      <alignment horizontal="left" vertical="center" indent="1"/>
    </xf>
    <xf numFmtId="10" fontId="1" fillId="0" borderId="25" xfId="0" applyNumberFormat="1" applyFont="1" applyBorder="1" applyAlignment="1">
      <alignment horizontal="left" vertical="center" indent="1"/>
    </xf>
    <xf numFmtId="10" fontId="1" fillId="0" borderId="26" xfId="0" applyNumberFormat="1" applyFont="1" applyBorder="1" applyAlignment="1">
      <alignment horizontal="left" vertical="center" indent="1"/>
    </xf>
    <xf numFmtId="10" fontId="3" fillId="0" borderId="26" xfId="0" applyNumberFormat="1" applyFont="1" applyBorder="1" applyAlignment="1">
      <alignment horizontal="left" vertical="center" indent="1"/>
    </xf>
    <xf numFmtId="0" fontId="3" fillId="0" borderId="26" xfId="0" applyFont="1" applyBorder="1" applyAlignment="1">
      <alignment horizontal="left" vertical="center" indent="1"/>
    </xf>
    <xf numFmtId="0" fontId="3" fillId="0" borderId="27" xfId="0" applyFont="1" applyBorder="1" applyAlignment="1">
      <alignment horizontal="left" vertical="center" indent="1"/>
    </xf>
    <xf numFmtId="0" fontId="5" fillId="5" borderId="28" xfId="0" applyFont="1" applyFill="1" applyBorder="1" applyAlignment="1">
      <alignment horizontal="left" vertical="center" indent="1"/>
    </xf>
    <xf numFmtId="0" fontId="3" fillId="0" borderId="12" xfId="0" applyFont="1" applyBorder="1" applyAlignment="1">
      <alignment horizontal="left" vertical="center" wrapText="1" indent="1"/>
    </xf>
    <xf numFmtId="167" fontId="1" fillId="4" borderId="12" xfId="0" applyNumberFormat="1" applyFont="1" applyFill="1" applyBorder="1" applyAlignment="1">
      <alignment horizontal="left" vertical="center" indent="1"/>
    </xf>
    <xf numFmtId="14" fontId="1" fillId="4" borderId="12" xfId="0" applyNumberFormat="1" applyFont="1" applyFill="1" applyBorder="1" applyAlignment="1">
      <alignment horizontal="left" vertical="center" wrapText="1" indent="1"/>
    </xf>
    <xf numFmtId="10" fontId="4" fillId="7" borderId="12" xfId="0" applyNumberFormat="1" applyFont="1" applyFill="1" applyBorder="1" applyAlignment="1">
      <alignment vertical="center" wrapText="1"/>
    </xf>
    <xf numFmtId="10" fontId="4" fillId="6" borderId="12" xfId="0" applyNumberFormat="1" applyFont="1" applyFill="1" applyBorder="1" applyAlignment="1">
      <alignment horizontal="left" vertical="center" wrapText="1" indent="1"/>
    </xf>
    <xf numFmtId="10" fontId="4" fillId="6" borderId="0" xfId="0" applyNumberFormat="1" applyFont="1" applyFill="1" applyAlignment="1">
      <alignment horizontal="left" vertical="center" wrapText="1" indent="1"/>
    </xf>
    <xf numFmtId="10" fontId="4" fillId="4" borderId="20" xfId="0" applyNumberFormat="1" applyFont="1" applyFill="1" applyBorder="1" applyAlignment="1">
      <alignment horizontal="left" vertical="center" wrapText="1" indent="1"/>
    </xf>
    <xf numFmtId="0" fontId="4" fillId="9" borderId="18" xfId="0" applyFont="1" applyFill="1" applyBorder="1" applyAlignment="1">
      <alignment horizontal="left" vertical="center" indent="1"/>
    </xf>
    <xf numFmtId="0" fontId="4" fillId="9" borderId="11" xfId="0" applyFont="1" applyFill="1" applyBorder="1" applyAlignment="1">
      <alignment horizontal="left" vertical="center" indent="1"/>
    </xf>
    <xf numFmtId="0" fontId="5" fillId="10" borderId="18" xfId="0" applyFont="1" applyFill="1" applyBorder="1" applyAlignment="1">
      <alignment horizontal="left" vertical="center" indent="1"/>
    </xf>
    <xf numFmtId="0" fontId="5" fillId="10" borderId="7" xfId="0" applyFont="1" applyFill="1" applyBorder="1" applyAlignment="1">
      <alignment horizontal="left" vertical="center" indent="1"/>
    </xf>
    <xf numFmtId="0" fontId="5" fillId="10" borderId="11" xfId="0" applyFont="1" applyFill="1" applyBorder="1" applyAlignment="1">
      <alignment horizontal="left" vertical="center" indent="1"/>
    </xf>
    <xf numFmtId="0" fontId="5" fillId="10" borderId="20" xfId="0" applyFont="1" applyFill="1" applyBorder="1" applyAlignment="1">
      <alignment horizontal="left" vertical="center" indent="1"/>
    </xf>
    <xf numFmtId="0" fontId="5" fillId="10" borderId="0" xfId="0" applyFont="1" applyFill="1" applyAlignment="1">
      <alignment horizontal="left" vertical="center" indent="1"/>
    </xf>
    <xf numFmtId="9" fontId="1" fillId="0" borderId="4" xfId="0" applyNumberFormat="1" applyFont="1" applyBorder="1" applyAlignment="1">
      <alignment horizontal="left" vertical="center" indent="1"/>
    </xf>
    <xf numFmtId="9" fontId="1" fillId="0" borderId="27" xfId="0" applyNumberFormat="1" applyFont="1" applyBorder="1" applyAlignment="1">
      <alignment horizontal="left" vertical="center" indent="1"/>
    </xf>
    <xf numFmtId="9" fontId="1" fillId="0" borderId="15" xfId="0" applyNumberFormat="1" applyFont="1" applyBorder="1" applyAlignment="1">
      <alignment horizontal="left" vertical="center" indent="1"/>
    </xf>
    <xf numFmtId="9" fontId="1" fillId="0" borderId="14" xfId="0" applyNumberFormat="1" applyFont="1" applyBorder="1" applyAlignment="1">
      <alignment horizontal="left" vertical="center" indent="1"/>
    </xf>
    <xf numFmtId="0" fontId="1" fillId="0" borderId="4" xfId="0" applyFont="1" applyBorder="1" applyAlignment="1">
      <alignment horizontal="left" vertical="center" wrapText="1" indent="1"/>
    </xf>
    <xf numFmtId="0" fontId="1" fillId="0" borderId="15" xfId="0" applyFont="1" applyBorder="1" applyAlignment="1">
      <alignment horizontal="left" vertical="center" wrapText="1" indent="1"/>
    </xf>
    <xf numFmtId="0" fontId="6" fillId="2" borderId="0" xfId="0" applyFont="1" applyFill="1" applyAlignment="1">
      <alignment horizontal="left" vertical="center" wrapText="1" indent="1"/>
    </xf>
    <xf numFmtId="0" fontId="6" fillId="2" borderId="6" xfId="0" applyFont="1" applyFill="1" applyBorder="1" applyAlignment="1">
      <alignment horizontal="left" vertical="center" wrapText="1" indent="1"/>
    </xf>
    <xf numFmtId="10" fontId="4" fillId="4" borderId="9" xfId="0" applyNumberFormat="1" applyFont="1" applyFill="1" applyBorder="1" applyAlignment="1">
      <alignment horizontal="left" vertical="center" indent="1"/>
    </xf>
    <xf numFmtId="10" fontId="4" fillId="4" borderId="0" xfId="0" applyNumberFormat="1" applyFont="1" applyFill="1" applyAlignment="1">
      <alignment horizontal="left" vertical="center" indent="1"/>
    </xf>
    <xf numFmtId="10" fontId="4" fillId="4" borderId="17" xfId="0" applyNumberFormat="1" applyFont="1" applyFill="1" applyBorder="1" applyAlignment="1">
      <alignment horizontal="left" vertical="center" indent="1"/>
    </xf>
    <xf numFmtId="10" fontId="4" fillId="4" borderId="11" xfId="0" applyNumberFormat="1" applyFont="1" applyFill="1" applyBorder="1" applyAlignment="1">
      <alignment horizontal="left" vertical="center" indent="1"/>
    </xf>
    <xf numFmtId="0" fontId="1" fillId="0" borderId="12" xfId="0" applyFont="1" applyBorder="1" applyAlignment="1">
      <alignment horizontal="left" vertical="center" indent="1"/>
    </xf>
    <xf numFmtId="168" fontId="1" fillId="0" borderId="12" xfId="0" applyNumberFormat="1" applyFont="1" applyBorder="1" applyAlignment="1">
      <alignment horizontal="left" vertical="center" indent="1"/>
    </xf>
    <xf numFmtId="169" fontId="4" fillId="5" borderId="10" xfId="0" applyNumberFormat="1" applyFont="1" applyFill="1" applyBorder="1" applyAlignment="1">
      <alignment horizontal="left" vertical="center" indent="1"/>
    </xf>
    <xf numFmtId="0" fontId="1" fillId="0" borderId="15" xfId="0" applyFont="1" applyBorder="1" applyAlignment="1">
      <alignment horizontal="left" vertical="center" indent="1"/>
    </xf>
    <xf numFmtId="0" fontId="1" fillId="0" borderId="13" xfId="0" applyFont="1" applyBorder="1" applyAlignment="1">
      <alignment horizontal="left" vertical="center" indent="1"/>
    </xf>
    <xf numFmtId="168" fontId="1" fillId="0" borderId="15" xfId="0" applyNumberFormat="1" applyFont="1" applyBorder="1" applyAlignment="1">
      <alignment horizontal="left" vertical="center" indent="1"/>
    </xf>
    <xf numFmtId="0" fontId="4" fillId="3" borderId="0" xfId="0" applyFont="1" applyFill="1" applyAlignment="1">
      <alignment horizontal="left" vertical="center" wrapText="1" indent="1"/>
    </xf>
    <xf numFmtId="0" fontId="4" fillId="3" borderId="11" xfId="0" applyFont="1" applyFill="1" applyBorder="1" applyAlignment="1">
      <alignment horizontal="left" vertical="center" wrapText="1" indent="1"/>
    </xf>
    <xf numFmtId="0" fontId="4" fillId="3" borderId="18" xfId="0" applyFont="1" applyFill="1" applyBorder="1" applyAlignment="1">
      <alignment horizontal="left" vertical="center" indent="1"/>
    </xf>
    <xf numFmtId="0" fontId="4" fillId="3" borderId="11" xfId="0" applyFont="1" applyFill="1" applyBorder="1" applyAlignment="1">
      <alignment horizontal="left" vertical="center" indent="1"/>
    </xf>
    <xf numFmtId="0" fontId="4" fillId="4" borderId="18" xfId="0" applyFont="1" applyFill="1" applyBorder="1" applyAlignment="1">
      <alignment horizontal="left" vertical="center" indent="1"/>
    </xf>
    <xf numFmtId="0" fontId="4" fillId="4" borderId="11" xfId="0" applyFont="1" applyFill="1" applyBorder="1" applyAlignment="1">
      <alignment horizontal="left" vertical="center" indent="1"/>
    </xf>
    <xf numFmtId="0" fontId="1" fillId="0" borderId="14" xfId="0" applyFont="1" applyBorder="1" applyAlignment="1">
      <alignment horizontal="left" vertical="center" indent="1"/>
    </xf>
    <xf numFmtId="0" fontId="1" fillId="0" borderId="4" xfId="0" applyFont="1" applyBorder="1" applyAlignment="1">
      <alignment horizontal="left" vertical="center" indent="1"/>
    </xf>
    <xf numFmtId="0" fontId="1" fillId="0" borderId="16" xfId="0" applyFont="1" applyBorder="1" applyAlignment="1">
      <alignment horizontal="left" vertical="center" indent="1"/>
    </xf>
    <xf numFmtId="0" fontId="1" fillId="0" borderId="9" xfId="0" applyFont="1" applyBorder="1" applyAlignment="1">
      <alignment horizontal="left" vertical="center" indent="1"/>
    </xf>
    <xf numFmtId="0" fontId="1" fillId="0" borderId="17" xfId="0" applyFont="1" applyBorder="1" applyAlignment="1">
      <alignment horizontal="left" vertical="center" indent="1"/>
    </xf>
    <xf numFmtId="0" fontId="4" fillId="7" borderId="18" xfId="0" applyFont="1" applyFill="1" applyBorder="1" applyAlignment="1">
      <alignment horizontal="left" vertical="center" indent="1"/>
    </xf>
    <xf numFmtId="0" fontId="4" fillId="7" borderId="11" xfId="0" applyFont="1" applyFill="1" applyBorder="1" applyAlignment="1">
      <alignment horizontal="left" vertical="center" indent="1"/>
    </xf>
    <xf numFmtId="0" fontId="6" fillId="2" borderId="19" xfId="0" applyFont="1" applyFill="1" applyBorder="1" applyAlignment="1">
      <alignment horizontal="left" vertical="center" wrapText="1" indent="1"/>
    </xf>
    <xf numFmtId="0" fontId="6" fillId="2" borderId="18" xfId="0" applyFont="1" applyFill="1" applyBorder="1" applyAlignment="1">
      <alignment horizontal="left" vertical="center" wrapText="1" indent="1"/>
    </xf>
    <xf numFmtId="0" fontId="6" fillId="2" borderId="9" xfId="0" applyFont="1" applyFill="1" applyBorder="1" applyAlignment="1">
      <alignment horizontal="left" vertical="center" wrapText="1" indent="1"/>
    </xf>
    <xf numFmtId="0" fontId="6" fillId="2" borderId="29" xfId="0" applyFont="1" applyFill="1" applyBorder="1" applyAlignment="1">
      <alignment horizontal="left" vertical="center" wrapText="1" indent="1"/>
    </xf>
    <xf numFmtId="0" fontId="5" fillId="10" borderId="19" xfId="0" applyFont="1" applyFill="1" applyBorder="1" applyAlignment="1">
      <alignment horizontal="left" vertical="center" wrapText="1" indent="1"/>
    </xf>
    <xf numFmtId="0" fontId="5" fillId="10" borderId="17" xfId="0" applyFont="1" applyFill="1" applyBorder="1" applyAlignment="1">
      <alignment horizontal="left" vertical="center" indent="1"/>
    </xf>
    <xf numFmtId="0" fontId="5" fillId="10" borderId="22" xfId="0" applyFont="1" applyFill="1" applyBorder="1" applyAlignment="1">
      <alignment horizontal="left" vertical="center" wrapText="1" indent="1"/>
    </xf>
    <xf numFmtId="0" fontId="5" fillId="10" borderId="23" xfId="0" applyFont="1" applyFill="1" applyBorder="1" applyAlignment="1">
      <alignment horizontal="left" vertical="center" wrapText="1" indent="1"/>
    </xf>
    <xf numFmtId="0" fontId="6" fillId="2" borderId="17" xfId="0" applyFont="1" applyFill="1" applyBorder="1" applyAlignment="1">
      <alignment horizontal="left" vertical="center" wrapText="1" indent="1"/>
    </xf>
    <xf numFmtId="0" fontId="6" fillId="2" borderId="11" xfId="0" applyFont="1" applyFill="1" applyBorder="1" applyAlignment="1">
      <alignment horizontal="left" vertical="center" wrapText="1" indent="1"/>
    </xf>
    <xf numFmtId="3" fontId="1" fillId="0" borderId="12" xfId="0" applyNumberFormat="1" applyFont="1" applyFill="1" applyBorder="1" applyAlignment="1">
      <alignment horizontal="left" vertical="center" indent="1"/>
    </xf>
    <xf numFmtId="0" fontId="5" fillId="10" borderId="18" xfId="0" applyFont="1" applyFill="1" applyBorder="1" applyAlignment="1">
      <alignment horizontal="left" vertical="center" wrapText="1" indent="1"/>
    </xf>
    <xf numFmtId="0" fontId="6" fillId="2" borderId="0" xfId="0" applyFont="1" applyFill="1" applyBorder="1" applyAlignment="1">
      <alignment horizontal="left" vertical="center" wrapText="1" indent="1"/>
    </xf>
    <xf numFmtId="0" fontId="5" fillId="10" borderId="17" xfId="0" applyFont="1" applyFill="1" applyBorder="1" applyAlignment="1">
      <alignment horizontal="left" vertical="center" wrapText="1" indent="1"/>
    </xf>
    <xf numFmtId="0" fontId="5" fillId="10" borderId="11" xfId="0" applyFont="1" applyFill="1" applyBorder="1" applyAlignment="1">
      <alignment horizontal="left" vertical="center" wrapText="1" indent="1"/>
    </xf>
    <xf numFmtId="0" fontId="1" fillId="0" borderId="30" xfId="0" applyFont="1" applyBorder="1" applyAlignment="1">
      <alignment horizontal="left" vertical="center" indent="1"/>
    </xf>
    <xf numFmtId="168" fontId="3" fillId="0" borderId="11" xfId="0" applyNumberFormat="1" applyFont="1" applyBorder="1" applyAlignment="1">
      <alignment horizontal="left" vertical="center" wrapText="1" indent="1"/>
    </xf>
    <xf numFmtId="0" fontId="5" fillId="10" borderId="0" xfId="0" applyFont="1" applyFill="1" applyBorder="1" applyAlignment="1">
      <alignment horizontal="left" vertical="center" wrapText="1" indent="1"/>
    </xf>
    <xf numFmtId="0" fontId="4" fillId="10" borderId="11" xfId="0" applyFont="1" applyFill="1" applyBorder="1" applyAlignment="1">
      <alignment horizontal="left" vertical="center" indent="1"/>
    </xf>
    <xf numFmtId="172" fontId="8" fillId="11" borderId="11" xfId="1" applyNumberFormat="1" applyFont="1" applyBorder="1" applyAlignment="1">
      <alignment horizontal="left" vertical="center" wrapText="1" indent="1"/>
    </xf>
  </cellXfs>
  <cellStyles count="2">
    <cellStyle name="Good" xfId="1" builtinId="26"/>
    <cellStyle name="Normal" xfId="0" builtinId="0"/>
  </cellStyles>
  <dxfs count="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5DAA9"/>
      <color rgb="FFFFE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O42"/>
  <sheetViews>
    <sheetView zoomScaleNormal="100" workbookViewId="0">
      <selection activeCell="B2" sqref="B2:C8"/>
    </sheetView>
  </sheetViews>
  <sheetFormatPr defaultRowHeight="15" customHeight="1" x14ac:dyDescent="0.45"/>
  <cols>
    <col min="1" max="1" width="1.73046875" style="3" customWidth="1"/>
    <col min="2" max="2" width="23" style="3" customWidth="1"/>
    <col min="3" max="3" width="6.9296875" style="3" customWidth="1"/>
    <col min="4" max="4" width="24.1328125" style="3" bestFit="1" customWidth="1"/>
    <col min="5" max="14" width="12" style="3" customWidth="1"/>
    <col min="15" max="15" width="1.6640625" style="3" customWidth="1"/>
    <col min="16" max="16" width="14.46484375" style="3" customWidth="1"/>
    <col min="17" max="17" width="1.53125" style="3" customWidth="1"/>
    <col min="18" max="16384" width="9.06640625" style="3"/>
  </cols>
  <sheetData>
    <row r="1" spans="1:15" ht="15" customHeight="1" x14ac:dyDescent="0.45">
      <c r="A1" s="1"/>
      <c r="B1" s="1"/>
      <c r="C1" s="1"/>
      <c r="D1" s="1"/>
      <c r="E1" s="1"/>
      <c r="F1" s="1"/>
      <c r="G1" s="1"/>
      <c r="H1" s="1"/>
      <c r="I1" s="1"/>
      <c r="J1" s="1"/>
      <c r="K1" s="1"/>
      <c r="L1" s="1"/>
      <c r="M1" s="1"/>
      <c r="N1" s="1"/>
      <c r="O1" s="13"/>
    </row>
    <row r="2" spans="1:15" ht="15" customHeight="1" x14ac:dyDescent="0.45">
      <c r="A2" s="6"/>
      <c r="B2" s="108" t="s">
        <v>64</v>
      </c>
      <c r="C2" s="108"/>
      <c r="D2" s="97" t="s">
        <v>65</v>
      </c>
      <c r="E2" s="98"/>
      <c r="F2" s="7"/>
      <c r="G2" s="101" t="s">
        <v>50</v>
      </c>
      <c r="H2" s="101"/>
      <c r="I2" s="101"/>
      <c r="J2" s="101"/>
      <c r="K2" s="8"/>
      <c r="L2" s="8"/>
      <c r="M2" s="8"/>
      <c r="N2" s="8"/>
      <c r="O2" s="6"/>
    </row>
    <row r="3" spans="1:15" ht="15" customHeight="1" x14ac:dyDescent="0.45">
      <c r="A3" s="6"/>
      <c r="B3" s="108"/>
      <c r="C3" s="108"/>
      <c r="D3" s="99"/>
      <c r="E3" s="100"/>
      <c r="F3" s="7"/>
      <c r="G3" s="101"/>
      <c r="H3" s="101"/>
      <c r="I3" s="101"/>
      <c r="J3" s="101"/>
      <c r="K3" s="8"/>
      <c r="L3" s="8"/>
      <c r="M3" s="8"/>
      <c r="N3" s="8"/>
      <c r="O3" s="6"/>
    </row>
    <row r="4" spans="1:15" ht="15" customHeight="1" x14ac:dyDescent="0.45">
      <c r="A4" s="6"/>
      <c r="B4" s="108"/>
      <c r="C4" s="108"/>
      <c r="D4" s="40" t="s">
        <v>2</v>
      </c>
      <c r="E4" s="41">
        <v>100000</v>
      </c>
      <c r="F4" s="7"/>
      <c r="G4" s="88" t="s">
        <v>51</v>
      </c>
      <c r="H4" s="74"/>
      <c r="I4" s="92"/>
      <c r="J4" s="89">
        <v>314.25</v>
      </c>
      <c r="K4" s="8"/>
      <c r="L4" s="8"/>
      <c r="M4" s="8"/>
      <c r="N4" s="8"/>
      <c r="O4" s="6"/>
    </row>
    <row r="5" spans="1:15" ht="15" customHeight="1" x14ac:dyDescent="0.45">
      <c r="A5" s="6"/>
      <c r="B5" s="108"/>
      <c r="C5" s="108"/>
      <c r="D5" s="8"/>
      <c r="E5" s="8"/>
      <c r="F5" s="6"/>
      <c r="G5" s="88" t="s">
        <v>52</v>
      </c>
      <c r="H5" s="74"/>
      <c r="I5" s="92"/>
      <c r="J5" s="90">
        <v>42005</v>
      </c>
      <c r="K5" s="8"/>
      <c r="L5" s="8"/>
      <c r="M5" s="8"/>
      <c r="N5" s="8"/>
      <c r="O5" s="6"/>
    </row>
    <row r="6" spans="1:15" ht="15" customHeight="1" x14ac:dyDescent="0.45">
      <c r="A6" s="6"/>
      <c r="B6" s="108"/>
      <c r="C6" s="108"/>
      <c r="D6" s="8"/>
      <c r="E6" s="8"/>
      <c r="F6" s="6"/>
      <c r="G6" s="88" t="s">
        <v>53</v>
      </c>
      <c r="H6" s="74"/>
      <c r="I6" s="92"/>
      <c r="J6" s="89">
        <v>94443.520000000004</v>
      </c>
      <c r="K6" s="8"/>
      <c r="L6" s="8"/>
      <c r="M6" s="8"/>
      <c r="N6" s="8"/>
      <c r="O6" s="6"/>
    </row>
    <row r="7" spans="1:15" ht="15" customHeight="1" x14ac:dyDescent="0.45">
      <c r="A7" s="6"/>
      <c r="B7" s="108"/>
      <c r="C7" s="108"/>
      <c r="D7" s="8"/>
      <c r="E7" s="8"/>
      <c r="F7" s="6"/>
      <c r="G7" s="88" t="s">
        <v>54</v>
      </c>
      <c r="H7" s="74"/>
      <c r="I7" s="92"/>
      <c r="J7" s="90">
        <v>45658</v>
      </c>
      <c r="K7" s="8"/>
      <c r="L7" s="8"/>
      <c r="M7" s="8"/>
      <c r="N7" s="8"/>
      <c r="O7" s="6"/>
    </row>
    <row r="8" spans="1:15" ht="15" customHeight="1" x14ac:dyDescent="0.45">
      <c r="A8" s="75"/>
      <c r="B8" s="109"/>
      <c r="C8" s="109"/>
      <c r="D8" s="8"/>
      <c r="E8" s="8"/>
      <c r="G8" s="22" t="s">
        <v>73</v>
      </c>
      <c r="H8" s="74"/>
      <c r="I8" s="92"/>
      <c r="J8" s="91">
        <f>(J6/J4)^(1/DATEDIF(J5,J7,"Y"))-1</f>
        <v>0.76925197017405411</v>
      </c>
      <c r="K8" s="8"/>
      <c r="L8" s="8"/>
      <c r="M8" s="8"/>
      <c r="N8" s="8"/>
      <c r="O8" s="6"/>
    </row>
    <row r="9" spans="1:15" ht="15" customHeight="1" x14ac:dyDescent="0.45">
      <c r="A9" s="1"/>
      <c r="B9" s="1"/>
      <c r="C9" s="1"/>
      <c r="D9" s="93"/>
      <c r="E9" s="8"/>
      <c r="F9" s="7"/>
      <c r="G9" s="8"/>
      <c r="H9" s="8"/>
      <c r="I9" s="8"/>
      <c r="J9" s="8"/>
      <c r="K9" s="8"/>
      <c r="L9" s="8"/>
      <c r="M9" s="8"/>
      <c r="N9" s="8"/>
      <c r="O9" s="6"/>
    </row>
    <row r="10" spans="1:15" ht="15" customHeight="1" x14ac:dyDescent="0.45">
      <c r="A10" s="6"/>
      <c r="B10" s="110" t="s">
        <v>72</v>
      </c>
      <c r="C10" s="111"/>
      <c r="D10" s="111"/>
      <c r="E10" s="95" t="s">
        <v>3</v>
      </c>
      <c r="F10" s="95" t="s">
        <v>4</v>
      </c>
      <c r="G10" s="95" t="s">
        <v>5</v>
      </c>
      <c r="H10" s="95" t="s">
        <v>6</v>
      </c>
      <c r="I10" s="95" t="s">
        <v>7</v>
      </c>
      <c r="J10" s="95" t="s">
        <v>8</v>
      </c>
      <c r="K10" s="95" t="s">
        <v>9</v>
      </c>
      <c r="L10" s="95" t="s">
        <v>10</v>
      </c>
      <c r="M10" s="95" t="s">
        <v>11</v>
      </c>
      <c r="N10" s="95" t="s">
        <v>12</v>
      </c>
      <c r="O10" s="9"/>
    </row>
    <row r="11" spans="1:15" ht="15" customHeight="1" x14ac:dyDescent="0.45">
      <c r="A11" s="6"/>
      <c r="B11" s="112"/>
      <c r="C11" s="113"/>
      <c r="D11" s="113"/>
      <c r="E11" s="96"/>
      <c r="F11" s="96"/>
      <c r="G11" s="96"/>
      <c r="H11" s="96"/>
      <c r="I11" s="96"/>
      <c r="J11" s="96"/>
      <c r="K11" s="96"/>
      <c r="L11" s="96"/>
      <c r="M11" s="96"/>
      <c r="N11" s="96"/>
      <c r="O11" s="6"/>
    </row>
    <row r="12" spans="1:15" ht="15" customHeight="1" x14ac:dyDescent="0.45">
      <c r="A12" s="6"/>
      <c r="B12" s="106" t="s">
        <v>74</v>
      </c>
      <c r="C12" s="102">
        <v>0.2</v>
      </c>
      <c r="D12" s="86" t="s">
        <v>0</v>
      </c>
      <c r="E12" s="76">
        <f>($E$4 * $C12) + $E$4</f>
        <v>120000</v>
      </c>
      <c r="F12" s="77">
        <f>(E12 * $C12) + E12</f>
        <v>144000</v>
      </c>
      <c r="G12" s="77">
        <f t="shared" ref="G12:N12" si="0">(F12 * $C12) + F12</f>
        <v>172800</v>
      </c>
      <c r="H12" s="77">
        <f t="shared" si="0"/>
        <v>207360</v>
      </c>
      <c r="I12" s="77">
        <f t="shared" si="0"/>
        <v>248832</v>
      </c>
      <c r="J12" s="77">
        <f t="shared" si="0"/>
        <v>298598.40000000002</v>
      </c>
      <c r="K12" s="77">
        <f t="shared" si="0"/>
        <v>358318.08000000002</v>
      </c>
      <c r="L12" s="77">
        <f t="shared" si="0"/>
        <v>429981.696</v>
      </c>
      <c r="M12" s="77">
        <f t="shared" si="0"/>
        <v>515978.03519999998</v>
      </c>
      <c r="N12" s="77">
        <f t="shared" si="0"/>
        <v>619173.64223999996</v>
      </c>
      <c r="O12" s="10"/>
    </row>
    <row r="13" spans="1:15" ht="15" customHeight="1" x14ac:dyDescent="0.45">
      <c r="A13" s="6"/>
      <c r="B13" s="106"/>
      <c r="C13" s="102"/>
      <c r="D13" s="85" t="s">
        <v>1</v>
      </c>
      <c r="E13" s="78">
        <f>E12*21000000</f>
        <v>2520000000000</v>
      </c>
      <c r="F13" s="79">
        <f t="shared" ref="F13:N13" si="1">F12*21000000</f>
        <v>3024000000000</v>
      </c>
      <c r="G13" s="79">
        <f t="shared" si="1"/>
        <v>3628800000000</v>
      </c>
      <c r="H13" s="79">
        <f t="shared" si="1"/>
        <v>4354560000000</v>
      </c>
      <c r="I13" s="79">
        <f t="shared" si="1"/>
        <v>5225472000000</v>
      </c>
      <c r="J13" s="79">
        <f t="shared" si="1"/>
        <v>6270566400000.001</v>
      </c>
      <c r="K13" s="79">
        <f t="shared" si="1"/>
        <v>7524679680000</v>
      </c>
      <c r="L13" s="79">
        <f t="shared" si="1"/>
        <v>9029615616000</v>
      </c>
      <c r="M13" s="79">
        <f t="shared" si="1"/>
        <v>10835538739200</v>
      </c>
      <c r="N13" s="79">
        <f t="shared" si="1"/>
        <v>13002646487040</v>
      </c>
      <c r="O13" s="10"/>
    </row>
    <row r="14" spans="1:15" ht="15" customHeight="1" x14ac:dyDescent="0.45">
      <c r="A14" s="6"/>
      <c r="B14" s="106"/>
      <c r="C14" s="102"/>
      <c r="D14" s="87" t="s">
        <v>14</v>
      </c>
      <c r="E14" s="80">
        <f>( ( E12 - $E$4 ) ) / E12</f>
        <v>0.16666666666666666</v>
      </c>
      <c r="F14" s="80">
        <f t="shared" ref="F14:N14" si="2">( ( F12 - $E$4 ) ) / F12</f>
        <v>0.30555555555555558</v>
      </c>
      <c r="G14" s="80">
        <f t="shared" si="2"/>
        <v>0.42129629629629628</v>
      </c>
      <c r="H14" s="80">
        <f t="shared" si="2"/>
        <v>0.51774691358024694</v>
      </c>
      <c r="I14" s="81">
        <f t="shared" si="2"/>
        <v>0.5981224279835391</v>
      </c>
      <c r="J14" s="80">
        <f t="shared" si="2"/>
        <v>0.66510202331961599</v>
      </c>
      <c r="K14" s="80">
        <f t="shared" si="2"/>
        <v>0.72091835276634664</v>
      </c>
      <c r="L14" s="80">
        <f t="shared" si="2"/>
        <v>0.76743196063862218</v>
      </c>
      <c r="M14" s="80">
        <f t="shared" si="2"/>
        <v>0.80619330053218508</v>
      </c>
      <c r="N14" s="80">
        <f t="shared" si="2"/>
        <v>0.83849441711015427</v>
      </c>
      <c r="O14" s="11"/>
    </row>
    <row r="15" spans="1:15" ht="15" customHeight="1" x14ac:dyDescent="0.45">
      <c r="A15" s="6"/>
      <c r="B15" s="106"/>
      <c r="C15" s="102"/>
      <c r="D15" s="87" t="s">
        <v>13</v>
      </c>
      <c r="E15" s="80">
        <f>1-E14</f>
        <v>0.83333333333333337</v>
      </c>
      <c r="F15" s="80">
        <f t="shared" ref="F15:N15" si="3">1-F14</f>
        <v>0.69444444444444442</v>
      </c>
      <c r="G15" s="80">
        <f t="shared" si="3"/>
        <v>0.57870370370370372</v>
      </c>
      <c r="H15" s="80">
        <f t="shared" si="3"/>
        <v>0.48225308641975306</v>
      </c>
      <c r="I15" s="81">
        <f t="shared" si="3"/>
        <v>0.4018775720164609</v>
      </c>
      <c r="J15" s="80">
        <f t="shared" si="3"/>
        <v>0.33489797668038401</v>
      </c>
      <c r="K15" s="80">
        <f t="shared" si="3"/>
        <v>0.27908164723365336</v>
      </c>
      <c r="L15" s="80">
        <f t="shared" si="3"/>
        <v>0.23256803936137782</v>
      </c>
      <c r="M15" s="80">
        <f t="shared" si="3"/>
        <v>0.19380669946781492</v>
      </c>
      <c r="N15" s="80">
        <f t="shared" si="3"/>
        <v>0.16150558288984573</v>
      </c>
      <c r="O15" s="11"/>
    </row>
    <row r="16" spans="1:15" ht="15" customHeight="1" x14ac:dyDescent="0.45">
      <c r="A16" s="6"/>
      <c r="B16" s="106"/>
      <c r="C16" s="102"/>
      <c r="D16" s="85" t="s">
        <v>19</v>
      </c>
      <c r="E16" s="82">
        <f>E14</f>
        <v>0.16666666666666666</v>
      </c>
      <c r="F16" s="83">
        <f>F14-E14</f>
        <v>0.13888888888888892</v>
      </c>
      <c r="G16" s="83">
        <f>G14-F14</f>
        <v>0.1157407407407407</v>
      </c>
      <c r="H16" s="83">
        <f t="shared" ref="H16:N16" si="4">H14-G14</f>
        <v>9.6450617283950657E-2</v>
      </c>
      <c r="I16" s="83">
        <f t="shared" si="4"/>
        <v>8.0375514403292159E-2</v>
      </c>
      <c r="J16" s="83">
        <f t="shared" si="4"/>
        <v>6.6979595336076891E-2</v>
      </c>
      <c r="K16" s="83">
        <f t="shared" si="4"/>
        <v>5.581632944673065E-2</v>
      </c>
      <c r="L16" s="83">
        <f t="shared" si="4"/>
        <v>4.6513607872275542E-2</v>
      </c>
      <c r="M16" s="83">
        <f t="shared" si="4"/>
        <v>3.8761339893562896E-2</v>
      </c>
      <c r="N16" s="83">
        <f t="shared" si="4"/>
        <v>3.2301116577969191E-2</v>
      </c>
      <c r="O16" s="10"/>
    </row>
    <row r="17" spans="1:15" ht="15" customHeight="1" x14ac:dyDescent="0.45">
      <c r="A17" s="6"/>
      <c r="B17" s="107"/>
      <c r="C17" s="104"/>
      <c r="D17" s="85" t="s">
        <v>75</v>
      </c>
      <c r="E17" s="82"/>
      <c r="F17" s="83"/>
      <c r="G17" s="83"/>
      <c r="H17" s="83"/>
      <c r="I17" s="83">
        <f>SUM(E16:I16)/5</f>
        <v>0.11962448559670782</v>
      </c>
      <c r="J17" s="84"/>
      <c r="K17" s="84"/>
      <c r="L17" s="84"/>
      <c r="M17" s="84"/>
      <c r="N17" s="83">
        <f>SUM(E16:N16)/10</f>
        <v>8.3849441711015424E-2</v>
      </c>
      <c r="O17" s="10"/>
    </row>
    <row r="18" spans="1:15" ht="15" customHeight="1" x14ac:dyDescent="0.45">
      <c r="A18" s="6"/>
      <c r="B18" s="106" t="s">
        <v>74</v>
      </c>
      <c r="C18" s="105">
        <v>0.25</v>
      </c>
      <c r="D18" s="85" t="s">
        <v>0</v>
      </c>
      <c r="E18" s="76">
        <f>($E$4 * $C18) + $E$4</f>
        <v>125000</v>
      </c>
      <c r="F18" s="77">
        <f>(E18 * $C18) + E18</f>
        <v>156250</v>
      </c>
      <c r="G18" s="77">
        <f t="shared" ref="G18:N18" si="5">(F18 * $C18) + F18</f>
        <v>195312.5</v>
      </c>
      <c r="H18" s="77">
        <f t="shared" si="5"/>
        <v>244140.625</v>
      </c>
      <c r="I18" s="77">
        <f t="shared" si="5"/>
        <v>305175.78125</v>
      </c>
      <c r="J18" s="77">
        <f t="shared" si="5"/>
        <v>381469.7265625</v>
      </c>
      <c r="K18" s="77">
        <f t="shared" si="5"/>
        <v>476837.158203125</v>
      </c>
      <c r="L18" s="77">
        <f t="shared" si="5"/>
        <v>596046.44775390625</v>
      </c>
      <c r="M18" s="77">
        <f t="shared" si="5"/>
        <v>745058.05969238281</v>
      </c>
      <c r="N18" s="77">
        <f t="shared" si="5"/>
        <v>931322.57461547852</v>
      </c>
      <c r="O18" s="6"/>
    </row>
    <row r="19" spans="1:15" ht="15" customHeight="1" x14ac:dyDescent="0.45">
      <c r="A19" s="6"/>
      <c r="B19" s="106"/>
      <c r="C19" s="102"/>
      <c r="D19" s="85" t="s">
        <v>1</v>
      </c>
      <c r="E19" s="78">
        <f>E18*21000000</f>
        <v>2625000000000</v>
      </c>
      <c r="F19" s="79">
        <f t="shared" ref="F19:N19" si="6">F18*21000000</f>
        <v>3281250000000</v>
      </c>
      <c r="G19" s="79">
        <f t="shared" si="6"/>
        <v>4101562500000</v>
      </c>
      <c r="H19" s="79">
        <f t="shared" si="6"/>
        <v>5126953125000</v>
      </c>
      <c r="I19" s="79">
        <f t="shared" si="6"/>
        <v>6408691406250</v>
      </c>
      <c r="J19" s="79">
        <f t="shared" si="6"/>
        <v>8010864257812.5</v>
      </c>
      <c r="K19" s="79">
        <f t="shared" si="6"/>
        <v>10013580322265.625</v>
      </c>
      <c r="L19" s="79">
        <f t="shared" si="6"/>
        <v>12516975402832.031</v>
      </c>
      <c r="M19" s="79">
        <f t="shared" si="6"/>
        <v>15646219253540.039</v>
      </c>
      <c r="N19" s="79">
        <f t="shared" si="6"/>
        <v>19557774066925.047</v>
      </c>
      <c r="O19" s="6"/>
    </row>
    <row r="20" spans="1:15" ht="15" customHeight="1" x14ac:dyDescent="0.45">
      <c r="A20" s="6"/>
      <c r="B20" s="106"/>
      <c r="C20" s="102"/>
      <c r="D20" s="87" t="s">
        <v>14</v>
      </c>
      <c r="E20" s="80">
        <f>( ( E18 - $E$4 ) ) / E18</f>
        <v>0.2</v>
      </c>
      <c r="F20" s="80">
        <f t="shared" ref="F20:N20" si="7">( ( F18 - $E$4 ) ) / F18</f>
        <v>0.36</v>
      </c>
      <c r="G20" s="80">
        <f t="shared" si="7"/>
        <v>0.48799999999999999</v>
      </c>
      <c r="H20" s="80">
        <f t="shared" si="7"/>
        <v>0.59040000000000004</v>
      </c>
      <c r="I20" s="81">
        <f t="shared" si="7"/>
        <v>0.67232000000000003</v>
      </c>
      <c r="J20" s="80">
        <f t="shared" si="7"/>
        <v>0.73785599999999996</v>
      </c>
      <c r="K20" s="80">
        <f t="shared" si="7"/>
        <v>0.79028480000000001</v>
      </c>
      <c r="L20" s="80">
        <f t="shared" si="7"/>
        <v>0.83222784000000005</v>
      </c>
      <c r="M20" s="80">
        <f t="shared" si="7"/>
        <v>0.86578227200000002</v>
      </c>
      <c r="N20" s="80">
        <f t="shared" si="7"/>
        <v>0.89262581760000004</v>
      </c>
      <c r="O20" s="6"/>
    </row>
    <row r="21" spans="1:15" ht="15" customHeight="1" x14ac:dyDescent="0.45">
      <c r="A21" s="6"/>
      <c r="B21" s="106"/>
      <c r="C21" s="102"/>
      <c r="D21" s="87" t="s">
        <v>13</v>
      </c>
      <c r="E21" s="80">
        <f>1-E20</f>
        <v>0.8</v>
      </c>
      <c r="F21" s="80">
        <f t="shared" ref="F21:N21" si="8">1-F20</f>
        <v>0.64</v>
      </c>
      <c r="G21" s="80">
        <f t="shared" si="8"/>
        <v>0.51200000000000001</v>
      </c>
      <c r="H21" s="80">
        <f t="shared" si="8"/>
        <v>0.40959999999999996</v>
      </c>
      <c r="I21" s="81">
        <f t="shared" si="8"/>
        <v>0.32767999999999997</v>
      </c>
      <c r="J21" s="80">
        <f t="shared" si="8"/>
        <v>0.26214400000000004</v>
      </c>
      <c r="K21" s="80">
        <f t="shared" si="8"/>
        <v>0.20971519999999999</v>
      </c>
      <c r="L21" s="80">
        <f t="shared" si="8"/>
        <v>0.16777215999999995</v>
      </c>
      <c r="M21" s="80">
        <f t="shared" si="8"/>
        <v>0.13421772799999998</v>
      </c>
      <c r="N21" s="80">
        <f t="shared" si="8"/>
        <v>0.10737418239999996</v>
      </c>
      <c r="O21" s="6"/>
    </row>
    <row r="22" spans="1:15" ht="15" customHeight="1" x14ac:dyDescent="0.45">
      <c r="A22" s="6"/>
      <c r="B22" s="106"/>
      <c r="C22" s="102"/>
      <c r="D22" s="85" t="s">
        <v>19</v>
      </c>
      <c r="E22" s="82">
        <f>E20</f>
        <v>0.2</v>
      </c>
      <c r="F22" s="83">
        <f>F20-E20</f>
        <v>0.15999999999999998</v>
      </c>
      <c r="G22" s="83">
        <f>G20-F20</f>
        <v>0.128</v>
      </c>
      <c r="H22" s="83">
        <f t="shared" ref="H22" si="9">H20-G20</f>
        <v>0.10240000000000005</v>
      </c>
      <c r="I22" s="83">
        <f t="shared" ref="I22" si="10">I20-H20</f>
        <v>8.1919999999999993E-2</v>
      </c>
      <c r="J22" s="83">
        <f t="shared" ref="J22" si="11">J20-I20</f>
        <v>6.5535999999999928E-2</v>
      </c>
      <c r="K22" s="83">
        <f t="shared" ref="K22" si="12">K20-J20</f>
        <v>5.2428800000000053E-2</v>
      </c>
      <c r="L22" s="83">
        <f t="shared" ref="L22" si="13">L20-K20</f>
        <v>4.1943040000000043E-2</v>
      </c>
      <c r="M22" s="83">
        <f t="shared" ref="M22" si="14">M20-L20</f>
        <v>3.3554431999999967E-2</v>
      </c>
      <c r="N22" s="83">
        <f t="shared" ref="N22" si="15">N20-M20</f>
        <v>2.6843545600000018E-2</v>
      </c>
      <c r="O22" s="6"/>
    </row>
    <row r="23" spans="1:15" ht="15" customHeight="1" x14ac:dyDescent="0.45">
      <c r="A23" s="6"/>
      <c r="B23" s="107"/>
      <c r="C23" s="104"/>
      <c r="D23" s="85" t="s">
        <v>75</v>
      </c>
      <c r="E23" s="82"/>
      <c r="F23" s="83"/>
      <c r="G23" s="83"/>
      <c r="H23" s="83"/>
      <c r="I23" s="83">
        <f>SUM(E22:I22)/5</f>
        <v>0.134464</v>
      </c>
      <c r="J23" s="84"/>
      <c r="K23" s="84"/>
      <c r="L23" s="84"/>
      <c r="M23" s="84"/>
      <c r="N23" s="83">
        <f>SUM(E22:N22)/10</f>
        <v>8.9262581760000001E-2</v>
      </c>
      <c r="O23" s="6"/>
    </row>
    <row r="24" spans="1:15" ht="15" customHeight="1" x14ac:dyDescent="0.45">
      <c r="A24" s="6"/>
      <c r="B24" s="106" t="s">
        <v>74</v>
      </c>
      <c r="C24" s="105">
        <v>0.3</v>
      </c>
      <c r="D24" s="85" t="s">
        <v>0</v>
      </c>
      <c r="E24" s="76">
        <f>($E$4 * $C24) + $E$4</f>
        <v>130000</v>
      </c>
      <c r="F24" s="77">
        <f>(E24 * $C24) + E24</f>
        <v>169000</v>
      </c>
      <c r="G24" s="77">
        <f t="shared" ref="G24:N24" si="16">(F24 * $C24) + F24</f>
        <v>219700</v>
      </c>
      <c r="H24" s="77">
        <f t="shared" si="16"/>
        <v>285610</v>
      </c>
      <c r="I24" s="77">
        <f t="shared" si="16"/>
        <v>371293</v>
      </c>
      <c r="J24" s="77">
        <f t="shared" si="16"/>
        <v>482680.9</v>
      </c>
      <c r="K24" s="77">
        <f t="shared" si="16"/>
        <v>627485.17000000004</v>
      </c>
      <c r="L24" s="77">
        <f t="shared" si="16"/>
        <v>815730.72100000002</v>
      </c>
      <c r="M24" s="77">
        <f t="shared" si="16"/>
        <v>1060449.9373000001</v>
      </c>
      <c r="N24" s="77">
        <f t="shared" si="16"/>
        <v>1378584.9184900001</v>
      </c>
      <c r="O24" s="6"/>
    </row>
    <row r="25" spans="1:15" ht="15" customHeight="1" x14ac:dyDescent="0.45">
      <c r="A25" s="6"/>
      <c r="B25" s="106"/>
      <c r="C25" s="102"/>
      <c r="D25" s="85" t="s">
        <v>1</v>
      </c>
      <c r="E25" s="78">
        <f>E24*21000000</f>
        <v>2730000000000</v>
      </c>
      <c r="F25" s="79">
        <f t="shared" ref="F25:N25" si="17">F24*21000000</f>
        <v>3549000000000</v>
      </c>
      <c r="G25" s="79">
        <f t="shared" si="17"/>
        <v>4613700000000</v>
      </c>
      <c r="H25" s="79">
        <f t="shared" si="17"/>
        <v>5997810000000</v>
      </c>
      <c r="I25" s="79">
        <f t="shared" si="17"/>
        <v>7797153000000</v>
      </c>
      <c r="J25" s="79">
        <f t="shared" si="17"/>
        <v>10136298900000</v>
      </c>
      <c r="K25" s="79">
        <f t="shared" si="17"/>
        <v>13177188570000</v>
      </c>
      <c r="L25" s="79">
        <f t="shared" si="17"/>
        <v>17130345141000</v>
      </c>
      <c r="M25" s="79">
        <f t="shared" si="17"/>
        <v>22269448683300.004</v>
      </c>
      <c r="N25" s="79">
        <f t="shared" si="17"/>
        <v>28950283288290</v>
      </c>
      <c r="O25" s="6"/>
    </row>
    <row r="26" spans="1:15" ht="15" customHeight="1" x14ac:dyDescent="0.45">
      <c r="A26" s="6"/>
      <c r="B26" s="106"/>
      <c r="C26" s="102"/>
      <c r="D26" s="87" t="s">
        <v>14</v>
      </c>
      <c r="E26" s="80">
        <f>( ( E24 - $E$4 ) ) / E24</f>
        <v>0.23076923076923078</v>
      </c>
      <c r="F26" s="80">
        <f t="shared" ref="F26:N26" si="18">( ( F24 - $E$4 ) ) / F24</f>
        <v>0.40828402366863903</v>
      </c>
      <c r="G26" s="80">
        <f t="shared" si="18"/>
        <v>0.54483386436049153</v>
      </c>
      <c r="H26" s="80">
        <f t="shared" si="18"/>
        <v>0.64987220335422424</v>
      </c>
      <c r="I26" s="81">
        <f t="shared" si="18"/>
        <v>0.73067092565709557</v>
      </c>
      <c r="J26" s="80">
        <f t="shared" si="18"/>
        <v>0.79282378896699668</v>
      </c>
      <c r="K26" s="80">
        <f t="shared" si="18"/>
        <v>0.84063368382076664</v>
      </c>
      <c r="L26" s="80">
        <f t="shared" si="18"/>
        <v>0.87741052601597436</v>
      </c>
      <c r="M26" s="80">
        <f t="shared" si="18"/>
        <v>0.90570040462767254</v>
      </c>
      <c r="N26" s="80">
        <f t="shared" si="18"/>
        <v>0.92746184971359424</v>
      </c>
      <c r="O26" s="6"/>
    </row>
    <row r="27" spans="1:15" ht="15" customHeight="1" x14ac:dyDescent="0.45">
      <c r="A27" s="6"/>
      <c r="B27" s="106"/>
      <c r="C27" s="102"/>
      <c r="D27" s="87" t="s">
        <v>13</v>
      </c>
      <c r="E27" s="80">
        <f>1-E26</f>
        <v>0.76923076923076916</v>
      </c>
      <c r="F27" s="80">
        <f t="shared" ref="F27:N27" si="19">1-F26</f>
        <v>0.59171597633136097</v>
      </c>
      <c r="G27" s="80">
        <f t="shared" si="19"/>
        <v>0.45516613563950847</v>
      </c>
      <c r="H27" s="80">
        <f t="shared" si="19"/>
        <v>0.35012779664577576</v>
      </c>
      <c r="I27" s="81">
        <f t="shared" si="19"/>
        <v>0.26932907434290443</v>
      </c>
      <c r="J27" s="80">
        <f t="shared" si="19"/>
        <v>0.20717621103300332</v>
      </c>
      <c r="K27" s="80">
        <f t="shared" si="19"/>
        <v>0.15936631617923336</v>
      </c>
      <c r="L27" s="80">
        <f t="shared" si="19"/>
        <v>0.12258947398402564</v>
      </c>
      <c r="M27" s="80">
        <f t="shared" si="19"/>
        <v>9.429959537232746E-2</v>
      </c>
      <c r="N27" s="80">
        <f t="shared" si="19"/>
        <v>7.2538150286405756E-2</v>
      </c>
      <c r="O27" s="6"/>
    </row>
    <row r="28" spans="1:15" ht="15" customHeight="1" x14ac:dyDescent="0.45">
      <c r="A28" s="6"/>
      <c r="B28" s="106"/>
      <c r="C28" s="102"/>
      <c r="D28" s="85" t="s">
        <v>19</v>
      </c>
      <c r="E28" s="82">
        <f>E26</f>
        <v>0.23076923076923078</v>
      </c>
      <c r="F28" s="83">
        <f>F26-E26</f>
        <v>0.17751479289940825</v>
      </c>
      <c r="G28" s="83">
        <f>G26-F26</f>
        <v>0.1365498406918525</v>
      </c>
      <c r="H28" s="83">
        <f t="shared" ref="H28" si="20">H26-G26</f>
        <v>0.10503833899373272</v>
      </c>
      <c r="I28" s="83">
        <f t="shared" ref="I28" si="21">I26-H26</f>
        <v>8.0798722302871329E-2</v>
      </c>
      <c r="J28" s="83">
        <f t="shared" ref="J28" si="22">J26-I26</f>
        <v>6.2152863309901107E-2</v>
      </c>
      <c r="K28" s="83">
        <f t="shared" ref="K28" si="23">K26-J26</f>
        <v>4.7809894853769963E-2</v>
      </c>
      <c r="L28" s="83">
        <f t="shared" ref="L28" si="24">L26-K26</f>
        <v>3.6776842195207715E-2</v>
      </c>
      <c r="M28" s="83">
        <f t="shared" ref="M28" si="25">M26-L26</f>
        <v>2.8289878611698183E-2</v>
      </c>
      <c r="N28" s="83">
        <f t="shared" ref="N28" si="26">N26-M26</f>
        <v>2.1761445085921705E-2</v>
      </c>
      <c r="O28" s="6"/>
    </row>
    <row r="29" spans="1:15" ht="15" customHeight="1" x14ac:dyDescent="0.45">
      <c r="A29" s="6"/>
      <c r="B29" s="107"/>
      <c r="C29" s="104"/>
      <c r="D29" s="85" t="s">
        <v>75</v>
      </c>
      <c r="E29" s="82"/>
      <c r="F29" s="83"/>
      <c r="G29" s="83"/>
      <c r="H29" s="83"/>
      <c r="I29" s="83">
        <f>SUM(E28:I28)/5</f>
        <v>0.14613418513141913</v>
      </c>
      <c r="J29" s="84"/>
      <c r="K29" s="84"/>
      <c r="L29" s="84"/>
      <c r="M29" s="84"/>
      <c r="N29" s="83">
        <f>SUM(E28:N28)/10</f>
        <v>9.2746184971359419E-2</v>
      </c>
      <c r="O29" s="6"/>
    </row>
    <row r="30" spans="1:15" ht="15" customHeight="1" x14ac:dyDescent="0.45">
      <c r="A30" s="6"/>
      <c r="B30" s="106" t="s">
        <v>74</v>
      </c>
      <c r="C30" s="105">
        <v>0.35</v>
      </c>
      <c r="D30" s="85" t="s">
        <v>0</v>
      </c>
      <c r="E30" s="76">
        <f>($E$4 * $C30) + $E$4</f>
        <v>135000</v>
      </c>
      <c r="F30" s="77">
        <f>(E30 * $C30) + E30</f>
        <v>182250</v>
      </c>
      <c r="G30" s="77">
        <f t="shared" ref="G30:N30" si="27">(F30 * $C30) + F30</f>
        <v>246037.5</v>
      </c>
      <c r="H30" s="77">
        <f t="shared" si="27"/>
        <v>332150.625</v>
      </c>
      <c r="I30" s="77">
        <f t="shared" si="27"/>
        <v>448403.34375</v>
      </c>
      <c r="J30" s="77">
        <f t="shared" si="27"/>
        <v>605344.51406249998</v>
      </c>
      <c r="K30" s="77">
        <f t="shared" si="27"/>
        <v>817215.09398437501</v>
      </c>
      <c r="L30" s="77">
        <f t="shared" si="27"/>
        <v>1103240.3768789063</v>
      </c>
      <c r="M30" s="77">
        <f t="shared" si="27"/>
        <v>1489374.5087865235</v>
      </c>
      <c r="N30" s="77">
        <f t="shared" si="27"/>
        <v>2010655.5868618067</v>
      </c>
      <c r="O30" s="6"/>
    </row>
    <row r="31" spans="1:15" ht="15" customHeight="1" x14ac:dyDescent="0.45">
      <c r="A31" s="6"/>
      <c r="B31" s="106"/>
      <c r="C31" s="102"/>
      <c r="D31" s="85" t="s">
        <v>1</v>
      </c>
      <c r="E31" s="78">
        <f>E30*21000000</f>
        <v>2835000000000</v>
      </c>
      <c r="F31" s="79">
        <f t="shared" ref="F31:N31" si="28">F30*21000000</f>
        <v>3827250000000</v>
      </c>
      <c r="G31" s="79">
        <f t="shared" si="28"/>
        <v>5166787500000</v>
      </c>
      <c r="H31" s="79">
        <f t="shared" si="28"/>
        <v>6975163125000</v>
      </c>
      <c r="I31" s="79">
        <f t="shared" si="28"/>
        <v>9416470218750</v>
      </c>
      <c r="J31" s="79">
        <f t="shared" si="28"/>
        <v>12712234795312.5</v>
      </c>
      <c r="K31" s="79">
        <f t="shared" si="28"/>
        <v>17161516973671.875</v>
      </c>
      <c r="L31" s="79">
        <f t="shared" si="28"/>
        <v>23168047914457.031</v>
      </c>
      <c r="M31" s="79">
        <f t="shared" si="28"/>
        <v>31276864684516.992</v>
      </c>
      <c r="N31" s="79">
        <f t="shared" si="28"/>
        <v>42223767324097.938</v>
      </c>
      <c r="O31" s="6"/>
    </row>
    <row r="32" spans="1:15" ht="15" customHeight="1" x14ac:dyDescent="0.45">
      <c r="A32" s="6"/>
      <c r="B32" s="106"/>
      <c r="C32" s="102"/>
      <c r="D32" s="87" t="s">
        <v>14</v>
      </c>
      <c r="E32" s="80">
        <f>( ( E30 - $E$4 ) ) / E30</f>
        <v>0.25925925925925924</v>
      </c>
      <c r="F32" s="80">
        <f t="shared" ref="F32:N32" si="29">( ( F30 - $E$4 ) ) / F30</f>
        <v>0.45130315500685869</v>
      </c>
      <c r="G32" s="80">
        <f t="shared" si="29"/>
        <v>0.59355789259767311</v>
      </c>
      <c r="H32" s="80">
        <f t="shared" ref="H32" si="30">( ( H30 - $E$4 ) ) / H30</f>
        <v>0.69893177229457271</v>
      </c>
      <c r="I32" s="81">
        <f t="shared" si="29"/>
        <v>0.77698649799597974</v>
      </c>
      <c r="J32" s="80">
        <f t="shared" si="29"/>
        <v>0.83480481333035539</v>
      </c>
      <c r="K32" s="80">
        <f t="shared" si="29"/>
        <v>0.87763319505952253</v>
      </c>
      <c r="L32" s="80">
        <f t="shared" si="29"/>
        <v>0.90935792226631296</v>
      </c>
      <c r="M32" s="80">
        <f t="shared" si="29"/>
        <v>0.93285772019726887</v>
      </c>
      <c r="N32" s="80">
        <f t="shared" si="29"/>
        <v>0.95026497792390285</v>
      </c>
      <c r="O32" s="6"/>
    </row>
    <row r="33" spans="1:15" ht="15" customHeight="1" x14ac:dyDescent="0.45">
      <c r="A33" s="6"/>
      <c r="B33" s="106"/>
      <c r="C33" s="102"/>
      <c r="D33" s="87" t="s">
        <v>13</v>
      </c>
      <c r="E33" s="80">
        <f>1-E32</f>
        <v>0.7407407407407407</v>
      </c>
      <c r="F33" s="80">
        <f t="shared" ref="F33:N33" si="31">1-F32</f>
        <v>0.54869684499314131</v>
      </c>
      <c r="G33" s="80">
        <f t="shared" si="31"/>
        <v>0.40644210740232689</v>
      </c>
      <c r="H33" s="80">
        <f t="shared" ref="H33" si="32">1-H32</f>
        <v>0.30106822770542729</v>
      </c>
      <c r="I33" s="81">
        <f t="shared" si="31"/>
        <v>0.22301350200402026</v>
      </c>
      <c r="J33" s="80">
        <f t="shared" si="31"/>
        <v>0.16519518666964461</v>
      </c>
      <c r="K33" s="80">
        <f t="shared" si="31"/>
        <v>0.12236680494047747</v>
      </c>
      <c r="L33" s="80">
        <f t="shared" si="31"/>
        <v>9.0642077733687043E-2</v>
      </c>
      <c r="M33" s="80">
        <f t="shared" si="31"/>
        <v>6.7142279802731131E-2</v>
      </c>
      <c r="N33" s="80">
        <f t="shared" si="31"/>
        <v>4.9735022076097146E-2</v>
      </c>
      <c r="O33" s="6"/>
    </row>
    <row r="34" spans="1:15" ht="15" customHeight="1" x14ac:dyDescent="0.45">
      <c r="A34" s="6"/>
      <c r="B34" s="106"/>
      <c r="C34" s="102"/>
      <c r="D34" s="85" t="s">
        <v>19</v>
      </c>
      <c r="E34" s="82">
        <f>E32</f>
        <v>0.25925925925925924</v>
      </c>
      <c r="F34" s="83">
        <f>F32-E32</f>
        <v>0.19204389574759945</v>
      </c>
      <c r="G34" s="83">
        <f>G32-F32</f>
        <v>0.14225473759081442</v>
      </c>
      <c r="H34" s="83">
        <f t="shared" ref="H34" si="33">H32-G32</f>
        <v>0.1053738796968996</v>
      </c>
      <c r="I34" s="83">
        <f t="shared" ref="I34" si="34">I32-H32</f>
        <v>7.8054725701407035E-2</v>
      </c>
      <c r="J34" s="83">
        <f t="shared" ref="J34" si="35">J32-I32</f>
        <v>5.7818315334375647E-2</v>
      </c>
      <c r="K34" s="83">
        <f t="shared" ref="K34" si="36">K32-J32</f>
        <v>4.2828381729167142E-2</v>
      </c>
      <c r="L34" s="83">
        <f t="shared" ref="L34" si="37">L32-K32</f>
        <v>3.1724727206790426E-2</v>
      </c>
      <c r="M34" s="83">
        <f t="shared" ref="M34" si="38">M32-L32</f>
        <v>2.3499797930955912E-2</v>
      </c>
      <c r="N34" s="83">
        <f t="shared" ref="N34" si="39">N32-M32</f>
        <v>1.7407257726633985E-2</v>
      </c>
      <c r="O34" s="6"/>
    </row>
    <row r="35" spans="1:15" ht="15" customHeight="1" x14ac:dyDescent="0.45">
      <c r="A35" s="6"/>
      <c r="B35" s="107"/>
      <c r="C35" s="104"/>
      <c r="D35" s="85" t="s">
        <v>75</v>
      </c>
      <c r="E35" s="82"/>
      <c r="F35" s="83"/>
      <c r="G35" s="83"/>
      <c r="H35" s="83"/>
      <c r="I35" s="83">
        <f>SUM(E34:I34)/5</f>
        <v>0.15539729959919596</v>
      </c>
      <c r="J35" s="84"/>
      <c r="K35" s="84"/>
      <c r="L35" s="84"/>
      <c r="M35" s="84"/>
      <c r="N35" s="83">
        <f>SUM(E34:N34)/10</f>
        <v>9.502649779239028E-2</v>
      </c>
      <c r="O35" s="6"/>
    </row>
    <row r="36" spans="1:15" ht="15" customHeight="1" x14ac:dyDescent="0.45">
      <c r="A36" s="6"/>
      <c r="B36" s="106" t="s">
        <v>74</v>
      </c>
      <c r="C36" s="102">
        <v>0.4</v>
      </c>
      <c r="D36" s="85" t="s">
        <v>0</v>
      </c>
      <c r="E36" s="76">
        <f>($E$4 * $C36) + $E$4</f>
        <v>140000</v>
      </c>
      <c r="F36" s="77">
        <f>(E36 * $C36) + E36</f>
        <v>196000</v>
      </c>
      <c r="G36" s="77">
        <f t="shared" ref="G36:N36" si="40">(F36 * $C36) + F36</f>
        <v>274400</v>
      </c>
      <c r="H36" s="77">
        <f t="shared" si="40"/>
        <v>384160</v>
      </c>
      <c r="I36" s="77">
        <f t="shared" si="40"/>
        <v>537824</v>
      </c>
      <c r="J36" s="77">
        <f t="shared" si="40"/>
        <v>752953.6</v>
      </c>
      <c r="K36" s="77">
        <f t="shared" si="40"/>
        <v>1054135.04</v>
      </c>
      <c r="L36" s="77">
        <f t="shared" si="40"/>
        <v>1475789.0560000001</v>
      </c>
      <c r="M36" s="77">
        <f t="shared" si="40"/>
        <v>2066104.6784000001</v>
      </c>
      <c r="N36" s="77">
        <f t="shared" si="40"/>
        <v>2892546.5497600003</v>
      </c>
      <c r="O36" s="6"/>
    </row>
    <row r="37" spans="1:15" ht="15" customHeight="1" x14ac:dyDescent="0.45">
      <c r="A37" s="6"/>
      <c r="B37" s="106"/>
      <c r="C37" s="102"/>
      <c r="D37" s="85" t="s">
        <v>1</v>
      </c>
      <c r="E37" s="78">
        <f>E36*21000000</f>
        <v>2940000000000</v>
      </c>
      <c r="F37" s="79">
        <f t="shared" ref="F37:N37" si="41">F36*21000000</f>
        <v>4116000000000</v>
      </c>
      <c r="G37" s="79">
        <f t="shared" si="41"/>
        <v>5762400000000</v>
      </c>
      <c r="H37" s="79">
        <f t="shared" si="41"/>
        <v>8067360000000</v>
      </c>
      <c r="I37" s="79">
        <f t="shared" si="41"/>
        <v>11294304000000</v>
      </c>
      <c r="J37" s="79">
        <f t="shared" si="41"/>
        <v>15812025600000</v>
      </c>
      <c r="K37" s="79">
        <f t="shared" si="41"/>
        <v>22136835840000</v>
      </c>
      <c r="L37" s="79">
        <f t="shared" si="41"/>
        <v>30991570176000.004</v>
      </c>
      <c r="M37" s="79">
        <f t="shared" si="41"/>
        <v>43388198246400</v>
      </c>
      <c r="N37" s="79">
        <f t="shared" si="41"/>
        <v>60743477544960.008</v>
      </c>
      <c r="O37" s="6"/>
    </row>
    <row r="38" spans="1:15" ht="15" customHeight="1" x14ac:dyDescent="0.45">
      <c r="A38" s="6"/>
      <c r="B38" s="106"/>
      <c r="C38" s="102"/>
      <c r="D38" s="87" t="s">
        <v>14</v>
      </c>
      <c r="E38" s="80">
        <f>( ( E36 - $E$4 ) ) / E36</f>
        <v>0.2857142857142857</v>
      </c>
      <c r="F38" s="80">
        <f t="shared" ref="F38:N38" si="42">( ( F36 - $E$4 ) ) / F36</f>
        <v>0.48979591836734693</v>
      </c>
      <c r="G38" s="80">
        <f t="shared" ref="G38" si="43">( ( G36 - $E$4 ) ) / G36</f>
        <v>0.63556851311953355</v>
      </c>
      <c r="H38" s="80">
        <f t="shared" si="42"/>
        <v>0.73969179508538108</v>
      </c>
      <c r="I38" s="81">
        <f t="shared" si="42"/>
        <v>0.81406556791812934</v>
      </c>
      <c r="J38" s="80">
        <f t="shared" si="42"/>
        <v>0.86718969137009239</v>
      </c>
      <c r="K38" s="80">
        <f t="shared" si="42"/>
        <v>0.90513549383578029</v>
      </c>
      <c r="L38" s="80">
        <f t="shared" si="42"/>
        <v>0.93223963845412883</v>
      </c>
      <c r="M38" s="80">
        <f t="shared" si="42"/>
        <v>0.95159974175294915</v>
      </c>
      <c r="N38" s="80">
        <f t="shared" si="42"/>
        <v>0.96542838696639222</v>
      </c>
      <c r="O38" s="6"/>
    </row>
    <row r="39" spans="1:15" ht="15" customHeight="1" x14ac:dyDescent="0.45">
      <c r="A39" s="6"/>
      <c r="B39" s="106"/>
      <c r="C39" s="102"/>
      <c r="D39" s="87" t="s">
        <v>13</v>
      </c>
      <c r="E39" s="80">
        <f>1-E38</f>
        <v>0.7142857142857143</v>
      </c>
      <c r="F39" s="80">
        <f t="shared" ref="F39:N39" si="44">1-F38</f>
        <v>0.51020408163265307</v>
      </c>
      <c r="G39" s="80">
        <f t="shared" ref="G39" si="45">1-G38</f>
        <v>0.36443148688046645</v>
      </c>
      <c r="H39" s="80">
        <f t="shared" si="44"/>
        <v>0.26030820491461892</v>
      </c>
      <c r="I39" s="81">
        <f t="shared" si="44"/>
        <v>0.18593443208187066</v>
      </c>
      <c r="J39" s="80">
        <f t="shared" si="44"/>
        <v>0.13281030862990761</v>
      </c>
      <c r="K39" s="80">
        <f t="shared" si="44"/>
        <v>9.4864506164219708E-2</v>
      </c>
      <c r="L39" s="80">
        <f t="shared" si="44"/>
        <v>6.7760361545871173E-2</v>
      </c>
      <c r="M39" s="80">
        <f t="shared" si="44"/>
        <v>4.8400258247050854E-2</v>
      </c>
      <c r="N39" s="80">
        <f t="shared" si="44"/>
        <v>3.4571613033607784E-2</v>
      </c>
      <c r="O39" s="6"/>
    </row>
    <row r="40" spans="1:15" ht="15" customHeight="1" x14ac:dyDescent="0.45">
      <c r="A40" s="6"/>
      <c r="B40" s="106"/>
      <c r="C40" s="102"/>
      <c r="D40" s="85" t="s">
        <v>19</v>
      </c>
      <c r="E40" s="82">
        <f>E38</f>
        <v>0.2857142857142857</v>
      </c>
      <c r="F40" s="83">
        <f>F38-E38</f>
        <v>0.20408163265306123</v>
      </c>
      <c r="G40" s="83">
        <f>G38-F38</f>
        <v>0.14577259475218662</v>
      </c>
      <c r="H40" s="83">
        <f t="shared" ref="H40" si="46">H38-G38</f>
        <v>0.10412328196584753</v>
      </c>
      <c r="I40" s="83">
        <f t="shared" ref="I40" si="47">I38-H38</f>
        <v>7.4373772832748264E-2</v>
      </c>
      <c r="J40" s="83">
        <f t="shared" ref="J40" si="48">J38-I38</f>
        <v>5.3124123451963046E-2</v>
      </c>
      <c r="K40" s="83">
        <f t="shared" ref="K40" si="49">K38-J38</f>
        <v>3.7945802465687906E-2</v>
      </c>
      <c r="L40" s="83">
        <f t="shared" ref="L40" si="50">L38-K38</f>
        <v>2.7104144618348536E-2</v>
      </c>
      <c r="M40" s="83">
        <f t="shared" ref="M40" si="51">M38-L38</f>
        <v>1.9360103298820319E-2</v>
      </c>
      <c r="N40" s="83">
        <f t="shared" ref="N40" si="52">N38-M38</f>
        <v>1.3828645213443069E-2</v>
      </c>
      <c r="O40" s="6"/>
    </row>
    <row r="41" spans="1:15" ht="15" customHeight="1" x14ac:dyDescent="0.45">
      <c r="A41" s="6"/>
      <c r="B41" s="107"/>
      <c r="C41" s="103"/>
      <c r="D41" s="85" t="s">
        <v>75</v>
      </c>
      <c r="E41" s="82"/>
      <c r="F41" s="83"/>
      <c r="G41" s="83"/>
      <c r="H41" s="83"/>
      <c r="I41" s="83">
        <f>SUM(E40:I40)/5</f>
        <v>0.16281311358362588</v>
      </c>
      <c r="J41" s="84"/>
      <c r="K41" s="84"/>
      <c r="L41" s="84"/>
      <c r="M41" s="84"/>
      <c r="N41" s="83">
        <f>SUM(E40:N40)/10</f>
        <v>9.6542838696639224E-2</v>
      </c>
      <c r="O41" s="6"/>
    </row>
    <row r="42" spans="1:15" ht="15" customHeight="1" x14ac:dyDescent="0.45">
      <c r="A42" s="10"/>
      <c r="B42" s="1"/>
      <c r="C42" s="1"/>
      <c r="D42" s="1"/>
      <c r="E42" s="1"/>
      <c r="F42" s="1"/>
      <c r="G42" s="1"/>
      <c r="H42" s="1"/>
      <c r="I42" s="1"/>
      <c r="J42" s="1"/>
      <c r="K42" s="1"/>
      <c r="L42" s="1"/>
      <c r="M42" s="1"/>
      <c r="N42" s="1"/>
      <c r="O42" s="10"/>
    </row>
  </sheetData>
  <mergeCells count="24">
    <mergeCell ref="B18:B23"/>
    <mergeCell ref="B24:B29"/>
    <mergeCell ref="B30:B35"/>
    <mergeCell ref="B36:B41"/>
    <mergeCell ref="B2:C8"/>
    <mergeCell ref="B10:D11"/>
    <mergeCell ref="B12:B17"/>
    <mergeCell ref="C36:C41"/>
    <mergeCell ref="E10:E11"/>
    <mergeCell ref="F10:F11"/>
    <mergeCell ref="G10:G11"/>
    <mergeCell ref="H10:H11"/>
    <mergeCell ref="C12:C17"/>
    <mergeCell ref="C18:C23"/>
    <mergeCell ref="C24:C29"/>
    <mergeCell ref="C30:C35"/>
    <mergeCell ref="K10:K11"/>
    <mergeCell ref="L10:L11"/>
    <mergeCell ref="M10:M11"/>
    <mergeCell ref="N10:N11"/>
    <mergeCell ref="D2:E3"/>
    <mergeCell ref="G2:J3"/>
    <mergeCell ref="I10:I11"/>
    <mergeCell ref="J10: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C312B-7137-4045-8B64-78704731C208}">
  <dimension ref="A1:R169"/>
  <sheetViews>
    <sheetView tabSelected="1" topLeftCell="B1" zoomScaleNormal="100" workbookViewId="0">
      <selection activeCell="B2" sqref="B2:C10"/>
    </sheetView>
  </sheetViews>
  <sheetFormatPr defaultRowHeight="15" customHeight="1" x14ac:dyDescent="0.45"/>
  <cols>
    <col min="1" max="1" width="1.73046875" style="6" customWidth="1"/>
    <col min="2" max="2" width="29.19921875" style="3" bestFit="1" customWidth="1"/>
    <col min="3" max="3" width="15.06640625" style="3" bestFit="1" customWidth="1"/>
    <col min="4" max="4" width="30.3984375" style="3" bestFit="1" customWidth="1"/>
    <col min="5" max="14" width="17.33203125" style="3" customWidth="1"/>
    <col min="15" max="15" width="1.73046875" style="6" customWidth="1"/>
    <col min="16" max="16" width="14.46484375" style="3" customWidth="1"/>
    <col min="17" max="17" width="1.53125" style="3" customWidth="1"/>
    <col min="18" max="18" width="14.86328125" style="3" bestFit="1" customWidth="1"/>
    <col min="19" max="19" width="9.06640625" style="3" customWidth="1"/>
    <col min="20" max="16384" width="9.06640625" style="3"/>
  </cols>
  <sheetData>
    <row r="1" spans="1:15" ht="15" customHeight="1" x14ac:dyDescent="0.45">
      <c r="A1" s="10"/>
      <c r="B1" s="10"/>
      <c r="C1" s="10"/>
      <c r="D1" s="10"/>
      <c r="E1" s="10"/>
      <c r="F1" s="10"/>
      <c r="G1" s="10"/>
      <c r="H1" s="10"/>
      <c r="I1" s="10"/>
      <c r="J1" s="10"/>
      <c r="K1" s="148"/>
      <c r="L1" s="148"/>
      <c r="M1" s="148"/>
      <c r="N1" s="148"/>
    </row>
    <row r="2" spans="1:15" ht="45" customHeight="1" x14ac:dyDescent="0.45">
      <c r="A2" s="10"/>
      <c r="B2" s="133" t="s">
        <v>64</v>
      </c>
      <c r="C2" s="134"/>
      <c r="D2" s="97" t="s">
        <v>65</v>
      </c>
      <c r="E2" s="98"/>
      <c r="F2" s="10"/>
      <c r="G2" s="137" t="s">
        <v>69</v>
      </c>
      <c r="H2" s="144"/>
      <c r="I2" s="144"/>
      <c r="J2" s="6"/>
      <c r="K2" s="150" t="s">
        <v>103</v>
      </c>
      <c r="L2" s="150"/>
      <c r="M2" s="150"/>
      <c r="N2" s="150"/>
    </row>
    <row r="3" spans="1:15" ht="15" customHeight="1" x14ac:dyDescent="0.45">
      <c r="A3" s="10"/>
      <c r="B3" s="135"/>
      <c r="C3" s="145"/>
      <c r="D3" s="99"/>
      <c r="E3" s="100"/>
      <c r="F3" s="10"/>
      <c r="G3" s="146"/>
      <c r="H3" s="147"/>
      <c r="I3" s="147"/>
      <c r="J3" s="6"/>
      <c r="K3" s="151" t="s">
        <v>104</v>
      </c>
      <c r="L3" s="151"/>
      <c r="M3" s="151" t="s">
        <v>101</v>
      </c>
      <c r="N3" s="151" t="s">
        <v>102</v>
      </c>
      <c r="O3" s="11"/>
    </row>
    <row r="4" spans="1:15" ht="15" customHeight="1" x14ac:dyDescent="0.45">
      <c r="A4" s="11"/>
      <c r="B4" s="135"/>
      <c r="C4" s="145"/>
      <c r="D4" s="40" t="s">
        <v>2</v>
      </c>
      <c r="E4" s="41">
        <v>100000</v>
      </c>
      <c r="F4" s="11"/>
      <c r="G4" s="56" t="s">
        <v>62</v>
      </c>
      <c r="H4" s="56" t="s">
        <v>61</v>
      </c>
      <c r="I4" s="59">
        <f>I35</f>
        <v>0.27129299999999995</v>
      </c>
      <c r="J4" s="11"/>
      <c r="K4" s="149">
        <f>C132</f>
        <v>20000</v>
      </c>
      <c r="L4" s="54" t="s">
        <v>48</v>
      </c>
      <c r="M4" s="65">
        <f>I157</f>
        <v>148.13418513141912</v>
      </c>
      <c r="N4" s="152">
        <f>M4*$I$15</f>
        <v>55001186</v>
      </c>
      <c r="O4" s="11"/>
    </row>
    <row r="5" spans="1:15" ht="15" customHeight="1" x14ac:dyDescent="0.45">
      <c r="A5" s="46"/>
      <c r="B5" s="135"/>
      <c r="C5" s="145"/>
      <c r="D5" s="21" t="s">
        <v>87</v>
      </c>
      <c r="E5" s="42">
        <v>0.01</v>
      </c>
      <c r="F5" s="46"/>
      <c r="G5" s="57" t="s">
        <v>96</v>
      </c>
      <c r="H5" s="56" t="s">
        <v>60</v>
      </c>
      <c r="I5" s="59">
        <f>I43</f>
        <v>5.8453674052567649E-2</v>
      </c>
      <c r="J5" s="46"/>
      <c r="K5" s="62">
        <f>C132</f>
        <v>20000</v>
      </c>
      <c r="L5" s="56" t="s">
        <v>49</v>
      </c>
      <c r="M5" s="65">
        <f>I158</f>
        <v>740.67092565709549</v>
      </c>
      <c r="N5" s="152">
        <f t="shared" ref="N5:N11" si="0">M5*$I$15</f>
        <v>275005929.99999994</v>
      </c>
      <c r="O5" s="46"/>
    </row>
    <row r="6" spans="1:15" ht="15" customHeight="1" x14ac:dyDescent="0.45">
      <c r="A6" s="46"/>
      <c r="B6" s="135"/>
      <c r="C6" s="145"/>
      <c r="D6" s="21" t="s">
        <v>86</v>
      </c>
      <c r="E6" s="43">
        <v>0.3</v>
      </c>
      <c r="F6" s="46"/>
      <c r="G6" s="54" t="s">
        <v>44</v>
      </c>
      <c r="H6" s="54" t="s">
        <v>60</v>
      </c>
      <c r="I6" s="59">
        <f>I70</f>
        <v>7.6453674052567644E-2</v>
      </c>
      <c r="J6" s="46"/>
      <c r="K6" s="62">
        <f>C135</f>
        <v>400000</v>
      </c>
      <c r="L6" s="40" t="s">
        <v>48</v>
      </c>
      <c r="M6" s="34">
        <f>I160</f>
        <v>2962.683702628382</v>
      </c>
      <c r="N6" s="152">
        <f t="shared" si="0"/>
        <v>1100023719.9999998</v>
      </c>
      <c r="O6" s="46"/>
    </row>
    <row r="7" spans="1:15" ht="15" customHeight="1" x14ac:dyDescent="0.45">
      <c r="A7" s="11"/>
      <c r="B7" s="135"/>
      <c r="C7" s="145"/>
      <c r="D7" s="40" t="s">
        <v>90</v>
      </c>
      <c r="E7" s="44">
        <v>0.15</v>
      </c>
      <c r="F7" s="11"/>
      <c r="G7" s="57" t="s">
        <v>97</v>
      </c>
      <c r="H7" s="54" t="s">
        <v>60</v>
      </c>
      <c r="I7" s="60">
        <f>I88</f>
        <v>1.4613418513141912E-2</v>
      </c>
      <c r="J7" s="11"/>
      <c r="K7" s="62">
        <f>C135</f>
        <v>400000</v>
      </c>
      <c r="L7" s="56" t="s">
        <v>49</v>
      </c>
      <c r="M7" s="65">
        <f>I161</f>
        <v>14813.418513141911</v>
      </c>
      <c r="N7" s="152">
        <f t="shared" si="0"/>
        <v>5500118599.999999</v>
      </c>
      <c r="O7" s="11"/>
    </row>
    <row r="8" spans="1:15" ht="15" customHeight="1" x14ac:dyDescent="0.45">
      <c r="A8" s="11"/>
      <c r="B8" s="135"/>
      <c r="C8" s="145"/>
      <c r="D8" s="40" t="s">
        <v>89</v>
      </c>
      <c r="E8" s="44">
        <v>0.9</v>
      </c>
      <c r="F8" s="11"/>
      <c r="G8" s="55" t="s">
        <v>43</v>
      </c>
      <c r="H8" s="54" t="s">
        <v>60</v>
      </c>
      <c r="I8" s="60">
        <f>I115</f>
        <v>1.6613418513141916E-2</v>
      </c>
      <c r="J8" s="11"/>
      <c r="K8" s="63">
        <f>C162</f>
        <v>1000000</v>
      </c>
      <c r="L8" s="40" t="s">
        <v>48</v>
      </c>
      <c r="M8" s="65">
        <f>I163</f>
        <v>7406.7092565709563</v>
      </c>
      <c r="N8" s="152">
        <f t="shared" si="0"/>
        <v>2750059300</v>
      </c>
      <c r="O8" s="11"/>
    </row>
    <row r="9" spans="1:15" ht="15" customHeight="1" x14ac:dyDescent="0.45">
      <c r="A9" s="11"/>
      <c r="B9" s="135"/>
      <c r="C9" s="145"/>
      <c r="D9" s="40" t="s">
        <v>88</v>
      </c>
      <c r="E9" s="44">
        <v>0.1</v>
      </c>
      <c r="F9" s="11"/>
      <c r="G9" s="12"/>
      <c r="H9" s="12"/>
      <c r="I9" s="5"/>
      <c r="J9" s="10"/>
      <c r="K9" s="63">
        <f>C138</f>
        <v>1000000</v>
      </c>
      <c r="L9" s="21" t="s">
        <v>49</v>
      </c>
      <c r="M9" s="64">
        <f>I164</f>
        <v>37033.546282854782</v>
      </c>
      <c r="N9" s="152">
        <f t="shared" si="0"/>
        <v>13750296500</v>
      </c>
      <c r="O9" s="11"/>
    </row>
    <row r="10" spans="1:15" ht="15" customHeight="1" x14ac:dyDescent="0.45">
      <c r="A10" s="11"/>
      <c r="B10" s="136"/>
      <c r="C10" s="109"/>
      <c r="D10" s="40" t="s">
        <v>95</v>
      </c>
      <c r="E10" s="45">
        <f>SUM(E8:E9)</f>
        <v>1</v>
      </c>
      <c r="F10" s="5"/>
      <c r="G10" s="12"/>
      <c r="H10" s="12"/>
      <c r="I10" s="5"/>
      <c r="J10" s="10"/>
      <c r="K10" s="63">
        <f>C141</f>
        <v>2100000</v>
      </c>
      <c r="L10" s="54" t="s">
        <v>48</v>
      </c>
      <c r="M10" s="65">
        <f>I166</f>
        <v>15554.089438799007</v>
      </c>
      <c r="N10" s="152">
        <f t="shared" si="0"/>
        <v>5775124530</v>
      </c>
      <c r="O10" s="11"/>
    </row>
    <row r="11" spans="1:15" ht="15" customHeight="1" x14ac:dyDescent="0.45">
      <c r="A11" s="11"/>
      <c r="B11" s="12"/>
      <c r="C11" s="11"/>
      <c r="D11" s="12"/>
      <c r="E11" s="5"/>
      <c r="F11" s="5"/>
      <c r="G11" s="12"/>
      <c r="H11" s="12"/>
      <c r="I11" s="5"/>
      <c r="J11" s="10"/>
      <c r="K11" s="63">
        <f>C141</f>
        <v>2100000</v>
      </c>
      <c r="L11" s="56" t="s">
        <v>49</v>
      </c>
      <c r="M11" s="65">
        <f>I167</f>
        <v>77770.447193995031</v>
      </c>
      <c r="N11" s="152">
        <f t="shared" si="0"/>
        <v>28875622649.999996</v>
      </c>
      <c r="O11" s="11"/>
    </row>
    <row r="12" spans="1:15" ht="15" customHeight="1" x14ac:dyDescent="0.45">
      <c r="A12" s="10"/>
      <c r="B12" s="12"/>
      <c r="C12" s="10"/>
      <c r="D12" s="12"/>
      <c r="E12" s="5"/>
      <c r="F12" s="5"/>
      <c r="G12" s="12"/>
      <c r="H12" s="12"/>
      <c r="I12" s="5"/>
      <c r="J12" s="10"/>
      <c r="K12" s="10"/>
      <c r="L12" s="10"/>
      <c r="M12" s="5"/>
      <c r="N12" s="5"/>
      <c r="O12" s="10"/>
    </row>
    <row r="13" spans="1:15" ht="15" customHeight="1" x14ac:dyDescent="0.45">
      <c r="B13" s="97" t="s">
        <v>71</v>
      </c>
      <c r="C13" s="28"/>
      <c r="D13" s="28"/>
      <c r="E13" s="95" t="s">
        <v>3</v>
      </c>
      <c r="F13" s="95" t="s">
        <v>4</v>
      </c>
      <c r="G13" s="95" t="s">
        <v>5</v>
      </c>
      <c r="H13" s="95" t="s">
        <v>6</v>
      </c>
      <c r="I13" s="95" t="s">
        <v>7</v>
      </c>
      <c r="J13" s="95" t="s">
        <v>8</v>
      </c>
      <c r="K13" s="95" t="s">
        <v>9</v>
      </c>
      <c r="L13" s="95" t="s">
        <v>10</v>
      </c>
      <c r="M13" s="95" t="s">
        <v>11</v>
      </c>
      <c r="N13" s="95" t="s">
        <v>12</v>
      </c>
    </row>
    <row r="14" spans="1:15" ht="15" customHeight="1" x14ac:dyDescent="0.45">
      <c r="B14" s="99"/>
      <c r="C14" s="35"/>
      <c r="D14" s="35"/>
      <c r="E14" s="96"/>
      <c r="F14" s="96"/>
      <c r="G14" s="96"/>
      <c r="H14" s="96"/>
      <c r="I14" s="96"/>
      <c r="J14" s="96"/>
      <c r="K14" s="96"/>
      <c r="L14" s="96"/>
      <c r="M14" s="96"/>
      <c r="N14" s="96"/>
    </row>
    <row r="15" spans="1:15" ht="15" customHeight="1" x14ac:dyDescent="0.45">
      <c r="B15" s="126" t="s">
        <v>33</v>
      </c>
      <c r="C15" s="126"/>
      <c r="D15" s="22" t="s">
        <v>34</v>
      </c>
      <c r="E15" s="24">
        <f>($E$4 * $E$6) + $E$4</f>
        <v>130000</v>
      </c>
      <c r="F15" s="24">
        <f>(E15 * $E$6) + E15</f>
        <v>169000</v>
      </c>
      <c r="G15" s="24">
        <f>(F15 * $E$6) + F15</f>
        <v>219700</v>
      </c>
      <c r="H15" s="24">
        <f>(G15 * $E$6) + G15</f>
        <v>285610</v>
      </c>
      <c r="I15" s="24">
        <f>(H15 * $E$6) + H15</f>
        <v>371293</v>
      </c>
      <c r="J15" s="24">
        <f>(I15 * $E$6) + I15</f>
        <v>482680.9</v>
      </c>
      <c r="K15" s="24">
        <f>(J15 * $E$6) + J15</f>
        <v>627485.17000000004</v>
      </c>
      <c r="L15" s="24">
        <f>(K15 * $E$6) + K15</f>
        <v>815730.72100000002</v>
      </c>
      <c r="M15" s="24">
        <f>(L15 * $E$6) + L15</f>
        <v>1060449.9373000001</v>
      </c>
      <c r="N15" s="24">
        <f>(M15 * $E$6) + M15</f>
        <v>1378584.9184900001</v>
      </c>
    </row>
    <row r="16" spans="1:15" ht="15" customHeight="1" x14ac:dyDescent="0.45">
      <c r="B16" s="117"/>
      <c r="C16" s="117"/>
      <c r="D16" s="22" t="s">
        <v>35</v>
      </c>
      <c r="E16" s="29">
        <f>E15*21000000</f>
        <v>2730000000000</v>
      </c>
      <c r="F16" s="29">
        <f t="shared" ref="F16:N16" si="1">F15*21000000</f>
        <v>3549000000000</v>
      </c>
      <c r="G16" s="29">
        <f t="shared" si="1"/>
        <v>4613700000000</v>
      </c>
      <c r="H16" s="29">
        <f t="shared" si="1"/>
        <v>5997810000000</v>
      </c>
      <c r="I16" s="29">
        <f t="shared" si="1"/>
        <v>7797153000000</v>
      </c>
      <c r="J16" s="29">
        <f t="shared" si="1"/>
        <v>10136298900000</v>
      </c>
      <c r="K16" s="29">
        <f t="shared" si="1"/>
        <v>13177188570000</v>
      </c>
      <c r="L16" s="29">
        <f t="shared" si="1"/>
        <v>17130345141000</v>
      </c>
      <c r="M16" s="29">
        <f t="shared" si="1"/>
        <v>22269448683300.004</v>
      </c>
      <c r="N16" s="29">
        <f t="shared" si="1"/>
        <v>28950283288290</v>
      </c>
    </row>
    <row r="17" spans="1:18" ht="15" customHeight="1" x14ac:dyDescent="0.45">
      <c r="B17" s="126" t="s">
        <v>21</v>
      </c>
      <c r="C17" s="128"/>
      <c r="D17" s="22" t="s">
        <v>24</v>
      </c>
      <c r="E17" s="30">
        <f>(E15-$E$4)/E15</f>
        <v>0.23076923076923078</v>
      </c>
      <c r="F17" s="30">
        <f>(F15-$E$4)/F15</f>
        <v>0.40828402366863903</v>
      </c>
      <c r="G17" s="30">
        <f>(G15-$E$4)/G15</f>
        <v>0.54483386436049153</v>
      </c>
      <c r="H17" s="30">
        <f>(H15-$E$4)/H15</f>
        <v>0.64987220335422424</v>
      </c>
      <c r="I17" s="30">
        <f>(I15-$E$4)/I15</f>
        <v>0.73067092565709557</v>
      </c>
      <c r="J17" s="30">
        <f>(J15-$E$4)/J15</f>
        <v>0.79282378896699668</v>
      </c>
      <c r="K17" s="30">
        <f>(K15-$E$4)/K15</f>
        <v>0.84063368382076664</v>
      </c>
      <c r="L17" s="30">
        <f>(L15-$E$4)/L15</f>
        <v>0.87741052601597436</v>
      </c>
      <c r="M17" s="30">
        <f>(M15-$E$4)/M15</f>
        <v>0.90570040462767254</v>
      </c>
      <c r="N17" s="30">
        <f>(N15-$E$4)/N15</f>
        <v>0.92746184971359424</v>
      </c>
    </row>
    <row r="18" spans="1:18" ht="15" customHeight="1" x14ac:dyDescent="0.45">
      <c r="B18" s="127"/>
      <c r="C18" s="129"/>
      <c r="D18" s="22" t="s">
        <v>32</v>
      </c>
      <c r="E18" s="30">
        <f>1-E17</f>
        <v>0.76923076923076916</v>
      </c>
      <c r="F18" s="30">
        <f t="shared" ref="F18:N18" si="2">1-F17</f>
        <v>0.59171597633136097</v>
      </c>
      <c r="G18" s="30">
        <f t="shared" si="2"/>
        <v>0.45516613563950847</v>
      </c>
      <c r="H18" s="30">
        <f t="shared" si="2"/>
        <v>0.35012779664577576</v>
      </c>
      <c r="I18" s="30">
        <f t="shared" si="2"/>
        <v>0.26932907434290443</v>
      </c>
      <c r="J18" s="30">
        <f t="shared" si="2"/>
        <v>0.20717621103300332</v>
      </c>
      <c r="K18" s="30">
        <f t="shared" si="2"/>
        <v>0.15936631617923336</v>
      </c>
      <c r="L18" s="30">
        <f t="shared" si="2"/>
        <v>0.12258947398402564</v>
      </c>
      <c r="M18" s="30">
        <f t="shared" si="2"/>
        <v>9.429959537232746E-2</v>
      </c>
      <c r="N18" s="30">
        <f t="shared" si="2"/>
        <v>7.2538150286405756E-2</v>
      </c>
    </row>
    <row r="19" spans="1:18" ht="15" customHeight="1" x14ac:dyDescent="0.45">
      <c r="B19" s="127"/>
      <c r="C19" s="129"/>
      <c r="D19" s="18" t="s">
        <v>23</v>
      </c>
      <c r="E19" s="20">
        <f>E17</f>
        <v>0.23076923076923078</v>
      </c>
      <c r="F19" s="20">
        <f>F17-E17</f>
        <v>0.17751479289940825</v>
      </c>
      <c r="G19" s="20">
        <f>G17-F17</f>
        <v>0.1365498406918525</v>
      </c>
      <c r="H19" s="20">
        <f t="shared" ref="H19:N19" si="3">H17-G17</f>
        <v>0.10503833899373272</v>
      </c>
      <c r="I19" s="20">
        <f t="shared" si="3"/>
        <v>8.0798722302871329E-2</v>
      </c>
      <c r="J19" s="20">
        <f t="shared" si="3"/>
        <v>6.2152863309901107E-2</v>
      </c>
      <c r="K19" s="20">
        <f t="shared" si="3"/>
        <v>4.7809894853769963E-2</v>
      </c>
      <c r="L19" s="20">
        <f t="shared" si="3"/>
        <v>3.6776842195207715E-2</v>
      </c>
      <c r="M19" s="20">
        <f t="shared" si="3"/>
        <v>2.8289878611698183E-2</v>
      </c>
      <c r="N19" s="20">
        <f t="shared" si="3"/>
        <v>2.1761445085921705E-2</v>
      </c>
    </row>
    <row r="20" spans="1:18" ht="15" customHeight="1" x14ac:dyDescent="0.45">
      <c r="B20" s="117"/>
      <c r="C20" s="130"/>
      <c r="D20" s="18" t="s">
        <v>56</v>
      </c>
      <c r="E20" s="20"/>
      <c r="F20" s="20"/>
      <c r="G20" s="20"/>
      <c r="H20" s="20"/>
      <c r="I20" s="20">
        <f>SUM(E19:I19)/5</f>
        <v>0.14613418513141913</v>
      </c>
      <c r="J20" s="19"/>
      <c r="K20" s="19"/>
      <c r="L20" s="19"/>
      <c r="M20" s="19"/>
      <c r="N20" s="20">
        <f>SUM(E19:N19)/10</f>
        <v>9.2746184971359419E-2</v>
      </c>
    </row>
    <row r="21" spans="1:18" ht="15" customHeight="1" x14ac:dyDescent="0.45">
      <c r="B21" s="126" t="s">
        <v>22</v>
      </c>
      <c r="C21" s="128"/>
      <c r="D21" s="18" t="s">
        <v>40</v>
      </c>
      <c r="E21" s="20">
        <f>$E$5*2</f>
        <v>0.02</v>
      </c>
      <c r="F21" s="20">
        <f>$E$5*2</f>
        <v>0.02</v>
      </c>
      <c r="G21" s="20">
        <f>$E$5*2</f>
        <v>0.02</v>
      </c>
      <c r="H21" s="20">
        <f>$E$5*2</f>
        <v>0.02</v>
      </c>
      <c r="I21" s="20">
        <f>$E$5*2</f>
        <v>0.02</v>
      </c>
      <c r="J21" s="20">
        <f>$E$5*2</f>
        <v>0.02</v>
      </c>
      <c r="K21" s="20">
        <f>$E$5*2</f>
        <v>0.02</v>
      </c>
      <c r="L21" s="20">
        <f>$E$5*2</f>
        <v>0.02</v>
      </c>
      <c r="M21" s="20">
        <f>$E$5*2</f>
        <v>0.02</v>
      </c>
      <c r="N21" s="20">
        <f>$E$5*2</f>
        <v>0.02</v>
      </c>
    </row>
    <row r="22" spans="1:18" ht="15" customHeight="1" x14ac:dyDescent="0.45">
      <c r="B22" s="117"/>
      <c r="C22" s="130"/>
      <c r="D22" s="18" t="s">
        <v>41</v>
      </c>
      <c r="E22" s="20">
        <f>E21</f>
        <v>0.02</v>
      </c>
      <c r="F22" s="20">
        <f>E22+F21</f>
        <v>0.04</v>
      </c>
      <c r="G22" s="20">
        <f t="shared" ref="G22:N22" si="4">F22+G21</f>
        <v>0.06</v>
      </c>
      <c r="H22" s="20">
        <f t="shared" si="4"/>
        <v>0.08</v>
      </c>
      <c r="I22" s="20">
        <f t="shared" si="4"/>
        <v>0.1</v>
      </c>
      <c r="J22" s="20">
        <f t="shared" si="4"/>
        <v>0.12000000000000001</v>
      </c>
      <c r="K22" s="20">
        <f t="shared" si="4"/>
        <v>0.14000000000000001</v>
      </c>
      <c r="L22" s="20">
        <f t="shared" si="4"/>
        <v>0.16</v>
      </c>
      <c r="M22" s="20">
        <f t="shared" si="4"/>
        <v>0.18</v>
      </c>
      <c r="N22" s="20">
        <f t="shared" si="4"/>
        <v>0.19999999999999998</v>
      </c>
    </row>
    <row r="23" spans="1:18" ht="15" customHeight="1" x14ac:dyDescent="0.45">
      <c r="B23" s="5"/>
      <c r="C23" s="1"/>
      <c r="D23" s="67"/>
      <c r="E23" s="39"/>
      <c r="F23" s="39"/>
      <c r="G23" s="39"/>
      <c r="H23" s="39"/>
      <c r="I23" s="39"/>
      <c r="J23" s="39"/>
      <c r="K23" s="39"/>
      <c r="L23" s="39"/>
      <c r="M23" s="39"/>
      <c r="N23" s="39"/>
    </row>
    <row r="24" spans="1:18" ht="15" customHeight="1" x14ac:dyDescent="0.45">
      <c r="A24" s="10"/>
      <c r="B24" s="131" t="s">
        <v>91</v>
      </c>
      <c r="C24" s="68" t="s">
        <v>84</v>
      </c>
      <c r="D24" s="69">
        <f>E7</f>
        <v>0.15</v>
      </c>
      <c r="E24" s="95" t="s">
        <v>3</v>
      </c>
      <c r="F24" s="95" t="s">
        <v>4</v>
      </c>
      <c r="G24" s="95" t="s">
        <v>5</v>
      </c>
      <c r="H24" s="95" t="s">
        <v>6</v>
      </c>
      <c r="I24" s="95" t="s">
        <v>7</v>
      </c>
      <c r="J24" s="95" t="s">
        <v>8</v>
      </c>
      <c r="K24" s="95" t="s">
        <v>9</v>
      </c>
      <c r="L24" s="95" t="s">
        <v>10</v>
      </c>
      <c r="M24" s="95" t="s">
        <v>11</v>
      </c>
      <c r="N24" s="95" t="s">
        <v>12</v>
      </c>
      <c r="O24" s="10"/>
    </row>
    <row r="25" spans="1:18" ht="15" customHeight="1" x14ac:dyDescent="0.45">
      <c r="B25" s="132"/>
      <c r="C25" s="50" t="s">
        <v>39</v>
      </c>
      <c r="D25" s="36" t="str">
        <f>"10 BTC / "&amp;TEXT($E$4*10, "$###0.00,,")&amp;"M USD"</f>
        <v>10 BTC / $1.00M USD</v>
      </c>
      <c r="E25" s="96"/>
      <c r="F25" s="96"/>
      <c r="G25" s="96"/>
      <c r="H25" s="96"/>
      <c r="I25" s="96"/>
      <c r="J25" s="96"/>
      <c r="K25" s="96"/>
      <c r="L25" s="96"/>
      <c r="M25" s="96"/>
      <c r="N25" s="96"/>
    </row>
    <row r="26" spans="1:18" ht="15" customHeight="1" x14ac:dyDescent="0.45">
      <c r="B26" s="126" t="s">
        <v>21</v>
      </c>
      <c r="C26" s="118" t="s">
        <v>20</v>
      </c>
      <c r="D26" s="18" t="s">
        <v>23</v>
      </c>
      <c r="E26" s="19">
        <f>E31*$E$4/E$15</f>
        <v>0.11538461538461539</v>
      </c>
      <c r="F26" s="19">
        <f>F31*$E$4/F$15</f>
        <v>8.8757396449704137E-2</v>
      </c>
      <c r="G26" s="19">
        <f>G31*$E$4/G$15</f>
        <v>6.8274920345926263E-2</v>
      </c>
      <c r="H26" s="19">
        <f>H31*$E$4/H$15</f>
        <v>5.2519169496866358E-2</v>
      </c>
      <c r="I26" s="19">
        <f>I31*$E$4/I$15</f>
        <v>4.0399361151435657E-2</v>
      </c>
      <c r="J26" s="19">
        <f>J31*$E$4/J$15</f>
        <v>3.1076431654950505E-2</v>
      </c>
      <c r="K26" s="19">
        <f>K31*$E$4/K$15</f>
        <v>2.3904947426885002E-2</v>
      </c>
      <c r="L26" s="19">
        <f>L31*$E$4/L$15</f>
        <v>1.8388421097603851E-2</v>
      </c>
      <c r="M26" s="19">
        <f>M31*$E$4/M$15</f>
        <v>1.4144939305849114E-2</v>
      </c>
      <c r="N26" s="19">
        <f>N31*$E$4/N$15</f>
        <v>1.0880722542960857E-2</v>
      </c>
    </row>
    <row r="27" spans="1:18" ht="15" customHeight="1" x14ac:dyDescent="0.45">
      <c r="B27" s="127"/>
      <c r="C27" s="118"/>
      <c r="D27" s="18" t="s">
        <v>56</v>
      </c>
      <c r="E27" s="19"/>
      <c r="F27" s="19"/>
      <c r="G27" s="19"/>
      <c r="H27" s="19"/>
      <c r="I27" s="20">
        <f>SUM(E26:I26)/5</f>
        <v>7.3067092565709563E-2</v>
      </c>
      <c r="J27" s="19"/>
      <c r="K27" s="19"/>
      <c r="L27" s="19"/>
      <c r="M27" s="19"/>
      <c r="N27" s="20">
        <f>SUM(E26:N26)/10</f>
        <v>4.6373092485679709E-2</v>
      </c>
    </row>
    <row r="28" spans="1:18" ht="15" customHeight="1" x14ac:dyDescent="0.45">
      <c r="B28" s="127"/>
      <c r="C28" s="118"/>
      <c r="D28" s="18" t="s">
        <v>24</v>
      </c>
      <c r="E28" s="19">
        <f>E$17*(E26/E$19)</f>
        <v>0.11538461538461539</v>
      </c>
      <c r="F28" s="19">
        <f t="shared" ref="F28:N28" si="5">F$17*(F26/F$19)</f>
        <v>0.20414201183431957</v>
      </c>
      <c r="G28" s="19">
        <f t="shared" si="5"/>
        <v>0.27241693218024582</v>
      </c>
      <c r="H28" s="19">
        <f t="shared" si="5"/>
        <v>0.32493610167711212</v>
      </c>
      <c r="I28" s="19">
        <f t="shared" si="5"/>
        <v>0.36533546282854773</v>
      </c>
      <c r="J28" s="19">
        <f t="shared" si="5"/>
        <v>0.39641189448349773</v>
      </c>
      <c r="K28" s="19">
        <f t="shared" si="5"/>
        <v>0.42031684191038371</v>
      </c>
      <c r="L28" s="19">
        <f t="shared" si="5"/>
        <v>0.43870526300798701</v>
      </c>
      <c r="M28" s="19">
        <f t="shared" si="5"/>
        <v>0.45285020231383699</v>
      </c>
      <c r="N28" s="19">
        <f t="shared" si="5"/>
        <v>0.46373092485679734</v>
      </c>
    </row>
    <row r="29" spans="1:18" ht="15" customHeight="1" x14ac:dyDescent="0.45">
      <c r="B29" s="127"/>
      <c r="C29" s="114"/>
      <c r="D29" s="22" t="s">
        <v>26</v>
      </c>
      <c r="E29" s="23">
        <f>10*E26</f>
        <v>1.153846153846154</v>
      </c>
      <c r="F29" s="23">
        <f t="shared" ref="F29:N29" si="6">10*F26</f>
        <v>0.8875739644970414</v>
      </c>
      <c r="G29" s="23">
        <f t="shared" si="6"/>
        <v>0.6827492034592626</v>
      </c>
      <c r="H29" s="23">
        <f t="shared" si="6"/>
        <v>0.52519169496866358</v>
      </c>
      <c r="I29" s="23">
        <f t="shared" si="6"/>
        <v>0.40399361151435659</v>
      </c>
      <c r="J29" s="23">
        <f t="shared" si="6"/>
        <v>0.31076431654950504</v>
      </c>
      <c r="K29" s="23">
        <f t="shared" si="6"/>
        <v>0.23904947426885004</v>
      </c>
      <c r="L29" s="23">
        <f t="shared" si="6"/>
        <v>0.18388421097603852</v>
      </c>
      <c r="M29" s="23">
        <f t="shared" si="6"/>
        <v>0.14144939305849114</v>
      </c>
      <c r="N29" s="23">
        <f t="shared" si="6"/>
        <v>0.10880722542960858</v>
      </c>
      <c r="R29" s="14"/>
    </row>
    <row r="30" spans="1:18" ht="15" customHeight="1" x14ac:dyDescent="0.45">
      <c r="B30" s="127"/>
      <c r="C30" s="114"/>
      <c r="D30" s="22" t="s">
        <v>27</v>
      </c>
      <c r="E30" s="23">
        <f>10*E28</f>
        <v>1.153846153846154</v>
      </c>
      <c r="F30" s="23">
        <f>10*F28</f>
        <v>2.0414201183431957</v>
      </c>
      <c r="G30" s="23">
        <f>10*G28</f>
        <v>2.7241693218024583</v>
      </c>
      <c r="H30" s="23">
        <f t="shared" ref="H30:N30" si="7">10*H28</f>
        <v>3.2493610167711213</v>
      </c>
      <c r="I30" s="23">
        <f t="shared" si="7"/>
        <v>3.6533546282854772</v>
      </c>
      <c r="J30" s="23">
        <f t="shared" si="7"/>
        <v>3.9641189448349774</v>
      </c>
      <c r="K30" s="23">
        <f t="shared" si="7"/>
        <v>4.2031684191038368</v>
      </c>
      <c r="L30" s="23">
        <f t="shared" si="7"/>
        <v>4.3870526300798698</v>
      </c>
      <c r="M30" s="23">
        <f t="shared" si="7"/>
        <v>4.5285020231383699</v>
      </c>
      <c r="N30" s="23">
        <f t="shared" si="7"/>
        <v>4.6373092485679734</v>
      </c>
      <c r="R30" s="14"/>
    </row>
    <row r="31" spans="1:18" ht="15" customHeight="1" x14ac:dyDescent="0.45">
      <c r="B31" s="127"/>
      <c r="C31" s="118" t="s">
        <v>37</v>
      </c>
      <c r="D31" s="18" t="s">
        <v>25</v>
      </c>
      <c r="E31" s="19">
        <f>$D$24</f>
        <v>0.15</v>
      </c>
      <c r="F31" s="19">
        <f t="shared" ref="F31:N31" si="8">$D$24</f>
        <v>0.15</v>
      </c>
      <c r="G31" s="19">
        <f t="shared" si="8"/>
        <v>0.15</v>
      </c>
      <c r="H31" s="19">
        <f t="shared" si="8"/>
        <v>0.15</v>
      </c>
      <c r="I31" s="19">
        <f t="shared" si="8"/>
        <v>0.15</v>
      </c>
      <c r="J31" s="19">
        <f t="shared" si="8"/>
        <v>0.15</v>
      </c>
      <c r="K31" s="19">
        <f t="shared" si="8"/>
        <v>0.15</v>
      </c>
      <c r="L31" s="19">
        <f t="shared" si="8"/>
        <v>0.15</v>
      </c>
      <c r="M31" s="19">
        <f t="shared" si="8"/>
        <v>0.15</v>
      </c>
      <c r="N31" s="19">
        <f t="shared" si="8"/>
        <v>0.15</v>
      </c>
    </row>
    <row r="32" spans="1:18" ht="15" customHeight="1" x14ac:dyDescent="0.45">
      <c r="B32" s="127"/>
      <c r="C32" s="114"/>
      <c r="D32" s="22" t="s">
        <v>28</v>
      </c>
      <c r="E32" s="24">
        <f>E29*E$15</f>
        <v>150000.00000000003</v>
      </c>
      <c r="F32" s="24">
        <f t="shared" ref="F32:N32" si="9">F29*F$15</f>
        <v>150000</v>
      </c>
      <c r="G32" s="24">
        <f t="shared" si="9"/>
        <v>150000</v>
      </c>
      <c r="H32" s="24">
        <f t="shared" si="9"/>
        <v>150000</v>
      </c>
      <c r="I32" s="24">
        <f t="shared" si="9"/>
        <v>150000</v>
      </c>
      <c r="J32" s="24">
        <f t="shared" si="9"/>
        <v>150000</v>
      </c>
      <c r="K32" s="24">
        <f t="shared" si="9"/>
        <v>150000</v>
      </c>
      <c r="L32" s="24">
        <f t="shared" si="9"/>
        <v>150000.00000000003</v>
      </c>
      <c r="M32" s="24">
        <f t="shared" si="9"/>
        <v>150000</v>
      </c>
      <c r="N32" s="24">
        <f t="shared" si="9"/>
        <v>150000</v>
      </c>
    </row>
    <row r="33" spans="1:18" ht="15" customHeight="1" x14ac:dyDescent="0.45">
      <c r="B33" s="127"/>
      <c r="C33" s="114"/>
      <c r="D33" s="22" t="s">
        <v>29</v>
      </c>
      <c r="E33" s="24">
        <f>E32</f>
        <v>150000.00000000003</v>
      </c>
      <c r="F33" s="24">
        <f>E33+F32</f>
        <v>300000</v>
      </c>
      <c r="G33" s="24">
        <f t="shared" ref="G33:N33" si="10">F33+G32</f>
        <v>450000</v>
      </c>
      <c r="H33" s="24">
        <f t="shared" si="10"/>
        <v>600000</v>
      </c>
      <c r="I33" s="24">
        <f t="shared" si="10"/>
        <v>750000</v>
      </c>
      <c r="J33" s="24">
        <f t="shared" si="10"/>
        <v>900000</v>
      </c>
      <c r="K33" s="24">
        <f t="shared" si="10"/>
        <v>1050000</v>
      </c>
      <c r="L33" s="24">
        <f t="shared" si="10"/>
        <v>1200000</v>
      </c>
      <c r="M33" s="24">
        <f t="shared" si="10"/>
        <v>1350000</v>
      </c>
      <c r="N33" s="24">
        <f t="shared" si="10"/>
        <v>1500000</v>
      </c>
    </row>
    <row r="34" spans="1:18" ht="15" customHeight="1" x14ac:dyDescent="0.45">
      <c r="B34" s="127"/>
      <c r="C34" s="118" t="s">
        <v>36</v>
      </c>
      <c r="D34" s="18" t="s">
        <v>25</v>
      </c>
      <c r="E34" s="19">
        <f>E28*E$15/$E$4</f>
        <v>0.15</v>
      </c>
      <c r="F34" s="19">
        <f>F28*F$15/$E$4-E34</f>
        <v>0.19500000000000009</v>
      </c>
      <c r="G34" s="19">
        <f>G28*G$15/$E$4-F34-E34</f>
        <v>0.25349999999999995</v>
      </c>
      <c r="H34" s="19">
        <f>H28*H$15/$E$4-G34-F34-E34</f>
        <v>0.32955000000000001</v>
      </c>
      <c r="I34" s="19">
        <f>I28*I$15/$E$4-H34-G34-F34-E34</f>
        <v>0.42841499999999977</v>
      </c>
      <c r="J34" s="19">
        <f>J28*J$15/$E$4-I34-H34-G34-F34-E34</f>
        <v>0.55693949999999748</v>
      </c>
      <c r="K34" s="19">
        <f>K28*K$15/$E$4-J34-I34-H34-G34-F34-E34</f>
        <v>0.72402135000000556</v>
      </c>
      <c r="L34" s="19">
        <f>L28*L$15/$E$4-K34-J34-I34-H34-G34-F34-E34</f>
        <v>0.94122775499999645</v>
      </c>
      <c r="M34" s="19">
        <f>M28*M$15/$E$4-L34-K34-J34-I34-H34-G34-F34-E34</f>
        <v>1.2235960815000084</v>
      </c>
      <c r="N34" s="19">
        <f>N28*N$15/$E$4-M34-L34-K34-J34-I34-H34-G34-F34-E34</f>
        <v>1.5906749059499956</v>
      </c>
      <c r="R34" s="17"/>
    </row>
    <row r="35" spans="1:18" ht="15" customHeight="1" x14ac:dyDescent="0.45">
      <c r="B35" s="127"/>
      <c r="C35" s="118"/>
      <c r="D35" s="18" t="s">
        <v>55</v>
      </c>
      <c r="E35" s="20"/>
      <c r="F35" s="20"/>
      <c r="G35" s="20"/>
      <c r="H35" s="20"/>
      <c r="I35" s="47">
        <f>SUM(E34:I34)/5</f>
        <v>0.27129299999999995</v>
      </c>
      <c r="J35" s="20"/>
      <c r="K35" s="20"/>
      <c r="L35" s="20"/>
      <c r="M35" s="20"/>
      <c r="N35" s="20">
        <f>SUM(E34:N34)/10</f>
        <v>0.63929245924500033</v>
      </c>
    </row>
    <row r="36" spans="1:18" ht="15" customHeight="1" x14ac:dyDescent="0.45">
      <c r="B36" s="127"/>
      <c r="C36" s="114"/>
      <c r="D36" s="22" t="s">
        <v>28</v>
      </c>
      <c r="E36" s="25">
        <f>E38</f>
        <v>150000.00000000003</v>
      </c>
      <c r="F36" s="25">
        <f>F38-E38</f>
        <v>195000.00000000003</v>
      </c>
      <c r="G36" s="25">
        <f t="shared" ref="G36:N36" si="11">G38-F38</f>
        <v>253500.00000000006</v>
      </c>
      <c r="H36" s="25">
        <f t="shared" si="11"/>
        <v>329549.99999999988</v>
      </c>
      <c r="I36" s="25">
        <f t="shared" si="11"/>
        <v>428414.99999999977</v>
      </c>
      <c r="J36" s="25">
        <f t="shared" si="11"/>
        <v>556939.49999999767</v>
      </c>
      <c r="K36" s="25">
        <f t="shared" si="11"/>
        <v>724021.35000000498</v>
      </c>
      <c r="L36" s="25">
        <f t="shared" si="11"/>
        <v>941227.75499999616</v>
      </c>
      <c r="M36" s="25">
        <f t="shared" si="11"/>
        <v>1223596.0815000096</v>
      </c>
      <c r="N36" s="25">
        <f t="shared" si="11"/>
        <v>1590674.9059499949</v>
      </c>
    </row>
    <row r="37" spans="1:18" ht="15" customHeight="1" x14ac:dyDescent="0.45">
      <c r="B37" s="127"/>
      <c r="C37" s="114"/>
      <c r="D37" s="22" t="s">
        <v>57</v>
      </c>
      <c r="E37" s="25"/>
      <c r="F37" s="25"/>
      <c r="G37" s="25"/>
      <c r="H37" s="25"/>
      <c r="I37" s="25">
        <f>SUM(E36:I36)/5</f>
        <v>271292.99999999994</v>
      </c>
      <c r="J37" s="25"/>
      <c r="K37" s="25"/>
      <c r="L37" s="25"/>
      <c r="M37" s="25"/>
      <c r="N37" s="25">
        <f>SUM(E36:N36)/10</f>
        <v>639292.45924500027</v>
      </c>
    </row>
    <row r="38" spans="1:18" ht="15" customHeight="1" x14ac:dyDescent="0.45">
      <c r="B38" s="117"/>
      <c r="C38" s="114"/>
      <c r="D38" s="22" t="s">
        <v>29</v>
      </c>
      <c r="E38" s="24">
        <f t="shared" ref="E38:N38" si="12">E30*E$15</f>
        <v>150000.00000000003</v>
      </c>
      <c r="F38" s="24">
        <f t="shared" si="12"/>
        <v>345000.00000000006</v>
      </c>
      <c r="G38" s="24">
        <f t="shared" si="12"/>
        <v>598500.00000000012</v>
      </c>
      <c r="H38" s="24">
        <f t="shared" si="12"/>
        <v>928050</v>
      </c>
      <c r="I38" s="24">
        <f t="shared" si="12"/>
        <v>1356464.9999999998</v>
      </c>
      <c r="J38" s="24">
        <f t="shared" si="12"/>
        <v>1913404.4999999974</v>
      </c>
      <c r="K38" s="24">
        <f t="shared" si="12"/>
        <v>2637425.8500000024</v>
      </c>
      <c r="L38" s="24">
        <f t="shared" si="12"/>
        <v>3578653.6049999986</v>
      </c>
      <c r="M38" s="24">
        <f t="shared" si="12"/>
        <v>4802249.6865000082</v>
      </c>
      <c r="N38" s="24">
        <f t="shared" si="12"/>
        <v>6392924.5924500031</v>
      </c>
    </row>
    <row r="39" spans="1:18" ht="15" customHeight="1" x14ac:dyDescent="0.45">
      <c r="A39" s="10"/>
      <c r="B39" s="5"/>
      <c r="C39" s="1"/>
      <c r="D39" s="67"/>
      <c r="E39" s="39"/>
      <c r="F39" s="39"/>
      <c r="G39" s="39"/>
      <c r="H39" s="39"/>
      <c r="I39" s="39"/>
      <c r="J39" s="39"/>
      <c r="K39" s="39"/>
      <c r="L39" s="39"/>
      <c r="M39" s="39"/>
      <c r="N39" s="39"/>
      <c r="O39" s="10"/>
    </row>
    <row r="40" spans="1:18" ht="15" customHeight="1" x14ac:dyDescent="0.45">
      <c r="B40" s="124" t="s">
        <v>92</v>
      </c>
      <c r="C40" s="70" t="s">
        <v>85</v>
      </c>
      <c r="D40" s="71">
        <f>E8</f>
        <v>0.9</v>
      </c>
      <c r="E40" s="95" t="s">
        <v>3</v>
      </c>
      <c r="F40" s="95" t="s">
        <v>4</v>
      </c>
      <c r="G40" s="95" t="s">
        <v>5</v>
      </c>
      <c r="H40" s="95" t="s">
        <v>6</v>
      </c>
      <c r="I40" s="95" t="s">
        <v>7</v>
      </c>
      <c r="J40" s="95" t="s">
        <v>8</v>
      </c>
      <c r="K40" s="95" t="s">
        <v>9</v>
      </c>
      <c r="L40" s="95" t="s">
        <v>10</v>
      </c>
      <c r="M40" s="95" t="s">
        <v>11</v>
      </c>
      <c r="N40" s="95" t="s">
        <v>12</v>
      </c>
    </row>
    <row r="41" spans="1:18" ht="15" customHeight="1" x14ac:dyDescent="0.45">
      <c r="B41" s="125"/>
      <c r="C41" s="51" t="s">
        <v>39</v>
      </c>
      <c r="D41" s="37" t="str">
        <f>"10 BTC / "&amp;TEXT($E$4*10, "$###0.00,,")&amp;"M USD"</f>
        <v>10 BTC / $1.00M USD</v>
      </c>
      <c r="E41" s="96"/>
      <c r="F41" s="96"/>
      <c r="G41" s="96"/>
      <c r="H41" s="96"/>
      <c r="I41" s="96"/>
      <c r="J41" s="96"/>
      <c r="K41" s="96"/>
      <c r="L41" s="96"/>
      <c r="M41" s="96"/>
      <c r="N41" s="96"/>
    </row>
    <row r="42" spans="1:18" ht="15" customHeight="1" x14ac:dyDescent="0.45">
      <c r="B42" s="114" t="s">
        <v>21</v>
      </c>
      <c r="C42" s="118" t="s">
        <v>20</v>
      </c>
      <c r="D42" s="18" t="s">
        <v>23</v>
      </c>
      <c r="E42" s="19">
        <f>E$19*$D40-E26</f>
        <v>9.2307692307692313E-2</v>
      </c>
      <c r="F42" s="19">
        <f t="shared" ref="F42:N42" si="13">F$19*$D40-F26</f>
        <v>7.1005917159763302E-2</v>
      </c>
      <c r="G42" s="19">
        <f t="shared" si="13"/>
        <v>5.4619936276740985E-2</v>
      </c>
      <c r="H42" s="19">
        <f t="shared" si="13"/>
        <v>4.2015335597493084E-2</v>
      </c>
      <c r="I42" s="19">
        <f t="shared" si="13"/>
        <v>3.2319488921148547E-2</v>
      </c>
      <c r="J42" s="19">
        <f t="shared" si="13"/>
        <v>2.4861145323960492E-2</v>
      </c>
      <c r="K42" s="19">
        <f t="shared" si="13"/>
        <v>1.9123957941507966E-2</v>
      </c>
      <c r="L42" s="19">
        <f t="shared" si="13"/>
        <v>1.4710736878083094E-2</v>
      </c>
      <c r="M42" s="19">
        <f t="shared" si="13"/>
        <v>1.1315951444679251E-2</v>
      </c>
      <c r="N42" s="19">
        <f t="shared" si="13"/>
        <v>8.7045780343686773E-3</v>
      </c>
      <c r="R42" s="14"/>
    </row>
    <row r="43" spans="1:18" ht="15" customHeight="1" x14ac:dyDescent="0.45">
      <c r="B43" s="114"/>
      <c r="C43" s="118"/>
      <c r="D43" s="18" t="s">
        <v>56</v>
      </c>
      <c r="E43" s="19"/>
      <c r="F43" s="19"/>
      <c r="G43" s="19"/>
      <c r="H43" s="19"/>
      <c r="I43" s="47">
        <f>SUM(E42:I42)/5</f>
        <v>5.8453674052567649E-2</v>
      </c>
      <c r="J43" s="19"/>
      <c r="K43" s="19"/>
      <c r="L43" s="19"/>
      <c r="M43" s="19"/>
      <c r="N43" s="20">
        <f>SUM(E42:N42)/10</f>
        <v>3.7098473988543774E-2</v>
      </c>
      <c r="R43" s="14"/>
    </row>
    <row r="44" spans="1:18" ht="15" customHeight="1" x14ac:dyDescent="0.45">
      <c r="B44" s="114"/>
      <c r="C44" s="118"/>
      <c r="D44" s="18" t="s">
        <v>24</v>
      </c>
      <c r="E44" s="19">
        <f>E$17*$D40-E26</f>
        <v>9.2307692307692313E-2</v>
      </c>
      <c r="F44" s="19">
        <f t="shared" ref="F44:N44" si="14">F$17*$D40-F26</f>
        <v>0.27869822485207096</v>
      </c>
      <c r="G44" s="19">
        <f t="shared" si="14"/>
        <v>0.42207555757851611</v>
      </c>
      <c r="H44" s="19">
        <f t="shared" si="14"/>
        <v>0.53236581352193557</v>
      </c>
      <c r="I44" s="19">
        <f t="shared" si="14"/>
        <v>0.61720447193995043</v>
      </c>
      <c r="J44" s="19">
        <f t="shared" si="14"/>
        <v>0.68246497841534648</v>
      </c>
      <c r="K44" s="19">
        <f t="shared" si="14"/>
        <v>0.73266536801180504</v>
      </c>
      <c r="L44" s="19">
        <f t="shared" si="14"/>
        <v>0.77128105231677313</v>
      </c>
      <c r="M44" s="19">
        <f t="shared" si="14"/>
        <v>0.80098542485905611</v>
      </c>
      <c r="N44" s="19">
        <f t="shared" si="14"/>
        <v>0.82383494219927389</v>
      </c>
    </row>
    <row r="45" spans="1:18" ht="15" customHeight="1" x14ac:dyDescent="0.45">
      <c r="B45" s="114"/>
      <c r="C45" s="114"/>
      <c r="D45" s="22" t="s">
        <v>26</v>
      </c>
      <c r="E45" s="23">
        <f>10*E42</f>
        <v>0.92307692307692313</v>
      </c>
      <c r="F45" s="23">
        <f t="shared" ref="F45:N45" si="15">10*F42</f>
        <v>0.71005917159763299</v>
      </c>
      <c r="G45" s="23">
        <f t="shared" si="15"/>
        <v>0.54619936276740988</v>
      </c>
      <c r="H45" s="23">
        <f t="shared" si="15"/>
        <v>0.42015335597493086</v>
      </c>
      <c r="I45" s="23">
        <f t="shared" si="15"/>
        <v>0.32319488921148548</v>
      </c>
      <c r="J45" s="23">
        <f t="shared" si="15"/>
        <v>0.24861145323960493</v>
      </c>
      <c r="K45" s="23">
        <f t="shared" si="15"/>
        <v>0.19123957941507966</v>
      </c>
      <c r="L45" s="23">
        <f t="shared" si="15"/>
        <v>0.14710736878083094</v>
      </c>
      <c r="M45" s="23">
        <f t="shared" si="15"/>
        <v>0.11315951444679251</v>
      </c>
      <c r="N45" s="23">
        <f t="shared" si="15"/>
        <v>8.7045780343686777E-2</v>
      </c>
    </row>
    <row r="46" spans="1:18" ht="15" customHeight="1" x14ac:dyDescent="0.45">
      <c r="B46" s="114"/>
      <c r="C46" s="114"/>
      <c r="D46" s="22" t="s">
        <v>27</v>
      </c>
      <c r="E46" s="23">
        <f>10*E44</f>
        <v>0.92307692307692313</v>
      </c>
      <c r="F46" s="23">
        <f>10*F44</f>
        <v>2.7869822485207099</v>
      </c>
      <c r="G46" s="23">
        <f>10*G44</f>
        <v>4.2207555757851614</v>
      </c>
      <c r="H46" s="23">
        <f t="shared" ref="H46:N46" si="16">10*H44</f>
        <v>5.3236581352193557</v>
      </c>
      <c r="I46" s="23">
        <f t="shared" si="16"/>
        <v>6.1720447193995041</v>
      </c>
      <c r="J46" s="23">
        <f t="shared" si="16"/>
        <v>6.8246497841534648</v>
      </c>
      <c r="K46" s="23">
        <f t="shared" si="16"/>
        <v>7.3266536801180502</v>
      </c>
      <c r="L46" s="23">
        <f t="shared" si="16"/>
        <v>7.7128105231677315</v>
      </c>
      <c r="M46" s="23">
        <f t="shared" si="16"/>
        <v>8.0098542485905604</v>
      </c>
      <c r="N46" s="23">
        <f t="shared" si="16"/>
        <v>8.2383494219927389</v>
      </c>
    </row>
    <row r="47" spans="1:18" ht="15" customHeight="1" x14ac:dyDescent="0.45">
      <c r="B47" s="114"/>
      <c r="C47" s="118" t="s">
        <v>37</v>
      </c>
      <c r="D47" s="18" t="s">
        <v>25</v>
      </c>
      <c r="E47" s="19">
        <f>E42*E$15/$E$4</f>
        <v>0.12</v>
      </c>
      <c r="F47" s="19">
        <f>F42*F$15/$E$4</f>
        <v>0.11999999999999998</v>
      </c>
      <c r="G47" s="19">
        <f>G42*G$15/$E$4</f>
        <v>0.11999999999999994</v>
      </c>
      <c r="H47" s="19">
        <f>H42*H$15/$E$4</f>
        <v>0.12</v>
      </c>
      <c r="I47" s="19">
        <f>I42*I$15/$E$4</f>
        <v>0.12000000000000008</v>
      </c>
      <c r="J47" s="19">
        <f>J42*J$15/$E$4</f>
        <v>0.12000000000000041</v>
      </c>
      <c r="K47" s="19">
        <f>K42*K$15/$E$4</f>
        <v>0.11999999999999976</v>
      </c>
      <c r="L47" s="19">
        <f>L42*L$15/$E$4</f>
        <v>0.12000000000000012</v>
      </c>
      <c r="M47" s="19">
        <f>M42*M$15/$E$4</f>
        <v>0.11999999999999958</v>
      </c>
      <c r="N47" s="19">
        <f>N42*N$15/$E$4</f>
        <v>0.11999999999999987</v>
      </c>
      <c r="R47" s="14"/>
    </row>
    <row r="48" spans="1:18" ht="15" customHeight="1" x14ac:dyDescent="0.45">
      <c r="B48" s="114"/>
      <c r="C48" s="114"/>
      <c r="D48" s="22" t="s">
        <v>28</v>
      </c>
      <c r="E48" s="24">
        <f t="shared" ref="E48:N48" si="17">E45*E$15</f>
        <v>120000</v>
      </c>
      <c r="F48" s="24">
        <f t="shared" si="17"/>
        <v>119999.99999999997</v>
      </c>
      <c r="G48" s="24">
        <f t="shared" si="17"/>
        <v>119999.99999999996</v>
      </c>
      <c r="H48" s="24">
        <f t="shared" si="17"/>
        <v>120000</v>
      </c>
      <c r="I48" s="24">
        <f t="shared" si="17"/>
        <v>120000.00000000007</v>
      </c>
      <c r="J48" s="24">
        <f t="shared" si="17"/>
        <v>120000.00000000042</v>
      </c>
      <c r="K48" s="24">
        <f t="shared" si="17"/>
        <v>119999.99999999977</v>
      </c>
      <c r="L48" s="24">
        <f t="shared" si="17"/>
        <v>120000.00000000012</v>
      </c>
      <c r="M48" s="24">
        <f t="shared" si="17"/>
        <v>119999.99999999958</v>
      </c>
      <c r="N48" s="24">
        <f t="shared" si="17"/>
        <v>119999.99999999988</v>
      </c>
      <c r="R48" s="14"/>
    </row>
    <row r="49" spans="2:18" ht="15" customHeight="1" x14ac:dyDescent="0.45">
      <c r="B49" s="114"/>
      <c r="C49" s="114"/>
      <c r="D49" s="22" t="s">
        <v>29</v>
      </c>
      <c r="E49" s="24">
        <f>E48</f>
        <v>120000</v>
      </c>
      <c r="F49" s="24">
        <f>E49+F48</f>
        <v>239999.99999999997</v>
      </c>
      <c r="G49" s="24">
        <f t="shared" ref="G49:N49" si="18">F49+G48</f>
        <v>359999.99999999994</v>
      </c>
      <c r="H49" s="24">
        <f t="shared" si="18"/>
        <v>479999.99999999994</v>
      </c>
      <c r="I49" s="24">
        <f t="shared" si="18"/>
        <v>600000</v>
      </c>
      <c r="J49" s="24">
        <f t="shared" si="18"/>
        <v>720000.00000000047</v>
      </c>
      <c r="K49" s="24">
        <f t="shared" si="18"/>
        <v>840000.00000000023</v>
      </c>
      <c r="L49" s="24">
        <f t="shared" si="18"/>
        <v>960000.00000000035</v>
      </c>
      <c r="M49" s="24">
        <f t="shared" si="18"/>
        <v>1080000</v>
      </c>
      <c r="N49" s="24">
        <f t="shared" si="18"/>
        <v>1200000</v>
      </c>
      <c r="R49" s="14"/>
    </row>
    <row r="50" spans="2:18" ht="15" customHeight="1" x14ac:dyDescent="0.45">
      <c r="B50" s="114"/>
      <c r="C50" s="118" t="s">
        <v>36</v>
      </c>
      <c r="D50" s="18" t="s">
        <v>25</v>
      </c>
      <c r="E50" s="19">
        <f>E44*E$15/$E$4</f>
        <v>0.12</v>
      </c>
      <c r="F50" s="19">
        <f>F44*F$15/$E$4-E50</f>
        <v>0.35099999999999992</v>
      </c>
      <c r="G50" s="19">
        <f>G44*G$15/$E$4-F50-E50</f>
        <v>0.45630000000000004</v>
      </c>
      <c r="H50" s="19">
        <f>H44*H$15/$E$4-G50-F50-E50</f>
        <v>0.59319000000000044</v>
      </c>
      <c r="I50" s="19">
        <f>I44*I$15/$E$4-H50-G50-F50-E50</f>
        <v>0.77114699999999969</v>
      </c>
      <c r="J50" s="19">
        <f>J44*J$15/$E$4-I50-H50-G50-F50-E50</f>
        <v>1.0024911000000003</v>
      </c>
      <c r="K50" s="19">
        <f>K44*K$15/$E$4-J50-I50-H50-G50-F50-E50</f>
        <v>1.3032384300000008</v>
      </c>
      <c r="L50" s="19">
        <f>L44*L$15/$E$4-K50-J50-I50-H50-G50-F50-E50</f>
        <v>1.6942099589999997</v>
      </c>
      <c r="M50" s="19">
        <f>M44*M$15/$E$4-L50-K50-J50-I50-H50-G50-F50-E50</f>
        <v>2.2024729466999982</v>
      </c>
      <c r="N50" s="19">
        <f>N44*N$15/$E$4-M50-L50-K50-J50-I50-H50-G50-F50-E50</f>
        <v>2.8632148307100005</v>
      </c>
      <c r="R50" s="14"/>
    </row>
    <row r="51" spans="2:18" ht="15" customHeight="1" x14ac:dyDescent="0.45">
      <c r="B51" s="114"/>
      <c r="C51" s="118"/>
      <c r="D51" s="18" t="s">
        <v>55</v>
      </c>
      <c r="E51" s="20"/>
      <c r="F51" s="20"/>
      <c r="G51" s="20"/>
      <c r="H51" s="20"/>
      <c r="I51" s="20">
        <f>SUM(E50:I50)/5</f>
        <v>0.45832740000000005</v>
      </c>
      <c r="J51" s="20"/>
      <c r="K51" s="20"/>
      <c r="L51" s="20"/>
      <c r="M51" s="20"/>
      <c r="N51" s="20">
        <f>SUM(E50:N50)/10</f>
        <v>1.1357264266409999</v>
      </c>
      <c r="R51" s="14"/>
    </row>
    <row r="52" spans="2:18" ht="15" customHeight="1" x14ac:dyDescent="0.45">
      <c r="B52" s="114"/>
      <c r="C52" s="114"/>
      <c r="D52" s="22" t="s">
        <v>28</v>
      </c>
      <c r="E52" s="25">
        <f>E54</f>
        <v>120000</v>
      </c>
      <c r="F52" s="25">
        <f>F54-E54</f>
        <v>350999.99999999994</v>
      </c>
      <c r="G52" s="25">
        <f t="shared" ref="G52:N52" si="19">G54-F54</f>
        <v>456300.00000000006</v>
      </c>
      <c r="H52" s="25">
        <f t="shared" si="19"/>
        <v>593190.00000000023</v>
      </c>
      <c r="I52" s="25">
        <f t="shared" si="19"/>
        <v>771146.99999999977</v>
      </c>
      <c r="J52" s="25">
        <f t="shared" si="19"/>
        <v>1002491.1000000001</v>
      </c>
      <c r="K52" s="25">
        <f t="shared" si="19"/>
        <v>1303238.4300000002</v>
      </c>
      <c r="L52" s="25">
        <f t="shared" si="19"/>
        <v>1694209.9590000007</v>
      </c>
      <c r="M52" s="25">
        <f t="shared" si="19"/>
        <v>2202472.9466999983</v>
      </c>
      <c r="N52" s="25">
        <f t="shared" si="19"/>
        <v>2863214.8307099994</v>
      </c>
      <c r="R52" s="14"/>
    </row>
    <row r="53" spans="2:18" ht="15" customHeight="1" x14ac:dyDescent="0.45">
      <c r="B53" s="114"/>
      <c r="C53" s="114"/>
      <c r="D53" s="22" t="s">
        <v>57</v>
      </c>
      <c r="E53" s="25"/>
      <c r="F53" s="25"/>
      <c r="G53" s="25"/>
      <c r="H53" s="25"/>
      <c r="I53" s="25">
        <f>SUM(E52:I52)/5</f>
        <v>458327.4</v>
      </c>
      <c r="J53" s="25"/>
      <c r="K53" s="25"/>
      <c r="L53" s="25"/>
      <c r="M53" s="25"/>
      <c r="N53" s="25">
        <f>SUM(E52:N52)/10</f>
        <v>1135726.426641</v>
      </c>
      <c r="R53" s="14"/>
    </row>
    <row r="54" spans="2:18" ht="15" customHeight="1" x14ac:dyDescent="0.45">
      <c r="B54" s="114"/>
      <c r="C54" s="114"/>
      <c r="D54" s="22" t="s">
        <v>29</v>
      </c>
      <c r="E54" s="24">
        <f t="shared" ref="E54:N54" si="20">E46*E$15</f>
        <v>120000</v>
      </c>
      <c r="F54" s="24">
        <f t="shared" si="20"/>
        <v>470999.99999999994</v>
      </c>
      <c r="G54" s="24">
        <f t="shared" si="20"/>
        <v>927300</v>
      </c>
      <c r="H54" s="24">
        <f t="shared" si="20"/>
        <v>1520490.0000000002</v>
      </c>
      <c r="I54" s="24">
        <f t="shared" si="20"/>
        <v>2291637</v>
      </c>
      <c r="J54" s="24">
        <f t="shared" si="20"/>
        <v>3294128.1</v>
      </c>
      <c r="K54" s="24">
        <f t="shared" si="20"/>
        <v>4597366.53</v>
      </c>
      <c r="L54" s="24">
        <f t="shared" si="20"/>
        <v>6291576.489000001</v>
      </c>
      <c r="M54" s="24">
        <f t="shared" si="20"/>
        <v>8494049.4356999993</v>
      </c>
      <c r="N54" s="24">
        <f t="shared" si="20"/>
        <v>11357264.266409999</v>
      </c>
      <c r="R54" s="14"/>
    </row>
    <row r="55" spans="2:18" ht="15" customHeight="1" x14ac:dyDescent="0.45">
      <c r="B55" s="114" t="s">
        <v>22</v>
      </c>
      <c r="C55" s="118" t="s">
        <v>20</v>
      </c>
      <c r="D55" s="18" t="s">
        <v>23</v>
      </c>
      <c r="E55" s="19">
        <f>E$21*$D40</f>
        <v>1.8000000000000002E-2</v>
      </c>
      <c r="F55" s="19">
        <f t="shared" ref="F55:N55" si="21">F$21*$D40</f>
        <v>1.8000000000000002E-2</v>
      </c>
      <c r="G55" s="19">
        <f t="shared" si="21"/>
        <v>1.8000000000000002E-2</v>
      </c>
      <c r="H55" s="19">
        <f t="shared" si="21"/>
        <v>1.8000000000000002E-2</v>
      </c>
      <c r="I55" s="19">
        <f t="shared" si="21"/>
        <v>1.8000000000000002E-2</v>
      </c>
      <c r="J55" s="19">
        <f t="shared" si="21"/>
        <v>1.8000000000000002E-2</v>
      </c>
      <c r="K55" s="19">
        <f t="shared" si="21"/>
        <v>1.8000000000000002E-2</v>
      </c>
      <c r="L55" s="19">
        <f t="shared" si="21"/>
        <v>1.8000000000000002E-2</v>
      </c>
      <c r="M55" s="19">
        <f t="shared" si="21"/>
        <v>1.8000000000000002E-2</v>
      </c>
      <c r="N55" s="19">
        <f t="shared" si="21"/>
        <v>1.8000000000000002E-2</v>
      </c>
      <c r="R55" s="14"/>
    </row>
    <row r="56" spans="2:18" ht="15" customHeight="1" x14ac:dyDescent="0.45">
      <c r="B56" s="114"/>
      <c r="C56" s="118"/>
      <c r="D56" s="18" t="s">
        <v>24</v>
      </c>
      <c r="E56" s="19">
        <f>E$22*$D40</f>
        <v>1.8000000000000002E-2</v>
      </c>
      <c r="F56" s="19">
        <f t="shared" ref="F56:N56" si="22">F$22*$D40</f>
        <v>3.6000000000000004E-2</v>
      </c>
      <c r="G56" s="19">
        <f t="shared" si="22"/>
        <v>5.3999999999999999E-2</v>
      </c>
      <c r="H56" s="19">
        <f t="shared" si="22"/>
        <v>7.2000000000000008E-2</v>
      </c>
      <c r="I56" s="19">
        <f t="shared" si="22"/>
        <v>9.0000000000000011E-2</v>
      </c>
      <c r="J56" s="19">
        <f t="shared" si="22"/>
        <v>0.10800000000000001</v>
      </c>
      <c r="K56" s="19">
        <f t="shared" si="22"/>
        <v>0.12600000000000003</v>
      </c>
      <c r="L56" s="19">
        <f t="shared" si="22"/>
        <v>0.14400000000000002</v>
      </c>
      <c r="M56" s="19">
        <f t="shared" si="22"/>
        <v>0.16200000000000001</v>
      </c>
      <c r="N56" s="19">
        <f t="shared" si="22"/>
        <v>0.18</v>
      </c>
      <c r="R56" s="14"/>
    </row>
    <row r="57" spans="2:18" ht="15" customHeight="1" x14ac:dyDescent="0.45">
      <c r="B57" s="114"/>
      <c r="C57" s="114"/>
      <c r="D57" s="22" t="s">
        <v>26</v>
      </c>
      <c r="E57" s="23">
        <f>10*E55</f>
        <v>0.18000000000000002</v>
      </c>
      <c r="F57" s="23">
        <f t="shared" ref="F57:N58" si="23">10*F55</f>
        <v>0.18000000000000002</v>
      </c>
      <c r="G57" s="23">
        <f t="shared" si="23"/>
        <v>0.18000000000000002</v>
      </c>
      <c r="H57" s="23">
        <f t="shared" si="23"/>
        <v>0.18000000000000002</v>
      </c>
      <c r="I57" s="23">
        <f t="shared" si="23"/>
        <v>0.18000000000000002</v>
      </c>
      <c r="J57" s="23">
        <f t="shared" si="23"/>
        <v>0.18000000000000002</v>
      </c>
      <c r="K57" s="23">
        <f t="shared" si="23"/>
        <v>0.18000000000000002</v>
      </c>
      <c r="L57" s="23">
        <f t="shared" si="23"/>
        <v>0.18000000000000002</v>
      </c>
      <c r="M57" s="23">
        <f t="shared" si="23"/>
        <v>0.18000000000000002</v>
      </c>
      <c r="N57" s="23">
        <f t="shared" si="23"/>
        <v>0.18000000000000002</v>
      </c>
      <c r="R57" s="14"/>
    </row>
    <row r="58" spans="2:18" ht="15" customHeight="1" x14ac:dyDescent="0.45">
      <c r="B58" s="114"/>
      <c r="C58" s="114"/>
      <c r="D58" s="22" t="s">
        <v>27</v>
      </c>
      <c r="E58" s="23">
        <f>10*E56</f>
        <v>0.18000000000000002</v>
      </c>
      <c r="F58" s="23">
        <f t="shared" si="23"/>
        <v>0.36000000000000004</v>
      </c>
      <c r="G58" s="23">
        <f t="shared" si="23"/>
        <v>0.54</v>
      </c>
      <c r="H58" s="23">
        <f t="shared" si="23"/>
        <v>0.72000000000000008</v>
      </c>
      <c r="I58" s="23">
        <f t="shared" si="23"/>
        <v>0.90000000000000013</v>
      </c>
      <c r="J58" s="23">
        <f t="shared" si="23"/>
        <v>1.08</v>
      </c>
      <c r="K58" s="23">
        <f t="shared" si="23"/>
        <v>1.2600000000000002</v>
      </c>
      <c r="L58" s="23">
        <f t="shared" si="23"/>
        <v>1.4400000000000002</v>
      </c>
      <c r="M58" s="23">
        <f t="shared" si="23"/>
        <v>1.62</v>
      </c>
      <c r="N58" s="23">
        <f t="shared" si="23"/>
        <v>1.7999999999999998</v>
      </c>
    </row>
    <row r="59" spans="2:18" ht="15" customHeight="1" x14ac:dyDescent="0.45">
      <c r="B59" s="114"/>
      <c r="C59" s="118" t="s">
        <v>37</v>
      </c>
      <c r="D59" s="18" t="s">
        <v>25</v>
      </c>
      <c r="E59" s="19">
        <f>E$15*E55/$E$4</f>
        <v>2.3400000000000004E-2</v>
      </c>
      <c r="F59" s="19">
        <f>F$15*F55/$E$4</f>
        <v>3.0420000000000006E-2</v>
      </c>
      <c r="G59" s="19">
        <f>G$15*G55/$E$4</f>
        <v>3.9546000000000005E-2</v>
      </c>
      <c r="H59" s="19">
        <f>H$15*H55/$E$4</f>
        <v>5.1409800000000005E-2</v>
      </c>
      <c r="I59" s="19">
        <f>I$15*I55/$E$4</f>
        <v>6.6832740000000002E-2</v>
      </c>
      <c r="J59" s="19">
        <f>J$15*J55/$E$4</f>
        <v>8.688256200000001E-2</v>
      </c>
      <c r="K59" s="19">
        <f>K$15*K55/$E$4</f>
        <v>0.11294733060000002</v>
      </c>
      <c r="L59" s="19">
        <f>L$15*L55/$E$4</f>
        <v>0.14683152978000003</v>
      </c>
      <c r="M59" s="19">
        <f>M$15*M55/$E$4</f>
        <v>0.19088098871400005</v>
      </c>
      <c r="N59" s="19">
        <f>N$15*N55/$E$4</f>
        <v>0.24814528532820004</v>
      </c>
    </row>
    <row r="60" spans="2:18" ht="15" customHeight="1" x14ac:dyDescent="0.45">
      <c r="B60" s="114"/>
      <c r="C60" s="118"/>
      <c r="D60" s="18" t="s">
        <v>55</v>
      </c>
      <c r="E60" s="19"/>
      <c r="F60" s="19"/>
      <c r="G60" s="19"/>
      <c r="H60" s="19"/>
      <c r="I60" s="20">
        <f>SUM(E59:I59)/5</f>
        <v>4.2321708E-2</v>
      </c>
      <c r="J60" s="20"/>
      <c r="K60" s="20"/>
      <c r="L60" s="20"/>
      <c r="M60" s="20"/>
      <c r="N60" s="20">
        <f>SUM(E59:N59)/10</f>
        <v>9.9729623642220017E-2</v>
      </c>
    </row>
    <row r="61" spans="2:18" ht="15" customHeight="1" x14ac:dyDescent="0.45">
      <c r="B61" s="114"/>
      <c r="C61" s="114"/>
      <c r="D61" s="22" t="s">
        <v>28</v>
      </c>
      <c r="E61" s="26">
        <f t="shared" ref="E61:N61" si="24">E57*E$15</f>
        <v>23400.000000000004</v>
      </c>
      <c r="F61" s="26">
        <f t="shared" si="24"/>
        <v>30420.000000000004</v>
      </c>
      <c r="G61" s="26">
        <f t="shared" si="24"/>
        <v>39546.000000000007</v>
      </c>
      <c r="H61" s="26">
        <f t="shared" si="24"/>
        <v>51409.8</v>
      </c>
      <c r="I61" s="26">
        <f t="shared" si="24"/>
        <v>66832.740000000005</v>
      </c>
      <c r="J61" s="26">
        <f t="shared" si="24"/>
        <v>86882.56200000002</v>
      </c>
      <c r="K61" s="26">
        <f t="shared" si="24"/>
        <v>112947.33060000002</v>
      </c>
      <c r="L61" s="26">
        <f t="shared" si="24"/>
        <v>146831.52978000001</v>
      </c>
      <c r="M61" s="26">
        <f t="shared" si="24"/>
        <v>190880.98871400004</v>
      </c>
      <c r="N61" s="26">
        <f t="shared" si="24"/>
        <v>248145.28532820003</v>
      </c>
    </row>
    <row r="62" spans="2:18" ht="15" customHeight="1" x14ac:dyDescent="0.45">
      <c r="B62" s="114"/>
      <c r="C62" s="114"/>
      <c r="D62" s="22" t="s">
        <v>57</v>
      </c>
      <c r="E62" s="27"/>
      <c r="F62" s="27"/>
      <c r="G62" s="27"/>
      <c r="H62" s="27"/>
      <c r="I62" s="26">
        <f>SUM(E61:I61)/5</f>
        <v>42321.708000000006</v>
      </c>
      <c r="J62" s="26"/>
      <c r="K62" s="26"/>
      <c r="L62" s="26"/>
      <c r="M62" s="26"/>
      <c r="N62" s="26">
        <f>SUM(E61:N61)/10</f>
        <v>99729.623642220016</v>
      </c>
    </row>
    <row r="63" spans="2:18" ht="15" customHeight="1" x14ac:dyDescent="0.45">
      <c r="B63" s="114"/>
      <c r="C63" s="114"/>
      <c r="D63" s="22" t="s">
        <v>29</v>
      </c>
      <c r="E63" s="27">
        <f>E61</f>
        <v>23400.000000000004</v>
      </c>
      <c r="F63" s="27">
        <f t="shared" ref="F63:N63" si="25">E63+F61</f>
        <v>53820.000000000007</v>
      </c>
      <c r="G63" s="27">
        <f t="shared" si="25"/>
        <v>93366.000000000015</v>
      </c>
      <c r="H63" s="27">
        <f t="shared" si="25"/>
        <v>144775.80000000002</v>
      </c>
      <c r="I63" s="27">
        <f t="shared" si="25"/>
        <v>211608.54000000004</v>
      </c>
      <c r="J63" s="27">
        <f t="shared" si="25"/>
        <v>298491.10200000007</v>
      </c>
      <c r="K63" s="27">
        <f t="shared" si="25"/>
        <v>411438.43260000006</v>
      </c>
      <c r="L63" s="27">
        <f t="shared" si="25"/>
        <v>558269.96238000004</v>
      </c>
      <c r="M63" s="27">
        <f t="shared" si="25"/>
        <v>749150.95109400013</v>
      </c>
      <c r="N63" s="27">
        <f t="shared" si="25"/>
        <v>997296.23642220022</v>
      </c>
    </row>
    <row r="64" spans="2:18" ht="15" customHeight="1" x14ac:dyDescent="0.45">
      <c r="B64" s="114"/>
      <c r="C64" s="118" t="s">
        <v>36</v>
      </c>
      <c r="D64" s="18" t="s">
        <v>25</v>
      </c>
      <c r="E64" s="19">
        <f>E56*E$15/$E$4</f>
        <v>2.3400000000000004E-2</v>
      </c>
      <c r="F64" s="19">
        <f>F56*F$15/$E$4-E64</f>
        <v>3.7440000000000008E-2</v>
      </c>
      <c r="G64" s="19">
        <f>G56*G$15/$E$4-F64-E64</f>
        <v>5.7797999999999988E-2</v>
      </c>
      <c r="H64" s="19">
        <f>H56*H$15/$E$4-G64-F64-E64</f>
        <v>8.7001200000000029E-2</v>
      </c>
      <c r="I64" s="19">
        <f>I56*I$15/$E$4-H64-G64-F64-E64</f>
        <v>0.12852449999999999</v>
      </c>
      <c r="J64" s="19">
        <f>J56*J$15/$E$4-I64-H64-G64-F64-E64</f>
        <v>0.18713167200000005</v>
      </c>
      <c r="K64" s="19">
        <f>K56*K$15/$E$4-J64-I64-H64-G64-F64-E64</f>
        <v>0.26933594220000012</v>
      </c>
      <c r="L64" s="19">
        <f>L56*L$15/$E$4-K64-J64-I64-H64-G64-F64-E64</f>
        <v>0.3840209240400001</v>
      </c>
      <c r="M64" s="19">
        <f>M56*M$15/$E$4-L64-K64-J64-I64-H64-G64-F64-E64</f>
        <v>0.54327666018599996</v>
      </c>
      <c r="N64" s="19">
        <f>N56*N$15/$E$4-M64-L64-K64-J64-I64-H64-G64-F64-E64</f>
        <v>0.763523954856</v>
      </c>
    </row>
    <row r="65" spans="2:14" ht="15" customHeight="1" x14ac:dyDescent="0.45">
      <c r="B65" s="114"/>
      <c r="C65" s="118"/>
      <c r="D65" s="18" t="s">
        <v>55</v>
      </c>
      <c r="E65" s="20"/>
      <c r="F65" s="20"/>
      <c r="G65" s="20"/>
      <c r="H65" s="20"/>
      <c r="I65" s="20">
        <f>SUM(E64:I64)/5</f>
        <v>6.6832740000000002E-2</v>
      </c>
      <c r="J65" s="20"/>
      <c r="K65" s="20"/>
      <c r="L65" s="20"/>
      <c r="M65" s="20"/>
      <c r="N65" s="20">
        <f>SUM(E64:N64)/10</f>
        <v>0.24814528532820002</v>
      </c>
    </row>
    <row r="66" spans="2:14" ht="15" customHeight="1" x14ac:dyDescent="0.45">
      <c r="B66" s="114"/>
      <c r="C66" s="114"/>
      <c r="D66" s="22" t="s">
        <v>28</v>
      </c>
      <c r="E66" s="26">
        <f>E68</f>
        <v>23400.000000000004</v>
      </c>
      <c r="F66" s="26">
        <f>F68-E68</f>
        <v>37440</v>
      </c>
      <c r="G66" s="26">
        <f>G68-F68</f>
        <v>57798.000000000007</v>
      </c>
      <c r="H66" s="26">
        <f t="shared" ref="H66:N66" si="26">H68-G68</f>
        <v>87001.2</v>
      </c>
      <c r="I66" s="26">
        <f t="shared" si="26"/>
        <v>128524.50000000006</v>
      </c>
      <c r="J66" s="26">
        <f t="shared" si="26"/>
        <v>187131.67199999996</v>
      </c>
      <c r="K66" s="26">
        <f t="shared" si="26"/>
        <v>269335.94220000022</v>
      </c>
      <c r="L66" s="26">
        <f t="shared" si="26"/>
        <v>384020.92403999984</v>
      </c>
      <c r="M66" s="26">
        <f t="shared" si="26"/>
        <v>543276.66018600017</v>
      </c>
      <c r="N66" s="26">
        <f t="shared" si="26"/>
        <v>763523.95485599968</v>
      </c>
    </row>
    <row r="67" spans="2:14" ht="15" customHeight="1" x14ac:dyDescent="0.45">
      <c r="B67" s="114"/>
      <c r="C67" s="114"/>
      <c r="D67" s="22" t="s">
        <v>57</v>
      </c>
      <c r="E67" s="26"/>
      <c r="F67" s="26"/>
      <c r="G67" s="26"/>
      <c r="H67" s="26"/>
      <c r="I67" s="26">
        <f>SUM(E66:I66)/5</f>
        <v>66832.74000000002</v>
      </c>
      <c r="J67" s="26"/>
      <c r="K67" s="26"/>
      <c r="L67" s="26"/>
      <c r="M67" s="26"/>
      <c r="N67" s="26">
        <f>SUM(E66:N66)/10</f>
        <v>248145.2853282</v>
      </c>
    </row>
    <row r="68" spans="2:14" ht="15" customHeight="1" x14ac:dyDescent="0.45">
      <c r="B68" s="114"/>
      <c r="C68" s="114"/>
      <c r="D68" s="22" t="s">
        <v>29</v>
      </c>
      <c r="E68" s="27">
        <f t="shared" ref="E68:N68" si="27">E58*E$15</f>
        <v>23400.000000000004</v>
      </c>
      <c r="F68" s="27">
        <f t="shared" si="27"/>
        <v>60840.000000000007</v>
      </c>
      <c r="G68" s="27">
        <f t="shared" si="27"/>
        <v>118638.00000000001</v>
      </c>
      <c r="H68" s="27">
        <f t="shared" si="27"/>
        <v>205639.2</v>
      </c>
      <c r="I68" s="27">
        <f t="shared" si="27"/>
        <v>334163.70000000007</v>
      </c>
      <c r="J68" s="27">
        <f t="shared" si="27"/>
        <v>521295.37200000003</v>
      </c>
      <c r="K68" s="27">
        <f t="shared" si="27"/>
        <v>790631.31420000026</v>
      </c>
      <c r="L68" s="27">
        <f t="shared" si="27"/>
        <v>1174652.2382400001</v>
      </c>
      <c r="M68" s="27">
        <f t="shared" si="27"/>
        <v>1717928.8984260003</v>
      </c>
      <c r="N68" s="27">
        <f t="shared" si="27"/>
        <v>2481452.8532819999</v>
      </c>
    </row>
    <row r="69" spans="2:14" ht="15" customHeight="1" x14ac:dyDescent="0.45">
      <c r="B69" s="114" t="s">
        <v>30</v>
      </c>
      <c r="C69" s="118" t="s">
        <v>20</v>
      </c>
      <c r="D69" s="18" t="s">
        <v>23</v>
      </c>
      <c r="E69" s="19">
        <f>E42+E55</f>
        <v>0.11030769230769231</v>
      </c>
      <c r="F69" s="19">
        <f t="shared" ref="F69:N69" si="28">F42+F55</f>
        <v>8.9005917159763304E-2</v>
      </c>
      <c r="G69" s="19">
        <f t="shared" si="28"/>
        <v>7.2619936276740987E-2</v>
      </c>
      <c r="H69" s="19">
        <f t="shared" si="28"/>
        <v>6.0015335597493086E-2</v>
      </c>
      <c r="I69" s="19">
        <f t="shared" si="28"/>
        <v>5.0319488921148549E-2</v>
      </c>
      <c r="J69" s="19">
        <f t="shared" si="28"/>
        <v>4.2861145323960494E-2</v>
      </c>
      <c r="K69" s="19">
        <f t="shared" si="28"/>
        <v>3.7123957941507968E-2</v>
      </c>
      <c r="L69" s="19">
        <f t="shared" si="28"/>
        <v>3.2710736878083096E-2</v>
      </c>
      <c r="M69" s="19">
        <f t="shared" si="28"/>
        <v>2.9315951444679252E-2</v>
      </c>
      <c r="N69" s="19">
        <f t="shared" si="28"/>
        <v>2.6704578034368681E-2</v>
      </c>
    </row>
    <row r="70" spans="2:14" ht="15" customHeight="1" x14ac:dyDescent="0.45">
      <c r="B70" s="114"/>
      <c r="C70" s="118"/>
      <c r="D70" s="18" t="s">
        <v>56</v>
      </c>
      <c r="E70" s="19"/>
      <c r="F70" s="19"/>
      <c r="G70" s="19"/>
      <c r="H70" s="19"/>
      <c r="I70" s="47">
        <f>SUM(E69:I69)/5</f>
        <v>7.6453674052567644E-2</v>
      </c>
      <c r="J70" s="19"/>
      <c r="K70" s="19"/>
      <c r="L70" s="19"/>
      <c r="M70" s="19"/>
      <c r="N70" s="20">
        <f>SUM(E69:N69)/10</f>
        <v>5.509847398854377E-2</v>
      </c>
    </row>
    <row r="71" spans="2:14" ht="15" customHeight="1" x14ac:dyDescent="0.45">
      <c r="B71" s="114"/>
      <c r="C71" s="118"/>
      <c r="D71" s="18" t="s">
        <v>24</v>
      </c>
      <c r="E71" s="19">
        <f>E44+E56</f>
        <v>0.11030769230769231</v>
      </c>
      <c r="F71" s="19">
        <f t="shared" ref="F71:N71" si="29">F44+F56</f>
        <v>0.314698224852071</v>
      </c>
      <c r="G71" s="19">
        <f t="shared" si="29"/>
        <v>0.47607555757851611</v>
      </c>
      <c r="H71" s="19">
        <f t="shared" si="29"/>
        <v>0.60436581352193564</v>
      </c>
      <c r="I71" s="19">
        <f t="shared" si="29"/>
        <v>0.7072044719399504</v>
      </c>
      <c r="J71" s="19">
        <f t="shared" si="29"/>
        <v>0.79046497841534646</v>
      </c>
      <c r="K71" s="19">
        <f t="shared" si="29"/>
        <v>0.85866536801180504</v>
      </c>
      <c r="L71" s="19">
        <f t="shared" si="29"/>
        <v>0.91528105231677315</v>
      </c>
      <c r="M71" s="19">
        <f t="shared" si="29"/>
        <v>0.96298542485905614</v>
      </c>
      <c r="N71" s="19">
        <f t="shared" si="29"/>
        <v>1.0038349421992738</v>
      </c>
    </row>
    <row r="72" spans="2:14" ht="15" customHeight="1" x14ac:dyDescent="0.45">
      <c r="B72" s="114"/>
      <c r="C72" s="114"/>
      <c r="D72" s="22" t="s">
        <v>26</v>
      </c>
      <c r="E72" s="23">
        <f>10*E69</f>
        <v>1.1030769230769231</v>
      </c>
      <c r="F72" s="23">
        <f t="shared" ref="F72:N72" si="30">10*F69</f>
        <v>0.89005917159763304</v>
      </c>
      <c r="G72" s="23">
        <f t="shared" si="30"/>
        <v>0.72619936276740993</v>
      </c>
      <c r="H72" s="23">
        <f t="shared" si="30"/>
        <v>0.6001533559749308</v>
      </c>
      <c r="I72" s="23">
        <f t="shared" si="30"/>
        <v>0.50319488921148547</v>
      </c>
      <c r="J72" s="23">
        <f t="shared" si="30"/>
        <v>0.42861145323960492</v>
      </c>
      <c r="K72" s="23">
        <f t="shared" si="30"/>
        <v>0.37123957941507968</v>
      </c>
      <c r="L72" s="23">
        <f t="shared" si="30"/>
        <v>0.32710736878083096</v>
      </c>
      <c r="M72" s="23">
        <f t="shared" si="30"/>
        <v>0.2931595144467925</v>
      </c>
      <c r="N72" s="23">
        <f t="shared" si="30"/>
        <v>0.26704578034368681</v>
      </c>
    </row>
    <row r="73" spans="2:14" ht="15" customHeight="1" x14ac:dyDescent="0.45">
      <c r="B73" s="114"/>
      <c r="C73" s="114"/>
      <c r="D73" s="22" t="s">
        <v>27</v>
      </c>
      <c r="E73" s="23">
        <f>10*E71</f>
        <v>1.1030769230769231</v>
      </c>
      <c r="F73" s="23">
        <f>10*F71</f>
        <v>3.1469822485207102</v>
      </c>
      <c r="G73" s="23">
        <f>10*G71</f>
        <v>4.7607555757851614</v>
      </c>
      <c r="H73" s="23">
        <f t="shared" ref="H73:N73" si="31">10*H71</f>
        <v>6.0436581352193564</v>
      </c>
      <c r="I73" s="23">
        <f t="shared" si="31"/>
        <v>7.0720447193995035</v>
      </c>
      <c r="J73" s="23">
        <f t="shared" si="31"/>
        <v>7.9046497841534649</v>
      </c>
      <c r="K73" s="23">
        <f t="shared" si="31"/>
        <v>8.5866536801180509</v>
      </c>
      <c r="L73" s="23">
        <f t="shared" si="31"/>
        <v>9.1528105231677319</v>
      </c>
      <c r="M73" s="23">
        <f t="shared" si="31"/>
        <v>9.6298542485905614</v>
      </c>
      <c r="N73" s="23">
        <f t="shared" si="31"/>
        <v>10.038349421992738</v>
      </c>
    </row>
    <row r="74" spans="2:14" ht="15" customHeight="1" x14ac:dyDescent="0.45">
      <c r="B74" s="114"/>
      <c r="C74" s="118" t="s">
        <v>37</v>
      </c>
      <c r="D74" s="18" t="s">
        <v>25</v>
      </c>
      <c r="E74" s="19">
        <f>E47+E59</f>
        <v>0.1434</v>
      </c>
      <c r="F74" s="19">
        <f t="shared" ref="F74:N74" si="32">F47+F59</f>
        <v>0.15042</v>
      </c>
      <c r="G74" s="19">
        <f t="shared" si="32"/>
        <v>0.15954599999999994</v>
      </c>
      <c r="H74" s="19">
        <f t="shared" si="32"/>
        <v>0.1714098</v>
      </c>
      <c r="I74" s="19">
        <f t="shared" si="32"/>
        <v>0.18683274000000008</v>
      </c>
      <c r="J74" s="19">
        <f t="shared" si="32"/>
        <v>0.20688256200000044</v>
      </c>
      <c r="K74" s="19">
        <f t="shared" si="32"/>
        <v>0.23294733059999978</v>
      </c>
      <c r="L74" s="19">
        <f t="shared" si="32"/>
        <v>0.26683152978000013</v>
      </c>
      <c r="M74" s="19">
        <f t="shared" si="32"/>
        <v>0.31088098871399961</v>
      </c>
      <c r="N74" s="19">
        <f t="shared" si="32"/>
        <v>0.3681452853281999</v>
      </c>
    </row>
    <row r="75" spans="2:14" ht="15" customHeight="1" x14ac:dyDescent="0.45">
      <c r="B75" s="114"/>
      <c r="C75" s="118"/>
      <c r="D75" s="18" t="s">
        <v>55</v>
      </c>
      <c r="E75" s="19"/>
      <c r="F75" s="19"/>
      <c r="G75" s="19"/>
      <c r="H75" s="19"/>
      <c r="I75" s="20">
        <f>SUM(E74:I74)/5</f>
        <v>0.16232170799999998</v>
      </c>
      <c r="J75" s="20"/>
      <c r="K75" s="20"/>
      <c r="L75" s="20"/>
      <c r="M75" s="20"/>
      <c r="N75" s="20">
        <f>SUM(E74:N74)/10</f>
        <v>0.21972962364221998</v>
      </c>
    </row>
    <row r="76" spans="2:14" ht="15" customHeight="1" x14ac:dyDescent="0.45">
      <c r="B76" s="114"/>
      <c r="C76" s="114"/>
      <c r="D76" s="22" t="s">
        <v>28</v>
      </c>
      <c r="E76" s="25">
        <f t="shared" ref="E76:N76" si="33">E72*E$15</f>
        <v>143400</v>
      </c>
      <c r="F76" s="25">
        <f t="shared" si="33"/>
        <v>150419.99999999997</v>
      </c>
      <c r="G76" s="25">
        <f t="shared" si="33"/>
        <v>159545.99999999997</v>
      </c>
      <c r="H76" s="25">
        <f t="shared" si="33"/>
        <v>171409.8</v>
      </c>
      <c r="I76" s="25">
        <f t="shared" si="33"/>
        <v>186832.74000000008</v>
      </c>
      <c r="J76" s="25">
        <f t="shared" si="33"/>
        <v>206882.56200000044</v>
      </c>
      <c r="K76" s="25">
        <f t="shared" si="33"/>
        <v>232947.33059999978</v>
      </c>
      <c r="L76" s="25">
        <f t="shared" si="33"/>
        <v>266831.52978000016</v>
      </c>
      <c r="M76" s="25">
        <f t="shared" si="33"/>
        <v>310880.98871399957</v>
      </c>
      <c r="N76" s="25">
        <f t="shared" si="33"/>
        <v>368145.28532819997</v>
      </c>
    </row>
    <row r="77" spans="2:14" ht="15" customHeight="1" x14ac:dyDescent="0.45">
      <c r="B77" s="114"/>
      <c r="C77" s="114"/>
      <c r="D77" s="22" t="s">
        <v>57</v>
      </c>
      <c r="E77" s="24"/>
      <c r="F77" s="24"/>
      <c r="G77" s="24"/>
      <c r="H77" s="24"/>
      <c r="I77" s="25">
        <f>SUM(E76:I76)/5</f>
        <v>162321.70800000004</v>
      </c>
      <c r="J77" s="25"/>
      <c r="K77" s="25"/>
      <c r="L77" s="25"/>
      <c r="M77" s="25"/>
      <c r="N77" s="25">
        <f>SUM(E76:N76)/10</f>
        <v>219729.62364222002</v>
      </c>
    </row>
    <row r="78" spans="2:14" ht="15" customHeight="1" x14ac:dyDescent="0.45">
      <c r="B78" s="114"/>
      <c r="C78" s="114"/>
      <c r="D78" s="22" t="s">
        <v>29</v>
      </c>
      <c r="E78" s="24">
        <f>E76</f>
        <v>143400</v>
      </c>
      <c r="F78" s="24">
        <f t="shared" ref="F78:N78" si="34">E78+F76</f>
        <v>293820</v>
      </c>
      <c r="G78" s="24">
        <f t="shared" si="34"/>
        <v>453366</v>
      </c>
      <c r="H78" s="24">
        <f t="shared" si="34"/>
        <v>624775.80000000005</v>
      </c>
      <c r="I78" s="24">
        <f t="shared" si="34"/>
        <v>811608.54000000015</v>
      </c>
      <c r="J78" s="24">
        <f t="shared" si="34"/>
        <v>1018491.1020000007</v>
      </c>
      <c r="K78" s="24">
        <f t="shared" si="34"/>
        <v>1251438.4326000004</v>
      </c>
      <c r="L78" s="24">
        <f t="shared" si="34"/>
        <v>1518269.9623800006</v>
      </c>
      <c r="M78" s="24">
        <f t="shared" si="34"/>
        <v>1829150.9510940001</v>
      </c>
      <c r="N78" s="24">
        <f t="shared" si="34"/>
        <v>2197296.2364222002</v>
      </c>
    </row>
    <row r="79" spans="2:14" ht="15" customHeight="1" x14ac:dyDescent="0.45">
      <c r="B79" s="114"/>
      <c r="C79" s="118" t="s">
        <v>36</v>
      </c>
      <c r="D79" s="18" t="s">
        <v>25</v>
      </c>
      <c r="E79" s="19">
        <f>E50+E64</f>
        <v>0.1434</v>
      </c>
      <c r="F79" s="19">
        <f t="shared" ref="F79:N79" si="35">F50+F64</f>
        <v>0.38843999999999995</v>
      </c>
      <c r="G79" s="19">
        <f t="shared" si="35"/>
        <v>0.51409800000000005</v>
      </c>
      <c r="H79" s="19">
        <f t="shared" si="35"/>
        <v>0.68019120000000044</v>
      </c>
      <c r="I79" s="19">
        <f t="shared" si="35"/>
        <v>0.89967149999999974</v>
      </c>
      <c r="J79" s="19">
        <f t="shared" si="35"/>
        <v>1.1896227720000003</v>
      </c>
      <c r="K79" s="19">
        <f t="shared" si="35"/>
        <v>1.572574372200001</v>
      </c>
      <c r="L79" s="19">
        <f t="shared" si="35"/>
        <v>2.0782308830399998</v>
      </c>
      <c r="M79" s="19">
        <f t="shared" si="35"/>
        <v>2.7457496068859983</v>
      </c>
      <c r="N79" s="19">
        <f t="shared" si="35"/>
        <v>3.6267387855660003</v>
      </c>
    </row>
    <row r="80" spans="2:14" ht="15" customHeight="1" x14ac:dyDescent="0.45">
      <c r="B80" s="114"/>
      <c r="C80" s="118"/>
      <c r="D80" s="18" t="s">
        <v>55</v>
      </c>
      <c r="E80" s="20"/>
      <c r="F80" s="20"/>
      <c r="G80" s="20"/>
      <c r="H80" s="20"/>
      <c r="I80" s="20">
        <f>SUM(E79:I79)/5</f>
        <v>0.52516014</v>
      </c>
      <c r="J80" s="20"/>
      <c r="K80" s="20"/>
      <c r="L80" s="20"/>
      <c r="M80" s="20"/>
      <c r="N80" s="20">
        <f>SUM(E79:N79)/10</f>
        <v>1.3838717119691999</v>
      </c>
    </row>
    <row r="81" spans="1:18" ht="15" customHeight="1" x14ac:dyDescent="0.45">
      <c r="B81" s="114"/>
      <c r="C81" s="114"/>
      <c r="D81" s="22" t="s">
        <v>28</v>
      </c>
      <c r="E81" s="25">
        <f>E83</f>
        <v>143400</v>
      </c>
      <c r="F81" s="25">
        <f>F83-E83</f>
        <v>388440</v>
      </c>
      <c r="G81" s="25">
        <f>G83-F83</f>
        <v>514098</v>
      </c>
      <c r="H81" s="25">
        <f t="shared" ref="H81:N81" si="36">H83-G83</f>
        <v>680191.20000000042</v>
      </c>
      <c r="I81" s="25">
        <f t="shared" si="36"/>
        <v>899671.4999999993</v>
      </c>
      <c r="J81" s="25">
        <f t="shared" si="36"/>
        <v>1189622.7720000008</v>
      </c>
      <c r="K81" s="25">
        <f t="shared" si="36"/>
        <v>1572574.3722000006</v>
      </c>
      <c r="L81" s="25">
        <f t="shared" si="36"/>
        <v>2078230.8830400007</v>
      </c>
      <c r="M81" s="25">
        <f t="shared" si="36"/>
        <v>2745749.6068859994</v>
      </c>
      <c r="N81" s="25">
        <f t="shared" si="36"/>
        <v>3626738.7855659965</v>
      </c>
    </row>
    <row r="82" spans="1:18" ht="15" customHeight="1" x14ac:dyDescent="0.45">
      <c r="A82" s="10"/>
      <c r="B82" s="114"/>
      <c r="C82" s="114"/>
      <c r="D82" s="22" t="s">
        <v>57</v>
      </c>
      <c r="E82" s="25"/>
      <c r="F82" s="25"/>
      <c r="G82" s="25"/>
      <c r="H82" s="25"/>
      <c r="I82" s="25">
        <f>SUM(E81:I81)/5</f>
        <v>525160.1399999999</v>
      </c>
      <c r="J82" s="25"/>
      <c r="K82" s="25"/>
      <c r="L82" s="25"/>
      <c r="M82" s="25"/>
      <c r="N82" s="25">
        <f>SUM(E81:N81)/10</f>
        <v>1383871.7119691998</v>
      </c>
      <c r="O82" s="10"/>
    </row>
    <row r="83" spans="1:18" ht="15" customHeight="1" x14ac:dyDescent="0.45">
      <c r="B83" s="114"/>
      <c r="C83" s="114"/>
      <c r="D83" s="22" t="s">
        <v>29</v>
      </c>
      <c r="E83" s="24">
        <f t="shared" ref="E83:N83" si="37">E73*E$15</f>
        <v>143400</v>
      </c>
      <c r="F83" s="24">
        <f t="shared" si="37"/>
        <v>531840</v>
      </c>
      <c r="G83" s="24">
        <f t="shared" si="37"/>
        <v>1045938</v>
      </c>
      <c r="H83" s="24">
        <f t="shared" si="37"/>
        <v>1726129.2000000004</v>
      </c>
      <c r="I83" s="24">
        <f t="shared" si="37"/>
        <v>2625800.6999999997</v>
      </c>
      <c r="J83" s="24">
        <f t="shared" si="37"/>
        <v>3815423.4720000005</v>
      </c>
      <c r="K83" s="24">
        <f t="shared" si="37"/>
        <v>5387997.8442000011</v>
      </c>
      <c r="L83" s="24">
        <f t="shared" si="37"/>
        <v>7466228.7272400018</v>
      </c>
      <c r="M83" s="24">
        <f t="shared" si="37"/>
        <v>10211978.334126001</v>
      </c>
      <c r="N83" s="24">
        <f t="shared" si="37"/>
        <v>13838717.119691998</v>
      </c>
    </row>
    <row r="84" spans="1:18" s="6" customFormat="1" ht="15" customHeight="1" x14ac:dyDescent="0.45">
      <c r="B84" s="5"/>
      <c r="C84" s="1"/>
      <c r="D84" s="67"/>
      <c r="E84" s="39"/>
      <c r="F84" s="39"/>
      <c r="G84" s="39"/>
      <c r="H84" s="39"/>
      <c r="I84" s="39"/>
      <c r="J84" s="39"/>
      <c r="K84" s="39"/>
      <c r="L84" s="39"/>
      <c r="M84" s="39"/>
      <c r="N84" s="39"/>
      <c r="P84" s="3"/>
      <c r="Q84" s="3"/>
      <c r="R84" s="3"/>
    </row>
    <row r="85" spans="1:18" s="6" customFormat="1" ht="15" customHeight="1" x14ac:dyDescent="0.45">
      <c r="B85" s="122" t="s">
        <v>93</v>
      </c>
      <c r="C85" s="4" t="s">
        <v>85</v>
      </c>
      <c r="D85" s="72">
        <f>E9</f>
        <v>0.1</v>
      </c>
      <c r="E85" s="95" t="s">
        <v>3</v>
      </c>
      <c r="F85" s="95" t="s">
        <v>4</v>
      </c>
      <c r="G85" s="95" t="s">
        <v>5</v>
      </c>
      <c r="H85" s="95" t="s">
        <v>6</v>
      </c>
      <c r="I85" s="95" t="s">
        <v>7</v>
      </c>
      <c r="J85" s="95" t="s">
        <v>8</v>
      </c>
      <c r="K85" s="95" t="s">
        <v>9</v>
      </c>
      <c r="L85" s="95" t="s">
        <v>10</v>
      </c>
      <c r="M85" s="95" t="s">
        <v>11</v>
      </c>
      <c r="N85" s="95" t="s">
        <v>12</v>
      </c>
      <c r="P85" s="3"/>
      <c r="Q85" s="3"/>
      <c r="R85" s="3"/>
    </row>
    <row r="86" spans="1:18" s="6" customFormat="1" ht="15" customHeight="1" x14ac:dyDescent="0.45">
      <c r="B86" s="123"/>
      <c r="C86" s="52" t="s">
        <v>39</v>
      </c>
      <c r="D86" s="38" t="str">
        <f>"10 BTC / "&amp;TEXT($E$4*10, "$###0.00,,")&amp;"M USD"</f>
        <v>10 BTC / $1.00M USD</v>
      </c>
      <c r="E86" s="96"/>
      <c r="F86" s="96"/>
      <c r="G86" s="96"/>
      <c r="H86" s="96"/>
      <c r="I86" s="96"/>
      <c r="J86" s="96"/>
      <c r="K86" s="96"/>
      <c r="L86" s="96"/>
      <c r="M86" s="96"/>
      <c r="N86" s="96"/>
      <c r="P86" s="3"/>
      <c r="Q86" s="3"/>
      <c r="R86" s="3"/>
    </row>
    <row r="87" spans="1:18" s="6" customFormat="1" ht="15" customHeight="1" x14ac:dyDescent="0.45">
      <c r="B87" s="114" t="s">
        <v>21</v>
      </c>
      <c r="C87" s="118" t="s">
        <v>20</v>
      </c>
      <c r="D87" s="18" t="s">
        <v>23</v>
      </c>
      <c r="E87" s="19">
        <f>E$19*$D85</f>
        <v>2.3076923076923078E-2</v>
      </c>
      <c r="F87" s="19">
        <f t="shared" ref="F87:N87" si="38">F$19*$D85</f>
        <v>1.7751479289940825E-2</v>
      </c>
      <c r="G87" s="19">
        <f t="shared" si="38"/>
        <v>1.365498406918525E-2</v>
      </c>
      <c r="H87" s="19">
        <f t="shared" si="38"/>
        <v>1.0503833899373273E-2</v>
      </c>
      <c r="I87" s="19">
        <f t="shared" si="38"/>
        <v>8.0798722302871332E-3</v>
      </c>
      <c r="J87" s="19">
        <f t="shared" si="38"/>
        <v>6.2152863309901107E-3</v>
      </c>
      <c r="K87" s="19">
        <f t="shared" si="38"/>
        <v>4.7809894853769967E-3</v>
      </c>
      <c r="L87" s="19">
        <f t="shared" si="38"/>
        <v>3.6776842195207719E-3</v>
      </c>
      <c r="M87" s="19">
        <f t="shared" si="38"/>
        <v>2.8289878611698184E-3</v>
      </c>
      <c r="N87" s="19">
        <f t="shared" si="38"/>
        <v>2.1761445085921706E-3</v>
      </c>
      <c r="P87" s="3"/>
      <c r="Q87" s="3"/>
      <c r="R87" s="3"/>
    </row>
    <row r="88" spans="1:18" s="6" customFormat="1" ht="15" customHeight="1" x14ac:dyDescent="0.45">
      <c r="B88" s="114"/>
      <c r="C88" s="118"/>
      <c r="D88" s="18" t="s">
        <v>56</v>
      </c>
      <c r="E88" s="19"/>
      <c r="F88" s="19"/>
      <c r="G88" s="19"/>
      <c r="H88" s="19"/>
      <c r="I88" s="47">
        <f>SUM(E87:I87)/5</f>
        <v>1.4613418513141912E-2</v>
      </c>
      <c r="J88" s="19"/>
      <c r="K88" s="19"/>
      <c r="L88" s="19"/>
      <c r="M88" s="19"/>
      <c r="N88" s="20">
        <f>SUM(E87:N87)/10</f>
        <v>9.2746184971359454E-3</v>
      </c>
      <c r="P88" s="3"/>
      <c r="Q88" s="3"/>
      <c r="R88" s="3"/>
    </row>
    <row r="89" spans="1:18" s="6" customFormat="1" ht="15" customHeight="1" x14ac:dyDescent="0.45">
      <c r="B89" s="114"/>
      <c r="C89" s="118"/>
      <c r="D89" s="18" t="s">
        <v>24</v>
      </c>
      <c r="E89" s="19">
        <f>E$17*$D85</f>
        <v>2.3076923076923078E-2</v>
      </c>
      <c r="F89" s="19">
        <f t="shared" ref="F89:N89" si="39">F$17*$D85</f>
        <v>4.0828402366863907E-2</v>
      </c>
      <c r="G89" s="19">
        <f t="shared" si="39"/>
        <v>5.4483386436049157E-2</v>
      </c>
      <c r="H89" s="19">
        <f t="shared" si="39"/>
        <v>6.4987220335422424E-2</v>
      </c>
      <c r="I89" s="19">
        <f t="shared" si="39"/>
        <v>7.3067092565709563E-2</v>
      </c>
      <c r="J89" s="19">
        <f t="shared" si="39"/>
        <v>7.9282378896699673E-2</v>
      </c>
      <c r="K89" s="19">
        <f t="shared" si="39"/>
        <v>8.4063368382076675E-2</v>
      </c>
      <c r="L89" s="19">
        <f t="shared" si="39"/>
        <v>8.7741052601597438E-2</v>
      </c>
      <c r="M89" s="19">
        <f t="shared" si="39"/>
        <v>9.057004046276726E-2</v>
      </c>
      <c r="N89" s="19">
        <f t="shared" si="39"/>
        <v>9.2746184971359433E-2</v>
      </c>
      <c r="P89" s="3"/>
      <c r="Q89" s="3"/>
      <c r="R89" s="3"/>
    </row>
    <row r="90" spans="1:18" s="6" customFormat="1" ht="15" customHeight="1" x14ac:dyDescent="0.45">
      <c r="B90" s="114"/>
      <c r="C90" s="114"/>
      <c r="D90" s="22" t="s">
        <v>26</v>
      </c>
      <c r="E90" s="23">
        <f>10*E87</f>
        <v>0.23076923076923078</v>
      </c>
      <c r="F90" s="23">
        <f t="shared" ref="F90:N90" si="40">10*F87</f>
        <v>0.17751479289940825</v>
      </c>
      <c r="G90" s="23">
        <f t="shared" si="40"/>
        <v>0.1365498406918525</v>
      </c>
      <c r="H90" s="23">
        <f t="shared" si="40"/>
        <v>0.10503833899373273</v>
      </c>
      <c r="I90" s="23">
        <f t="shared" si="40"/>
        <v>8.0798722302871329E-2</v>
      </c>
      <c r="J90" s="23">
        <f t="shared" si="40"/>
        <v>6.2152863309901107E-2</v>
      </c>
      <c r="K90" s="23">
        <f t="shared" si="40"/>
        <v>4.7809894853769963E-2</v>
      </c>
      <c r="L90" s="23">
        <f t="shared" si="40"/>
        <v>3.6776842195207715E-2</v>
      </c>
      <c r="M90" s="23">
        <f t="shared" si="40"/>
        <v>2.8289878611698183E-2</v>
      </c>
      <c r="N90" s="23">
        <f t="shared" si="40"/>
        <v>2.1761445085921705E-2</v>
      </c>
      <c r="P90" s="3"/>
      <c r="Q90" s="3"/>
      <c r="R90" s="3"/>
    </row>
    <row r="91" spans="1:18" s="6" customFormat="1" ht="15" customHeight="1" x14ac:dyDescent="0.45">
      <c r="B91" s="114"/>
      <c r="C91" s="114"/>
      <c r="D91" s="22" t="s">
        <v>27</v>
      </c>
      <c r="E91" s="23">
        <f>10*E89</f>
        <v>0.23076923076923078</v>
      </c>
      <c r="F91" s="23">
        <f>10*F89</f>
        <v>0.40828402366863908</v>
      </c>
      <c r="G91" s="23">
        <f>10*G89</f>
        <v>0.54483386436049153</v>
      </c>
      <c r="H91" s="23">
        <f t="shared" ref="H91:N91" si="41">10*H89</f>
        <v>0.64987220335422424</v>
      </c>
      <c r="I91" s="23">
        <f t="shared" si="41"/>
        <v>0.73067092565709557</v>
      </c>
      <c r="J91" s="23">
        <f t="shared" si="41"/>
        <v>0.79282378896699668</v>
      </c>
      <c r="K91" s="23">
        <f t="shared" si="41"/>
        <v>0.84063368382076675</v>
      </c>
      <c r="L91" s="23">
        <f t="shared" si="41"/>
        <v>0.87741052601597436</v>
      </c>
      <c r="M91" s="23">
        <f t="shared" si="41"/>
        <v>0.90570040462767265</v>
      </c>
      <c r="N91" s="23">
        <f t="shared" si="41"/>
        <v>0.92746184971359436</v>
      </c>
      <c r="P91" s="3"/>
      <c r="Q91" s="3"/>
      <c r="R91" s="3"/>
    </row>
    <row r="92" spans="1:18" s="6" customFormat="1" ht="15" customHeight="1" x14ac:dyDescent="0.45">
      <c r="B92" s="114"/>
      <c r="C92" s="118" t="s">
        <v>37</v>
      </c>
      <c r="D92" s="18" t="s">
        <v>25</v>
      </c>
      <c r="E92" s="19">
        <f>E87*E$15/$E$4</f>
        <v>0.03</v>
      </c>
      <c r="F92" s="19">
        <f>F87*F$15/$E$4</f>
        <v>2.9999999999999995E-2</v>
      </c>
      <c r="G92" s="19">
        <f>G87*G$15/$E$4</f>
        <v>2.9999999999999995E-2</v>
      </c>
      <c r="H92" s="19">
        <f>H87*H$15/$E$4</f>
        <v>3.0000000000000006E-2</v>
      </c>
      <c r="I92" s="19">
        <f>I87*I$15/$E$4</f>
        <v>3.0000000000000006E-2</v>
      </c>
      <c r="J92" s="19">
        <f>J87*J$15/$E$4</f>
        <v>3.0000000000000044E-2</v>
      </c>
      <c r="K92" s="19">
        <f>K87*K$15/$E$4</f>
        <v>2.9999999999999971E-2</v>
      </c>
      <c r="L92" s="19">
        <f>L87*L$15/$E$4</f>
        <v>3.0000000000000013E-2</v>
      </c>
      <c r="M92" s="19">
        <f>M87*M$15/$E$4</f>
        <v>2.9999999999999954E-2</v>
      </c>
      <c r="N92" s="19">
        <f>N87*N$15/$E$4</f>
        <v>2.9999999999999985E-2</v>
      </c>
      <c r="P92" s="3"/>
      <c r="Q92" s="3"/>
      <c r="R92" s="3"/>
    </row>
    <row r="93" spans="1:18" s="6" customFormat="1" ht="15" customHeight="1" x14ac:dyDescent="0.45">
      <c r="B93" s="114"/>
      <c r="C93" s="114"/>
      <c r="D93" s="22" t="s">
        <v>28</v>
      </c>
      <c r="E93" s="24">
        <f t="shared" ref="E93:N93" si="42">E90*E$15</f>
        <v>30000</v>
      </c>
      <c r="F93" s="24">
        <f t="shared" si="42"/>
        <v>29999.999999999993</v>
      </c>
      <c r="G93" s="24">
        <f t="shared" si="42"/>
        <v>29999.999999999993</v>
      </c>
      <c r="H93" s="24">
        <f t="shared" si="42"/>
        <v>30000.000000000004</v>
      </c>
      <c r="I93" s="24">
        <f t="shared" si="42"/>
        <v>30000.000000000004</v>
      </c>
      <c r="J93" s="24">
        <f t="shared" si="42"/>
        <v>30000.000000000047</v>
      </c>
      <c r="K93" s="24">
        <f t="shared" si="42"/>
        <v>29999.999999999971</v>
      </c>
      <c r="L93" s="24">
        <f t="shared" si="42"/>
        <v>30000.000000000015</v>
      </c>
      <c r="M93" s="24">
        <f t="shared" si="42"/>
        <v>29999.999999999953</v>
      </c>
      <c r="N93" s="24">
        <f t="shared" si="42"/>
        <v>29999.999999999985</v>
      </c>
      <c r="P93" s="3"/>
      <c r="Q93" s="3"/>
      <c r="R93" s="3"/>
    </row>
    <row r="94" spans="1:18" s="6" customFormat="1" ht="15" customHeight="1" x14ac:dyDescent="0.45">
      <c r="B94" s="114"/>
      <c r="C94" s="114"/>
      <c r="D94" s="22" t="s">
        <v>29</v>
      </c>
      <c r="E94" s="24">
        <f>E93</f>
        <v>30000</v>
      </c>
      <c r="F94" s="24">
        <f>E94+F93</f>
        <v>59999.999999999993</v>
      </c>
      <c r="G94" s="24">
        <f t="shared" ref="G94:N94" si="43">F94+G93</f>
        <v>89999.999999999985</v>
      </c>
      <c r="H94" s="24">
        <f t="shared" si="43"/>
        <v>119999.99999999999</v>
      </c>
      <c r="I94" s="24">
        <f t="shared" si="43"/>
        <v>150000</v>
      </c>
      <c r="J94" s="24">
        <f t="shared" si="43"/>
        <v>180000.00000000006</v>
      </c>
      <c r="K94" s="24">
        <f t="shared" si="43"/>
        <v>210000.00000000003</v>
      </c>
      <c r="L94" s="24">
        <f t="shared" si="43"/>
        <v>240000.00000000006</v>
      </c>
      <c r="M94" s="24">
        <f t="shared" si="43"/>
        <v>270000</v>
      </c>
      <c r="N94" s="24">
        <f t="shared" si="43"/>
        <v>300000</v>
      </c>
      <c r="P94" s="3"/>
      <c r="Q94" s="3"/>
      <c r="R94" s="3"/>
    </row>
    <row r="95" spans="1:18" s="6" customFormat="1" ht="15" customHeight="1" x14ac:dyDescent="0.45">
      <c r="B95" s="114"/>
      <c r="C95" s="118" t="s">
        <v>36</v>
      </c>
      <c r="D95" s="18" t="s">
        <v>25</v>
      </c>
      <c r="E95" s="19">
        <f>E89*E$15/$E$4</f>
        <v>0.03</v>
      </c>
      <c r="F95" s="19">
        <f>F89*F$15/$E$4-E95</f>
        <v>3.9000000000000007E-2</v>
      </c>
      <c r="G95" s="19">
        <f>G89*G$15/$E$4-F95-E95</f>
        <v>5.0699999999999995E-2</v>
      </c>
      <c r="H95" s="19">
        <f>H89*H$15/$E$4-G95-F95-E95</f>
        <v>6.5909999999999996E-2</v>
      </c>
      <c r="I95" s="19">
        <f>I89*I$15/$E$4-H95-G95-F95-E95</f>
        <v>8.5683000000000009E-2</v>
      </c>
      <c r="J95" s="19">
        <f>J89*J$15/$E$4-I95-H95-G95-F95-E95</f>
        <v>0.11138790000000004</v>
      </c>
      <c r="K95" s="19">
        <f>K89*K$15/$E$4-J95-I95-H95-G95-F95-E95</f>
        <v>0.1448042700000001</v>
      </c>
      <c r="L95" s="19">
        <f>L89*L$15/$E$4-K95-J95-I95-H95-G95-F95-E95</f>
        <v>0.1882455509999999</v>
      </c>
      <c r="M95" s="19">
        <f>M89*M$15/$E$4-L95-K95-J95-I95-H95-G95-F95-E95</f>
        <v>0.24471921630000029</v>
      </c>
      <c r="N95" s="19">
        <f>N89*N$15/$E$4-M95-L95-K95-J95-I95-H95-G95-F95-E95</f>
        <v>0.31813498119000005</v>
      </c>
      <c r="P95" s="3"/>
      <c r="Q95" s="3"/>
      <c r="R95" s="3"/>
    </row>
    <row r="96" spans="1:18" s="6" customFormat="1" ht="15" customHeight="1" x14ac:dyDescent="0.45">
      <c r="B96" s="114"/>
      <c r="C96" s="118"/>
      <c r="D96" s="18" t="s">
        <v>55</v>
      </c>
      <c r="E96" s="20"/>
      <c r="F96" s="20"/>
      <c r="G96" s="20"/>
      <c r="H96" s="20"/>
      <c r="I96" s="20">
        <f>SUM(E95:I95)/5</f>
        <v>5.4258600000000004E-2</v>
      </c>
      <c r="J96" s="20"/>
      <c r="K96" s="20"/>
      <c r="L96" s="20"/>
      <c r="M96" s="20"/>
      <c r="N96" s="20">
        <f>SUM(E95:N95)/10</f>
        <v>0.12785849184900006</v>
      </c>
      <c r="P96" s="3"/>
      <c r="Q96" s="3"/>
      <c r="R96" s="3"/>
    </row>
    <row r="97" spans="2:18" s="6" customFormat="1" ht="15" customHeight="1" x14ac:dyDescent="0.45">
      <c r="B97" s="114"/>
      <c r="C97" s="114"/>
      <c r="D97" s="22" t="s">
        <v>28</v>
      </c>
      <c r="E97" s="25">
        <f>E99</f>
        <v>30000</v>
      </c>
      <c r="F97" s="25">
        <f>F99-E99</f>
        <v>39000</v>
      </c>
      <c r="G97" s="25">
        <f t="shared" ref="G97:N97" si="44">G99-F99</f>
        <v>50699.999999999985</v>
      </c>
      <c r="H97" s="25">
        <f t="shared" si="44"/>
        <v>65910.000000000015</v>
      </c>
      <c r="I97" s="25">
        <f t="shared" si="44"/>
        <v>85683</v>
      </c>
      <c r="J97" s="25">
        <f t="shared" si="44"/>
        <v>111387.90000000002</v>
      </c>
      <c r="K97" s="25">
        <f t="shared" si="44"/>
        <v>144804.27000000014</v>
      </c>
      <c r="L97" s="25">
        <f t="shared" si="44"/>
        <v>188245.55099999986</v>
      </c>
      <c r="M97" s="25">
        <f t="shared" si="44"/>
        <v>244719.2163000002</v>
      </c>
      <c r="N97" s="25">
        <f t="shared" si="44"/>
        <v>318134.98118999985</v>
      </c>
      <c r="P97" s="3"/>
      <c r="Q97" s="3"/>
      <c r="R97" s="3"/>
    </row>
    <row r="98" spans="2:18" s="6" customFormat="1" ht="15" customHeight="1" x14ac:dyDescent="0.45">
      <c r="B98" s="114"/>
      <c r="C98" s="114"/>
      <c r="D98" s="22" t="s">
        <v>57</v>
      </c>
      <c r="E98" s="25"/>
      <c r="F98" s="25"/>
      <c r="G98" s="25"/>
      <c r="H98" s="25"/>
      <c r="I98" s="25">
        <f>SUM(E97:I97)/5</f>
        <v>54258.6</v>
      </c>
      <c r="J98" s="25"/>
      <c r="K98" s="25"/>
      <c r="L98" s="25"/>
      <c r="M98" s="25"/>
      <c r="N98" s="25">
        <f>SUM(E97:N97)/10</f>
        <v>127858.49184900001</v>
      </c>
      <c r="P98" s="3"/>
      <c r="Q98" s="3"/>
      <c r="R98" s="3"/>
    </row>
    <row r="99" spans="2:18" s="6" customFormat="1" ht="15" customHeight="1" x14ac:dyDescent="0.45">
      <c r="B99" s="114"/>
      <c r="C99" s="114"/>
      <c r="D99" s="22" t="s">
        <v>29</v>
      </c>
      <c r="E99" s="24">
        <f t="shared" ref="E99:N99" si="45">E91*E$15</f>
        <v>30000</v>
      </c>
      <c r="F99" s="24">
        <f t="shared" si="45"/>
        <v>69000</v>
      </c>
      <c r="G99" s="24">
        <f t="shared" si="45"/>
        <v>119699.99999999999</v>
      </c>
      <c r="H99" s="24">
        <f t="shared" si="45"/>
        <v>185610</v>
      </c>
      <c r="I99" s="24">
        <f t="shared" si="45"/>
        <v>271293</v>
      </c>
      <c r="J99" s="24">
        <f t="shared" si="45"/>
        <v>382680.9</v>
      </c>
      <c r="K99" s="24">
        <f t="shared" si="45"/>
        <v>527485.17000000016</v>
      </c>
      <c r="L99" s="24">
        <f t="shared" si="45"/>
        <v>715730.72100000002</v>
      </c>
      <c r="M99" s="24">
        <f t="shared" si="45"/>
        <v>960449.93730000022</v>
      </c>
      <c r="N99" s="24">
        <f t="shared" si="45"/>
        <v>1278584.9184900001</v>
      </c>
      <c r="P99" s="3"/>
      <c r="Q99" s="3"/>
      <c r="R99" s="3"/>
    </row>
    <row r="100" spans="2:18" s="6" customFormat="1" ht="15" customHeight="1" x14ac:dyDescent="0.45">
      <c r="B100" s="114" t="s">
        <v>22</v>
      </c>
      <c r="C100" s="118" t="s">
        <v>20</v>
      </c>
      <c r="D100" s="18" t="s">
        <v>23</v>
      </c>
      <c r="E100" s="19">
        <f>E$21*$D85</f>
        <v>2E-3</v>
      </c>
      <c r="F100" s="19">
        <f t="shared" ref="F100:N100" si="46">F$21*$D85</f>
        <v>2E-3</v>
      </c>
      <c r="G100" s="19">
        <f t="shared" si="46"/>
        <v>2E-3</v>
      </c>
      <c r="H100" s="19">
        <f t="shared" si="46"/>
        <v>2E-3</v>
      </c>
      <c r="I100" s="19">
        <f t="shared" si="46"/>
        <v>2E-3</v>
      </c>
      <c r="J100" s="19">
        <f t="shared" si="46"/>
        <v>2E-3</v>
      </c>
      <c r="K100" s="19">
        <f t="shared" si="46"/>
        <v>2E-3</v>
      </c>
      <c r="L100" s="19">
        <f t="shared" si="46"/>
        <v>2E-3</v>
      </c>
      <c r="M100" s="19">
        <f t="shared" si="46"/>
        <v>2E-3</v>
      </c>
      <c r="N100" s="19">
        <f t="shared" si="46"/>
        <v>2E-3</v>
      </c>
      <c r="P100" s="3"/>
      <c r="Q100" s="3"/>
      <c r="R100" s="3"/>
    </row>
    <row r="101" spans="2:18" s="6" customFormat="1" ht="15" customHeight="1" x14ac:dyDescent="0.45">
      <c r="B101" s="114"/>
      <c r="C101" s="118"/>
      <c r="D101" s="18" t="s">
        <v>24</v>
      </c>
      <c r="E101" s="19">
        <f>E$22*$D85</f>
        <v>2E-3</v>
      </c>
      <c r="F101" s="19">
        <f t="shared" ref="F101:N101" si="47">F$22*$D85</f>
        <v>4.0000000000000001E-3</v>
      </c>
      <c r="G101" s="19">
        <f t="shared" si="47"/>
        <v>6.0000000000000001E-3</v>
      </c>
      <c r="H101" s="19">
        <f t="shared" si="47"/>
        <v>8.0000000000000002E-3</v>
      </c>
      <c r="I101" s="19">
        <f t="shared" si="47"/>
        <v>1.0000000000000002E-2</v>
      </c>
      <c r="J101" s="19">
        <f t="shared" si="47"/>
        <v>1.2000000000000002E-2</v>
      </c>
      <c r="K101" s="19">
        <f t="shared" si="47"/>
        <v>1.4000000000000002E-2</v>
      </c>
      <c r="L101" s="19">
        <f t="shared" si="47"/>
        <v>1.6E-2</v>
      </c>
      <c r="M101" s="19">
        <f t="shared" si="47"/>
        <v>1.7999999999999999E-2</v>
      </c>
      <c r="N101" s="19">
        <f t="shared" si="47"/>
        <v>0.02</v>
      </c>
      <c r="P101" s="3"/>
      <c r="Q101" s="3"/>
      <c r="R101" s="3"/>
    </row>
    <row r="102" spans="2:18" s="6" customFormat="1" ht="15" customHeight="1" x14ac:dyDescent="0.45">
      <c r="B102" s="114"/>
      <c r="C102" s="114"/>
      <c r="D102" s="22" t="s">
        <v>26</v>
      </c>
      <c r="E102" s="23">
        <f>10*E100</f>
        <v>0.02</v>
      </c>
      <c r="F102" s="23">
        <f t="shared" ref="F102:N103" si="48">10*F100</f>
        <v>0.02</v>
      </c>
      <c r="G102" s="23">
        <f t="shared" si="48"/>
        <v>0.02</v>
      </c>
      <c r="H102" s="23">
        <f t="shared" si="48"/>
        <v>0.02</v>
      </c>
      <c r="I102" s="23">
        <f t="shared" si="48"/>
        <v>0.02</v>
      </c>
      <c r="J102" s="23">
        <f t="shared" si="48"/>
        <v>0.02</v>
      </c>
      <c r="K102" s="23">
        <f t="shared" si="48"/>
        <v>0.02</v>
      </c>
      <c r="L102" s="23">
        <f t="shared" si="48"/>
        <v>0.02</v>
      </c>
      <c r="M102" s="23">
        <f t="shared" si="48"/>
        <v>0.02</v>
      </c>
      <c r="N102" s="23">
        <f t="shared" si="48"/>
        <v>0.02</v>
      </c>
      <c r="P102" s="3"/>
      <c r="Q102" s="3"/>
      <c r="R102" s="3"/>
    </row>
    <row r="103" spans="2:18" s="6" customFormat="1" ht="15" customHeight="1" x14ac:dyDescent="0.45">
      <c r="B103" s="114"/>
      <c r="C103" s="114"/>
      <c r="D103" s="22" t="s">
        <v>27</v>
      </c>
      <c r="E103" s="23">
        <f>10*E101</f>
        <v>0.02</v>
      </c>
      <c r="F103" s="23">
        <f t="shared" si="48"/>
        <v>0.04</v>
      </c>
      <c r="G103" s="23">
        <f t="shared" si="48"/>
        <v>0.06</v>
      </c>
      <c r="H103" s="23">
        <f t="shared" si="48"/>
        <v>0.08</v>
      </c>
      <c r="I103" s="23">
        <f t="shared" si="48"/>
        <v>0.10000000000000002</v>
      </c>
      <c r="J103" s="23">
        <f t="shared" si="48"/>
        <v>0.12000000000000002</v>
      </c>
      <c r="K103" s="23">
        <f t="shared" si="48"/>
        <v>0.14000000000000001</v>
      </c>
      <c r="L103" s="23">
        <f t="shared" si="48"/>
        <v>0.16</v>
      </c>
      <c r="M103" s="23">
        <f t="shared" si="48"/>
        <v>0.18</v>
      </c>
      <c r="N103" s="23">
        <f t="shared" si="48"/>
        <v>0.2</v>
      </c>
      <c r="P103" s="3"/>
      <c r="Q103" s="3"/>
      <c r="R103" s="3"/>
    </row>
    <row r="104" spans="2:18" s="6" customFormat="1" ht="15" customHeight="1" x14ac:dyDescent="0.45">
      <c r="B104" s="114"/>
      <c r="C104" s="118" t="s">
        <v>37</v>
      </c>
      <c r="D104" s="18" t="s">
        <v>25</v>
      </c>
      <c r="E104" s="19">
        <f>E$15*E100/$E$4</f>
        <v>2.5999999999999999E-3</v>
      </c>
      <c r="F104" s="19">
        <f>F$15*F100/$E$4</f>
        <v>3.3800000000000002E-3</v>
      </c>
      <c r="G104" s="19">
        <f>G$15*G100/$E$4</f>
        <v>4.3940000000000003E-3</v>
      </c>
      <c r="H104" s="19">
        <f>H$15*H100/$E$4</f>
        <v>5.7122000000000006E-3</v>
      </c>
      <c r="I104" s="19">
        <f>I$15*I100/$E$4</f>
        <v>7.4258600000000003E-3</v>
      </c>
      <c r="J104" s="19">
        <f>J$15*J100/$E$4</f>
        <v>9.653618000000001E-3</v>
      </c>
      <c r="K104" s="19">
        <f>K$15*K100/$E$4</f>
        <v>1.2549703400000001E-2</v>
      </c>
      <c r="L104" s="19">
        <f>L$15*L100/$E$4</f>
        <v>1.6314614420000002E-2</v>
      </c>
      <c r="M104" s="19">
        <f>M$15*M100/$E$4</f>
        <v>2.1208998746000001E-2</v>
      </c>
      <c r="N104" s="19">
        <f>N$15*N100/$E$4</f>
        <v>2.7571698369800002E-2</v>
      </c>
      <c r="P104" s="3"/>
      <c r="Q104" s="3"/>
      <c r="R104" s="3"/>
    </row>
    <row r="105" spans="2:18" s="6" customFormat="1" ht="15" customHeight="1" x14ac:dyDescent="0.45">
      <c r="B105" s="114"/>
      <c r="C105" s="118"/>
      <c r="D105" s="18" t="s">
        <v>55</v>
      </c>
      <c r="E105" s="19"/>
      <c r="F105" s="19"/>
      <c r="G105" s="19"/>
      <c r="H105" s="19"/>
      <c r="I105" s="20">
        <f>SUM(E104:I104)/5</f>
        <v>4.7024120000000004E-3</v>
      </c>
      <c r="J105" s="20"/>
      <c r="K105" s="20"/>
      <c r="L105" s="20"/>
      <c r="M105" s="20"/>
      <c r="N105" s="20">
        <f>SUM(E104:N104)/10</f>
        <v>1.1081069293580001E-2</v>
      </c>
      <c r="P105" s="3"/>
      <c r="Q105" s="3"/>
      <c r="R105" s="3"/>
    </row>
    <row r="106" spans="2:18" s="6" customFormat="1" ht="15" customHeight="1" x14ac:dyDescent="0.45">
      <c r="B106" s="114"/>
      <c r="C106" s="114"/>
      <c r="D106" s="22" t="s">
        <v>28</v>
      </c>
      <c r="E106" s="26">
        <f t="shared" ref="E106:N106" si="49">E102*E$15</f>
        <v>2600</v>
      </c>
      <c r="F106" s="26">
        <f t="shared" si="49"/>
        <v>3380</v>
      </c>
      <c r="G106" s="26">
        <f t="shared" si="49"/>
        <v>4394</v>
      </c>
      <c r="H106" s="26">
        <f t="shared" si="49"/>
        <v>5712.2</v>
      </c>
      <c r="I106" s="26">
        <f t="shared" si="49"/>
        <v>7425.8600000000006</v>
      </c>
      <c r="J106" s="26">
        <f t="shared" si="49"/>
        <v>9653.6180000000004</v>
      </c>
      <c r="K106" s="26">
        <f t="shared" si="49"/>
        <v>12549.7034</v>
      </c>
      <c r="L106" s="26">
        <f t="shared" si="49"/>
        <v>16314.61442</v>
      </c>
      <c r="M106" s="26">
        <f t="shared" si="49"/>
        <v>21208.998746000001</v>
      </c>
      <c r="N106" s="26">
        <f t="shared" si="49"/>
        <v>27571.6983698</v>
      </c>
      <c r="P106" s="3"/>
      <c r="Q106" s="3"/>
      <c r="R106" s="3"/>
    </row>
    <row r="107" spans="2:18" s="6" customFormat="1" ht="15" customHeight="1" x14ac:dyDescent="0.45">
      <c r="B107" s="114"/>
      <c r="C107" s="114"/>
      <c r="D107" s="22" t="s">
        <v>57</v>
      </c>
      <c r="E107" s="27"/>
      <c r="F107" s="27"/>
      <c r="G107" s="27"/>
      <c r="H107" s="27"/>
      <c r="I107" s="26">
        <f>SUM(E106:I106)/5</f>
        <v>4702.4120000000003</v>
      </c>
      <c r="J107" s="26"/>
      <c r="K107" s="26"/>
      <c r="L107" s="26"/>
      <c r="M107" s="26"/>
      <c r="N107" s="26">
        <f>SUM(E106:N106)/10</f>
        <v>11081.06929358</v>
      </c>
      <c r="P107" s="3"/>
      <c r="Q107" s="3"/>
      <c r="R107" s="3"/>
    </row>
    <row r="108" spans="2:18" s="6" customFormat="1" ht="15" customHeight="1" x14ac:dyDescent="0.45">
      <c r="B108" s="114"/>
      <c r="C108" s="114"/>
      <c r="D108" s="22" t="s">
        <v>29</v>
      </c>
      <c r="E108" s="27">
        <f>E106</f>
        <v>2600</v>
      </c>
      <c r="F108" s="27">
        <f t="shared" ref="F108:N108" si="50">E108+F106</f>
        <v>5980</v>
      </c>
      <c r="G108" s="27">
        <f t="shared" si="50"/>
        <v>10374</v>
      </c>
      <c r="H108" s="27">
        <f t="shared" si="50"/>
        <v>16086.2</v>
      </c>
      <c r="I108" s="27">
        <f t="shared" si="50"/>
        <v>23512.06</v>
      </c>
      <c r="J108" s="27">
        <f t="shared" si="50"/>
        <v>33165.678</v>
      </c>
      <c r="K108" s="27">
        <f t="shared" si="50"/>
        <v>45715.381399999998</v>
      </c>
      <c r="L108" s="27">
        <f t="shared" si="50"/>
        <v>62029.995819999996</v>
      </c>
      <c r="M108" s="27">
        <f t="shared" si="50"/>
        <v>83238.994565999994</v>
      </c>
      <c r="N108" s="27">
        <f t="shared" si="50"/>
        <v>110810.69293579999</v>
      </c>
      <c r="P108" s="3"/>
      <c r="Q108" s="3"/>
      <c r="R108" s="3"/>
    </row>
    <row r="109" spans="2:18" s="6" customFormat="1" ht="15" customHeight="1" x14ac:dyDescent="0.45">
      <c r="B109" s="114"/>
      <c r="C109" s="118" t="s">
        <v>36</v>
      </c>
      <c r="D109" s="18" t="s">
        <v>25</v>
      </c>
      <c r="E109" s="19">
        <f>E101*E$15/$E$4</f>
        <v>2.5999999999999999E-3</v>
      </c>
      <c r="F109" s="19">
        <f>F101*F$15/$E$4-E109</f>
        <v>4.1600000000000005E-3</v>
      </c>
      <c r="G109" s="19">
        <f>G101*G$15/$E$4-F109-E109</f>
        <v>6.4220000000000006E-3</v>
      </c>
      <c r="H109" s="19">
        <f>H101*H$15/$E$4-G109-F109-E109</f>
        <v>9.6668000000000014E-3</v>
      </c>
      <c r="I109" s="19">
        <f>I101*I$15/$E$4-H109-G109-F109-E109</f>
        <v>1.4280500000000007E-2</v>
      </c>
      <c r="J109" s="19">
        <f>J101*J$15/$E$4-I109-H109-G109-F109-E109</f>
        <v>2.0792408000000005E-2</v>
      </c>
      <c r="K109" s="19">
        <f>K101*K$15/$E$4-J109-I109-H109-G109-F109-E109</f>
        <v>2.992621580000001E-2</v>
      </c>
      <c r="L109" s="19">
        <f>L101*L$15/$E$4-K109-J109-I109-H109-G109-F109-E109</f>
        <v>4.2668991559999987E-2</v>
      </c>
      <c r="M109" s="19">
        <f>M101*M$15/$E$4-L109-K109-J109-I109-H109-G109-F109-E109</f>
        <v>6.0364073354000021E-2</v>
      </c>
      <c r="N109" s="19">
        <f>N101*N$15/$E$4-M109-L109-K109-J109-I109-H109-G109-F109-E109</f>
        <v>8.4835994983999991E-2</v>
      </c>
      <c r="P109" s="3"/>
      <c r="Q109" s="3"/>
      <c r="R109" s="3"/>
    </row>
    <row r="110" spans="2:18" s="6" customFormat="1" ht="15" customHeight="1" x14ac:dyDescent="0.45">
      <c r="B110" s="114"/>
      <c r="C110" s="118"/>
      <c r="D110" s="18" t="s">
        <v>55</v>
      </c>
      <c r="E110" s="20"/>
      <c r="F110" s="20"/>
      <c r="G110" s="20"/>
      <c r="H110" s="20"/>
      <c r="I110" s="20">
        <f>SUM(E109:I109)/5</f>
        <v>7.425860000000002E-3</v>
      </c>
      <c r="J110" s="20"/>
      <c r="K110" s="20"/>
      <c r="L110" s="20"/>
      <c r="M110" s="20"/>
      <c r="N110" s="20">
        <f>SUM(E109:N109)/10</f>
        <v>2.7571698369800002E-2</v>
      </c>
      <c r="P110" s="3"/>
      <c r="Q110" s="3"/>
      <c r="R110" s="3"/>
    </row>
    <row r="111" spans="2:18" s="6" customFormat="1" ht="15" customHeight="1" x14ac:dyDescent="0.45">
      <c r="B111" s="114"/>
      <c r="C111" s="114"/>
      <c r="D111" s="22" t="s">
        <v>28</v>
      </c>
      <c r="E111" s="26">
        <f>E113</f>
        <v>2600</v>
      </c>
      <c r="F111" s="26">
        <f>F113-E113</f>
        <v>4160</v>
      </c>
      <c r="G111" s="26">
        <f>G113-F113</f>
        <v>6422</v>
      </c>
      <c r="H111" s="26">
        <f t="shared" ref="H111:N111" si="51">H113-G113</f>
        <v>9666.7999999999993</v>
      </c>
      <c r="I111" s="26">
        <f t="shared" si="51"/>
        <v>14280.500000000011</v>
      </c>
      <c r="J111" s="26">
        <f t="shared" si="51"/>
        <v>20792.408000000003</v>
      </c>
      <c r="K111" s="26">
        <f t="shared" si="51"/>
        <v>29926.215800000005</v>
      </c>
      <c r="L111" s="26">
        <f t="shared" si="51"/>
        <v>42668.99155999998</v>
      </c>
      <c r="M111" s="26">
        <f t="shared" si="51"/>
        <v>60364.073354000007</v>
      </c>
      <c r="N111" s="26">
        <f t="shared" si="51"/>
        <v>84835.994984000019</v>
      </c>
      <c r="P111" s="3"/>
      <c r="Q111" s="3"/>
      <c r="R111" s="3"/>
    </row>
    <row r="112" spans="2:18" s="6" customFormat="1" ht="15" customHeight="1" x14ac:dyDescent="0.45">
      <c r="B112" s="114"/>
      <c r="C112" s="114"/>
      <c r="D112" s="22" t="s">
        <v>57</v>
      </c>
      <c r="E112" s="26"/>
      <c r="F112" s="26"/>
      <c r="G112" s="26"/>
      <c r="H112" s="26"/>
      <c r="I112" s="26">
        <f>SUM(E111:I111)/5</f>
        <v>7425.8600000000024</v>
      </c>
      <c r="J112" s="26"/>
      <c r="K112" s="26"/>
      <c r="L112" s="26"/>
      <c r="M112" s="26"/>
      <c r="N112" s="26">
        <f>SUM(E111:N111)/10</f>
        <v>27571.698369800004</v>
      </c>
      <c r="P112" s="3"/>
      <c r="Q112" s="3"/>
      <c r="R112" s="3"/>
    </row>
    <row r="113" spans="1:18" s="6" customFormat="1" ht="15" customHeight="1" x14ac:dyDescent="0.45">
      <c r="B113" s="114"/>
      <c r="C113" s="114"/>
      <c r="D113" s="22" t="s">
        <v>29</v>
      </c>
      <c r="E113" s="27">
        <f t="shared" ref="E113:N113" si="52">E103*E$15</f>
        <v>2600</v>
      </c>
      <c r="F113" s="27">
        <f t="shared" si="52"/>
        <v>6760</v>
      </c>
      <c r="G113" s="27">
        <f t="shared" si="52"/>
        <v>13182</v>
      </c>
      <c r="H113" s="27">
        <f t="shared" si="52"/>
        <v>22848.799999999999</v>
      </c>
      <c r="I113" s="27">
        <f t="shared" si="52"/>
        <v>37129.30000000001</v>
      </c>
      <c r="J113" s="27">
        <f t="shared" si="52"/>
        <v>57921.708000000013</v>
      </c>
      <c r="K113" s="27">
        <f t="shared" si="52"/>
        <v>87847.923800000019</v>
      </c>
      <c r="L113" s="27">
        <f t="shared" si="52"/>
        <v>130516.91536</v>
      </c>
      <c r="M113" s="27">
        <f t="shared" si="52"/>
        <v>190880.98871400001</v>
      </c>
      <c r="N113" s="27">
        <f t="shared" si="52"/>
        <v>275716.98369800003</v>
      </c>
      <c r="P113" s="3"/>
      <c r="Q113" s="3"/>
      <c r="R113" s="3"/>
    </row>
    <row r="114" spans="1:18" s="6" customFormat="1" ht="15" customHeight="1" x14ac:dyDescent="0.45">
      <c r="B114" s="114" t="s">
        <v>30</v>
      </c>
      <c r="C114" s="118" t="s">
        <v>20</v>
      </c>
      <c r="D114" s="18" t="s">
        <v>23</v>
      </c>
      <c r="E114" s="19">
        <f>E87+E100</f>
        <v>2.507692307692308E-2</v>
      </c>
      <c r="F114" s="19">
        <f t="shared" ref="F114:N114" si="53">F87+F100</f>
        <v>1.9751479289940824E-2</v>
      </c>
      <c r="G114" s="19">
        <f t="shared" si="53"/>
        <v>1.5654984069185252E-2</v>
      </c>
      <c r="H114" s="19">
        <f t="shared" si="53"/>
        <v>1.2503833899373273E-2</v>
      </c>
      <c r="I114" s="19">
        <f t="shared" si="53"/>
        <v>1.0079872230287133E-2</v>
      </c>
      <c r="J114" s="19">
        <f t="shared" si="53"/>
        <v>8.2152863309901108E-3</v>
      </c>
      <c r="K114" s="19">
        <f t="shared" si="53"/>
        <v>6.7809894853769967E-3</v>
      </c>
      <c r="L114" s="19">
        <f t="shared" si="53"/>
        <v>5.6776842195207719E-3</v>
      </c>
      <c r="M114" s="19">
        <f t="shared" si="53"/>
        <v>4.8289878611698185E-3</v>
      </c>
      <c r="N114" s="19">
        <f t="shared" si="53"/>
        <v>4.1761445085921707E-3</v>
      </c>
      <c r="P114" s="3"/>
      <c r="Q114" s="3"/>
      <c r="R114" s="3"/>
    </row>
    <row r="115" spans="1:18" s="6" customFormat="1" ht="15" customHeight="1" x14ac:dyDescent="0.45">
      <c r="B115" s="114"/>
      <c r="C115" s="118"/>
      <c r="D115" s="18" t="s">
        <v>56</v>
      </c>
      <c r="E115" s="19"/>
      <c r="F115" s="19"/>
      <c r="G115" s="19"/>
      <c r="H115" s="19"/>
      <c r="I115" s="47">
        <f>SUM(E114:I114)/5</f>
        <v>1.6613418513141916E-2</v>
      </c>
      <c r="J115" s="19"/>
      <c r="K115" s="19"/>
      <c r="L115" s="19"/>
      <c r="M115" s="19"/>
      <c r="N115" s="20">
        <f>SUM(E114:N114)/10</f>
        <v>1.1274618497135947E-2</v>
      </c>
      <c r="P115" s="3"/>
      <c r="Q115" s="3"/>
      <c r="R115" s="3"/>
    </row>
    <row r="116" spans="1:18" ht="15" customHeight="1" x14ac:dyDescent="0.45">
      <c r="B116" s="114"/>
      <c r="C116" s="118"/>
      <c r="D116" s="18" t="s">
        <v>24</v>
      </c>
      <c r="E116" s="19">
        <f>E89+E101</f>
        <v>2.507692307692308E-2</v>
      </c>
      <c r="F116" s="19">
        <f t="shared" ref="F116:N116" si="54">F89+F101</f>
        <v>4.4828402366863904E-2</v>
      </c>
      <c r="G116" s="19">
        <f t="shared" si="54"/>
        <v>6.0483386436049155E-2</v>
      </c>
      <c r="H116" s="19">
        <f t="shared" si="54"/>
        <v>7.2987220335422431E-2</v>
      </c>
      <c r="I116" s="19">
        <f t="shared" si="54"/>
        <v>8.3067092565709572E-2</v>
      </c>
      <c r="J116" s="19">
        <f t="shared" si="54"/>
        <v>9.128237889669967E-2</v>
      </c>
      <c r="K116" s="19">
        <f t="shared" si="54"/>
        <v>9.8063368382076674E-2</v>
      </c>
      <c r="L116" s="19">
        <f t="shared" si="54"/>
        <v>0.10374105260159744</v>
      </c>
      <c r="M116" s="19">
        <f t="shared" si="54"/>
        <v>0.10857004046276726</v>
      </c>
      <c r="N116" s="19">
        <f t="shared" si="54"/>
        <v>0.11274618497135944</v>
      </c>
    </row>
    <row r="117" spans="1:18" ht="15" customHeight="1" x14ac:dyDescent="0.45">
      <c r="B117" s="114"/>
      <c r="C117" s="114"/>
      <c r="D117" s="22" t="s">
        <v>26</v>
      </c>
      <c r="E117" s="23">
        <f>10*E114</f>
        <v>0.2507692307692308</v>
      </c>
      <c r="F117" s="23">
        <f t="shared" ref="F117:N117" si="55">10*F114</f>
        <v>0.19751479289940824</v>
      </c>
      <c r="G117" s="23">
        <f t="shared" si="55"/>
        <v>0.15654984069185252</v>
      </c>
      <c r="H117" s="23">
        <f t="shared" si="55"/>
        <v>0.12503833899373273</v>
      </c>
      <c r="I117" s="23">
        <f t="shared" si="55"/>
        <v>0.10079872230287133</v>
      </c>
      <c r="J117" s="23">
        <f t="shared" si="55"/>
        <v>8.2152863309901111E-2</v>
      </c>
      <c r="K117" s="23">
        <f t="shared" si="55"/>
        <v>6.7809894853769967E-2</v>
      </c>
      <c r="L117" s="23">
        <f t="shared" si="55"/>
        <v>5.6776842195207719E-2</v>
      </c>
      <c r="M117" s="23">
        <f t="shared" si="55"/>
        <v>4.8289878611698187E-2</v>
      </c>
      <c r="N117" s="23">
        <f t="shared" si="55"/>
        <v>4.1761445085921708E-2</v>
      </c>
    </row>
    <row r="118" spans="1:18" ht="15" customHeight="1" x14ac:dyDescent="0.45">
      <c r="B118" s="114"/>
      <c r="C118" s="114"/>
      <c r="D118" s="22" t="s">
        <v>27</v>
      </c>
      <c r="E118" s="23">
        <f>10*E116</f>
        <v>0.2507692307692308</v>
      </c>
      <c r="F118" s="23">
        <f>10*F116</f>
        <v>0.44828402366863906</v>
      </c>
      <c r="G118" s="23">
        <f>10*G116</f>
        <v>0.60483386436049158</v>
      </c>
      <c r="H118" s="23">
        <f t="shared" ref="H118:N118" si="56">10*H116</f>
        <v>0.72987220335422431</v>
      </c>
      <c r="I118" s="23">
        <f t="shared" si="56"/>
        <v>0.83067092565709566</v>
      </c>
      <c r="J118" s="23">
        <f t="shared" si="56"/>
        <v>0.91282378896699667</v>
      </c>
      <c r="K118" s="23">
        <f t="shared" si="56"/>
        <v>0.98063368382076677</v>
      </c>
      <c r="L118" s="23">
        <f t="shared" si="56"/>
        <v>1.0374105260159743</v>
      </c>
      <c r="M118" s="23">
        <f t="shared" si="56"/>
        <v>1.0857004046276726</v>
      </c>
      <c r="N118" s="23">
        <f t="shared" si="56"/>
        <v>1.1274618497135944</v>
      </c>
    </row>
    <row r="119" spans="1:18" ht="15" customHeight="1" x14ac:dyDescent="0.45">
      <c r="B119" s="114"/>
      <c r="C119" s="118" t="s">
        <v>37</v>
      </c>
      <c r="D119" s="18" t="s">
        <v>25</v>
      </c>
      <c r="E119" s="19">
        <f>E92+E104</f>
        <v>3.2599999999999997E-2</v>
      </c>
      <c r="F119" s="19">
        <f t="shared" ref="F119:N119" si="57">F92+F104</f>
        <v>3.3379999999999993E-2</v>
      </c>
      <c r="G119" s="19">
        <f t="shared" si="57"/>
        <v>3.4393999999999994E-2</v>
      </c>
      <c r="H119" s="19">
        <f t="shared" si="57"/>
        <v>3.5712200000000006E-2</v>
      </c>
      <c r="I119" s="19">
        <f t="shared" si="57"/>
        <v>3.7425860000000005E-2</v>
      </c>
      <c r="J119" s="19">
        <f t="shared" si="57"/>
        <v>3.9653618000000043E-2</v>
      </c>
      <c r="K119" s="19">
        <f t="shared" si="57"/>
        <v>4.2549703399999972E-2</v>
      </c>
      <c r="L119" s="19">
        <f t="shared" si="57"/>
        <v>4.6314614420000011E-2</v>
      </c>
      <c r="M119" s="19">
        <f t="shared" si="57"/>
        <v>5.1208998745999955E-2</v>
      </c>
      <c r="N119" s="19">
        <f t="shared" si="57"/>
        <v>5.7571698369799987E-2</v>
      </c>
    </row>
    <row r="120" spans="1:18" ht="15" customHeight="1" x14ac:dyDescent="0.45">
      <c r="B120" s="114"/>
      <c r="C120" s="118"/>
      <c r="D120" s="18" t="s">
        <v>55</v>
      </c>
      <c r="E120" s="19"/>
      <c r="F120" s="19"/>
      <c r="G120" s="19"/>
      <c r="H120" s="19"/>
      <c r="I120" s="20">
        <f>SUM(E119:I119)/5</f>
        <v>3.4702412000000002E-2</v>
      </c>
      <c r="J120" s="20"/>
      <c r="K120" s="20"/>
      <c r="L120" s="20"/>
      <c r="M120" s="20"/>
      <c r="N120" s="20">
        <f>SUM(E119:N119)/10</f>
        <v>4.1081069293579991E-2</v>
      </c>
    </row>
    <row r="121" spans="1:18" ht="15" customHeight="1" x14ac:dyDescent="0.45">
      <c r="B121" s="114"/>
      <c r="C121" s="114"/>
      <c r="D121" s="22" t="s">
        <v>28</v>
      </c>
      <c r="E121" s="25">
        <f t="shared" ref="E121:N121" si="58">E117*E$15</f>
        <v>32600.000000000004</v>
      </c>
      <c r="F121" s="25">
        <f t="shared" si="58"/>
        <v>33379.999999999993</v>
      </c>
      <c r="G121" s="25">
        <f t="shared" si="58"/>
        <v>34394</v>
      </c>
      <c r="H121" s="25">
        <f t="shared" si="58"/>
        <v>35712.200000000004</v>
      </c>
      <c r="I121" s="25">
        <f t="shared" si="58"/>
        <v>37425.860000000008</v>
      </c>
      <c r="J121" s="25">
        <f t="shared" si="58"/>
        <v>39653.618000000046</v>
      </c>
      <c r="K121" s="25">
        <f t="shared" si="58"/>
        <v>42549.703399999977</v>
      </c>
      <c r="L121" s="25">
        <f t="shared" si="58"/>
        <v>46314.61442000002</v>
      </c>
      <c r="M121" s="25">
        <f t="shared" si="58"/>
        <v>51208.998745999961</v>
      </c>
      <c r="N121" s="25">
        <f t="shared" si="58"/>
        <v>57571.698369799989</v>
      </c>
    </row>
    <row r="122" spans="1:18" ht="15" customHeight="1" x14ac:dyDescent="0.45">
      <c r="B122" s="114"/>
      <c r="C122" s="114"/>
      <c r="D122" s="22" t="s">
        <v>57</v>
      </c>
      <c r="E122" s="24"/>
      <c r="F122" s="24"/>
      <c r="G122" s="24"/>
      <c r="H122" s="24"/>
      <c r="I122" s="25">
        <f>SUM(E121:I121)/5</f>
        <v>34702.412000000004</v>
      </c>
      <c r="J122" s="25"/>
      <c r="K122" s="25"/>
      <c r="L122" s="25"/>
      <c r="M122" s="25"/>
      <c r="N122" s="25">
        <f>SUM(E121:N121)/10</f>
        <v>41081.069293580003</v>
      </c>
    </row>
    <row r="123" spans="1:18" ht="15" customHeight="1" x14ac:dyDescent="0.45">
      <c r="B123" s="114"/>
      <c r="C123" s="114"/>
      <c r="D123" s="22" t="s">
        <v>29</v>
      </c>
      <c r="E123" s="24">
        <f>E121</f>
        <v>32600.000000000004</v>
      </c>
      <c r="F123" s="24">
        <f t="shared" ref="F123:N123" si="59">E123+F121</f>
        <v>65980</v>
      </c>
      <c r="G123" s="24">
        <f t="shared" si="59"/>
        <v>100374</v>
      </c>
      <c r="H123" s="24">
        <f t="shared" si="59"/>
        <v>136086.20000000001</v>
      </c>
      <c r="I123" s="24">
        <f t="shared" si="59"/>
        <v>173512.06000000003</v>
      </c>
      <c r="J123" s="24">
        <f t="shared" si="59"/>
        <v>213165.67800000007</v>
      </c>
      <c r="K123" s="24">
        <f t="shared" si="59"/>
        <v>255715.38140000004</v>
      </c>
      <c r="L123" s="24">
        <f t="shared" si="59"/>
        <v>302029.99582000007</v>
      </c>
      <c r="M123" s="24">
        <f t="shared" si="59"/>
        <v>353238.99456600001</v>
      </c>
      <c r="N123" s="24">
        <f t="shared" si="59"/>
        <v>410810.69293580001</v>
      </c>
    </row>
    <row r="124" spans="1:18" ht="15" customHeight="1" x14ac:dyDescent="0.45">
      <c r="B124" s="114"/>
      <c r="C124" s="118" t="s">
        <v>36</v>
      </c>
      <c r="D124" s="18" t="s">
        <v>25</v>
      </c>
      <c r="E124" s="19">
        <f>E95+E109</f>
        <v>3.2599999999999997E-2</v>
      </c>
      <c r="F124" s="19">
        <f t="shared" ref="F124:N124" si="60">F95+F109</f>
        <v>4.3160000000000004E-2</v>
      </c>
      <c r="G124" s="19">
        <f t="shared" si="60"/>
        <v>5.7121999999999992E-2</v>
      </c>
      <c r="H124" s="19">
        <f t="shared" si="60"/>
        <v>7.55768E-2</v>
      </c>
      <c r="I124" s="19">
        <f t="shared" si="60"/>
        <v>9.9963500000000011E-2</v>
      </c>
      <c r="J124" s="19">
        <f t="shared" si="60"/>
        <v>0.13218030800000005</v>
      </c>
      <c r="K124" s="19">
        <f t="shared" si="60"/>
        <v>0.17473048580000011</v>
      </c>
      <c r="L124" s="19">
        <f t="shared" si="60"/>
        <v>0.23091454255999988</v>
      </c>
      <c r="M124" s="19">
        <f t="shared" si="60"/>
        <v>0.30508328965400033</v>
      </c>
      <c r="N124" s="19">
        <f t="shared" si="60"/>
        <v>0.40297097617400002</v>
      </c>
    </row>
    <row r="125" spans="1:18" ht="15" customHeight="1" x14ac:dyDescent="0.45">
      <c r="A125" s="10"/>
      <c r="B125" s="114"/>
      <c r="C125" s="118"/>
      <c r="D125" s="18" t="s">
        <v>55</v>
      </c>
      <c r="E125" s="20"/>
      <c r="F125" s="20"/>
      <c r="G125" s="20"/>
      <c r="H125" s="20"/>
      <c r="I125" s="20">
        <f>SUM(E124:I124)/5</f>
        <v>6.168446000000001E-2</v>
      </c>
      <c r="J125" s="20"/>
      <c r="K125" s="20"/>
      <c r="L125" s="20"/>
      <c r="M125" s="20"/>
      <c r="N125" s="20">
        <f>SUM(E124:N124)/10</f>
        <v>0.15543019021880006</v>
      </c>
      <c r="O125" s="10"/>
    </row>
    <row r="126" spans="1:18" ht="15" customHeight="1" x14ac:dyDescent="0.45">
      <c r="B126" s="114"/>
      <c r="C126" s="114"/>
      <c r="D126" s="22" t="s">
        <v>28</v>
      </c>
      <c r="E126" s="25">
        <f>E128</f>
        <v>32600.000000000004</v>
      </c>
      <c r="F126" s="25">
        <f>F128-E128</f>
        <v>43160</v>
      </c>
      <c r="G126" s="25">
        <f>G128-F128</f>
        <v>57122</v>
      </c>
      <c r="H126" s="25">
        <f t="shared" ref="H126:N126" si="61">H128-G128</f>
        <v>75576.800000000017</v>
      </c>
      <c r="I126" s="25">
        <f t="shared" si="61"/>
        <v>99963.500000000029</v>
      </c>
      <c r="J126" s="25">
        <f t="shared" si="61"/>
        <v>132180.30800000002</v>
      </c>
      <c r="K126" s="25">
        <f t="shared" si="61"/>
        <v>174730.48580000008</v>
      </c>
      <c r="L126" s="25">
        <f t="shared" si="61"/>
        <v>230914.54255999986</v>
      </c>
      <c r="M126" s="25">
        <f t="shared" si="61"/>
        <v>305083.28965400008</v>
      </c>
      <c r="N126" s="25">
        <f t="shared" si="61"/>
        <v>402970.97617400018</v>
      </c>
    </row>
    <row r="127" spans="1:18" ht="15" customHeight="1" x14ac:dyDescent="0.45">
      <c r="B127" s="114"/>
      <c r="C127" s="114"/>
      <c r="D127" s="22" t="s">
        <v>57</v>
      </c>
      <c r="E127" s="25"/>
      <c r="F127" s="25"/>
      <c r="G127" s="25"/>
      <c r="H127" s="25"/>
      <c r="I127" s="25">
        <f>SUM(E126:I126)/5</f>
        <v>61684.460000000006</v>
      </c>
      <c r="J127" s="25"/>
      <c r="K127" s="25"/>
      <c r="L127" s="25"/>
      <c r="M127" s="25"/>
      <c r="N127" s="25">
        <f>SUM(E126:N126)/10</f>
        <v>155430.19021880004</v>
      </c>
    </row>
    <row r="128" spans="1:18" ht="15" customHeight="1" x14ac:dyDescent="0.45">
      <c r="B128" s="114"/>
      <c r="C128" s="114"/>
      <c r="D128" s="22" t="s">
        <v>29</v>
      </c>
      <c r="E128" s="24">
        <f t="shared" ref="E128:N128" si="62">E118*E$15</f>
        <v>32600.000000000004</v>
      </c>
      <c r="F128" s="24">
        <f t="shared" si="62"/>
        <v>75760</v>
      </c>
      <c r="G128" s="24">
        <f t="shared" si="62"/>
        <v>132882</v>
      </c>
      <c r="H128" s="24">
        <f t="shared" si="62"/>
        <v>208458.80000000002</v>
      </c>
      <c r="I128" s="24">
        <f t="shared" si="62"/>
        <v>308422.30000000005</v>
      </c>
      <c r="J128" s="24">
        <f t="shared" si="62"/>
        <v>440602.60800000007</v>
      </c>
      <c r="K128" s="24">
        <f t="shared" si="62"/>
        <v>615333.09380000015</v>
      </c>
      <c r="L128" s="24">
        <f t="shared" si="62"/>
        <v>846247.63636</v>
      </c>
      <c r="M128" s="24">
        <f t="shared" si="62"/>
        <v>1151330.9260140001</v>
      </c>
      <c r="N128" s="24">
        <f t="shared" si="62"/>
        <v>1554301.9021880003</v>
      </c>
    </row>
    <row r="129" spans="2:18" ht="15" customHeight="1" x14ac:dyDescent="0.45">
      <c r="B129" s="1"/>
      <c r="C129" s="1"/>
      <c r="D129" s="53"/>
      <c r="E129" s="12"/>
      <c r="F129" s="12"/>
      <c r="G129" s="12"/>
      <c r="H129" s="12"/>
      <c r="I129" s="12"/>
      <c r="J129" s="12"/>
      <c r="K129" s="12"/>
      <c r="L129" s="12"/>
      <c r="M129" s="12"/>
      <c r="N129" s="12"/>
    </row>
    <row r="130" spans="2:18" ht="15" customHeight="1" x14ac:dyDescent="0.45">
      <c r="B130" s="120" t="s">
        <v>94</v>
      </c>
      <c r="C130" s="120"/>
      <c r="D130" s="120"/>
      <c r="E130" s="95" t="s">
        <v>3</v>
      </c>
      <c r="F130" s="95" t="s">
        <v>4</v>
      </c>
      <c r="G130" s="95" t="s">
        <v>5</v>
      </c>
      <c r="H130" s="95" t="s">
        <v>6</v>
      </c>
      <c r="I130" s="95" t="s">
        <v>7</v>
      </c>
      <c r="J130" s="95" t="s">
        <v>8</v>
      </c>
      <c r="K130" s="95" t="s">
        <v>9</v>
      </c>
      <c r="L130" s="95" t="s">
        <v>10</v>
      </c>
      <c r="M130" s="95" t="s">
        <v>11</v>
      </c>
      <c r="N130" s="95" t="s">
        <v>12</v>
      </c>
    </row>
    <row r="131" spans="2:18" ht="15" customHeight="1" x14ac:dyDescent="0.45">
      <c r="B131" s="121"/>
      <c r="C131" s="121"/>
      <c r="D131" s="121"/>
      <c r="E131" s="96"/>
      <c r="F131" s="96"/>
      <c r="G131" s="96"/>
      <c r="H131" s="96"/>
      <c r="I131" s="96"/>
      <c r="J131" s="96"/>
      <c r="K131" s="96"/>
      <c r="L131" s="96"/>
      <c r="M131" s="96"/>
      <c r="N131" s="96"/>
    </row>
    <row r="132" spans="2:18" s="6" customFormat="1" ht="15" customHeight="1" x14ac:dyDescent="0.45">
      <c r="B132" s="117" t="s">
        <v>21</v>
      </c>
      <c r="C132" s="119">
        <v>20000</v>
      </c>
      <c r="D132" s="73" t="s">
        <v>100</v>
      </c>
      <c r="E132" s="31">
        <f>E$90*$C132/20</f>
        <v>230.76923076923077</v>
      </c>
      <c r="F132" s="31">
        <f t="shared" ref="F132:N132" si="63">F$90*$C132/20</f>
        <v>177.51479289940826</v>
      </c>
      <c r="G132" s="31">
        <f t="shared" si="63"/>
        <v>136.54984069185249</v>
      </c>
      <c r="H132" s="31">
        <f t="shared" si="63"/>
        <v>105.03833899373274</v>
      </c>
      <c r="I132" s="31">
        <f t="shared" si="63"/>
        <v>80.798722302871326</v>
      </c>
      <c r="J132" s="31">
        <f t="shared" si="63"/>
        <v>62.152863309901115</v>
      </c>
      <c r="K132" s="31">
        <f t="shared" si="63"/>
        <v>47.809894853769961</v>
      </c>
      <c r="L132" s="31">
        <f t="shared" si="63"/>
        <v>36.77684219520772</v>
      </c>
      <c r="M132" s="31">
        <f t="shared" si="63"/>
        <v>28.289878611698185</v>
      </c>
      <c r="N132" s="31">
        <f t="shared" si="63"/>
        <v>21.761445085921704</v>
      </c>
      <c r="P132" s="3"/>
      <c r="Q132" s="3"/>
      <c r="R132" s="3"/>
    </row>
    <row r="133" spans="2:18" s="6" customFormat="1" ht="15" customHeight="1" x14ac:dyDescent="0.45">
      <c r="B133" s="114"/>
      <c r="C133" s="115"/>
      <c r="D133" s="22" t="s">
        <v>99</v>
      </c>
      <c r="E133" s="31"/>
      <c r="F133" s="31"/>
      <c r="G133" s="31"/>
      <c r="H133" s="31"/>
      <c r="I133" s="143">
        <f>SUM(E132:I132)/5</f>
        <v>146.13418513141912</v>
      </c>
      <c r="J133" s="31"/>
      <c r="K133" s="31"/>
      <c r="L133" s="31"/>
      <c r="M133" s="31"/>
      <c r="N133" s="31">
        <f>SUM(E132:N132)/10</f>
        <v>92.746184971359426</v>
      </c>
      <c r="P133" s="3"/>
      <c r="Q133" s="3"/>
      <c r="R133" s="3"/>
    </row>
    <row r="134" spans="2:18" s="6" customFormat="1" ht="15" customHeight="1" x14ac:dyDescent="0.45">
      <c r="B134" s="114"/>
      <c r="C134" s="115"/>
      <c r="D134" s="22" t="s">
        <v>98</v>
      </c>
      <c r="E134" s="31">
        <f>E$91*$C132/20</f>
        <v>230.76923076923077</v>
      </c>
      <c r="F134" s="31">
        <f t="shared" ref="F134:N134" si="64">F$91*$C132/20</f>
        <v>408.28402366863907</v>
      </c>
      <c r="G134" s="31">
        <f t="shared" si="64"/>
        <v>544.83386436049148</v>
      </c>
      <c r="H134" s="31">
        <f t="shared" si="64"/>
        <v>649.87220335422421</v>
      </c>
      <c r="I134" s="143">
        <f t="shared" si="64"/>
        <v>730.67092565709549</v>
      </c>
      <c r="J134" s="31">
        <f t="shared" si="64"/>
        <v>792.82378896699663</v>
      </c>
      <c r="K134" s="31">
        <f t="shared" si="64"/>
        <v>840.63368382076681</v>
      </c>
      <c r="L134" s="31">
        <f t="shared" si="64"/>
        <v>877.41052601597437</v>
      </c>
      <c r="M134" s="31">
        <f t="shared" si="64"/>
        <v>905.7004046276727</v>
      </c>
      <c r="N134" s="31">
        <f t="shared" si="64"/>
        <v>927.46184971359435</v>
      </c>
      <c r="P134" s="3"/>
      <c r="Q134" s="3"/>
      <c r="R134" s="3"/>
    </row>
    <row r="135" spans="2:18" s="6" customFormat="1" ht="15" customHeight="1" x14ac:dyDescent="0.45">
      <c r="B135" s="114"/>
      <c r="C135" s="115">
        <v>400000</v>
      </c>
      <c r="D135" s="73" t="s">
        <v>100</v>
      </c>
      <c r="E135" s="31">
        <f>E$90*$C135/20</f>
        <v>4615.3846153846152</v>
      </c>
      <c r="F135" s="31">
        <f t="shared" ref="F135:N135" si="65">F$90*$C135/20</f>
        <v>3550.2958579881647</v>
      </c>
      <c r="G135" s="31">
        <f t="shared" si="65"/>
        <v>2730.99681383705</v>
      </c>
      <c r="H135" s="31">
        <f t="shared" si="65"/>
        <v>2100.7667798746543</v>
      </c>
      <c r="I135" s="143">
        <f t="shared" si="65"/>
        <v>1615.9744460574266</v>
      </c>
      <c r="J135" s="31">
        <f t="shared" si="65"/>
        <v>1243.057266198022</v>
      </c>
      <c r="K135" s="31">
        <f t="shared" si="65"/>
        <v>956.19789707539928</v>
      </c>
      <c r="L135" s="31">
        <f t="shared" si="65"/>
        <v>735.53684390415424</v>
      </c>
      <c r="M135" s="31">
        <f t="shared" si="65"/>
        <v>565.79757223396359</v>
      </c>
      <c r="N135" s="31">
        <f t="shared" si="65"/>
        <v>435.22890171843409</v>
      </c>
      <c r="P135" s="3"/>
      <c r="Q135" s="3"/>
      <c r="R135" s="3"/>
    </row>
    <row r="136" spans="2:18" s="6" customFormat="1" ht="15" customHeight="1" x14ac:dyDescent="0.45">
      <c r="B136" s="114"/>
      <c r="C136" s="115"/>
      <c r="D136" s="22" t="s">
        <v>99</v>
      </c>
      <c r="E136" s="31"/>
      <c r="F136" s="31"/>
      <c r="G136" s="31"/>
      <c r="H136" s="31"/>
      <c r="I136" s="143">
        <f>SUM(E135:I135)/5</f>
        <v>2922.683702628382</v>
      </c>
      <c r="J136" s="31"/>
      <c r="K136" s="31"/>
      <c r="L136" s="31"/>
      <c r="M136" s="31"/>
      <c r="N136" s="31">
        <f>SUM(E135:N135)/10</f>
        <v>1854.9236994271887</v>
      </c>
      <c r="P136" s="3"/>
      <c r="Q136" s="3"/>
      <c r="R136" s="3"/>
    </row>
    <row r="137" spans="2:18" s="6" customFormat="1" ht="15" customHeight="1" x14ac:dyDescent="0.45">
      <c r="B137" s="114"/>
      <c r="C137" s="115"/>
      <c r="D137" s="22" t="s">
        <v>98</v>
      </c>
      <c r="E137" s="31">
        <f>E$91*$C135/20</f>
        <v>4615.3846153846152</v>
      </c>
      <c r="F137" s="31">
        <f t="shared" ref="F137:N137" si="66">F$91*$C135/20</f>
        <v>8165.6804733727813</v>
      </c>
      <c r="G137" s="31">
        <f t="shared" si="66"/>
        <v>10896.67728720983</v>
      </c>
      <c r="H137" s="31">
        <f t="shared" si="66"/>
        <v>12997.444067084485</v>
      </c>
      <c r="I137" s="143">
        <f t="shared" si="66"/>
        <v>14613.418513141911</v>
      </c>
      <c r="J137" s="31">
        <f t="shared" si="66"/>
        <v>15856.475779339933</v>
      </c>
      <c r="K137" s="31">
        <f t="shared" si="66"/>
        <v>16812.673676415336</v>
      </c>
      <c r="L137" s="31">
        <f t="shared" si="66"/>
        <v>17548.210520319488</v>
      </c>
      <c r="M137" s="31">
        <f t="shared" si="66"/>
        <v>18114.008092553453</v>
      </c>
      <c r="N137" s="31">
        <f t="shared" si="66"/>
        <v>18549.236994271887</v>
      </c>
      <c r="P137" s="3"/>
      <c r="Q137" s="3"/>
      <c r="R137" s="3"/>
    </row>
    <row r="138" spans="2:18" s="6" customFormat="1" ht="15" customHeight="1" x14ac:dyDescent="0.45">
      <c r="B138" s="118"/>
      <c r="C138" s="116">
        <v>1000000</v>
      </c>
      <c r="D138" s="18" t="s">
        <v>100</v>
      </c>
      <c r="E138" s="33">
        <f>E$90*$C$138/20</f>
        <v>11538.461538461539</v>
      </c>
      <c r="F138" s="33">
        <f t="shared" ref="F138:N138" si="67">F$90*$C$138/20</f>
        <v>8875.7396449704138</v>
      </c>
      <c r="G138" s="33">
        <f t="shared" si="67"/>
        <v>6827.4920345926248</v>
      </c>
      <c r="H138" s="33">
        <f t="shared" si="67"/>
        <v>5251.9169496866361</v>
      </c>
      <c r="I138" s="33">
        <f t="shared" si="67"/>
        <v>4039.9361151435669</v>
      </c>
      <c r="J138" s="33">
        <f t="shared" si="67"/>
        <v>3107.6431654950552</v>
      </c>
      <c r="K138" s="33">
        <f t="shared" si="67"/>
        <v>2390.4947426884983</v>
      </c>
      <c r="L138" s="33">
        <f t="shared" si="67"/>
        <v>1838.8421097603859</v>
      </c>
      <c r="M138" s="33">
        <f t="shared" si="67"/>
        <v>1414.4939305849091</v>
      </c>
      <c r="N138" s="33">
        <f t="shared" si="67"/>
        <v>1088.0722542960852</v>
      </c>
      <c r="P138" s="3"/>
      <c r="Q138" s="3"/>
      <c r="R138" s="3"/>
    </row>
    <row r="139" spans="2:18" s="6" customFormat="1" ht="15" customHeight="1" x14ac:dyDescent="0.45">
      <c r="B139" s="118"/>
      <c r="C139" s="116"/>
      <c r="D139" s="18" t="s">
        <v>99</v>
      </c>
      <c r="E139" s="33"/>
      <c r="F139" s="33"/>
      <c r="G139" s="33"/>
      <c r="H139" s="33"/>
      <c r="I139" s="33">
        <f>SUM(E138:I138)/5</f>
        <v>7306.7092565709563</v>
      </c>
      <c r="J139" s="33"/>
      <c r="K139" s="33"/>
      <c r="L139" s="33"/>
      <c r="M139" s="33"/>
      <c r="N139" s="33">
        <f>SUM(E138:N138)/10</f>
        <v>4637.3092485679717</v>
      </c>
      <c r="P139" s="3"/>
      <c r="Q139" s="3"/>
      <c r="R139" s="3"/>
    </row>
    <row r="140" spans="2:18" s="6" customFormat="1" ht="15" customHeight="1" x14ac:dyDescent="0.45">
      <c r="B140" s="118"/>
      <c r="C140" s="116"/>
      <c r="D140" s="18" t="s">
        <v>98</v>
      </c>
      <c r="E140" s="33">
        <f>E$91*$C138/20</f>
        <v>11538.461538461539</v>
      </c>
      <c r="F140" s="33">
        <f t="shared" ref="F140:N140" si="68">F$91*$C138/20</f>
        <v>20414.201183431953</v>
      </c>
      <c r="G140" s="33">
        <f t="shared" si="68"/>
        <v>27241.693218024575</v>
      </c>
      <c r="H140" s="33">
        <f t="shared" si="68"/>
        <v>32493.610167711209</v>
      </c>
      <c r="I140" s="33">
        <f t="shared" si="68"/>
        <v>36533.546282854782</v>
      </c>
      <c r="J140" s="33">
        <f t="shared" si="68"/>
        <v>39641.189448349833</v>
      </c>
      <c r="K140" s="33">
        <f t="shared" si="68"/>
        <v>42031.684191038337</v>
      </c>
      <c r="L140" s="33">
        <f t="shared" si="68"/>
        <v>43870.526300798716</v>
      </c>
      <c r="M140" s="33">
        <f t="shared" si="68"/>
        <v>45285.020231383634</v>
      </c>
      <c r="N140" s="33">
        <f t="shared" si="68"/>
        <v>46373.092485679714</v>
      </c>
      <c r="P140" s="3"/>
      <c r="Q140" s="3"/>
      <c r="R140" s="3"/>
    </row>
    <row r="141" spans="2:18" s="6" customFormat="1" ht="15" customHeight="1" x14ac:dyDescent="0.45">
      <c r="B141" s="118"/>
      <c r="C141" s="116">
        <v>2100000</v>
      </c>
      <c r="D141" s="18" t="s">
        <v>100</v>
      </c>
      <c r="E141" s="33">
        <f>E$90*$C141/20</f>
        <v>24230.76923076923</v>
      </c>
      <c r="F141" s="33">
        <f t="shared" ref="F141:N141" si="69">F$90*$C141/20</f>
        <v>18639.053254437866</v>
      </c>
      <c r="G141" s="33">
        <f t="shared" si="69"/>
        <v>14337.733272644513</v>
      </c>
      <c r="H141" s="33">
        <f t="shared" si="69"/>
        <v>11029.025594341936</v>
      </c>
      <c r="I141" s="33">
        <f t="shared" si="69"/>
        <v>8483.8658418014893</v>
      </c>
      <c r="J141" s="33">
        <f t="shared" si="69"/>
        <v>6526.050647539616</v>
      </c>
      <c r="K141" s="33">
        <f t="shared" si="69"/>
        <v>5020.0389596458463</v>
      </c>
      <c r="L141" s="33">
        <f t="shared" si="69"/>
        <v>3861.5684304968099</v>
      </c>
      <c r="M141" s="33">
        <f t="shared" si="69"/>
        <v>2970.437254228309</v>
      </c>
      <c r="N141" s="33">
        <f t="shared" si="69"/>
        <v>2284.951734021779</v>
      </c>
      <c r="P141" s="3"/>
      <c r="Q141" s="3"/>
      <c r="R141" s="3"/>
    </row>
    <row r="142" spans="2:18" s="6" customFormat="1" ht="15" customHeight="1" x14ac:dyDescent="0.45">
      <c r="B142" s="118"/>
      <c r="C142" s="116"/>
      <c r="D142" s="18" t="s">
        <v>99</v>
      </c>
      <c r="E142" s="33"/>
      <c r="F142" s="33"/>
      <c r="G142" s="33"/>
      <c r="H142" s="33"/>
      <c r="I142" s="33">
        <f>SUM(E141:I141)/5</f>
        <v>15344.089438799007</v>
      </c>
      <c r="J142" s="33"/>
      <c r="K142" s="33"/>
      <c r="L142" s="33"/>
      <c r="M142" s="33"/>
      <c r="N142" s="33">
        <f>SUM(E141:N141)/10</f>
        <v>9738.3494219927379</v>
      </c>
      <c r="P142" s="3"/>
      <c r="Q142" s="3"/>
      <c r="R142" s="3"/>
    </row>
    <row r="143" spans="2:18" s="6" customFormat="1" ht="15" customHeight="1" x14ac:dyDescent="0.45">
      <c r="B143" s="118"/>
      <c r="C143" s="116"/>
      <c r="D143" s="18" t="s">
        <v>98</v>
      </c>
      <c r="E143" s="33">
        <f>E$91*$C141/20</f>
        <v>24230.76923076923</v>
      </c>
      <c r="F143" s="33">
        <f t="shared" ref="F143:N143" si="70">F$91*$C141/20</f>
        <v>42869.8224852071</v>
      </c>
      <c r="G143" s="33">
        <f t="shared" si="70"/>
        <v>57207.555757851609</v>
      </c>
      <c r="H143" s="33">
        <f t="shared" si="70"/>
        <v>68236.581352193549</v>
      </c>
      <c r="I143" s="33">
        <f t="shared" si="70"/>
        <v>76720.447193995031</v>
      </c>
      <c r="J143" s="33">
        <f t="shared" si="70"/>
        <v>83246.497841534641</v>
      </c>
      <c r="K143" s="33">
        <f t="shared" si="70"/>
        <v>88266.536801180511</v>
      </c>
      <c r="L143" s="33">
        <f t="shared" si="70"/>
        <v>92128.105231677313</v>
      </c>
      <c r="M143" s="33">
        <f t="shared" si="70"/>
        <v>95098.542485905622</v>
      </c>
      <c r="N143" s="33">
        <f t="shared" si="70"/>
        <v>97383.494219927408</v>
      </c>
      <c r="P143" s="3"/>
      <c r="Q143" s="3"/>
      <c r="R143" s="3"/>
    </row>
    <row r="144" spans="2:18" s="6" customFormat="1" ht="15" customHeight="1" x14ac:dyDescent="0.45">
      <c r="B144" s="114" t="s">
        <v>22</v>
      </c>
      <c r="C144" s="115">
        <v>20000</v>
      </c>
      <c r="D144" s="73" t="s">
        <v>100</v>
      </c>
      <c r="E144" s="31">
        <f>E$100*$C144/20</f>
        <v>2</v>
      </c>
      <c r="F144" s="31">
        <f t="shared" ref="F144:N144" si="71">F$100*$C144/20</f>
        <v>2</v>
      </c>
      <c r="G144" s="31">
        <f t="shared" si="71"/>
        <v>2</v>
      </c>
      <c r="H144" s="31">
        <f t="shared" si="71"/>
        <v>2</v>
      </c>
      <c r="I144" s="143">
        <f t="shared" si="71"/>
        <v>2</v>
      </c>
      <c r="J144" s="31">
        <f t="shared" si="71"/>
        <v>2</v>
      </c>
      <c r="K144" s="31">
        <f t="shared" si="71"/>
        <v>2</v>
      </c>
      <c r="L144" s="31">
        <f t="shared" si="71"/>
        <v>2</v>
      </c>
      <c r="M144" s="31">
        <f t="shared" si="71"/>
        <v>2</v>
      </c>
      <c r="N144" s="31">
        <f t="shared" si="71"/>
        <v>2</v>
      </c>
      <c r="P144" s="3"/>
      <c r="Q144" s="3"/>
      <c r="R144" s="3"/>
    </row>
    <row r="145" spans="2:18" s="6" customFormat="1" ht="15" customHeight="1" x14ac:dyDescent="0.45">
      <c r="B145" s="114"/>
      <c r="C145" s="115"/>
      <c r="D145" s="22" t="s">
        <v>99</v>
      </c>
      <c r="E145" s="31"/>
      <c r="F145" s="31"/>
      <c r="G145" s="31"/>
      <c r="H145" s="31"/>
      <c r="I145" s="143">
        <f>SUM(E144:I144)/5</f>
        <v>2</v>
      </c>
      <c r="J145" s="31"/>
      <c r="K145" s="31"/>
      <c r="L145" s="31"/>
      <c r="M145" s="31"/>
      <c r="N145" s="31">
        <f>SUM(E144:N144)/10</f>
        <v>2</v>
      </c>
      <c r="P145" s="3"/>
      <c r="Q145" s="3"/>
      <c r="R145" s="3"/>
    </row>
    <row r="146" spans="2:18" s="6" customFormat="1" ht="15" customHeight="1" x14ac:dyDescent="0.45">
      <c r="B146" s="114"/>
      <c r="C146" s="115"/>
      <c r="D146" s="22" t="s">
        <v>98</v>
      </c>
      <c r="E146" s="31">
        <f>E$101*$C144/20</f>
        <v>2</v>
      </c>
      <c r="F146" s="31">
        <f t="shared" ref="F146:N146" si="72">F$101*$C144/20</f>
        <v>4</v>
      </c>
      <c r="G146" s="31">
        <f t="shared" si="72"/>
        <v>6</v>
      </c>
      <c r="H146" s="31">
        <f t="shared" si="72"/>
        <v>8</v>
      </c>
      <c r="I146" s="143">
        <f t="shared" si="72"/>
        <v>10.000000000000002</v>
      </c>
      <c r="J146" s="31">
        <f t="shared" si="72"/>
        <v>12.000000000000002</v>
      </c>
      <c r="K146" s="31">
        <f t="shared" si="72"/>
        <v>14.000000000000004</v>
      </c>
      <c r="L146" s="31">
        <f t="shared" si="72"/>
        <v>16</v>
      </c>
      <c r="M146" s="31">
        <f t="shared" si="72"/>
        <v>18</v>
      </c>
      <c r="N146" s="31">
        <f t="shared" si="72"/>
        <v>20</v>
      </c>
      <c r="P146" s="3"/>
      <c r="Q146" s="3"/>
      <c r="R146" s="3"/>
    </row>
    <row r="147" spans="2:18" s="6" customFormat="1" ht="15" customHeight="1" x14ac:dyDescent="0.45">
      <c r="B147" s="114"/>
      <c r="C147" s="115">
        <v>400000</v>
      </c>
      <c r="D147" s="73" t="s">
        <v>100</v>
      </c>
      <c r="E147" s="31">
        <f>E$100*$C147/20</f>
        <v>40</v>
      </c>
      <c r="F147" s="31">
        <f t="shared" ref="F147:N147" si="73">F$100*$C147/20</f>
        <v>40</v>
      </c>
      <c r="G147" s="31">
        <f t="shared" si="73"/>
        <v>40</v>
      </c>
      <c r="H147" s="31">
        <f t="shared" si="73"/>
        <v>40</v>
      </c>
      <c r="I147" s="143">
        <f t="shared" si="73"/>
        <v>40</v>
      </c>
      <c r="J147" s="31">
        <f t="shared" si="73"/>
        <v>40</v>
      </c>
      <c r="K147" s="31">
        <f t="shared" si="73"/>
        <v>40</v>
      </c>
      <c r="L147" s="31">
        <f t="shared" si="73"/>
        <v>40</v>
      </c>
      <c r="M147" s="31">
        <f t="shared" si="73"/>
        <v>40</v>
      </c>
      <c r="N147" s="31">
        <f t="shared" si="73"/>
        <v>40</v>
      </c>
      <c r="P147" s="3"/>
      <c r="Q147" s="3"/>
      <c r="R147" s="3"/>
    </row>
    <row r="148" spans="2:18" s="6" customFormat="1" ht="15" customHeight="1" x14ac:dyDescent="0.45">
      <c r="B148" s="114"/>
      <c r="C148" s="115"/>
      <c r="D148" s="22" t="s">
        <v>99</v>
      </c>
      <c r="E148" s="31"/>
      <c r="F148" s="31"/>
      <c r="G148" s="31"/>
      <c r="H148" s="31"/>
      <c r="I148" s="143">
        <f>SUM(E147:I147)/5</f>
        <v>40</v>
      </c>
      <c r="J148" s="31"/>
      <c r="K148" s="31"/>
      <c r="L148" s="31"/>
      <c r="M148" s="31"/>
      <c r="N148" s="31">
        <f>SUM(E147:N147)/10</f>
        <v>40</v>
      </c>
      <c r="P148" s="3"/>
      <c r="Q148" s="3"/>
      <c r="R148" s="3"/>
    </row>
    <row r="149" spans="2:18" s="6" customFormat="1" ht="15" customHeight="1" x14ac:dyDescent="0.45">
      <c r="B149" s="114"/>
      <c r="C149" s="115"/>
      <c r="D149" s="22" t="s">
        <v>98</v>
      </c>
      <c r="E149" s="31">
        <f>E$101*$C147/20</f>
        <v>40</v>
      </c>
      <c r="F149" s="31">
        <f t="shared" ref="F149:N149" si="74">F$101*$C147/20</f>
        <v>80</v>
      </c>
      <c r="G149" s="31">
        <f t="shared" si="74"/>
        <v>120</v>
      </c>
      <c r="H149" s="31">
        <f t="shared" si="74"/>
        <v>160</v>
      </c>
      <c r="I149" s="143">
        <f t="shared" si="74"/>
        <v>200.00000000000006</v>
      </c>
      <c r="J149" s="31">
        <f t="shared" si="74"/>
        <v>240.00000000000006</v>
      </c>
      <c r="K149" s="31">
        <f t="shared" si="74"/>
        <v>280.00000000000006</v>
      </c>
      <c r="L149" s="31">
        <f t="shared" si="74"/>
        <v>320</v>
      </c>
      <c r="M149" s="31">
        <f t="shared" si="74"/>
        <v>359.99999999999994</v>
      </c>
      <c r="N149" s="31">
        <f t="shared" si="74"/>
        <v>400</v>
      </c>
      <c r="P149" s="3"/>
      <c r="Q149" s="3"/>
      <c r="R149" s="3"/>
    </row>
    <row r="150" spans="2:18" s="6" customFormat="1" ht="15" customHeight="1" x14ac:dyDescent="0.45">
      <c r="B150" s="114"/>
      <c r="C150" s="116">
        <v>1000000</v>
      </c>
      <c r="D150" s="18" t="s">
        <v>100</v>
      </c>
      <c r="E150" s="33">
        <f>E$100*$C$138/20</f>
        <v>100</v>
      </c>
      <c r="F150" s="33">
        <f t="shared" ref="F150:N150" si="75">F$100*$C$138/20</f>
        <v>100</v>
      </c>
      <c r="G150" s="33">
        <f t="shared" si="75"/>
        <v>100</v>
      </c>
      <c r="H150" s="33">
        <f t="shared" si="75"/>
        <v>100</v>
      </c>
      <c r="I150" s="33">
        <f t="shared" si="75"/>
        <v>100</v>
      </c>
      <c r="J150" s="33">
        <f t="shared" si="75"/>
        <v>100</v>
      </c>
      <c r="K150" s="33">
        <f t="shared" si="75"/>
        <v>100</v>
      </c>
      <c r="L150" s="33">
        <f t="shared" si="75"/>
        <v>100</v>
      </c>
      <c r="M150" s="33">
        <f t="shared" si="75"/>
        <v>100</v>
      </c>
      <c r="N150" s="33">
        <f t="shared" si="75"/>
        <v>100</v>
      </c>
      <c r="P150" s="3"/>
      <c r="Q150" s="3"/>
      <c r="R150" s="3"/>
    </row>
    <row r="151" spans="2:18" s="6" customFormat="1" ht="15" customHeight="1" x14ac:dyDescent="0.45">
      <c r="B151" s="114"/>
      <c r="C151" s="116"/>
      <c r="D151" s="18" t="s">
        <v>99</v>
      </c>
      <c r="E151" s="33"/>
      <c r="F151" s="33"/>
      <c r="G151" s="33"/>
      <c r="H151" s="33"/>
      <c r="I151" s="33">
        <f>SUM(E150:I150)/5</f>
        <v>100</v>
      </c>
      <c r="J151" s="33"/>
      <c r="K151" s="33"/>
      <c r="L151" s="33"/>
      <c r="M151" s="33"/>
      <c r="N151" s="33">
        <f>SUM(E150:N150)/10</f>
        <v>100</v>
      </c>
      <c r="P151" s="3"/>
      <c r="Q151" s="3"/>
      <c r="R151" s="3"/>
    </row>
    <row r="152" spans="2:18" s="6" customFormat="1" ht="15" customHeight="1" x14ac:dyDescent="0.45">
      <c r="B152" s="114"/>
      <c r="C152" s="116"/>
      <c r="D152" s="18" t="s">
        <v>98</v>
      </c>
      <c r="E152" s="33">
        <f>E$101*$C150/20</f>
        <v>100</v>
      </c>
      <c r="F152" s="33">
        <f t="shared" ref="F152:N152" si="76">F$101*$C150/20</f>
        <v>200</v>
      </c>
      <c r="G152" s="33">
        <f t="shared" si="76"/>
        <v>300</v>
      </c>
      <c r="H152" s="33">
        <f t="shared" si="76"/>
        <v>400</v>
      </c>
      <c r="I152" s="33">
        <f t="shared" si="76"/>
        <v>500.00000000000011</v>
      </c>
      <c r="J152" s="33">
        <f t="shared" si="76"/>
        <v>600.00000000000011</v>
      </c>
      <c r="K152" s="33">
        <f t="shared" si="76"/>
        <v>700.00000000000011</v>
      </c>
      <c r="L152" s="33">
        <f t="shared" si="76"/>
        <v>800</v>
      </c>
      <c r="M152" s="33">
        <f t="shared" si="76"/>
        <v>900</v>
      </c>
      <c r="N152" s="33">
        <f t="shared" si="76"/>
        <v>1000</v>
      </c>
      <c r="P152" s="3"/>
      <c r="Q152" s="3"/>
      <c r="R152" s="3"/>
    </row>
    <row r="153" spans="2:18" s="6" customFormat="1" ht="15" customHeight="1" x14ac:dyDescent="0.45">
      <c r="B153" s="114"/>
      <c r="C153" s="116">
        <v>2100000</v>
      </c>
      <c r="D153" s="18" t="s">
        <v>100</v>
      </c>
      <c r="E153" s="33">
        <f>E$100*$C153/20</f>
        <v>210</v>
      </c>
      <c r="F153" s="33">
        <f t="shared" ref="F153:N153" si="77">F$100*$C153/20</f>
        <v>210</v>
      </c>
      <c r="G153" s="33">
        <f t="shared" si="77"/>
        <v>210</v>
      </c>
      <c r="H153" s="33">
        <f t="shared" si="77"/>
        <v>210</v>
      </c>
      <c r="I153" s="33">
        <f t="shared" si="77"/>
        <v>210</v>
      </c>
      <c r="J153" s="33">
        <f t="shared" si="77"/>
        <v>210</v>
      </c>
      <c r="K153" s="33">
        <f t="shared" si="77"/>
        <v>210</v>
      </c>
      <c r="L153" s="33">
        <f t="shared" si="77"/>
        <v>210</v>
      </c>
      <c r="M153" s="33">
        <f t="shared" si="77"/>
        <v>210</v>
      </c>
      <c r="N153" s="33">
        <f t="shared" si="77"/>
        <v>210</v>
      </c>
      <c r="P153" s="3"/>
      <c r="Q153" s="3"/>
      <c r="R153" s="3"/>
    </row>
    <row r="154" spans="2:18" s="6" customFormat="1" ht="15" customHeight="1" x14ac:dyDescent="0.45">
      <c r="B154" s="114"/>
      <c r="C154" s="116"/>
      <c r="D154" s="18" t="s">
        <v>99</v>
      </c>
      <c r="E154" s="33"/>
      <c r="F154" s="33"/>
      <c r="G154" s="33"/>
      <c r="H154" s="33"/>
      <c r="I154" s="33">
        <f>SUM(E153:I153)/5</f>
        <v>210</v>
      </c>
      <c r="J154" s="33"/>
      <c r="K154" s="33"/>
      <c r="L154" s="33"/>
      <c r="M154" s="33"/>
      <c r="N154" s="33">
        <f>SUM(E153:N153)/10</f>
        <v>210</v>
      </c>
      <c r="P154" s="3"/>
      <c r="Q154" s="3"/>
      <c r="R154" s="3"/>
    </row>
    <row r="155" spans="2:18" s="6" customFormat="1" ht="15" customHeight="1" x14ac:dyDescent="0.45">
      <c r="B155" s="114"/>
      <c r="C155" s="116"/>
      <c r="D155" s="18" t="s">
        <v>98</v>
      </c>
      <c r="E155" s="33">
        <f>E$101*$C153/20</f>
        <v>210</v>
      </c>
      <c r="F155" s="33">
        <f t="shared" ref="F155:N155" si="78">F$101*$C153/20</f>
        <v>420</v>
      </c>
      <c r="G155" s="33">
        <f t="shared" si="78"/>
        <v>630</v>
      </c>
      <c r="H155" s="33">
        <f t="shared" si="78"/>
        <v>840</v>
      </c>
      <c r="I155" s="33">
        <f t="shared" si="78"/>
        <v>1050.0000000000002</v>
      </c>
      <c r="J155" s="33">
        <f t="shared" si="78"/>
        <v>1260.0000000000002</v>
      </c>
      <c r="K155" s="33">
        <f t="shared" si="78"/>
        <v>1470.0000000000002</v>
      </c>
      <c r="L155" s="33">
        <f t="shared" si="78"/>
        <v>1680</v>
      </c>
      <c r="M155" s="33">
        <f t="shared" si="78"/>
        <v>1890</v>
      </c>
      <c r="N155" s="33">
        <f t="shared" si="78"/>
        <v>2100</v>
      </c>
      <c r="P155" s="3"/>
      <c r="Q155" s="3"/>
      <c r="R155" s="3"/>
    </row>
    <row r="156" spans="2:18" s="6" customFormat="1" ht="15" customHeight="1" x14ac:dyDescent="0.45">
      <c r="B156" s="114" t="s">
        <v>30</v>
      </c>
      <c r="C156" s="115">
        <v>20000</v>
      </c>
      <c r="D156" s="73" t="s">
        <v>100</v>
      </c>
      <c r="E156" s="31">
        <f>E132+E144</f>
        <v>232.76923076923077</v>
      </c>
      <c r="F156" s="31">
        <f t="shared" ref="F156:N156" si="79">F132+F144</f>
        <v>179.51479289940826</v>
      </c>
      <c r="G156" s="31">
        <f t="shared" si="79"/>
        <v>138.54984069185249</v>
      </c>
      <c r="H156" s="31">
        <f t="shared" si="79"/>
        <v>107.03833899373274</v>
      </c>
      <c r="I156" s="31">
        <f t="shared" si="79"/>
        <v>82.798722302871326</v>
      </c>
      <c r="J156" s="31">
        <f t="shared" si="79"/>
        <v>64.152863309901107</v>
      </c>
      <c r="K156" s="31">
        <f t="shared" si="79"/>
        <v>49.809894853769961</v>
      </c>
      <c r="L156" s="31">
        <f t="shared" si="79"/>
        <v>38.77684219520772</v>
      </c>
      <c r="M156" s="31">
        <f t="shared" si="79"/>
        <v>30.289878611698185</v>
      </c>
      <c r="N156" s="31">
        <f t="shared" si="79"/>
        <v>23.761445085921704</v>
      </c>
      <c r="P156" s="3"/>
      <c r="Q156" s="3"/>
      <c r="R156" s="3"/>
    </row>
    <row r="157" spans="2:18" s="6" customFormat="1" ht="15" customHeight="1" x14ac:dyDescent="0.45">
      <c r="B157" s="114"/>
      <c r="C157" s="115"/>
      <c r="D157" s="22" t="s">
        <v>99</v>
      </c>
      <c r="E157" s="31"/>
      <c r="F157" s="31"/>
      <c r="G157" s="31"/>
      <c r="H157" s="31"/>
      <c r="I157" s="32">
        <f>SUM(E156:I156)/5</f>
        <v>148.13418513141912</v>
      </c>
      <c r="J157" s="31"/>
      <c r="K157" s="31"/>
      <c r="L157" s="31"/>
      <c r="M157" s="31"/>
      <c r="N157" s="31">
        <f>SUM(E156:N156)/10</f>
        <v>94.746184971359426</v>
      </c>
      <c r="P157" s="3"/>
      <c r="Q157" s="3"/>
      <c r="R157" s="3"/>
    </row>
    <row r="158" spans="2:18" s="6" customFormat="1" ht="15" customHeight="1" x14ac:dyDescent="0.45">
      <c r="B158" s="114"/>
      <c r="C158" s="115"/>
      <c r="D158" s="22" t="s">
        <v>98</v>
      </c>
      <c r="E158" s="31">
        <f>E134+E146</f>
        <v>232.76923076923077</v>
      </c>
      <c r="F158" s="31">
        <f t="shared" ref="F158:N159" si="80">F134+F146</f>
        <v>412.28402366863907</v>
      </c>
      <c r="G158" s="31">
        <f t="shared" si="80"/>
        <v>550.83386436049148</v>
      </c>
      <c r="H158" s="31">
        <f t="shared" si="80"/>
        <v>657.87220335422421</v>
      </c>
      <c r="I158" s="32">
        <f t="shared" si="80"/>
        <v>740.67092565709549</v>
      </c>
      <c r="J158" s="31">
        <f t="shared" si="80"/>
        <v>804.82378896699663</v>
      </c>
      <c r="K158" s="31">
        <f t="shared" si="80"/>
        <v>854.63368382076681</v>
      </c>
      <c r="L158" s="31">
        <f t="shared" si="80"/>
        <v>893.41052601597437</v>
      </c>
      <c r="M158" s="31">
        <f t="shared" si="80"/>
        <v>923.7004046276727</v>
      </c>
      <c r="N158" s="31">
        <f t="shared" si="80"/>
        <v>947.46184971359435</v>
      </c>
      <c r="P158" s="3"/>
      <c r="Q158" s="3"/>
      <c r="R158" s="3"/>
    </row>
    <row r="159" spans="2:18" s="6" customFormat="1" ht="15" customHeight="1" x14ac:dyDescent="0.45">
      <c r="B159" s="114"/>
      <c r="C159" s="115">
        <v>400000</v>
      </c>
      <c r="D159" s="73" t="s">
        <v>100</v>
      </c>
      <c r="E159" s="31">
        <f>E135+E147</f>
        <v>4655.3846153846152</v>
      </c>
      <c r="F159" s="31">
        <f t="shared" si="80"/>
        <v>3590.2958579881647</v>
      </c>
      <c r="G159" s="31">
        <f t="shared" si="80"/>
        <v>2770.99681383705</v>
      </c>
      <c r="H159" s="31">
        <f t="shared" si="80"/>
        <v>2140.7667798746543</v>
      </c>
      <c r="I159" s="31">
        <f t="shared" si="80"/>
        <v>1655.9744460574266</v>
      </c>
      <c r="J159" s="31">
        <f t="shared" si="80"/>
        <v>1283.057266198022</v>
      </c>
      <c r="K159" s="31">
        <f t="shared" si="80"/>
        <v>996.19789707539928</v>
      </c>
      <c r="L159" s="31">
        <f t="shared" si="80"/>
        <v>775.53684390415424</v>
      </c>
      <c r="M159" s="31">
        <f t="shared" si="80"/>
        <v>605.79757223396359</v>
      </c>
      <c r="N159" s="31">
        <f t="shared" si="80"/>
        <v>475.22890171843409</v>
      </c>
      <c r="P159" s="3"/>
      <c r="Q159" s="3"/>
      <c r="R159" s="3"/>
    </row>
    <row r="160" spans="2:18" s="6" customFormat="1" ht="15" customHeight="1" x14ac:dyDescent="0.45">
      <c r="B160" s="114"/>
      <c r="C160" s="115"/>
      <c r="D160" s="22" t="s">
        <v>99</v>
      </c>
      <c r="E160" s="31"/>
      <c r="F160" s="31"/>
      <c r="G160" s="31"/>
      <c r="H160" s="31"/>
      <c r="I160" s="32">
        <f>SUM(E159:I159)/5</f>
        <v>2962.683702628382</v>
      </c>
      <c r="J160" s="31"/>
      <c r="K160" s="31"/>
      <c r="L160" s="31"/>
      <c r="M160" s="31"/>
      <c r="N160" s="31">
        <f>SUM(E159:N159)/10</f>
        <v>1894.9236994271887</v>
      </c>
      <c r="P160" s="3"/>
      <c r="Q160" s="3"/>
      <c r="R160" s="3"/>
    </row>
    <row r="161" spans="2:18" s="6" customFormat="1" ht="15" customHeight="1" x14ac:dyDescent="0.45">
      <c r="B161" s="114"/>
      <c r="C161" s="115"/>
      <c r="D161" s="22" t="s">
        <v>98</v>
      </c>
      <c r="E161" s="31">
        <f>E137+E149</f>
        <v>4655.3846153846152</v>
      </c>
      <c r="F161" s="31">
        <f t="shared" ref="F161:N162" si="81">F137+F149</f>
        <v>8245.6804733727804</v>
      </c>
      <c r="G161" s="31">
        <f t="shared" si="81"/>
        <v>11016.67728720983</v>
      </c>
      <c r="H161" s="31">
        <f t="shared" si="81"/>
        <v>13157.444067084485</v>
      </c>
      <c r="I161" s="32">
        <f t="shared" si="81"/>
        <v>14813.418513141911</v>
      </c>
      <c r="J161" s="31">
        <f t="shared" si="81"/>
        <v>16096.475779339933</v>
      </c>
      <c r="K161" s="31">
        <f t="shared" si="81"/>
        <v>17092.673676415336</v>
      </c>
      <c r="L161" s="31">
        <f t="shared" si="81"/>
        <v>17868.210520319488</v>
      </c>
      <c r="M161" s="31">
        <f t="shared" si="81"/>
        <v>18474.008092553453</v>
      </c>
      <c r="N161" s="31">
        <f t="shared" si="81"/>
        <v>18949.236994271887</v>
      </c>
      <c r="P161" s="3"/>
      <c r="Q161" s="3"/>
      <c r="R161" s="3"/>
    </row>
    <row r="162" spans="2:18" s="6" customFormat="1" ht="15" customHeight="1" x14ac:dyDescent="0.45">
      <c r="B162" s="114"/>
      <c r="C162" s="116">
        <v>1000000</v>
      </c>
      <c r="D162" s="18" t="s">
        <v>100</v>
      </c>
      <c r="E162" s="33">
        <f>E138+E150</f>
        <v>11638.461538461539</v>
      </c>
      <c r="F162" s="33">
        <f t="shared" si="81"/>
        <v>8975.7396449704138</v>
      </c>
      <c r="G162" s="33">
        <f t="shared" si="81"/>
        <v>6927.4920345926248</v>
      </c>
      <c r="H162" s="33">
        <f t="shared" si="81"/>
        <v>5351.9169496866361</v>
      </c>
      <c r="I162" s="33">
        <f t="shared" si="81"/>
        <v>4139.9361151435669</v>
      </c>
      <c r="J162" s="33">
        <f t="shared" si="81"/>
        <v>3207.6431654950552</v>
      </c>
      <c r="K162" s="33">
        <f t="shared" si="81"/>
        <v>2490.4947426884983</v>
      </c>
      <c r="L162" s="33">
        <f t="shared" si="81"/>
        <v>1938.8421097603859</v>
      </c>
      <c r="M162" s="33">
        <f t="shared" si="81"/>
        <v>1514.4939305849091</v>
      </c>
      <c r="N162" s="33">
        <f t="shared" si="81"/>
        <v>1188.0722542960852</v>
      </c>
      <c r="P162" s="3"/>
      <c r="Q162" s="3"/>
      <c r="R162" s="3"/>
    </row>
    <row r="163" spans="2:18" s="6" customFormat="1" ht="15" customHeight="1" x14ac:dyDescent="0.45">
      <c r="B163" s="114"/>
      <c r="C163" s="116"/>
      <c r="D163" s="18" t="s">
        <v>99</v>
      </c>
      <c r="E163" s="33"/>
      <c r="F163" s="33"/>
      <c r="G163" s="33"/>
      <c r="H163" s="33"/>
      <c r="I163" s="34">
        <f>SUM(E162:I162)/5</f>
        <v>7406.7092565709563</v>
      </c>
      <c r="J163" s="33"/>
      <c r="K163" s="33"/>
      <c r="L163" s="33"/>
      <c r="M163" s="33"/>
      <c r="N163" s="33">
        <f>SUM(E162:N162)/10</f>
        <v>4737.3092485679717</v>
      </c>
      <c r="P163" s="3"/>
      <c r="Q163" s="3"/>
      <c r="R163" s="3"/>
    </row>
    <row r="164" spans="2:18" s="6" customFormat="1" ht="15" customHeight="1" x14ac:dyDescent="0.45">
      <c r="B164" s="114"/>
      <c r="C164" s="116"/>
      <c r="D164" s="18" t="s">
        <v>98</v>
      </c>
      <c r="E164" s="33">
        <f>E140+E152</f>
        <v>11638.461538461539</v>
      </c>
      <c r="F164" s="33">
        <f t="shared" ref="F164:N165" si="82">F140+F152</f>
        <v>20614.201183431953</v>
      </c>
      <c r="G164" s="33">
        <f t="shared" si="82"/>
        <v>27541.693218024575</v>
      </c>
      <c r="H164" s="33">
        <f t="shared" si="82"/>
        <v>32893.610167711209</v>
      </c>
      <c r="I164" s="34">
        <f t="shared" si="82"/>
        <v>37033.546282854782</v>
      </c>
      <c r="J164" s="33">
        <f t="shared" si="82"/>
        <v>40241.189448349833</v>
      </c>
      <c r="K164" s="33">
        <f t="shared" si="82"/>
        <v>42731.684191038337</v>
      </c>
      <c r="L164" s="33">
        <f t="shared" si="82"/>
        <v>44670.526300798716</v>
      </c>
      <c r="M164" s="33">
        <f t="shared" si="82"/>
        <v>46185.020231383634</v>
      </c>
      <c r="N164" s="33">
        <f t="shared" si="82"/>
        <v>47373.092485679714</v>
      </c>
      <c r="P164" s="3"/>
      <c r="Q164" s="3"/>
      <c r="R164" s="3"/>
    </row>
    <row r="165" spans="2:18" s="6" customFormat="1" ht="15" customHeight="1" x14ac:dyDescent="0.45">
      <c r="B165" s="114"/>
      <c r="C165" s="116">
        <v>2100000</v>
      </c>
      <c r="D165" s="18" t="s">
        <v>100</v>
      </c>
      <c r="E165" s="33">
        <f>E141+E153</f>
        <v>24440.76923076923</v>
      </c>
      <c r="F165" s="33">
        <f t="shared" si="82"/>
        <v>18849.053254437866</v>
      </c>
      <c r="G165" s="33">
        <f t="shared" si="82"/>
        <v>14547.733272644513</v>
      </c>
      <c r="H165" s="33">
        <f t="shared" si="82"/>
        <v>11239.025594341936</v>
      </c>
      <c r="I165" s="33">
        <f t="shared" si="82"/>
        <v>8693.8658418014893</v>
      </c>
      <c r="J165" s="33">
        <f t="shared" si="82"/>
        <v>6736.050647539616</v>
      </c>
      <c r="K165" s="33">
        <f t="shared" si="82"/>
        <v>5230.0389596458463</v>
      </c>
      <c r="L165" s="33">
        <f t="shared" si="82"/>
        <v>4071.5684304968099</v>
      </c>
      <c r="M165" s="33">
        <f t="shared" si="82"/>
        <v>3180.437254228309</v>
      </c>
      <c r="N165" s="33">
        <f t="shared" si="82"/>
        <v>2494.951734021779</v>
      </c>
      <c r="P165" s="3"/>
      <c r="Q165" s="3"/>
      <c r="R165" s="3"/>
    </row>
    <row r="166" spans="2:18" s="6" customFormat="1" ht="15" customHeight="1" x14ac:dyDescent="0.45">
      <c r="B166" s="114"/>
      <c r="C166" s="116"/>
      <c r="D166" s="18" t="s">
        <v>99</v>
      </c>
      <c r="E166" s="33"/>
      <c r="F166" s="33"/>
      <c r="G166" s="33"/>
      <c r="H166" s="33"/>
      <c r="I166" s="34">
        <f>SUM(E165:I165)/5</f>
        <v>15554.089438799007</v>
      </c>
      <c r="J166" s="33"/>
      <c r="K166" s="33"/>
      <c r="L166" s="33"/>
      <c r="M166" s="33"/>
      <c r="N166" s="33">
        <f>SUM(E165:N165)/10</f>
        <v>9948.3494219927379</v>
      </c>
      <c r="P166" s="3"/>
      <c r="Q166" s="3"/>
      <c r="R166" s="3"/>
    </row>
    <row r="167" spans="2:18" s="6" customFormat="1" ht="15" customHeight="1" x14ac:dyDescent="0.45">
      <c r="B167" s="114"/>
      <c r="C167" s="116"/>
      <c r="D167" s="18" t="s">
        <v>98</v>
      </c>
      <c r="E167" s="33">
        <f>E143+E155</f>
        <v>24440.76923076923</v>
      </c>
      <c r="F167" s="33">
        <f t="shared" ref="F167:N167" si="83">F143+F155</f>
        <v>43289.8224852071</v>
      </c>
      <c r="G167" s="33">
        <f t="shared" si="83"/>
        <v>57837.555757851609</v>
      </c>
      <c r="H167" s="33">
        <f t="shared" si="83"/>
        <v>69076.581352193549</v>
      </c>
      <c r="I167" s="34">
        <f t="shared" si="83"/>
        <v>77770.447193995031</v>
      </c>
      <c r="J167" s="33">
        <f t="shared" si="83"/>
        <v>84506.497841534641</v>
      </c>
      <c r="K167" s="33">
        <f t="shared" si="83"/>
        <v>89736.536801180511</v>
      </c>
      <c r="L167" s="33">
        <f t="shared" si="83"/>
        <v>93808.105231677313</v>
      </c>
      <c r="M167" s="33">
        <f t="shared" si="83"/>
        <v>96988.542485905622</v>
      </c>
      <c r="N167" s="33">
        <f t="shared" si="83"/>
        <v>99483.494219927408</v>
      </c>
      <c r="P167" s="3"/>
      <c r="Q167" s="3"/>
      <c r="R167" s="3"/>
    </row>
    <row r="168" spans="2:18" s="6" customFormat="1" ht="15" customHeight="1" x14ac:dyDescent="0.45">
      <c r="B168" s="5"/>
      <c r="C168" s="1"/>
      <c r="D168" s="53"/>
      <c r="E168" s="12"/>
      <c r="F168" s="12"/>
      <c r="G168" s="12"/>
      <c r="H168" s="12"/>
      <c r="I168" s="12"/>
      <c r="J168" s="12"/>
      <c r="K168" s="12"/>
      <c r="L168" s="12"/>
      <c r="M168" s="12"/>
      <c r="N168" s="12"/>
      <c r="P168" s="3"/>
      <c r="Q168" s="3"/>
      <c r="R168" s="3"/>
    </row>
    <row r="169" spans="2:18" s="6" customFormat="1" ht="15" customHeight="1" x14ac:dyDescent="0.45">
      <c r="B169" s="3"/>
      <c r="C169" s="3"/>
      <c r="D169" s="16"/>
      <c r="E169" s="15"/>
      <c r="F169" s="15"/>
      <c r="G169" s="15"/>
      <c r="H169" s="15"/>
      <c r="I169" s="15"/>
      <c r="J169" s="15"/>
      <c r="K169" s="15"/>
      <c r="L169" s="15"/>
      <c r="M169" s="15"/>
      <c r="N169" s="15"/>
      <c r="P169" s="3"/>
      <c r="Q169" s="3"/>
      <c r="R169" s="3"/>
    </row>
  </sheetData>
  <mergeCells count="105">
    <mergeCell ref="M13:M14"/>
    <mergeCell ref="N13:N14"/>
    <mergeCell ref="B15:C16"/>
    <mergeCell ref="B2:C10"/>
    <mergeCell ref="D2:E3"/>
    <mergeCell ref="G2:I3"/>
    <mergeCell ref="B13:B14"/>
    <mergeCell ref="E13:E14"/>
    <mergeCell ref="F13:F14"/>
    <mergeCell ref="G13:G14"/>
    <mergeCell ref="H13:H14"/>
    <mergeCell ref="I13:I14"/>
    <mergeCell ref="K2:N2"/>
    <mergeCell ref="B17:C20"/>
    <mergeCell ref="B21:C22"/>
    <mergeCell ref="B24:B25"/>
    <mergeCell ref="E24:E25"/>
    <mergeCell ref="F24:F25"/>
    <mergeCell ref="G24:G25"/>
    <mergeCell ref="J13:J14"/>
    <mergeCell ref="K13:K14"/>
    <mergeCell ref="L13:L14"/>
    <mergeCell ref="N24:N25"/>
    <mergeCell ref="B26:B38"/>
    <mergeCell ref="C26:C30"/>
    <mergeCell ref="C31:C33"/>
    <mergeCell ref="C34:C38"/>
    <mergeCell ref="H24:H25"/>
    <mergeCell ref="I24:I25"/>
    <mergeCell ref="J24:J25"/>
    <mergeCell ref="K24:K25"/>
    <mergeCell ref="L24:L25"/>
    <mergeCell ref="M24:M25"/>
    <mergeCell ref="M40:M41"/>
    <mergeCell ref="N40:N41"/>
    <mergeCell ref="B42:B54"/>
    <mergeCell ref="C42:C46"/>
    <mergeCell ref="C47:C49"/>
    <mergeCell ref="C50:C54"/>
    <mergeCell ref="F40:F41"/>
    <mergeCell ref="G40:G41"/>
    <mergeCell ref="H40:H41"/>
    <mergeCell ref="I40:I41"/>
    <mergeCell ref="J40:J41"/>
    <mergeCell ref="K40:K41"/>
    <mergeCell ref="B40:B41"/>
    <mergeCell ref="E40:E41"/>
    <mergeCell ref="B55:B68"/>
    <mergeCell ref="C55:C58"/>
    <mergeCell ref="C59:C63"/>
    <mergeCell ref="C64:C68"/>
    <mergeCell ref="B69:B83"/>
    <mergeCell ref="C69:C73"/>
    <mergeCell ref="C74:C78"/>
    <mergeCell ref="C79:C83"/>
    <mergeCell ref="L40:L41"/>
    <mergeCell ref="K85:K86"/>
    <mergeCell ref="L85:L86"/>
    <mergeCell ref="M85:M86"/>
    <mergeCell ref="N85:N86"/>
    <mergeCell ref="B87:B99"/>
    <mergeCell ref="C87:C91"/>
    <mergeCell ref="C92:C94"/>
    <mergeCell ref="C95:C99"/>
    <mergeCell ref="B85:B86"/>
    <mergeCell ref="E85:E86"/>
    <mergeCell ref="F85:F86"/>
    <mergeCell ref="G85:G86"/>
    <mergeCell ref="H85:H86"/>
    <mergeCell ref="I85:I86"/>
    <mergeCell ref="B100:B113"/>
    <mergeCell ref="C100:C103"/>
    <mergeCell ref="C104:C108"/>
    <mergeCell ref="C109:C113"/>
    <mergeCell ref="B114:B128"/>
    <mergeCell ref="C114:C118"/>
    <mergeCell ref="C119:C123"/>
    <mergeCell ref="C124:C128"/>
    <mergeCell ref="J85:J86"/>
    <mergeCell ref="J130:J131"/>
    <mergeCell ref="K130:K131"/>
    <mergeCell ref="L130:L131"/>
    <mergeCell ref="M130:M131"/>
    <mergeCell ref="N130:N131"/>
    <mergeCell ref="B132:B143"/>
    <mergeCell ref="C132:C134"/>
    <mergeCell ref="C135:C137"/>
    <mergeCell ref="C138:C140"/>
    <mergeCell ref="C141:C143"/>
    <mergeCell ref="B130:D131"/>
    <mergeCell ref="E130:E131"/>
    <mergeCell ref="F130:F131"/>
    <mergeCell ref="G130:G131"/>
    <mergeCell ref="H130:H131"/>
    <mergeCell ref="I130:I131"/>
    <mergeCell ref="B144:B155"/>
    <mergeCell ref="C144:C146"/>
    <mergeCell ref="C147:C149"/>
    <mergeCell ref="C150:C152"/>
    <mergeCell ref="C153:C155"/>
    <mergeCell ref="B156:B167"/>
    <mergeCell ref="C156:C158"/>
    <mergeCell ref="C159:C161"/>
    <mergeCell ref="C162:C164"/>
    <mergeCell ref="C165:C167"/>
  </mergeCells>
  <conditionalFormatting sqref="E10">
    <cfRule type="cellIs" dxfId="8" priority="1" operator="lessThan">
      <formula>1</formula>
    </cfRule>
    <cfRule type="cellIs" dxfId="7" priority="2" operator="greaterThan">
      <formula>1</formula>
    </cfRule>
    <cfRule type="cellIs" dxfId="6" priority="3" operator="equal">
      <formula>1</formula>
    </cfRule>
  </conditionalFormatting>
  <pageMargins left="0.7" right="0.7" top="0.75" bottom="0.75" header="0.3" footer="0.3"/>
  <pageSetup orientation="portrait" r:id="rId1"/>
  <ignoredErrors>
    <ignoredError sqref="E10" formulaRange="1"/>
    <ignoredError sqref="I36 N36 I52 N52 I61 N61 I66 N66 I76 N76 I81 N81 I97 N97 I106 N106 I111 N111 I121 N121 I126 N126 I157 N157 I160 N160 I163 N163 I166 N16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8"/>
  <sheetViews>
    <sheetView zoomScaleNormal="100" workbookViewId="0">
      <selection activeCell="B2" sqref="B2:C10"/>
    </sheetView>
  </sheetViews>
  <sheetFormatPr defaultRowHeight="15" customHeight="1" x14ac:dyDescent="0.45"/>
  <cols>
    <col min="1" max="1" width="1.73046875" style="6" customWidth="1"/>
    <col min="2" max="2" width="29.19921875" style="3" bestFit="1" customWidth="1"/>
    <col min="3" max="3" width="15.06640625" style="3" bestFit="1" customWidth="1"/>
    <col min="4" max="4" width="30.3984375" style="3" bestFit="1" customWidth="1"/>
    <col min="5" max="14" width="17.33203125" style="3" customWidth="1"/>
    <col min="15" max="15" width="1.73046875" style="6" customWidth="1"/>
    <col min="16" max="16" width="14.46484375" style="3" customWidth="1"/>
    <col min="17" max="17" width="1.53125" style="3" customWidth="1"/>
    <col min="18" max="18" width="14.86328125" style="3" bestFit="1" customWidth="1"/>
    <col min="19" max="19" width="9.06640625" style="3" customWidth="1"/>
    <col min="20" max="16384" width="9.06640625" style="3"/>
  </cols>
  <sheetData>
    <row r="1" spans="1:15" ht="15" customHeight="1" x14ac:dyDescent="0.45">
      <c r="A1" s="10"/>
      <c r="B1" s="10"/>
      <c r="C1" s="10"/>
      <c r="D1" s="10"/>
      <c r="E1" s="10"/>
      <c r="F1" s="10"/>
      <c r="G1" s="10"/>
      <c r="H1" s="10"/>
      <c r="I1" s="10"/>
      <c r="J1" s="10"/>
      <c r="K1" s="10"/>
      <c r="L1" s="10"/>
      <c r="M1" s="10"/>
      <c r="N1" s="10"/>
    </row>
    <row r="2" spans="1:15" ht="45" customHeight="1" x14ac:dyDescent="0.45">
      <c r="A2" s="10"/>
      <c r="B2" s="133" t="s">
        <v>64</v>
      </c>
      <c r="C2" s="134"/>
      <c r="D2" s="97" t="s">
        <v>65</v>
      </c>
      <c r="E2" s="98"/>
      <c r="F2" s="10"/>
      <c r="G2" s="137" t="s">
        <v>69</v>
      </c>
      <c r="H2" s="97"/>
      <c r="I2" s="97"/>
      <c r="J2" s="11"/>
      <c r="K2" s="139" t="s">
        <v>70</v>
      </c>
      <c r="L2" s="140"/>
      <c r="M2" s="140"/>
      <c r="N2" s="11"/>
    </row>
    <row r="3" spans="1:15" ht="15" customHeight="1" x14ac:dyDescent="0.45">
      <c r="A3" s="10"/>
      <c r="B3" s="135"/>
      <c r="C3" s="108"/>
      <c r="D3" s="99"/>
      <c r="E3" s="100"/>
      <c r="F3" s="10"/>
      <c r="G3" s="138"/>
      <c r="H3" s="99"/>
      <c r="I3" s="99"/>
      <c r="J3" s="11"/>
      <c r="K3" s="62">
        <f>C161</f>
        <v>20000</v>
      </c>
      <c r="L3" s="40" t="s">
        <v>48</v>
      </c>
      <c r="M3" s="64">
        <f>I186</f>
        <v>121.62448559670781</v>
      </c>
      <c r="N3" s="11"/>
      <c r="O3" s="11"/>
    </row>
    <row r="4" spans="1:15" ht="15" customHeight="1" x14ac:dyDescent="0.45">
      <c r="A4" s="11"/>
      <c r="B4" s="135"/>
      <c r="C4" s="108"/>
      <c r="D4" s="40" t="s">
        <v>2</v>
      </c>
      <c r="E4" s="41">
        <v>100000</v>
      </c>
      <c r="F4" s="11"/>
      <c r="G4" s="57" t="s">
        <v>46</v>
      </c>
      <c r="H4" s="40" t="s">
        <v>25</v>
      </c>
      <c r="I4" s="58">
        <f>I31</f>
        <v>8.9999999999999983E-2</v>
      </c>
      <c r="J4" s="11"/>
      <c r="K4" s="62">
        <f>C161</f>
        <v>20000</v>
      </c>
      <c r="L4" s="56" t="s">
        <v>49</v>
      </c>
      <c r="M4" s="65">
        <f>I187</f>
        <v>608.12242798353907</v>
      </c>
      <c r="N4" s="11"/>
      <c r="O4" s="11"/>
    </row>
    <row r="5" spans="1:15" ht="15" customHeight="1" x14ac:dyDescent="0.45">
      <c r="A5" s="46"/>
      <c r="B5" s="135"/>
      <c r="C5" s="108"/>
      <c r="D5" s="21" t="s">
        <v>58</v>
      </c>
      <c r="E5" s="42">
        <v>0.01</v>
      </c>
      <c r="F5" s="46"/>
      <c r="G5" s="56" t="s">
        <v>62</v>
      </c>
      <c r="H5" s="56" t="s">
        <v>25</v>
      </c>
      <c r="I5" s="59">
        <f>I35</f>
        <v>0.13394880000000003</v>
      </c>
      <c r="J5" s="46"/>
      <c r="K5" s="62">
        <f>C164</f>
        <v>400000</v>
      </c>
      <c r="L5" s="40" t="s">
        <v>48</v>
      </c>
      <c r="M5" s="34">
        <f>I189</f>
        <v>2432.4897119341563</v>
      </c>
      <c r="N5" s="46"/>
      <c r="O5" s="46"/>
    </row>
    <row r="6" spans="1:15" ht="15" customHeight="1" x14ac:dyDescent="0.45">
      <c r="A6" s="46"/>
      <c r="B6" s="135"/>
      <c r="C6" s="108"/>
      <c r="D6" s="21" t="s">
        <v>59</v>
      </c>
      <c r="E6" s="43">
        <v>0.2</v>
      </c>
      <c r="F6" s="46"/>
      <c r="G6" s="49" t="s">
        <v>45</v>
      </c>
      <c r="H6" s="61" t="s">
        <v>23</v>
      </c>
      <c r="I6" s="47">
        <f>I39</f>
        <v>9.0000000000000011E-3</v>
      </c>
      <c r="J6" s="46"/>
      <c r="K6" s="62">
        <f>C164</f>
        <v>400000</v>
      </c>
      <c r="L6" s="56" t="s">
        <v>49</v>
      </c>
      <c r="M6" s="65">
        <f>I190</f>
        <v>12162.448559670782</v>
      </c>
      <c r="N6" s="46"/>
      <c r="O6" s="46"/>
    </row>
    <row r="7" spans="1:15" ht="15" customHeight="1" x14ac:dyDescent="0.45">
      <c r="A7" s="11"/>
      <c r="B7" s="135"/>
      <c r="C7" s="108"/>
      <c r="D7" s="40" t="s">
        <v>66</v>
      </c>
      <c r="E7" s="44">
        <v>0.45</v>
      </c>
      <c r="F7" s="11"/>
      <c r="G7" s="56" t="s">
        <v>47</v>
      </c>
      <c r="H7" s="54" t="s">
        <v>61</v>
      </c>
      <c r="I7" s="59">
        <f>I59</f>
        <v>0.10607385600000001</v>
      </c>
      <c r="J7" s="11"/>
      <c r="K7" s="63">
        <f>C191</f>
        <v>1000000</v>
      </c>
      <c r="L7" s="40" t="s">
        <v>48</v>
      </c>
      <c r="M7" s="65">
        <f>I192</f>
        <v>6081.2242798353909</v>
      </c>
      <c r="N7" s="11"/>
      <c r="O7" s="11"/>
    </row>
    <row r="8" spans="1:15" ht="15" customHeight="1" x14ac:dyDescent="0.45">
      <c r="A8" s="11"/>
      <c r="B8" s="135"/>
      <c r="C8" s="108"/>
      <c r="D8" s="40" t="s">
        <v>67</v>
      </c>
      <c r="E8" s="44">
        <v>0.25</v>
      </c>
      <c r="F8" s="11"/>
      <c r="G8" s="54" t="s">
        <v>63</v>
      </c>
      <c r="H8" s="54" t="s">
        <v>61</v>
      </c>
      <c r="I8" s="59">
        <f>I64</f>
        <v>0.15634368000000004</v>
      </c>
      <c r="J8" s="11"/>
      <c r="K8" s="63">
        <f>C167</f>
        <v>1000000</v>
      </c>
      <c r="L8" s="56" t="s">
        <v>49</v>
      </c>
      <c r="M8" s="65">
        <f>I193</f>
        <v>30406.121399176955</v>
      </c>
      <c r="N8" s="11"/>
      <c r="O8" s="11"/>
    </row>
    <row r="9" spans="1:15" ht="15" customHeight="1" x14ac:dyDescent="0.45">
      <c r="A9" s="11"/>
      <c r="B9" s="135"/>
      <c r="C9" s="108"/>
      <c r="D9" s="40" t="s">
        <v>68</v>
      </c>
      <c r="E9" s="44">
        <v>0.1</v>
      </c>
      <c r="F9" s="11"/>
      <c r="G9" s="54" t="s">
        <v>44</v>
      </c>
      <c r="H9" s="54" t="s">
        <v>60</v>
      </c>
      <c r="I9" s="59">
        <f>I99</f>
        <v>3.4906121399176954E-2</v>
      </c>
      <c r="J9" s="10"/>
      <c r="K9" s="63">
        <f>C170</f>
        <v>2100000</v>
      </c>
      <c r="L9" s="40" t="s">
        <v>48</v>
      </c>
      <c r="M9" s="66">
        <f>I195</f>
        <v>12770.570987654321</v>
      </c>
      <c r="N9" s="10"/>
      <c r="O9" s="11"/>
    </row>
    <row r="10" spans="1:15" ht="15" customHeight="1" x14ac:dyDescent="0.45">
      <c r="A10" s="11"/>
      <c r="B10" s="141"/>
      <c r="C10" s="142"/>
      <c r="D10" s="40" t="s">
        <v>18</v>
      </c>
      <c r="E10" s="45">
        <f>SUM(E7:E9)</f>
        <v>0.79999999999999993</v>
      </c>
      <c r="F10" s="11"/>
      <c r="G10" s="54" t="s">
        <v>76</v>
      </c>
      <c r="H10" s="54" t="s">
        <v>60</v>
      </c>
      <c r="I10" s="94">
        <f>I6+I9</f>
        <v>4.3906121399176955E-2</v>
      </c>
      <c r="J10" s="10"/>
      <c r="K10" s="63">
        <f>C170</f>
        <v>2100000</v>
      </c>
      <c r="L10" s="56" t="s">
        <v>49</v>
      </c>
      <c r="M10" s="66">
        <f>I196</f>
        <v>63852.854938271608</v>
      </c>
      <c r="N10" s="10"/>
      <c r="O10" s="11"/>
    </row>
    <row r="11" spans="1:15" ht="15" customHeight="1" x14ac:dyDescent="0.45">
      <c r="A11" s="11"/>
      <c r="B11" s="12"/>
      <c r="C11" s="5"/>
      <c r="D11" s="12"/>
      <c r="E11" s="5"/>
      <c r="F11" s="11"/>
      <c r="G11" s="55" t="s">
        <v>43</v>
      </c>
      <c r="H11" s="54" t="s">
        <v>60</v>
      </c>
      <c r="I11" s="60">
        <f>I144</f>
        <v>1.3962448559670781E-2</v>
      </c>
      <c r="J11" s="10"/>
      <c r="K11" s="10"/>
      <c r="L11" s="10"/>
      <c r="M11" s="10"/>
      <c r="N11" s="10"/>
      <c r="O11" s="11"/>
    </row>
    <row r="12" spans="1:15" ht="15" customHeight="1" x14ac:dyDescent="0.45">
      <c r="A12" s="10"/>
      <c r="B12" s="12"/>
      <c r="C12" s="5"/>
      <c r="D12" s="10"/>
      <c r="E12" s="11"/>
      <c r="F12" s="2"/>
      <c r="G12" s="10"/>
      <c r="H12" s="10"/>
      <c r="J12" s="10"/>
      <c r="K12" s="10"/>
      <c r="L12" s="10"/>
      <c r="M12" s="10"/>
      <c r="N12" s="10"/>
      <c r="O12" s="10"/>
    </row>
    <row r="13" spans="1:15" ht="15" customHeight="1" x14ac:dyDescent="0.45">
      <c r="B13" s="97" t="s">
        <v>71</v>
      </c>
      <c r="C13" s="28"/>
      <c r="D13" s="28"/>
      <c r="E13" s="95" t="s">
        <v>3</v>
      </c>
      <c r="F13" s="95" t="s">
        <v>4</v>
      </c>
      <c r="G13" s="95" t="s">
        <v>5</v>
      </c>
      <c r="H13" s="95" t="s">
        <v>6</v>
      </c>
      <c r="I13" s="95" t="s">
        <v>7</v>
      </c>
      <c r="J13" s="95" t="s">
        <v>8</v>
      </c>
      <c r="K13" s="95" t="s">
        <v>9</v>
      </c>
      <c r="L13" s="95" t="s">
        <v>10</v>
      </c>
      <c r="M13" s="95" t="s">
        <v>11</v>
      </c>
      <c r="N13" s="95" t="s">
        <v>12</v>
      </c>
    </row>
    <row r="14" spans="1:15" ht="15" customHeight="1" x14ac:dyDescent="0.45">
      <c r="B14" s="99"/>
      <c r="C14" s="35"/>
      <c r="D14" s="35"/>
      <c r="E14" s="96"/>
      <c r="F14" s="96"/>
      <c r="G14" s="96"/>
      <c r="H14" s="96"/>
      <c r="I14" s="96"/>
      <c r="J14" s="96"/>
      <c r="K14" s="96"/>
      <c r="L14" s="96"/>
      <c r="M14" s="96"/>
      <c r="N14" s="96"/>
    </row>
    <row r="15" spans="1:15" ht="15" customHeight="1" x14ac:dyDescent="0.45">
      <c r="B15" s="126" t="s">
        <v>33</v>
      </c>
      <c r="C15" s="126"/>
      <c r="D15" s="22" t="s">
        <v>34</v>
      </c>
      <c r="E15" s="24">
        <f>($E$4 * $E$6) + $E$4</f>
        <v>120000</v>
      </c>
      <c r="F15" s="24">
        <f t="shared" ref="F15:N15" si="0">(E15 * $E$6) + E15</f>
        <v>144000</v>
      </c>
      <c r="G15" s="24">
        <f t="shared" si="0"/>
        <v>172800</v>
      </c>
      <c r="H15" s="24">
        <f t="shared" si="0"/>
        <v>207360</v>
      </c>
      <c r="I15" s="24">
        <f t="shared" si="0"/>
        <v>248832</v>
      </c>
      <c r="J15" s="24">
        <f t="shared" si="0"/>
        <v>298598.40000000002</v>
      </c>
      <c r="K15" s="24">
        <f t="shared" si="0"/>
        <v>358318.08000000002</v>
      </c>
      <c r="L15" s="24">
        <f t="shared" si="0"/>
        <v>429981.696</v>
      </c>
      <c r="M15" s="24">
        <f t="shared" si="0"/>
        <v>515978.03519999998</v>
      </c>
      <c r="N15" s="24">
        <f t="shared" si="0"/>
        <v>619173.64223999996</v>
      </c>
    </row>
    <row r="16" spans="1:15" ht="15" customHeight="1" x14ac:dyDescent="0.45">
      <c r="B16" s="117"/>
      <c r="C16" s="117"/>
      <c r="D16" s="22" t="s">
        <v>35</v>
      </c>
      <c r="E16" s="29">
        <f>E15*21000000</f>
        <v>2520000000000</v>
      </c>
      <c r="F16" s="29">
        <f t="shared" ref="F16:N16" si="1">F15*21000000</f>
        <v>3024000000000</v>
      </c>
      <c r="G16" s="29">
        <f t="shared" si="1"/>
        <v>3628800000000</v>
      </c>
      <c r="H16" s="29">
        <f t="shared" si="1"/>
        <v>4354560000000</v>
      </c>
      <c r="I16" s="29">
        <f t="shared" si="1"/>
        <v>5225472000000</v>
      </c>
      <c r="J16" s="29">
        <f t="shared" si="1"/>
        <v>6270566400000.001</v>
      </c>
      <c r="K16" s="29">
        <f t="shared" si="1"/>
        <v>7524679680000</v>
      </c>
      <c r="L16" s="29">
        <f t="shared" si="1"/>
        <v>9029615616000</v>
      </c>
      <c r="M16" s="29">
        <f t="shared" si="1"/>
        <v>10835538739200</v>
      </c>
      <c r="N16" s="29">
        <f t="shared" si="1"/>
        <v>13002646487040</v>
      </c>
    </row>
    <row r="17" spans="1:18" ht="15" customHeight="1" x14ac:dyDescent="0.45">
      <c r="B17" s="126" t="s">
        <v>21</v>
      </c>
      <c r="C17" s="128"/>
      <c r="D17" s="22" t="s">
        <v>24</v>
      </c>
      <c r="E17" s="30">
        <f t="shared" ref="E17:N17" si="2">(E15-$E$4)/E15</f>
        <v>0.16666666666666666</v>
      </c>
      <c r="F17" s="30">
        <f t="shared" si="2"/>
        <v>0.30555555555555558</v>
      </c>
      <c r="G17" s="30">
        <f t="shared" si="2"/>
        <v>0.42129629629629628</v>
      </c>
      <c r="H17" s="30">
        <f t="shared" si="2"/>
        <v>0.51774691358024694</v>
      </c>
      <c r="I17" s="30">
        <f t="shared" si="2"/>
        <v>0.5981224279835391</v>
      </c>
      <c r="J17" s="30">
        <f t="shared" si="2"/>
        <v>0.66510202331961599</v>
      </c>
      <c r="K17" s="30">
        <f t="shared" si="2"/>
        <v>0.72091835276634664</v>
      </c>
      <c r="L17" s="30">
        <f t="shared" si="2"/>
        <v>0.76743196063862218</v>
      </c>
      <c r="M17" s="30">
        <f t="shared" si="2"/>
        <v>0.80619330053218508</v>
      </c>
      <c r="N17" s="30">
        <f t="shared" si="2"/>
        <v>0.83849441711015427</v>
      </c>
    </row>
    <row r="18" spans="1:18" ht="15" customHeight="1" x14ac:dyDescent="0.45">
      <c r="B18" s="127"/>
      <c r="C18" s="129"/>
      <c r="D18" s="22" t="s">
        <v>32</v>
      </c>
      <c r="E18" s="30">
        <f>1-E17</f>
        <v>0.83333333333333337</v>
      </c>
      <c r="F18" s="30">
        <f t="shared" ref="F18:N18" si="3">1-F17</f>
        <v>0.69444444444444442</v>
      </c>
      <c r="G18" s="30">
        <f t="shared" si="3"/>
        <v>0.57870370370370372</v>
      </c>
      <c r="H18" s="30">
        <f t="shared" si="3"/>
        <v>0.48225308641975306</v>
      </c>
      <c r="I18" s="30">
        <f t="shared" si="3"/>
        <v>0.4018775720164609</v>
      </c>
      <c r="J18" s="30">
        <f t="shared" si="3"/>
        <v>0.33489797668038401</v>
      </c>
      <c r="K18" s="30">
        <f t="shared" si="3"/>
        <v>0.27908164723365336</v>
      </c>
      <c r="L18" s="30">
        <f t="shared" si="3"/>
        <v>0.23256803936137782</v>
      </c>
      <c r="M18" s="30">
        <f t="shared" si="3"/>
        <v>0.19380669946781492</v>
      </c>
      <c r="N18" s="30">
        <f t="shared" si="3"/>
        <v>0.16150558288984573</v>
      </c>
    </row>
    <row r="19" spans="1:18" ht="15" customHeight="1" x14ac:dyDescent="0.45">
      <c r="B19" s="127"/>
      <c r="C19" s="129"/>
      <c r="D19" s="18" t="s">
        <v>23</v>
      </c>
      <c r="E19" s="20">
        <f>E17</f>
        <v>0.16666666666666666</v>
      </c>
      <c r="F19" s="20">
        <f>F17-E17</f>
        <v>0.13888888888888892</v>
      </c>
      <c r="G19" s="20">
        <f>G17-F17</f>
        <v>0.1157407407407407</v>
      </c>
      <c r="H19" s="20">
        <f t="shared" ref="H19:N19" si="4">H17-G17</f>
        <v>9.6450617283950657E-2</v>
      </c>
      <c r="I19" s="20">
        <f t="shared" si="4"/>
        <v>8.0375514403292159E-2</v>
      </c>
      <c r="J19" s="20">
        <f t="shared" si="4"/>
        <v>6.6979595336076891E-2</v>
      </c>
      <c r="K19" s="20">
        <f t="shared" si="4"/>
        <v>5.581632944673065E-2</v>
      </c>
      <c r="L19" s="20">
        <f t="shared" si="4"/>
        <v>4.6513607872275542E-2</v>
      </c>
      <c r="M19" s="20">
        <f t="shared" si="4"/>
        <v>3.8761339893562896E-2</v>
      </c>
      <c r="N19" s="20">
        <f t="shared" si="4"/>
        <v>3.2301116577969191E-2</v>
      </c>
    </row>
    <row r="20" spans="1:18" ht="15" customHeight="1" x14ac:dyDescent="0.45">
      <c r="B20" s="117"/>
      <c r="C20" s="130"/>
      <c r="D20" s="18" t="s">
        <v>56</v>
      </c>
      <c r="E20" s="20"/>
      <c r="F20" s="20"/>
      <c r="G20" s="20"/>
      <c r="H20" s="20"/>
      <c r="I20" s="20">
        <f>SUM(E19:I19)/5</f>
        <v>0.11962448559670782</v>
      </c>
      <c r="J20" s="19"/>
      <c r="K20" s="19"/>
      <c r="L20" s="19"/>
      <c r="M20" s="19"/>
      <c r="N20" s="20">
        <f>SUM(E19:N19)/10</f>
        <v>8.3849441711015424E-2</v>
      </c>
    </row>
    <row r="21" spans="1:18" ht="15" customHeight="1" x14ac:dyDescent="0.45">
      <c r="B21" s="126" t="s">
        <v>22</v>
      </c>
      <c r="C21" s="128"/>
      <c r="D21" s="18" t="s">
        <v>40</v>
      </c>
      <c r="E21" s="20">
        <f t="shared" ref="E21:N21" si="5">$E$5*2</f>
        <v>0.02</v>
      </c>
      <c r="F21" s="20">
        <f t="shared" si="5"/>
        <v>0.02</v>
      </c>
      <c r="G21" s="20">
        <f t="shared" si="5"/>
        <v>0.02</v>
      </c>
      <c r="H21" s="20">
        <f t="shared" si="5"/>
        <v>0.02</v>
      </c>
      <c r="I21" s="20">
        <f t="shared" si="5"/>
        <v>0.02</v>
      </c>
      <c r="J21" s="20">
        <f t="shared" si="5"/>
        <v>0.02</v>
      </c>
      <c r="K21" s="20">
        <f t="shared" si="5"/>
        <v>0.02</v>
      </c>
      <c r="L21" s="20">
        <f t="shared" si="5"/>
        <v>0.02</v>
      </c>
      <c r="M21" s="20">
        <f t="shared" si="5"/>
        <v>0.02</v>
      </c>
      <c r="N21" s="20">
        <f t="shared" si="5"/>
        <v>0.02</v>
      </c>
    </row>
    <row r="22" spans="1:18" ht="15" customHeight="1" x14ac:dyDescent="0.45">
      <c r="B22" s="117"/>
      <c r="C22" s="130"/>
      <c r="D22" s="18" t="s">
        <v>41</v>
      </c>
      <c r="E22" s="20">
        <f>E21</f>
        <v>0.02</v>
      </c>
      <c r="F22" s="20">
        <f>E22+F21</f>
        <v>0.04</v>
      </c>
      <c r="G22" s="20">
        <f t="shared" ref="G22:N22" si="6">F22+G21</f>
        <v>0.06</v>
      </c>
      <c r="H22" s="20">
        <f t="shared" si="6"/>
        <v>0.08</v>
      </c>
      <c r="I22" s="20">
        <f t="shared" si="6"/>
        <v>0.1</v>
      </c>
      <c r="J22" s="20">
        <f t="shared" si="6"/>
        <v>0.12000000000000001</v>
      </c>
      <c r="K22" s="20">
        <f t="shared" si="6"/>
        <v>0.14000000000000001</v>
      </c>
      <c r="L22" s="20">
        <f t="shared" si="6"/>
        <v>0.16</v>
      </c>
      <c r="M22" s="20">
        <f t="shared" si="6"/>
        <v>0.18</v>
      </c>
      <c r="N22" s="20">
        <f t="shared" si="6"/>
        <v>0.19999999999999998</v>
      </c>
    </row>
    <row r="23" spans="1:18" ht="15" customHeight="1" x14ac:dyDescent="0.45">
      <c r="B23" s="5"/>
      <c r="C23" s="1"/>
      <c r="D23" s="67"/>
      <c r="E23" s="39"/>
      <c r="F23" s="39"/>
      <c r="G23" s="39"/>
      <c r="H23" s="39"/>
      <c r="I23" s="39"/>
      <c r="J23" s="39"/>
      <c r="K23" s="39"/>
      <c r="L23" s="39"/>
      <c r="M23" s="39"/>
      <c r="N23" s="39"/>
    </row>
    <row r="24" spans="1:18" ht="15" customHeight="1" x14ac:dyDescent="0.45">
      <c r="A24" s="10"/>
      <c r="B24" s="131" t="s">
        <v>17</v>
      </c>
      <c r="C24" s="68" t="s">
        <v>38</v>
      </c>
      <c r="D24" s="69">
        <f>E7</f>
        <v>0.45</v>
      </c>
      <c r="E24" s="95" t="s">
        <v>3</v>
      </c>
      <c r="F24" s="95" t="s">
        <v>4</v>
      </c>
      <c r="G24" s="95" t="s">
        <v>5</v>
      </c>
      <c r="H24" s="95" t="s">
        <v>6</v>
      </c>
      <c r="I24" s="95" t="s">
        <v>7</v>
      </c>
      <c r="J24" s="95" t="s">
        <v>8</v>
      </c>
      <c r="K24" s="95" t="s">
        <v>9</v>
      </c>
      <c r="L24" s="95" t="s">
        <v>10</v>
      </c>
      <c r="M24" s="95" t="s">
        <v>11</v>
      </c>
      <c r="N24" s="95" t="s">
        <v>12</v>
      </c>
      <c r="O24" s="10"/>
    </row>
    <row r="25" spans="1:18" ht="15" customHeight="1" x14ac:dyDescent="0.45">
      <c r="B25" s="132"/>
      <c r="C25" s="50" t="s">
        <v>39</v>
      </c>
      <c r="D25" s="36" t="str">
        <f>"10 BTC / "&amp;TEXT($E$4*10, "$###0.00,,")&amp;"M USD"</f>
        <v>10 BTC / $1.00M USD</v>
      </c>
      <c r="E25" s="96"/>
      <c r="F25" s="96"/>
      <c r="G25" s="96"/>
      <c r="H25" s="96"/>
      <c r="I25" s="96"/>
      <c r="J25" s="96"/>
      <c r="K25" s="96"/>
      <c r="L25" s="96"/>
      <c r="M25" s="96"/>
      <c r="N25" s="96"/>
    </row>
    <row r="26" spans="1:18" ht="15" customHeight="1" x14ac:dyDescent="0.45">
      <c r="B26" s="114" t="s">
        <v>21</v>
      </c>
      <c r="C26" s="118" t="s">
        <v>20</v>
      </c>
      <c r="D26" s="18" t="s">
        <v>23</v>
      </c>
      <c r="E26" s="19">
        <f>E$19*$D24</f>
        <v>7.4999999999999997E-2</v>
      </c>
      <c r="F26" s="19">
        <f t="shared" ref="F26:N26" si="7">F$19*$D24</f>
        <v>6.2500000000000014E-2</v>
      </c>
      <c r="G26" s="19">
        <f t="shared" si="7"/>
        <v>5.2083333333333315E-2</v>
      </c>
      <c r="H26" s="19">
        <f t="shared" si="7"/>
        <v>4.3402777777777797E-2</v>
      </c>
      <c r="I26" s="19">
        <f t="shared" si="7"/>
        <v>3.6168981481481476E-2</v>
      </c>
      <c r="J26" s="19">
        <f t="shared" si="7"/>
        <v>3.0140817901234601E-2</v>
      </c>
      <c r="K26" s="19">
        <f t="shared" si="7"/>
        <v>2.5117348251028793E-2</v>
      </c>
      <c r="L26" s="19">
        <f t="shared" si="7"/>
        <v>2.0931123542523994E-2</v>
      </c>
      <c r="M26" s="19">
        <f t="shared" si="7"/>
        <v>1.7442602952103304E-2</v>
      </c>
      <c r="N26" s="19">
        <f t="shared" si="7"/>
        <v>1.4535502460086136E-2</v>
      </c>
    </row>
    <row r="27" spans="1:18" ht="15" customHeight="1" x14ac:dyDescent="0.45">
      <c r="B27" s="114"/>
      <c r="C27" s="118"/>
      <c r="D27" s="18" t="s">
        <v>56</v>
      </c>
      <c r="E27" s="19"/>
      <c r="F27" s="19"/>
      <c r="G27" s="19"/>
      <c r="H27" s="19"/>
      <c r="I27" s="20">
        <f>SUM(E26:I26)/5</f>
        <v>5.3831018518518514E-2</v>
      </c>
      <c r="J27" s="19"/>
      <c r="K27" s="19"/>
      <c r="L27" s="19"/>
      <c r="M27" s="19"/>
      <c r="N27" s="20">
        <f>SUM(E26:N26)/10</f>
        <v>3.7732248769956941E-2</v>
      </c>
    </row>
    <row r="28" spans="1:18" ht="15" customHeight="1" x14ac:dyDescent="0.45">
      <c r="B28" s="114"/>
      <c r="C28" s="118"/>
      <c r="D28" s="18" t="s">
        <v>24</v>
      </c>
      <c r="E28" s="19">
        <f>E$17*$D24</f>
        <v>7.4999999999999997E-2</v>
      </c>
      <c r="F28" s="19">
        <f t="shared" ref="F28:N28" si="8">F$17*$D24</f>
        <v>0.13750000000000001</v>
      </c>
      <c r="G28" s="19">
        <f t="shared" si="8"/>
        <v>0.18958333333333333</v>
      </c>
      <c r="H28" s="19">
        <f t="shared" si="8"/>
        <v>0.23298611111111112</v>
      </c>
      <c r="I28" s="19">
        <f t="shared" si="8"/>
        <v>0.26915509259259263</v>
      </c>
      <c r="J28" s="19">
        <f t="shared" si="8"/>
        <v>0.2992959104938272</v>
      </c>
      <c r="K28" s="19">
        <f t="shared" si="8"/>
        <v>0.32441325874485599</v>
      </c>
      <c r="L28" s="19">
        <f t="shared" si="8"/>
        <v>0.34534438228738001</v>
      </c>
      <c r="M28" s="19">
        <f t="shared" si="8"/>
        <v>0.36278698523948327</v>
      </c>
      <c r="N28" s="19">
        <f t="shared" si="8"/>
        <v>0.37732248769956944</v>
      </c>
    </row>
    <row r="29" spans="1:18" ht="15" customHeight="1" x14ac:dyDescent="0.45">
      <c r="B29" s="114"/>
      <c r="C29" s="114"/>
      <c r="D29" s="22" t="s">
        <v>26</v>
      </c>
      <c r="E29" s="23">
        <f>10*E26</f>
        <v>0.75</v>
      </c>
      <c r="F29" s="23">
        <f t="shared" ref="F29:N29" si="9">10*F26</f>
        <v>0.62500000000000011</v>
      </c>
      <c r="G29" s="23">
        <f t="shared" si="9"/>
        <v>0.52083333333333315</v>
      </c>
      <c r="H29" s="23">
        <f t="shared" si="9"/>
        <v>0.43402777777777796</v>
      </c>
      <c r="I29" s="23">
        <f t="shared" si="9"/>
        <v>0.36168981481481477</v>
      </c>
      <c r="J29" s="23">
        <f t="shared" si="9"/>
        <v>0.30140817901234601</v>
      </c>
      <c r="K29" s="23">
        <f t="shared" si="9"/>
        <v>0.25117348251028793</v>
      </c>
      <c r="L29" s="23">
        <f t="shared" si="9"/>
        <v>0.20931123542523994</v>
      </c>
      <c r="M29" s="23">
        <f t="shared" si="9"/>
        <v>0.17442602952103303</v>
      </c>
      <c r="N29" s="23">
        <f t="shared" si="9"/>
        <v>0.14535502460086136</v>
      </c>
      <c r="R29" s="14"/>
    </row>
    <row r="30" spans="1:18" ht="15" customHeight="1" x14ac:dyDescent="0.45">
      <c r="B30" s="114"/>
      <c r="C30" s="114"/>
      <c r="D30" s="22" t="s">
        <v>27</v>
      </c>
      <c r="E30" s="23">
        <f>10*E28</f>
        <v>0.75</v>
      </c>
      <c r="F30" s="23">
        <f>10*F28</f>
        <v>1.375</v>
      </c>
      <c r="G30" s="23">
        <f>10*G28</f>
        <v>1.8958333333333333</v>
      </c>
      <c r="H30" s="23">
        <f t="shared" ref="H30:N30" si="10">10*H28</f>
        <v>2.3298611111111112</v>
      </c>
      <c r="I30" s="23">
        <f t="shared" si="10"/>
        <v>2.6915509259259265</v>
      </c>
      <c r="J30" s="23">
        <f t="shared" si="10"/>
        <v>2.9929591049382722</v>
      </c>
      <c r="K30" s="23">
        <f t="shared" si="10"/>
        <v>3.24413258744856</v>
      </c>
      <c r="L30" s="23">
        <f t="shared" si="10"/>
        <v>3.4534438228738003</v>
      </c>
      <c r="M30" s="23">
        <f t="shared" si="10"/>
        <v>3.6278698523948325</v>
      </c>
      <c r="N30" s="23">
        <f t="shared" si="10"/>
        <v>3.7732248769956946</v>
      </c>
      <c r="R30" s="14"/>
    </row>
    <row r="31" spans="1:18" ht="15" customHeight="1" x14ac:dyDescent="0.45">
      <c r="B31" s="114"/>
      <c r="C31" s="118" t="s">
        <v>37</v>
      </c>
      <c r="D31" s="18" t="s">
        <v>25</v>
      </c>
      <c r="E31" s="19">
        <f>E26*E$15/$E$4</f>
        <v>0.09</v>
      </c>
      <c r="F31" s="19">
        <f>F26*F$15/$E$4</f>
        <v>9.0000000000000024E-2</v>
      </c>
      <c r="G31" s="19">
        <f t="shared" ref="G31:N31" si="11">G26*G$15/$E$4</f>
        <v>8.9999999999999969E-2</v>
      </c>
      <c r="H31" s="19">
        <f t="shared" si="11"/>
        <v>9.0000000000000038E-2</v>
      </c>
      <c r="I31" s="48">
        <f t="shared" si="11"/>
        <v>8.9999999999999983E-2</v>
      </c>
      <c r="J31" s="19">
        <f t="shared" si="11"/>
        <v>9.0000000000000108E-2</v>
      </c>
      <c r="K31" s="19">
        <f t="shared" si="11"/>
        <v>8.9999999999999941E-2</v>
      </c>
      <c r="L31" s="19">
        <f t="shared" si="11"/>
        <v>8.9999999999999941E-2</v>
      </c>
      <c r="M31" s="19">
        <f t="shared" si="11"/>
        <v>8.9999999999999816E-2</v>
      </c>
      <c r="N31" s="19">
        <f t="shared" si="11"/>
        <v>9.0000000000000122E-2</v>
      </c>
    </row>
    <row r="32" spans="1:18" ht="15" customHeight="1" x14ac:dyDescent="0.45">
      <c r="B32" s="114"/>
      <c r="C32" s="114"/>
      <c r="D32" s="22" t="s">
        <v>28</v>
      </c>
      <c r="E32" s="24">
        <f t="shared" ref="E32:N32" si="12">E29*E$15</f>
        <v>90000</v>
      </c>
      <c r="F32" s="24">
        <f t="shared" si="12"/>
        <v>90000.000000000015</v>
      </c>
      <c r="G32" s="24">
        <f t="shared" si="12"/>
        <v>89999.999999999971</v>
      </c>
      <c r="H32" s="24">
        <f t="shared" si="12"/>
        <v>90000.000000000044</v>
      </c>
      <c r="I32" s="24">
        <f t="shared" si="12"/>
        <v>89999.999999999985</v>
      </c>
      <c r="J32" s="24">
        <f t="shared" si="12"/>
        <v>90000.000000000102</v>
      </c>
      <c r="K32" s="24">
        <f t="shared" si="12"/>
        <v>89999.999999999956</v>
      </c>
      <c r="L32" s="24">
        <f t="shared" si="12"/>
        <v>89999.999999999956</v>
      </c>
      <c r="M32" s="24">
        <f t="shared" si="12"/>
        <v>89999.999999999825</v>
      </c>
      <c r="N32" s="24">
        <f t="shared" si="12"/>
        <v>90000.000000000131</v>
      </c>
    </row>
    <row r="33" spans="2:18" ht="15" customHeight="1" x14ac:dyDescent="0.45">
      <c r="B33" s="114"/>
      <c r="C33" s="114"/>
      <c r="D33" s="22" t="s">
        <v>29</v>
      </c>
      <c r="E33" s="24">
        <f>E32</f>
        <v>90000</v>
      </c>
      <c r="F33" s="24">
        <f>E33+F32</f>
        <v>180000</v>
      </c>
      <c r="G33" s="24">
        <f t="shared" ref="G33:N33" si="13">F33+G32</f>
        <v>270000</v>
      </c>
      <c r="H33" s="24">
        <f t="shared" si="13"/>
        <v>360000.00000000006</v>
      </c>
      <c r="I33" s="24">
        <f t="shared" si="13"/>
        <v>450000.00000000006</v>
      </c>
      <c r="J33" s="24">
        <f t="shared" si="13"/>
        <v>540000.00000000012</v>
      </c>
      <c r="K33" s="24">
        <f t="shared" si="13"/>
        <v>630000.00000000012</v>
      </c>
      <c r="L33" s="24">
        <f t="shared" si="13"/>
        <v>720000.00000000012</v>
      </c>
      <c r="M33" s="24">
        <f t="shared" si="13"/>
        <v>810000</v>
      </c>
      <c r="N33" s="24">
        <f t="shared" si="13"/>
        <v>900000.00000000012</v>
      </c>
    </row>
    <row r="34" spans="2:18" ht="15" customHeight="1" x14ac:dyDescent="0.45">
      <c r="B34" s="114"/>
      <c r="C34" s="118" t="s">
        <v>36</v>
      </c>
      <c r="D34" s="18" t="s">
        <v>25</v>
      </c>
      <c r="E34" s="19">
        <f>E28*E$15/$E$4</f>
        <v>0.09</v>
      </c>
      <c r="F34" s="19">
        <f>F28*F$15/$E$4-E34</f>
        <v>0.10800000000000001</v>
      </c>
      <c r="G34" s="19">
        <f>G28*G$15/$E$4-F34-E34</f>
        <v>0.12959999999999999</v>
      </c>
      <c r="H34" s="19">
        <f>H28*H$15/$E$4-G34-F34-E34</f>
        <v>0.15551999999999999</v>
      </c>
      <c r="I34" s="19">
        <f>I28*I$15/$E$4-H34-G34-F34-E34</f>
        <v>0.1866240000000001</v>
      </c>
      <c r="J34" s="19">
        <f>J28*J$15/$E$4-I34-H34-G34-F34-E34</f>
        <v>0.22394880000000003</v>
      </c>
      <c r="K34" s="19">
        <f>K28*K$15/$E$4-J34-I34-H34-G34-F34-E34</f>
        <v>0.26873855999999985</v>
      </c>
      <c r="L34" s="19">
        <f>L28*L$15/$E$4-K34-J34-I34-H34-G34-F34-E34</f>
        <v>0.32248627200000013</v>
      </c>
      <c r="M34" s="19">
        <f>M28*M$15/$E$4-L34-K34-J34-I34-H34-G34-F34-E34</f>
        <v>0.38698352639999967</v>
      </c>
      <c r="N34" s="19">
        <f>N28*N$15/$E$4-M34-L34-K34-J34-I34-H34-G34-F34-E34</f>
        <v>0.46438023168000009</v>
      </c>
      <c r="R34" s="17"/>
    </row>
    <row r="35" spans="2:18" ht="15" customHeight="1" x14ac:dyDescent="0.45">
      <c r="B35" s="114"/>
      <c r="C35" s="118"/>
      <c r="D35" s="18" t="s">
        <v>55</v>
      </c>
      <c r="E35" s="20"/>
      <c r="F35" s="20"/>
      <c r="G35" s="20"/>
      <c r="H35" s="20"/>
      <c r="I35" s="47">
        <f>SUM(E34:I34)/5</f>
        <v>0.13394880000000003</v>
      </c>
      <c r="J35" s="20"/>
      <c r="K35" s="20"/>
      <c r="L35" s="20"/>
      <c r="M35" s="20"/>
      <c r="N35" s="20">
        <f>SUM(E34:N34)/10</f>
        <v>0.233628139008</v>
      </c>
    </row>
    <row r="36" spans="2:18" ht="15" customHeight="1" x14ac:dyDescent="0.45">
      <c r="B36" s="114"/>
      <c r="C36" s="114"/>
      <c r="D36" s="22" t="s">
        <v>28</v>
      </c>
      <c r="E36" s="25">
        <f>E38</f>
        <v>90000</v>
      </c>
      <c r="F36" s="25">
        <f>F38-E38</f>
        <v>108000</v>
      </c>
      <c r="G36" s="25">
        <f t="shared" ref="G36:N36" si="14">G38-F38</f>
        <v>129600</v>
      </c>
      <c r="H36" s="25">
        <f t="shared" si="14"/>
        <v>155520</v>
      </c>
      <c r="I36" s="25">
        <f t="shared" si="14"/>
        <v>186624.00000000012</v>
      </c>
      <c r="J36" s="25">
        <f t="shared" si="14"/>
        <v>223948.80000000016</v>
      </c>
      <c r="K36" s="25">
        <f t="shared" si="14"/>
        <v>268738.55999999982</v>
      </c>
      <c r="L36" s="25">
        <f t="shared" si="14"/>
        <v>322486.27200000011</v>
      </c>
      <c r="M36" s="25">
        <f t="shared" si="14"/>
        <v>386983.52639999939</v>
      </c>
      <c r="N36" s="25">
        <f t="shared" si="14"/>
        <v>464380.23168000067</v>
      </c>
    </row>
    <row r="37" spans="2:18" ht="15" customHeight="1" x14ac:dyDescent="0.45">
      <c r="B37" s="114"/>
      <c r="C37" s="114"/>
      <c r="D37" s="22" t="s">
        <v>57</v>
      </c>
      <c r="E37" s="25"/>
      <c r="F37" s="25"/>
      <c r="G37" s="25"/>
      <c r="H37" s="25"/>
      <c r="I37" s="25">
        <f>SUM(E36:I36)/5</f>
        <v>133948.80000000002</v>
      </c>
      <c r="J37" s="25"/>
      <c r="K37" s="25"/>
      <c r="L37" s="25"/>
      <c r="M37" s="25"/>
      <c r="N37" s="25">
        <f>SUM(E36:N36)/10</f>
        <v>233628.13900800003</v>
      </c>
    </row>
    <row r="38" spans="2:18" ht="15" customHeight="1" x14ac:dyDescent="0.45">
      <c r="B38" s="114"/>
      <c r="C38" s="114"/>
      <c r="D38" s="22" t="s">
        <v>29</v>
      </c>
      <c r="E38" s="24">
        <f t="shared" ref="E38:N38" si="15">E30*E$15</f>
        <v>90000</v>
      </c>
      <c r="F38" s="24">
        <f t="shared" si="15"/>
        <v>198000</v>
      </c>
      <c r="G38" s="24">
        <f t="shared" si="15"/>
        <v>327600</v>
      </c>
      <c r="H38" s="24">
        <f t="shared" si="15"/>
        <v>483120</v>
      </c>
      <c r="I38" s="24">
        <f t="shared" si="15"/>
        <v>669744.00000000012</v>
      </c>
      <c r="J38" s="24">
        <f t="shared" si="15"/>
        <v>893692.80000000028</v>
      </c>
      <c r="K38" s="24">
        <f t="shared" si="15"/>
        <v>1162431.3600000001</v>
      </c>
      <c r="L38" s="24">
        <f t="shared" si="15"/>
        <v>1484917.6320000002</v>
      </c>
      <c r="M38" s="24">
        <f t="shared" si="15"/>
        <v>1871901.1583999996</v>
      </c>
      <c r="N38" s="24">
        <f t="shared" si="15"/>
        <v>2336281.3900800003</v>
      </c>
    </row>
    <row r="39" spans="2:18" ht="15" customHeight="1" x14ac:dyDescent="0.45">
      <c r="B39" s="114" t="s">
        <v>22</v>
      </c>
      <c r="C39" s="118" t="s">
        <v>20</v>
      </c>
      <c r="D39" s="18" t="s">
        <v>23</v>
      </c>
      <c r="E39" s="19">
        <f>E$21*$D24</f>
        <v>9.0000000000000011E-3</v>
      </c>
      <c r="F39" s="19">
        <f t="shared" ref="F39:N39" si="16">F$21*$D24</f>
        <v>9.0000000000000011E-3</v>
      </c>
      <c r="G39" s="19">
        <f t="shared" si="16"/>
        <v>9.0000000000000011E-3</v>
      </c>
      <c r="H39" s="19">
        <f t="shared" si="16"/>
        <v>9.0000000000000011E-3</v>
      </c>
      <c r="I39" s="48">
        <f t="shared" si="16"/>
        <v>9.0000000000000011E-3</v>
      </c>
      <c r="J39" s="19">
        <f t="shared" si="16"/>
        <v>9.0000000000000011E-3</v>
      </c>
      <c r="K39" s="19">
        <f t="shared" si="16"/>
        <v>9.0000000000000011E-3</v>
      </c>
      <c r="L39" s="19">
        <f t="shared" si="16"/>
        <v>9.0000000000000011E-3</v>
      </c>
      <c r="M39" s="19">
        <f t="shared" si="16"/>
        <v>9.0000000000000011E-3</v>
      </c>
      <c r="N39" s="19">
        <f t="shared" si="16"/>
        <v>9.0000000000000011E-3</v>
      </c>
      <c r="R39" s="14"/>
    </row>
    <row r="40" spans="2:18" ht="15" customHeight="1" x14ac:dyDescent="0.45">
      <c r="B40" s="114"/>
      <c r="C40" s="118"/>
      <c r="D40" s="18" t="s">
        <v>24</v>
      </c>
      <c r="E40" s="19">
        <f>E$22*$D24</f>
        <v>9.0000000000000011E-3</v>
      </c>
      <c r="F40" s="19">
        <f t="shared" ref="F40:N40" si="17">F$22*$D24</f>
        <v>1.8000000000000002E-2</v>
      </c>
      <c r="G40" s="19">
        <f t="shared" si="17"/>
        <v>2.7E-2</v>
      </c>
      <c r="H40" s="19">
        <f t="shared" si="17"/>
        <v>3.6000000000000004E-2</v>
      </c>
      <c r="I40" s="19">
        <f t="shared" si="17"/>
        <v>4.5000000000000005E-2</v>
      </c>
      <c r="J40" s="19">
        <f t="shared" si="17"/>
        <v>5.4000000000000006E-2</v>
      </c>
      <c r="K40" s="19">
        <f t="shared" si="17"/>
        <v>6.3000000000000014E-2</v>
      </c>
      <c r="L40" s="19">
        <f t="shared" si="17"/>
        <v>7.2000000000000008E-2</v>
      </c>
      <c r="M40" s="19">
        <f t="shared" si="17"/>
        <v>8.1000000000000003E-2</v>
      </c>
      <c r="N40" s="19">
        <f t="shared" si="17"/>
        <v>0.09</v>
      </c>
      <c r="R40" s="14"/>
    </row>
    <row r="41" spans="2:18" ht="15" customHeight="1" x14ac:dyDescent="0.45">
      <c r="B41" s="114"/>
      <c r="C41" s="114"/>
      <c r="D41" s="22" t="s">
        <v>26</v>
      </c>
      <c r="E41" s="23">
        <f>10*E39</f>
        <v>9.0000000000000011E-2</v>
      </c>
      <c r="F41" s="23">
        <f t="shared" ref="F41:N42" si="18">10*F39</f>
        <v>9.0000000000000011E-2</v>
      </c>
      <c r="G41" s="23">
        <f t="shared" si="18"/>
        <v>9.0000000000000011E-2</v>
      </c>
      <c r="H41" s="23">
        <f t="shared" si="18"/>
        <v>9.0000000000000011E-2</v>
      </c>
      <c r="I41" s="23">
        <f t="shared" si="18"/>
        <v>9.0000000000000011E-2</v>
      </c>
      <c r="J41" s="23">
        <f t="shared" si="18"/>
        <v>9.0000000000000011E-2</v>
      </c>
      <c r="K41" s="23">
        <f t="shared" si="18"/>
        <v>9.0000000000000011E-2</v>
      </c>
      <c r="L41" s="23">
        <f t="shared" si="18"/>
        <v>9.0000000000000011E-2</v>
      </c>
      <c r="M41" s="23">
        <f t="shared" si="18"/>
        <v>9.0000000000000011E-2</v>
      </c>
      <c r="N41" s="23">
        <f t="shared" si="18"/>
        <v>9.0000000000000011E-2</v>
      </c>
    </row>
    <row r="42" spans="2:18" ht="15" customHeight="1" x14ac:dyDescent="0.45">
      <c r="B42" s="114"/>
      <c r="C42" s="114"/>
      <c r="D42" s="22" t="s">
        <v>27</v>
      </c>
      <c r="E42" s="23">
        <f>10*E40</f>
        <v>9.0000000000000011E-2</v>
      </c>
      <c r="F42" s="23">
        <f t="shared" si="18"/>
        <v>0.18000000000000002</v>
      </c>
      <c r="G42" s="23">
        <f t="shared" si="18"/>
        <v>0.27</v>
      </c>
      <c r="H42" s="23">
        <f t="shared" si="18"/>
        <v>0.36000000000000004</v>
      </c>
      <c r="I42" s="23">
        <f t="shared" si="18"/>
        <v>0.45000000000000007</v>
      </c>
      <c r="J42" s="23">
        <f t="shared" si="18"/>
        <v>0.54</v>
      </c>
      <c r="K42" s="23">
        <f t="shared" si="18"/>
        <v>0.63000000000000012</v>
      </c>
      <c r="L42" s="23">
        <f t="shared" si="18"/>
        <v>0.72000000000000008</v>
      </c>
      <c r="M42" s="23">
        <f t="shared" si="18"/>
        <v>0.81</v>
      </c>
      <c r="N42" s="23">
        <f t="shared" si="18"/>
        <v>0.89999999999999991</v>
      </c>
    </row>
    <row r="43" spans="2:18" ht="15" customHeight="1" x14ac:dyDescent="0.45">
      <c r="B43" s="114"/>
      <c r="C43" s="118" t="s">
        <v>37</v>
      </c>
      <c r="D43" s="18" t="s">
        <v>25</v>
      </c>
      <c r="E43" s="19">
        <f t="shared" ref="E43:N43" si="19">E$15*E39/$E$4</f>
        <v>1.0800000000000002E-2</v>
      </c>
      <c r="F43" s="19">
        <f t="shared" si="19"/>
        <v>1.2960000000000003E-2</v>
      </c>
      <c r="G43" s="19">
        <f t="shared" si="19"/>
        <v>1.5552000000000003E-2</v>
      </c>
      <c r="H43" s="19">
        <f t="shared" si="19"/>
        <v>1.8662400000000003E-2</v>
      </c>
      <c r="I43" s="19">
        <f t="shared" si="19"/>
        <v>2.2394880000000002E-2</v>
      </c>
      <c r="J43" s="19">
        <f t="shared" si="19"/>
        <v>2.6873856000000005E-2</v>
      </c>
      <c r="K43" s="19">
        <f t="shared" si="19"/>
        <v>3.2248627200000005E-2</v>
      </c>
      <c r="L43" s="19">
        <f t="shared" si="19"/>
        <v>3.8698352640000003E-2</v>
      </c>
      <c r="M43" s="19">
        <f t="shared" si="19"/>
        <v>4.6438023167999998E-2</v>
      </c>
      <c r="N43" s="19">
        <f t="shared" si="19"/>
        <v>5.5725627801600001E-2</v>
      </c>
      <c r="R43" s="14"/>
    </row>
    <row r="44" spans="2:18" ht="15" customHeight="1" x14ac:dyDescent="0.45">
      <c r="B44" s="114"/>
      <c r="C44" s="118"/>
      <c r="D44" s="18" t="s">
        <v>55</v>
      </c>
      <c r="E44" s="19"/>
      <c r="F44" s="19"/>
      <c r="G44" s="19"/>
      <c r="H44" s="19"/>
      <c r="I44" s="20">
        <f>SUM(E43:I43)/5</f>
        <v>1.6073856000000004E-2</v>
      </c>
      <c r="J44" s="20"/>
      <c r="K44" s="20"/>
      <c r="L44" s="20"/>
      <c r="M44" s="20"/>
      <c r="N44" s="20">
        <f>SUM(E43:N43)/10</f>
        <v>2.8035376680960001E-2</v>
      </c>
      <c r="R44" s="14"/>
    </row>
    <row r="45" spans="2:18" ht="15" customHeight="1" x14ac:dyDescent="0.45">
      <c r="B45" s="114"/>
      <c r="C45" s="114"/>
      <c r="D45" s="22" t="s">
        <v>28</v>
      </c>
      <c r="E45" s="26">
        <f t="shared" ref="E45:N45" si="20">E41*E$15</f>
        <v>10800.000000000002</v>
      </c>
      <c r="F45" s="26">
        <f t="shared" si="20"/>
        <v>12960.000000000002</v>
      </c>
      <c r="G45" s="26">
        <f t="shared" si="20"/>
        <v>15552.000000000002</v>
      </c>
      <c r="H45" s="26">
        <f t="shared" si="20"/>
        <v>18662.400000000001</v>
      </c>
      <c r="I45" s="26">
        <f t="shared" si="20"/>
        <v>22394.880000000001</v>
      </c>
      <c r="J45" s="26">
        <f t="shared" si="20"/>
        <v>26873.856000000007</v>
      </c>
      <c r="K45" s="26">
        <f t="shared" si="20"/>
        <v>32248.627200000006</v>
      </c>
      <c r="L45" s="26">
        <f t="shared" si="20"/>
        <v>38698.352640000005</v>
      </c>
      <c r="M45" s="26">
        <f t="shared" si="20"/>
        <v>46438.023168000007</v>
      </c>
      <c r="N45" s="26">
        <f t="shared" si="20"/>
        <v>55725.6278016</v>
      </c>
      <c r="R45" s="14"/>
    </row>
    <row r="46" spans="2:18" ht="15" customHeight="1" x14ac:dyDescent="0.45">
      <c r="B46" s="114"/>
      <c r="C46" s="114"/>
      <c r="D46" s="22" t="s">
        <v>57</v>
      </c>
      <c r="E46" s="27"/>
      <c r="F46" s="27"/>
      <c r="G46" s="27"/>
      <c r="H46" s="27"/>
      <c r="I46" s="26">
        <f>SUM(E45:I45)/5</f>
        <v>16073.856000000003</v>
      </c>
      <c r="J46" s="26"/>
      <c r="K46" s="26"/>
      <c r="L46" s="26"/>
      <c r="M46" s="26"/>
      <c r="N46" s="26">
        <f>SUM(E45:N45)/10</f>
        <v>28035.376680960006</v>
      </c>
      <c r="R46" s="14"/>
    </row>
    <row r="47" spans="2:18" ht="15" customHeight="1" x14ac:dyDescent="0.45">
      <c r="B47" s="114"/>
      <c r="C47" s="114"/>
      <c r="D47" s="22" t="s">
        <v>29</v>
      </c>
      <c r="E47" s="27">
        <f>E45</f>
        <v>10800.000000000002</v>
      </c>
      <c r="F47" s="27">
        <f t="shared" ref="F47:N47" si="21">E47+F45</f>
        <v>23760.000000000004</v>
      </c>
      <c r="G47" s="27">
        <f t="shared" si="21"/>
        <v>39312.000000000007</v>
      </c>
      <c r="H47" s="27">
        <f t="shared" si="21"/>
        <v>57974.400000000009</v>
      </c>
      <c r="I47" s="27">
        <f t="shared" si="21"/>
        <v>80369.280000000013</v>
      </c>
      <c r="J47" s="27">
        <f t="shared" si="21"/>
        <v>107243.13600000003</v>
      </c>
      <c r="K47" s="27">
        <f t="shared" si="21"/>
        <v>139491.76320000004</v>
      </c>
      <c r="L47" s="27">
        <f t="shared" si="21"/>
        <v>178190.11584000004</v>
      </c>
      <c r="M47" s="27">
        <f t="shared" si="21"/>
        <v>224628.13900800006</v>
      </c>
      <c r="N47" s="27">
        <f t="shared" si="21"/>
        <v>280353.76680960006</v>
      </c>
      <c r="R47" s="14"/>
    </row>
    <row r="48" spans="2:18" ht="15" customHeight="1" x14ac:dyDescent="0.45">
      <c r="B48" s="114"/>
      <c r="C48" s="118" t="s">
        <v>36</v>
      </c>
      <c r="D48" s="18" t="s">
        <v>25</v>
      </c>
      <c r="E48" s="19">
        <f>E40*E$15/$E$4</f>
        <v>1.0800000000000002E-2</v>
      </c>
      <c r="F48" s="19">
        <f>F40*F$15/$E$4-E48</f>
        <v>1.5120000000000003E-2</v>
      </c>
      <c r="G48" s="19">
        <f>G40*G$15/$E$4-F48-E48</f>
        <v>2.0735999999999997E-2</v>
      </c>
      <c r="H48" s="19">
        <f>H40*H$15/$E$4-G48-F48-E48</f>
        <v>2.7993600000000007E-2</v>
      </c>
      <c r="I48" s="19">
        <f>I40*I$15/$E$4-H48-G48-F48-E48</f>
        <v>3.7324799999999984E-2</v>
      </c>
      <c r="J48" s="19">
        <f>J40*J$15/$E$4-I48-H48-G48-F48-E48</f>
        <v>4.9268736000000028E-2</v>
      </c>
      <c r="K48" s="19">
        <f>K40*K$15/$E$4-J48-I48-H48-G48-F48-E48</f>
        <v>6.4497254400000023E-2</v>
      </c>
      <c r="L48" s="19">
        <f>L40*L$15/$E$4-K48-J48-I48-H48-G48-F48-E48</f>
        <v>8.3846430719999934E-2</v>
      </c>
      <c r="M48" s="19">
        <f>M40*M$15/$E$4-L48-K48-J48-I48-H48-G48-F48-E48</f>
        <v>0.10835538739199997</v>
      </c>
      <c r="N48" s="19">
        <f>N40*N$15/$E$4-M48-L48-K48-J48-I48-H48-G48-F48-E48</f>
        <v>0.13931406950400002</v>
      </c>
      <c r="R48" s="14"/>
    </row>
    <row r="49" spans="2:18" ht="15" customHeight="1" x14ac:dyDescent="0.45">
      <c r="B49" s="114"/>
      <c r="C49" s="118"/>
      <c r="D49" s="18" t="s">
        <v>55</v>
      </c>
      <c r="E49" s="20"/>
      <c r="F49" s="20"/>
      <c r="G49" s="20"/>
      <c r="H49" s="20"/>
      <c r="I49" s="20">
        <f>SUM(E48:I48)/5</f>
        <v>2.2394879999999999E-2</v>
      </c>
      <c r="J49" s="20"/>
      <c r="K49" s="20"/>
      <c r="L49" s="20"/>
      <c r="M49" s="20"/>
      <c r="N49" s="20">
        <f>SUM(E48:N48)/10</f>
        <v>5.5725627801599995E-2</v>
      </c>
      <c r="R49" s="14"/>
    </row>
    <row r="50" spans="2:18" ht="15" customHeight="1" x14ac:dyDescent="0.45">
      <c r="B50" s="114"/>
      <c r="C50" s="114"/>
      <c r="D50" s="22" t="s">
        <v>28</v>
      </c>
      <c r="E50" s="26">
        <f>E52</f>
        <v>10800.000000000002</v>
      </c>
      <c r="F50" s="26">
        <f>F52-E52</f>
        <v>15120.000000000002</v>
      </c>
      <c r="G50" s="26">
        <f>G52-F52</f>
        <v>20735.999999999996</v>
      </c>
      <c r="H50" s="26">
        <f t="shared" ref="H50:N50" si="22">H52-G52</f>
        <v>27993.600000000006</v>
      </c>
      <c r="I50" s="26">
        <f t="shared" si="22"/>
        <v>37324.800000000017</v>
      </c>
      <c r="J50" s="26">
        <f t="shared" si="22"/>
        <v>49268.736000000004</v>
      </c>
      <c r="K50" s="26">
        <f t="shared" si="22"/>
        <v>64497.254400000034</v>
      </c>
      <c r="L50" s="26">
        <f t="shared" si="22"/>
        <v>83846.430719999975</v>
      </c>
      <c r="M50" s="26">
        <f t="shared" si="22"/>
        <v>108355.387392</v>
      </c>
      <c r="N50" s="26">
        <f t="shared" si="22"/>
        <v>139314.0695039999</v>
      </c>
      <c r="R50" s="14"/>
    </row>
    <row r="51" spans="2:18" ht="15" customHeight="1" x14ac:dyDescent="0.45">
      <c r="B51" s="114"/>
      <c r="C51" s="114"/>
      <c r="D51" s="22" t="s">
        <v>57</v>
      </c>
      <c r="E51" s="26"/>
      <c r="F51" s="26"/>
      <c r="G51" s="26"/>
      <c r="H51" s="26"/>
      <c r="I51" s="26">
        <f>SUM(E50:I50)/5</f>
        <v>22394.880000000005</v>
      </c>
      <c r="J51" s="26"/>
      <c r="K51" s="26"/>
      <c r="L51" s="26"/>
      <c r="M51" s="26"/>
      <c r="N51" s="26">
        <f>SUM(E50:N50)/10</f>
        <v>55725.627801599992</v>
      </c>
      <c r="R51" s="14"/>
    </row>
    <row r="52" spans="2:18" ht="15" customHeight="1" x14ac:dyDescent="0.45">
      <c r="B52" s="114"/>
      <c r="C52" s="114"/>
      <c r="D52" s="22" t="s">
        <v>29</v>
      </c>
      <c r="E52" s="27">
        <f t="shared" ref="E52:N52" si="23">E42*E$15</f>
        <v>10800.000000000002</v>
      </c>
      <c r="F52" s="27">
        <f t="shared" si="23"/>
        <v>25920.000000000004</v>
      </c>
      <c r="G52" s="27">
        <f t="shared" si="23"/>
        <v>46656</v>
      </c>
      <c r="H52" s="27">
        <f t="shared" si="23"/>
        <v>74649.600000000006</v>
      </c>
      <c r="I52" s="27">
        <f t="shared" si="23"/>
        <v>111974.40000000002</v>
      </c>
      <c r="J52" s="27">
        <f t="shared" si="23"/>
        <v>161243.13600000003</v>
      </c>
      <c r="K52" s="27">
        <f t="shared" si="23"/>
        <v>225740.39040000006</v>
      </c>
      <c r="L52" s="27">
        <f t="shared" si="23"/>
        <v>309586.82112000004</v>
      </c>
      <c r="M52" s="27">
        <f t="shared" si="23"/>
        <v>417942.20851200004</v>
      </c>
      <c r="N52" s="27">
        <f t="shared" si="23"/>
        <v>557256.27801599994</v>
      </c>
      <c r="R52" s="14"/>
    </row>
    <row r="53" spans="2:18" ht="15" customHeight="1" x14ac:dyDescent="0.45">
      <c r="B53" s="114" t="s">
        <v>30</v>
      </c>
      <c r="C53" s="118" t="s">
        <v>20</v>
      </c>
      <c r="D53" s="18" t="s">
        <v>23</v>
      </c>
      <c r="E53" s="19">
        <f>E26+E39</f>
        <v>8.3999999999999991E-2</v>
      </c>
      <c r="F53" s="19">
        <f t="shared" ref="F53:N53" si="24">F26+F39</f>
        <v>7.1500000000000008E-2</v>
      </c>
      <c r="G53" s="19">
        <f t="shared" si="24"/>
        <v>6.1083333333333316E-2</v>
      </c>
      <c r="H53" s="19">
        <f t="shared" si="24"/>
        <v>5.2402777777777798E-2</v>
      </c>
      <c r="I53" s="19">
        <f t="shared" si="24"/>
        <v>4.5168981481481477E-2</v>
      </c>
      <c r="J53" s="19">
        <f t="shared" si="24"/>
        <v>3.9140817901234602E-2</v>
      </c>
      <c r="K53" s="19">
        <f t="shared" si="24"/>
        <v>3.4117348251028794E-2</v>
      </c>
      <c r="L53" s="19">
        <f t="shared" si="24"/>
        <v>2.9931123542523995E-2</v>
      </c>
      <c r="M53" s="19">
        <f t="shared" si="24"/>
        <v>2.6442602952103305E-2</v>
      </c>
      <c r="N53" s="19">
        <f t="shared" si="24"/>
        <v>2.3535502460086136E-2</v>
      </c>
    </row>
    <row r="54" spans="2:18" ht="15" customHeight="1" x14ac:dyDescent="0.45">
      <c r="B54" s="114"/>
      <c r="C54" s="118"/>
      <c r="D54" s="18" t="s">
        <v>56</v>
      </c>
      <c r="E54" s="19"/>
      <c r="F54" s="19"/>
      <c r="G54" s="19"/>
      <c r="H54" s="19"/>
      <c r="I54" s="20">
        <f>SUM(E53:I53)/5</f>
        <v>6.2831018518518522E-2</v>
      </c>
      <c r="J54" s="19"/>
      <c r="K54" s="19"/>
      <c r="L54" s="19"/>
      <c r="M54" s="19"/>
      <c r="N54" s="20">
        <f>SUM(E53:N53)/10</f>
        <v>4.6732248769956942E-2</v>
      </c>
    </row>
    <row r="55" spans="2:18" ht="15" customHeight="1" x14ac:dyDescent="0.45">
      <c r="B55" s="114"/>
      <c r="C55" s="118"/>
      <c r="D55" s="18" t="s">
        <v>24</v>
      </c>
      <c r="E55" s="19">
        <f>E28+E40</f>
        <v>8.3999999999999991E-2</v>
      </c>
      <c r="F55" s="19">
        <f t="shared" ref="F55:N55" si="25">F28+F40</f>
        <v>0.15550000000000003</v>
      </c>
      <c r="G55" s="19">
        <f t="shared" si="25"/>
        <v>0.21658333333333332</v>
      </c>
      <c r="H55" s="19">
        <f t="shared" si="25"/>
        <v>0.26898611111111115</v>
      </c>
      <c r="I55" s="19">
        <f t="shared" si="25"/>
        <v>0.31415509259259261</v>
      </c>
      <c r="J55" s="19">
        <f t="shared" si="25"/>
        <v>0.35329591049382719</v>
      </c>
      <c r="K55" s="19">
        <f t="shared" si="25"/>
        <v>0.38741325874485599</v>
      </c>
      <c r="L55" s="19">
        <f t="shared" si="25"/>
        <v>0.41734438228738002</v>
      </c>
      <c r="M55" s="19">
        <f t="shared" si="25"/>
        <v>0.44378698523948329</v>
      </c>
      <c r="N55" s="19">
        <f t="shared" si="25"/>
        <v>0.46732248769956941</v>
      </c>
    </row>
    <row r="56" spans="2:18" ht="15" customHeight="1" x14ac:dyDescent="0.45">
      <c r="B56" s="114"/>
      <c r="C56" s="114"/>
      <c r="D56" s="22" t="s">
        <v>26</v>
      </c>
      <c r="E56" s="23">
        <f>10*E53</f>
        <v>0.83999999999999986</v>
      </c>
      <c r="F56" s="23">
        <f t="shared" ref="F56:N56" si="26">10*F53</f>
        <v>0.71500000000000008</v>
      </c>
      <c r="G56" s="23">
        <f t="shared" si="26"/>
        <v>0.61083333333333312</v>
      </c>
      <c r="H56" s="23">
        <f t="shared" si="26"/>
        <v>0.52402777777777798</v>
      </c>
      <c r="I56" s="23">
        <f t="shared" si="26"/>
        <v>0.45168981481481474</v>
      </c>
      <c r="J56" s="23">
        <f t="shared" si="26"/>
        <v>0.39140817901234604</v>
      </c>
      <c r="K56" s="23">
        <f t="shared" si="26"/>
        <v>0.34117348251028795</v>
      </c>
      <c r="L56" s="23">
        <f t="shared" si="26"/>
        <v>0.29931123542523996</v>
      </c>
      <c r="M56" s="23">
        <f t="shared" si="26"/>
        <v>0.26442602952103306</v>
      </c>
      <c r="N56" s="23">
        <f t="shared" si="26"/>
        <v>0.23535502460086136</v>
      </c>
    </row>
    <row r="57" spans="2:18" ht="15" customHeight="1" x14ac:dyDescent="0.45">
      <c r="B57" s="114"/>
      <c r="C57" s="114"/>
      <c r="D57" s="22" t="s">
        <v>27</v>
      </c>
      <c r="E57" s="23">
        <f>10*E55</f>
        <v>0.83999999999999986</v>
      </c>
      <c r="F57" s="23">
        <f>10*F55</f>
        <v>1.5550000000000002</v>
      </c>
      <c r="G57" s="23">
        <f>10*G55</f>
        <v>2.1658333333333331</v>
      </c>
      <c r="H57" s="23">
        <f t="shared" ref="H57:N57" si="27">10*H55</f>
        <v>2.6898611111111115</v>
      </c>
      <c r="I57" s="23">
        <f t="shared" si="27"/>
        <v>3.1415509259259262</v>
      </c>
      <c r="J57" s="23">
        <f t="shared" si="27"/>
        <v>3.5329591049382718</v>
      </c>
      <c r="K57" s="23">
        <f t="shared" si="27"/>
        <v>3.8741325874485599</v>
      </c>
      <c r="L57" s="23">
        <f t="shared" si="27"/>
        <v>4.1734438228738</v>
      </c>
      <c r="M57" s="23">
        <f t="shared" si="27"/>
        <v>4.437869852394833</v>
      </c>
      <c r="N57" s="23">
        <f t="shared" si="27"/>
        <v>4.6732248769956941</v>
      </c>
    </row>
    <row r="58" spans="2:18" ht="15" customHeight="1" x14ac:dyDescent="0.45">
      <c r="B58" s="114"/>
      <c r="C58" s="118" t="s">
        <v>37</v>
      </c>
      <c r="D58" s="18" t="s">
        <v>25</v>
      </c>
      <c r="E58" s="19">
        <f>E31+E43</f>
        <v>0.1008</v>
      </c>
      <c r="F58" s="19">
        <f t="shared" ref="F58:N58" si="28">F31+F43</f>
        <v>0.10296000000000002</v>
      </c>
      <c r="G58" s="19">
        <f t="shared" si="28"/>
        <v>0.10555199999999998</v>
      </c>
      <c r="H58" s="19">
        <f t="shared" si="28"/>
        <v>0.10866240000000005</v>
      </c>
      <c r="I58" s="19">
        <f t="shared" si="28"/>
        <v>0.11239487999999999</v>
      </c>
      <c r="J58" s="19">
        <f t="shared" si="28"/>
        <v>0.11687385600000011</v>
      </c>
      <c r="K58" s="19">
        <f t="shared" si="28"/>
        <v>0.12224862719999995</v>
      </c>
      <c r="L58" s="19">
        <f t="shared" si="28"/>
        <v>0.12869835263999996</v>
      </c>
      <c r="M58" s="19">
        <f t="shared" si="28"/>
        <v>0.1364380231679998</v>
      </c>
      <c r="N58" s="19">
        <f t="shared" si="28"/>
        <v>0.14572562780160012</v>
      </c>
    </row>
    <row r="59" spans="2:18" ht="15" customHeight="1" x14ac:dyDescent="0.45">
      <c r="B59" s="114"/>
      <c r="C59" s="118"/>
      <c r="D59" s="18" t="s">
        <v>55</v>
      </c>
      <c r="E59" s="19"/>
      <c r="F59" s="19"/>
      <c r="G59" s="19"/>
      <c r="H59" s="19"/>
      <c r="I59" s="47">
        <f>SUM(E58:I58)/5</f>
        <v>0.10607385600000001</v>
      </c>
      <c r="J59" s="20"/>
      <c r="K59" s="20"/>
      <c r="L59" s="20"/>
      <c r="M59" s="20"/>
      <c r="N59" s="20">
        <f>SUM(E58:N58)/10</f>
        <v>0.11803537668096001</v>
      </c>
    </row>
    <row r="60" spans="2:18" ht="15" customHeight="1" x14ac:dyDescent="0.45">
      <c r="B60" s="114"/>
      <c r="C60" s="114"/>
      <c r="D60" s="22" t="s">
        <v>28</v>
      </c>
      <c r="E60" s="25">
        <f t="shared" ref="E60:N60" si="29">E56*E$15</f>
        <v>100799.99999999999</v>
      </c>
      <c r="F60" s="25">
        <f t="shared" si="29"/>
        <v>102960.00000000001</v>
      </c>
      <c r="G60" s="25">
        <f t="shared" si="29"/>
        <v>105551.99999999996</v>
      </c>
      <c r="H60" s="25">
        <f t="shared" si="29"/>
        <v>108662.40000000004</v>
      </c>
      <c r="I60" s="25">
        <f t="shared" si="29"/>
        <v>112394.87999999998</v>
      </c>
      <c r="J60" s="25">
        <f t="shared" si="29"/>
        <v>116873.85600000012</v>
      </c>
      <c r="K60" s="25">
        <f t="shared" si="29"/>
        <v>122248.62719999996</v>
      </c>
      <c r="L60" s="25">
        <f t="shared" si="29"/>
        <v>128698.35263999995</v>
      </c>
      <c r="M60" s="25">
        <f t="shared" si="29"/>
        <v>136438.02316799984</v>
      </c>
      <c r="N60" s="25">
        <f t="shared" si="29"/>
        <v>145725.62780160012</v>
      </c>
    </row>
    <row r="61" spans="2:18" ht="15" customHeight="1" x14ac:dyDescent="0.45">
      <c r="B61" s="114"/>
      <c r="C61" s="114"/>
      <c r="D61" s="22" t="s">
        <v>57</v>
      </c>
      <c r="E61" s="24"/>
      <c r="F61" s="24"/>
      <c r="G61" s="24"/>
      <c r="H61" s="24"/>
      <c r="I61" s="25">
        <f>SUM(E60:I60)/5</f>
        <v>106073.85599999999</v>
      </c>
      <c r="J61" s="25"/>
      <c r="K61" s="25"/>
      <c r="L61" s="25"/>
      <c r="M61" s="25"/>
      <c r="N61" s="25">
        <f>SUM(E60:N60)/10</f>
        <v>118035.37668095999</v>
      </c>
      <c r="R61" s="14"/>
    </row>
    <row r="62" spans="2:18" ht="15" customHeight="1" x14ac:dyDescent="0.45">
      <c r="B62" s="114"/>
      <c r="C62" s="114"/>
      <c r="D62" s="22" t="s">
        <v>29</v>
      </c>
      <c r="E62" s="24">
        <f>E60</f>
        <v>100799.99999999999</v>
      </c>
      <c r="F62" s="24">
        <f t="shared" ref="F62:N62" si="30">E62+F60</f>
        <v>203760</v>
      </c>
      <c r="G62" s="24">
        <f t="shared" si="30"/>
        <v>309311.99999999994</v>
      </c>
      <c r="H62" s="24">
        <f t="shared" si="30"/>
        <v>417974.39999999997</v>
      </c>
      <c r="I62" s="24">
        <f t="shared" si="30"/>
        <v>530369.27999999991</v>
      </c>
      <c r="J62" s="24">
        <f t="shared" si="30"/>
        <v>647243.13600000006</v>
      </c>
      <c r="K62" s="24">
        <f t="shared" si="30"/>
        <v>769491.76320000004</v>
      </c>
      <c r="L62" s="24">
        <f t="shared" si="30"/>
        <v>898190.11583999998</v>
      </c>
      <c r="M62" s="24">
        <f t="shared" si="30"/>
        <v>1034628.1390079998</v>
      </c>
      <c r="N62" s="24">
        <f t="shared" si="30"/>
        <v>1180353.7668095999</v>
      </c>
    </row>
    <row r="63" spans="2:18" ht="15" customHeight="1" x14ac:dyDescent="0.45">
      <c r="B63" s="114"/>
      <c r="C63" s="118" t="s">
        <v>36</v>
      </c>
      <c r="D63" s="18" t="s">
        <v>25</v>
      </c>
      <c r="E63" s="19">
        <f>E34+E48</f>
        <v>0.1008</v>
      </c>
      <c r="F63" s="19">
        <f t="shared" ref="F63:N63" si="31">F34+F48</f>
        <v>0.12312000000000002</v>
      </c>
      <c r="G63" s="19">
        <f t="shared" si="31"/>
        <v>0.150336</v>
      </c>
      <c r="H63" s="19">
        <f t="shared" si="31"/>
        <v>0.1835136</v>
      </c>
      <c r="I63" s="19">
        <f t="shared" si="31"/>
        <v>0.22394880000000009</v>
      </c>
      <c r="J63" s="19">
        <f t="shared" si="31"/>
        <v>0.27321753600000004</v>
      </c>
      <c r="K63" s="19">
        <f t="shared" si="31"/>
        <v>0.33323581439999989</v>
      </c>
      <c r="L63" s="19">
        <f t="shared" si="31"/>
        <v>0.40633270272000005</v>
      </c>
      <c r="M63" s="19">
        <f t="shared" si="31"/>
        <v>0.49533891379199962</v>
      </c>
      <c r="N63" s="19">
        <f t="shared" si="31"/>
        <v>0.60369430118400014</v>
      </c>
    </row>
    <row r="64" spans="2:18" ht="15" customHeight="1" x14ac:dyDescent="0.45">
      <c r="B64" s="114"/>
      <c r="C64" s="118"/>
      <c r="D64" s="18" t="s">
        <v>55</v>
      </c>
      <c r="E64" s="20"/>
      <c r="F64" s="20"/>
      <c r="G64" s="20"/>
      <c r="H64" s="20"/>
      <c r="I64" s="47">
        <f>SUM(E63:I63)/5</f>
        <v>0.15634368000000004</v>
      </c>
      <c r="J64" s="20"/>
      <c r="K64" s="20"/>
      <c r="L64" s="20"/>
      <c r="M64" s="20"/>
      <c r="N64" s="20">
        <f>SUM(E63:N63)/10</f>
        <v>0.28935376680960001</v>
      </c>
    </row>
    <row r="65" spans="1:18" ht="15" customHeight="1" x14ac:dyDescent="0.45">
      <c r="B65" s="114"/>
      <c r="C65" s="114"/>
      <c r="D65" s="22" t="s">
        <v>28</v>
      </c>
      <c r="E65" s="25">
        <f>E67</f>
        <v>100799.99999999999</v>
      </c>
      <c r="F65" s="25">
        <f>F67-E67</f>
        <v>123120.00000000004</v>
      </c>
      <c r="G65" s="25">
        <f>G67-F67</f>
        <v>150335.99999999991</v>
      </c>
      <c r="H65" s="25">
        <f t="shared" ref="H65:N65" si="32">H67-G67</f>
        <v>183513.60000000015</v>
      </c>
      <c r="I65" s="25">
        <f t="shared" si="32"/>
        <v>223948.79999999993</v>
      </c>
      <c r="J65" s="25">
        <f t="shared" si="32"/>
        <v>273217.5360000002</v>
      </c>
      <c r="K65" s="25">
        <f t="shared" si="32"/>
        <v>333235.81440000003</v>
      </c>
      <c r="L65" s="25">
        <f t="shared" si="32"/>
        <v>406332.70271999994</v>
      </c>
      <c r="M65" s="25">
        <f t="shared" si="32"/>
        <v>495338.91379199969</v>
      </c>
      <c r="N65" s="25">
        <f t="shared" si="32"/>
        <v>603694.30118399998</v>
      </c>
    </row>
    <row r="66" spans="1:18" ht="15" customHeight="1" x14ac:dyDescent="0.45">
      <c r="B66" s="114"/>
      <c r="C66" s="114"/>
      <c r="D66" s="22" t="s">
        <v>57</v>
      </c>
      <c r="E66" s="25"/>
      <c r="F66" s="25"/>
      <c r="G66" s="25"/>
      <c r="H66" s="25"/>
      <c r="I66" s="25">
        <f>SUM(E65:I65)/5</f>
        <v>156343.67999999999</v>
      </c>
      <c r="J66" s="25"/>
      <c r="K66" s="25"/>
      <c r="L66" s="25"/>
      <c r="M66" s="25"/>
      <c r="N66" s="25">
        <f>SUM(E65:N65)/10</f>
        <v>289353.7668096</v>
      </c>
      <c r="R66" s="17"/>
    </row>
    <row r="67" spans="1:18" ht="15" customHeight="1" x14ac:dyDescent="0.45">
      <c r="B67" s="114"/>
      <c r="C67" s="114"/>
      <c r="D67" s="22" t="s">
        <v>29</v>
      </c>
      <c r="E67" s="24">
        <f t="shared" ref="E67:N67" si="33">E57*E$15</f>
        <v>100799.99999999999</v>
      </c>
      <c r="F67" s="24">
        <f t="shared" si="33"/>
        <v>223920.00000000003</v>
      </c>
      <c r="G67" s="24">
        <f t="shared" si="33"/>
        <v>374255.99999999994</v>
      </c>
      <c r="H67" s="24">
        <f t="shared" si="33"/>
        <v>557769.60000000009</v>
      </c>
      <c r="I67" s="24">
        <f t="shared" si="33"/>
        <v>781718.4</v>
      </c>
      <c r="J67" s="24">
        <f t="shared" si="33"/>
        <v>1054935.9360000002</v>
      </c>
      <c r="K67" s="24">
        <f t="shared" si="33"/>
        <v>1388171.7504000003</v>
      </c>
      <c r="L67" s="24">
        <f t="shared" si="33"/>
        <v>1794504.4531200002</v>
      </c>
      <c r="M67" s="24">
        <f t="shared" si="33"/>
        <v>2289843.3669119999</v>
      </c>
      <c r="N67" s="24">
        <f t="shared" si="33"/>
        <v>2893537.6680959999</v>
      </c>
    </row>
    <row r="68" spans="1:18" ht="15" customHeight="1" x14ac:dyDescent="0.45">
      <c r="A68" s="10"/>
      <c r="B68" s="5"/>
      <c r="C68" s="1"/>
      <c r="D68" s="67"/>
      <c r="E68" s="39"/>
      <c r="F68" s="39"/>
      <c r="G68" s="39"/>
      <c r="H68" s="39"/>
      <c r="I68" s="39"/>
      <c r="J68" s="39"/>
      <c r="K68" s="39"/>
      <c r="L68" s="39"/>
      <c r="M68" s="39"/>
      <c r="N68" s="39"/>
      <c r="O68" s="10"/>
    </row>
    <row r="69" spans="1:18" ht="15" customHeight="1" x14ac:dyDescent="0.45">
      <c r="B69" s="124" t="s">
        <v>15</v>
      </c>
      <c r="C69" s="70" t="s">
        <v>38</v>
      </c>
      <c r="D69" s="71">
        <f>E8</f>
        <v>0.25</v>
      </c>
      <c r="E69" s="95" t="s">
        <v>3</v>
      </c>
      <c r="F69" s="95" t="s">
        <v>4</v>
      </c>
      <c r="G69" s="95" t="s">
        <v>5</v>
      </c>
      <c r="H69" s="95" t="s">
        <v>6</v>
      </c>
      <c r="I69" s="95" t="s">
        <v>7</v>
      </c>
      <c r="J69" s="95" t="s">
        <v>8</v>
      </c>
      <c r="K69" s="95" t="s">
        <v>9</v>
      </c>
      <c r="L69" s="95" t="s">
        <v>10</v>
      </c>
      <c r="M69" s="95" t="s">
        <v>11</v>
      </c>
      <c r="N69" s="95" t="s">
        <v>12</v>
      </c>
    </row>
    <row r="70" spans="1:18" ht="15" customHeight="1" x14ac:dyDescent="0.45">
      <c r="B70" s="125"/>
      <c r="C70" s="51" t="s">
        <v>39</v>
      </c>
      <c r="D70" s="37" t="str">
        <f>"10 BTC / "&amp;TEXT($E$4*10, "$###0.00,,")&amp;"M USD"</f>
        <v>10 BTC / $1.00M USD</v>
      </c>
      <c r="E70" s="96"/>
      <c r="F70" s="96"/>
      <c r="G70" s="96"/>
      <c r="H70" s="96"/>
      <c r="I70" s="96"/>
      <c r="J70" s="96"/>
      <c r="K70" s="96"/>
      <c r="L70" s="96"/>
      <c r="M70" s="96"/>
      <c r="N70" s="96"/>
    </row>
    <row r="71" spans="1:18" ht="15" customHeight="1" x14ac:dyDescent="0.45">
      <c r="B71" s="114" t="s">
        <v>21</v>
      </c>
      <c r="C71" s="118" t="s">
        <v>20</v>
      </c>
      <c r="D71" s="18" t="s">
        <v>23</v>
      </c>
      <c r="E71" s="19">
        <f>E$19*$D69</f>
        <v>4.1666666666666664E-2</v>
      </c>
      <c r="F71" s="19">
        <f t="shared" ref="F71:N71" si="34">F$19*$D69</f>
        <v>3.4722222222222231E-2</v>
      </c>
      <c r="G71" s="19">
        <f t="shared" si="34"/>
        <v>2.8935185185185175E-2</v>
      </c>
      <c r="H71" s="19">
        <f t="shared" si="34"/>
        <v>2.4112654320987664E-2</v>
      </c>
      <c r="I71" s="19">
        <f t="shared" si="34"/>
        <v>2.009387860082304E-2</v>
      </c>
      <c r="J71" s="19">
        <f t="shared" si="34"/>
        <v>1.6744898834019223E-2</v>
      </c>
      <c r="K71" s="19">
        <f t="shared" si="34"/>
        <v>1.3954082361682663E-2</v>
      </c>
      <c r="L71" s="19">
        <f t="shared" si="34"/>
        <v>1.1628401968068885E-2</v>
      </c>
      <c r="M71" s="19">
        <f t="shared" si="34"/>
        <v>9.690334973390724E-3</v>
      </c>
      <c r="N71" s="19">
        <f t="shared" si="34"/>
        <v>8.0752791444922978E-3</v>
      </c>
      <c r="R71" s="14"/>
    </row>
    <row r="72" spans="1:18" ht="15" customHeight="1" x14ac:dyDescent="0.45">
      <c r="B72" s="114"/>
      <c r="C72" s="118"/>
      <c r="D72" s="18" t="s">
        <v>56</v>
      </c>
      <c r="E72" s="19"/>
      <c r="F72" s="19"/>
      <c r="G72" s="19"/>
      <c r="H72" s="19"/>
      <c r="I72" s="20">
        <f>SUM(E71:I71)/5</f>
        <v>2.9906121399176956E-2</v>
      </c>
      <c r="J72" s="19"/>
      <c r="K72" s="19"/>
      <c r="L72" s="19"/>
      <c r="M72" s="19"/>
      <c r="N72" s="20">
        <f>SUM(E71:N71)/10</f>
        <v>2.0962360427753856E-2</v>
      </c>
      <c r="R72" s="14"/>
    </row>
    <row r="73" spans="1:18" ht="15" customHeight="1" x14ac:dyDescent="0.45">
      <c r="B73" s="114"/>
      <c r="C73" s="118"/>
      <c r="D73" s="18" t="s">
        <v>24</v>
      </c>
      <c r="E73" s="19">
        <f>E$17*$D69</f>
        <v>4.1666666666666664E-2</v>
      </c>
      <c r="F73" s="19">
        <f t="shared" ref="F73:N73" si="35">F$17*$D69</f>
        <v>7.6388888888888895E-2</v>
      </c>
      <c r="G73" s="19">
        <f t="shared" si="35"/>
        <v>0.10532407407407407</v>
      </c>
      <c r="H73" s="19">
        <f t="shared" si="35"/>
        <v>0.12943672839506173</v>
      </c>
      <c r="I73" s="19">
        <f t="shared" si="35"/>
        <v>0.14953060699588477</v>
      </c>
      <c r="J73" s="19">
        <f t="shared" si="35"/>
        <v>0.166275505829904</v>
      </c>
      <c r="K73" s="19">
        <f t="shared" si="35"/>
        <v>0.18022958819158666</v>
      </c>
      <c r="L73" s="19">
        <f t="shared" si="35"/>
        <v>0.19185799015965554</v>
      </c>
      <c r="M73" s="19">
        <f t="shared" si="35"/>
        <v>0.20154832513304627</v>
      </c>
      <c r="N73" s="19">
        <f t="shared" si="35"/>
        <v>0.20962360427753857</v>
      </c>
    </row>
    <row r="74" spans="1:18" ht="15" customHeight="1" x14ac:dyDescent="0.45">
      <c r="B74" s="114"/>
      <c r="C74" s="114"/>
      <c r="D74" s="22" t="s">
        <v>26</v>
      </c>
      <c r="E74" s="23">
        <f>10*E71</f>
        <v>0.41666666666666663</v>
      </c>
      <c r="F74" s="23">
        <f t="shared" ref="F74:N74" si="36">10*F71</f>
        <v>0.34722222222222232</v>
      </c>
      <c r="G74" s="23">
        <f t="shared" si="36"/>
        <v>0.28935185185185175</v>
      </c>
      <c r="H74" s="23">
        <f t="shared" si="36"/>
        <v>0.24112654320987664</v>
      </c>
      <c r="I74" s="23">
        <f t="shared" si="36"/>
        <v>0.2009387860082304</v>
      </c>
      <c r="J74" s="23">
        <f t="shared" si="36"/>
        <v>0.16744898834019223</v>
      </c>
      <c r="K74" s="23">
        <f t="shared" si="36"/>
        <v>0.13954082361682663</v>
      </c>
      <c r="L74" s="23">
        <f t="shared" si="36"/>
        <v>0.11628401968068885</v>
      </c>
      <c r="M74" s="23">
        <f t="shared" si="36"/>
        <v>9.690334973390724E-2</v>
      </c>
      <c r="N74" s="23">
        <f t="shared" si="36"/>
        <v>8.0752791444922978E-2</v>
      </c>
    </row>
    <row r="75" spans="1:18" ht="15" customHeight="1" x14ac:dyDescent="0.45">
      <c r="B75" s="114"/>
      <c r="C75" s="114"/>
      <c r="D75" s="22" t="s">
        <v>27</v>
      </c>
      <c r="E75" s="23">
        <f>10*E73</f>
        <v>0.41666666666666663</v>
      </c>
      <c r="F75" s="23">
        <f>10*F73</f>
        <v>0.76388888888888895</v>
      </c>
      <c r="G75" s="23">
        <f>10*G73</f>
        <v>1.0532407407407407</v>
      </c>
      <c r="H75" s="23">
        <f t="shared" ref="H75:N75" si="37">10*H73</f>
        <v>1.2943672839506173</v>
      </c>
      <c r="I75" s="23">
        <f t="shared" si="37"/>
        <v>1.4953060699588478</v>
      </c>
      <c r="J75" s="23">
        <f t="shared" si="37"/>
        <v>1.66275505829904</v>
      </c>
      <c r="K75" s="23">
        <f t="shared" si="37"/>
        <v>1.8022958819158665</v>
      </c>
      <c r="L75" s="23">
        <f t="shared" si="37"/>
        <v>1.9185799015965554</v>
      </c>
      <c r="M75" s="23">
        <f t="shared" si="37"/>
        <v>2.0154832513304628</v>
      </c>
      <c r="N75" s="23">
        <f t="shared" si="37"/>
        <v>2.0962360427753857</v>
      </c>
    </row>
    <row r="76" spans="1:18" ht="15" customHeight="1" x14ac:dyDescent="0.45">
      <c r="B76" s="114"/>
      <c r="C76" s="118" t="s">
        <v>37</v>
      </c>
      <c r="D76" s="18" t="s">
        <v>25</v>
      </c>
      <c r="E76" s="19">
        <f t="shared" ref="E76:N76" si="38">E71*E$15/$E$4</f>
        <v>0.05</v>
      </c>
      <c r="F76" s="19">
        <f t="shared" si="38"/>
        <v>5.000000000000001E-2</v>
      </c>
      <c r="G76" s="19">
        <f t="shared" si="38"/>
        <v>4.9999999999999982E-2</v>
      </c>
      <c r="H76" s="19">
        <f t="shared" si="38"/>
        <v>5.0000000000000017E-2</v>
      </c>
      <c r="I76" s="19">
        <f t="shared" si="38"/>
        <v>4.9999999999999982E-2</v>
      </c>
      <c r="J76" s="19">
        <f t="shared" si="38"/>
        <v>5.0000000000000051E-2</v>
      </c>
      <c r="K76" s="19">
        <f t="shared" si="38"/>
        <v>4.9999999999999975E-2</v>
      </c>
      <c r="L76" s="19">
        <f t="shared" si="38"/>
        <v>4.9999999999999975E-2</v>
      </c>
      <c r="M76" s="19">
        <f t="shared" si="38"/>
        <v>4.9999999999999899E-2</v>
      </c>
      <c r="N76" s="19">
        <f t="shared" si="38"/>
        <v>5.0000000000000072E-2</v>
      </c>
      <c r="R76" s="14"/>
    </row>
    <row r="77" spans="1:18" ht="15" customHeight="1" x14ac:dyDescent="0.45">
      <c r="B77" s="114"/>
      <c r="C77" s="114"/>
      <c r="D77" s="22" t="s">
        <v>28</v>
      </c>
      <c r="E77" s="24">
        <f t="shared" ref="E77:N77" si="39">E74*E$15</f>
        <v>49999.999999999993</v>
      </c>
      <c r="F77" s="24">
        <f t="shared" si="39"/>
        <v>50000.000000000015</v>
      </c>
      <c r="G77" s="24">
        <f t="shared" si="39"/>
        <v>49999.999999999985</v>
      </c>
      <c r="H77" s="24">
        <f t="shared" si="39"/>
        <v>50000.000000000022</v>
      </c>
      <c r="I77" s="24">
        <f t="shared" si="39"/>
        <v>49999.999999999985</v>
      </c>
      <c r="J77" s="24">
        <f t="shared" si="39"/>
        <v>50000.000000000058</v>
      </c>
      <c r="K77" s="24">
        <f t="shared" si="39"/>
        <v>49999.999999999971</v>
      </c>
      <c r="L77" s="24">
        <f t="shared" si="39"/>
        <v>49999.999999999971</v>
      </c>
      <c r="M77" s="24">
        <f t="shared" si="39"/>
        <v>49999.999999999898</v>
      </c>
      <c r="N77" s="24">
        <f t="shared" si="39"/>
        <v>50000.000000000065</v>
      </c>
      <c r="R77" s="14"/>
    </row>
    <row r="78" spans="1:18" ht="15" customHeight="1" x14ac:dyDescent="0.45">
      <c r="B78" s="114"/>
      <c r="C78" s="114"/>
      <c r="D78" s="22" t="s">
        <v>29</v>
      </c>
      <c r="E78" s="24">
        <f>E77</f>
        <v>49999.999999999993</v>
      </c>
      <c r="F78" s="24">
        <f>E78+F77</f>
        <v>100000</v>
      </c>
      <c r="G78" s="24">
        <f t="shared" ref="G78" si="40">F78+G77</f>
        <v>150000</v>
      </c>
      <c r="H78" s="24">
        <f t="shared" ref="H78" si="41">G78+H77</f>
        <v>200000.00000000003</v>
      </c>
      <c r="I78" s="24">
        <f t="shared" ref="I78" si="42">H78+I77</f>
        <v>250000</v>
      </c>
      <c r="J78" s="24">
        <f t="shared" ref="J78" si="43">I78+J77</f>
        <v>300000.00000000006</v>
      </c>
      <c r="K78" s="24">
        <f t="shared" ref="K78" si="44">J78+K77</f>
        <v>350000</v>
      </c>
      <c r="L78" s="24">
        <f t="shared" ref="L78" si="45">K78+L77</f>
        <v>400000</v>
      </c>
      <c r="M78" s="24">
        <f t="shared" ref="M78" si="46">L78+M77</f>
        <v>449999.99999999988</v>
      </c>
      <c r="N78" s="24">
        <f t="shared" ref="N78" si="47">M78+N77</f>
        <v>499999.99999999994</v>
      </c>
      <c r="R78" s="14"/>
    </row>
    <row r="79" spans="1:18" ht="15" customHeight="1" x14ac:dyDescent="0.45">
      <c r="B79" s="114"/>
      <c r="C79" s="118" t="s">
        <v>36</v>
      </c>
      <c r="D79" s="18" t="s">
        <v>25</v>
      </c>
      <c r="E79" s="19">
        <f>E73*E$15/$E$4</f>
        <v>0.05</v>
      </c>
      <c r="F79" s="19">
        <f>F73*F$15/$E$4-E79</f>
        <v>0.06</v>
      </c>
      <c r="G79" s="19">
        <f>G73*G$15/$E$4-F79-E79</f>
        <v>7.1999999999999995E-2</v>
      </c>
      <c r="H79" s="19">
        <f>H73*H$15/$E$4-G79-F79-E79</f>
        <v>8.6400000000000018E-2</v>
      </c>
      <c r="I79" s="19">
        <f>I73*I$15/$E$4-H79-G79-F79-E79</f>
        <v>0.10367999999999998</v>
      </c>
      <c r="J79" s="19">
        <f>J73*J$15/$E$4-I79-H79-G79-F79-E79</f>
        <v>0.12441600000000001</v>
      </c>
      <c r="K79" s="19">
        <f>K73*K$15/$E$4-J79-I79-H79-G79-F79-E79</f>
        <v>0.14929920000000002</v>
      </c>
      <c r="L79" s="19">
        <f>L73*L$15/$E$4-K79-J79-I79-H79-G79-F79-E79</f>
        <v>0.17915903999999988</v>
      </c>
      <c r="M79" s="19">
        <f>M73*M$15/$E$4-L79-K79-J79-I79-H79-G79-F79-E79</f>
        <v>0.21499084800000007</v>
      </c>
      <c r="N79" s="19">
        <f>N73*N$15/$E$4-M79-L79-K79-J79-I79-H79-G79-F79-E79</f>
        <v>0.2579890176000002</v>
      </c>
      <c r="R79" s="14"/>
    </row>
    <row r="80" spans="1:18" ht="15" customHeight="1" x14ac:dyDescent="0.45">
      <c r="B80" s="114"/>
      <c r="C80" s="118"/>
      <c r="D80" s="18" t="s">
        <v>55</v>
      </c>
      <c r="E80" s="20"/>
      <c r="F80" s="20"/>
      <c r="G80" s="20"/>
      <c r="H80" s="20"/>
      <c r="I80" s="20">
        <f>SUM(E79:I79)/5</f>
        <v>7.441600000000001E-2</v>
      </c>
      <c r="J80" s="20"/>
      <c r="K80" s="20"/>
      <c r="L80" s="20"/>
      <c r="M80" s="20"/>
      <c r="N80" s="20">
        <f>SUM(E79:N79)/10</f>
        <v>0.12979341055999999</v>
      </c>
      <c r="R80" s="14"/>
    </row>
    <row r="81" spans="2:18" ht="15" customHeight="1" x14ac:dyDescent="0.45">
      <c r="B81" s="114"/>
      <c r="C81" s="114"/>
      <c r="D81" s="22" t="s">
        <v>28</v>
      </c>
      <c r="E81" s="25">
        <f>E83</f>
        <v>49999.999999999993</v>
      </c>
      <c r="F81" s="25">
        <f>F83-E83</f>
        <v>60000.000000000022</v>
      </c>
      <c r="G81" s="25">
        <f t="shared" ref="G81:N81" si="48">G83-F83</f>
        <v>71999.999999999985</v>
      </c>
      <c r="H81" s="25">
        <f t="shared" si="48"/>
        <v>86400</v>
      </c>
      <c r="I81" s="25">
        <f t="shared" si="48"/>
        <v>103680</v>
      </c>
      <c r="J81" s="25">
        <f t="shared" si="48"/>
        <v>124416.00000000012</v>
      </c>
      <c r="K81" s="25">
        <f t="shared" si="48"/>
        <v>149299.19999999995</v>
      </c>
      <c r="L81" s="25">
        <f t="shared" si="48"/>
        <v>179159.03999999992</v>
      </c>
      <c r="M81" s="25">
        <f t="shared" si="48"/>
        <v>214990.848</v>
      </c>
      <c r="N81" s="25">
        <f t="shared" si="48"/>
        <v>257989.0175999999</v>
      </c>
      <c r="R81" s="14"/>
    </row>
    <row r="82" spans="2:18" ht="15" customHeight="1" x14ac:dyDescent="0.45">
      <c r="B82" s="114"/>
      <c r="C82" s="114"/>
      <c r="D82" s="22" t="s">
        <v>57</v>
      </c>
      <c r="E82" s="25"/>
      <c r="F82" s="25"/>
      <c r="G82" s="25"/>
      <c r="H82" s="25"/>
      <c r="I82" s="25">
        <f>SUM(E81:I81)/5</f>
        <v>74416</v>
      </c>
      <c r="J82" s="25"/>
      <c r="K82" s="25"/>
      <c r="L82" s="25"/>
      <c r="M82" s="25"/>
      <c r="N82" s="25">
        <f>SUM(E81:N81)/10</f>
        <v>129793.41055999999</v>
      </c>
      <c r="R82" s="14"/>
    </row>
    <row r="83" spans="2:18" ht="15" customHeight="1" x14ac:dyDescent="0.45">
      <c r="B83" s="114"/>
      <c r="C83" s="114"/>
      <c r="D83" s="22" t="s">
        <v>29</v>
      </c>
      <c r="E83" s="24">
        <f t="shared" ref="E83:N83" si="49">E75*E$15</f>
        <v>49999.999999999993</v>
      </c>
      <c r="F83" s="24">
        <f t="shared" si="49"/>
        <v>110000.00000000001</v>
      </c>
      <c r="G83" s="24">
        <f t="shared" si="49"/>
        <v>182000</v>
      </c>
      <c r="H83" s="24">
        <f t="shared" si="49"/>
        <v>268400</v>
      </c>
      <c r="I83" s="24">
        <f t="shared" si="49"/>
        <v>372080</v>
      </c>
      <c r="J83" s="24">
        <f t="shared" si="49"/>
        <v>496496.00000000012</v>
      </c>
      <c r="K83" s="24">
        <f t="shared" si="49"/>
        <v>645795.20000000007</v>
      </c>
      <c r="L83" s="24">
        <f t="shared" si="49"/>
        <v>824954.24</v>
      </c>
      <c r="M83" s="24">
        <f t="shared" si="49"/>
        <v>1039945.088</v>
      </c>
      <c r="N83" s="24">
        <f t="shared" si="49"/>
        <v>1297934.1055999999</v>
      </c>
      <c r="R83" s="14"/>
    </row>
    <row r="84" spans="2:18" ht="15" customHeight="1" x14ac:dyDescent="0.45">
      <c r="B84" s="114" t="s">
        <v>22</v>
      </c>
      <c r="C84" s="118" t="s">
        <v>20</v>
      </c>
      <c r="D84" s="18" t="s">
        <v>23</v>
      </c>
      <c r="E84" s="19">
        <f>E$21*$D69</f>
        <v>5.0000000000000001E-3</v>
      </c>
      <c r="F84" s="19">
        <f t="shared" ref="F84:N84" si="50">F$21*$D69</f>
        <v>5.0000000000000001E-3</v>
      </c>
      <c r="G84" s="19">
        <f t="shared" si="50"/>
        <v>5.0000000000000001E-3</v>
      </c>
      <c r="H84" s="19">
        <f t="shared" si="50"/>
        <v>5.0000000000000001E-3</v>
      </c>
      <c r="I84" s="19">
        <f t="shared" si="50"/>
        <v>5.0000000000000001E-3</v>
      </c>
      <c r="J84" s="19">
        <f t="shared" si="50"/>
        <v>5.0000000000000001E-3</v>
      </c>
      <c r="K84" s="19">
        <f t="shared" si="50"/>
        <v>5.0000000000000001E-3</v>
      </c>
      <c r="L84" s="19">
        <f t="shared" si="50"/>
        <v>5.0000000000000001E-3</v>
      </c>
      <c r="M84" s="19">
        <f t="shared" si="50"/>
        <v>5.0000000000000001E-3</v>
      </c>
      <c r="N84" s="19">
        <f t="shared" si="50"/>
        <v>5.0000000000000001E-3</v>
      </c>
      <c r="R84" s="14"/>
    </row>
    <row r="85" spans="2:18" ht="15" customHeight="1" x14ac:dyDescent="0.45">
      <c r="B85" s="114"/>
      <c r="C85" s="118"/>
      <c r="D85" s="18" t="s">
        <v>24</v>
      </c>
      <c r="E85" s="19">
        <f>E$22*$D69</f>
        <v>5.0000000000000001E-3</v>
      </c>
      <c r="F85" s="19">
        <f t="shared" ref="F85:N85" si="51">F$22*$D69</f>
        <v>0.01</v>
      </c>
      <c r="G85" s="19">
        <f t="shared" si="51"/>
        <v>1.4999999999999999E-2</v>
      </c>
      <c r="H85" s="19">
        <f t="shared" si="51"/>
        <v>0.02</v>
      </c>
      <c r="I85" s="19">
        <f t="shared" si="51"/>
        <v>2.5000000000000001E-2</v>
      </c>
      <c r="J85" s="19">
        <f t="shared" si="51"/>
        <v>3.0000000000000002E-2</v>
      </c>
      <c r="K85" s="19">
        <f t="shared" si="51"/>
        <v>3.5000000000000003E-2</v>
      </c>
      <c r="L85" s="19">
        <f t="shared" si="51"/>
        <v>0.04</v>
      </c>
      <c r="M85" s="19">
        <f t="shared" si="51"/>
        <v>4.4999999999999998E-2</v>
      </c>
      <c r="N85" s="19">
        <f t="shared" si="51"/>
        <v>4.9999999999999996E-2</v>
      </c>
      <c r="R85" s="14"/>
    </row>
    <row r="86" spans="2:18" ht="15" customHeight="1" x14ac:dyDescent="0.45">
      <c r="B86" s="114"/>
      <c r="C86" s="114"/>
      <c r="D86" s="22" t="s">
        <v>26</v>
      </c>
      <c r="E86" s="23">
        <f>10*E84</f>
        <v>0.05</v>
      </c>
      <c r="F86" s="23">
        <f t="shared" ref="F86:N86" si="52">10*F84</f>
        <v>0.05</v>
      </c>
      <c r="G86" s="23">
        <f t="shared" si="52"/>
        <v>0.05</v>
      </c>
      <c r="H86" s="23">
        <f t="shared" si="52"/>
        <v>0.05</v>
      </c>
      <c r="I86" s="23">
        <f t="shared" si="52"/>
        <v>0.05</v>
      </c>
      <c r="J86" s="23">
        <f t="shared" si="52"/>
        <v>0.05</v>
      </c>
      <c r="K86" s="23">
        <f t="shared" si="52"/>
        <v>0.05</v>
      </c>
      <c r="L86" s="23">
        <f t="shared" si="52"/>
        <v>0.05</v>
      </c>
      <c r="M86" s="23">
        <f t="shared" si="52"/>
        <v>0.05</v>
      </c>
      <c r="N86" s="23">
        <f t="shared" si="52"/>
        <v>0.05</v>
      </c>
      <c r="R86" s="14"/>
    </row>
    <row r="87" spans="2:18" ht="15" customHeight="1" x14ac:dyDescent="0.45">
      <c r="B87" s="114"/>
      <c r="C87" s="114"/>
      <c r="D87" s="22" t="s">
        <v>27</v>
      </c>
      <c r="E87" s="23">
        <f>10*E85</f>
        <v>0.05</v>
      </c>
      <c r="F87" s="23">
        <f t="shared" ref="F87:N87" si="53">10*F85</f>
        <v>0.1</v>
      </c>
      <c r="G87" s="23">
        <f t="shared" si="53"/>
        <v>0.15</v>
      </c>
      <c r="H87" s="23">
        <f t="shared" si="53"/>
        <v>0.2</v>
      </c>
      <c r="I87" s="23">
        <f t="shared" si="53"/>
        <v>0.25</v>
      </c>
      <c r="J87" s="23">
        <f t="shared" si="53"/>
        <v>0.30000000000000004</v>
      </c>
      <c r="K87" s="23">
        <f t="shared" si="53"/>
        <v>0.35000000000000003</v>
      </c>
      <c r="L87" s="23">
        <f t="shared" si="53"/>
        <v>0.4</v>
      </c>
      <c r="M87" s="23">
        <f t="shared" si="53"/>
        <v>0.44999999999999996</v>
      </c>
      <c r="N87" s="23">
        <f t="shared" si="53"/>
        <v>0.49999999999999994</v>
      </c>
    </row>
    <row r="88" spans="2:18" ht="15" customHeight="1" x14ac:dyDescent="0.45">
      <c r="B88" s="114"/>
      <c r="C88" s="118" t="s">
        <v>37</v>
      </c>
      <c r="D88" s="18" t="s">
        <v>25</v>
      </c>
      <c r="E88" s="19">
        <f t="shared" ref="E88:N88" si="54">E$15*E84/$E$4</f>
        <v>6.0000000000000001E-3</v>
      </c>
      <c r="F88" s="19">
        <f t="shared" si="54"/>
        <v>7.1999999999999998E-3</v>
      </c>
      <c r="G88" s="19">
        <f t="shared" si="54"/>
        <v>8.6400000000000001E-3</v>
      </c>
      <c r="H88" s="19">
        <f t="shared" si="54"/>
        <v>1.0367999999999999E-2</v>
      </c>
      <c r="I88" s="19">
        <f t="shared" si="54"/>
        <v>1.2441600000000001E-2</v>
      </c>
      <c r="J88" s="19">
        <f t="shared" si="54"/>
        <v>1.4929920000000001E-2</v>
      </c>
      <c r="K88" s="19">
        <f t="shared" si="54"/>
        <v>1.7915904E-2</v>
      </c>
      <c r="L88" s="19">
        <f t="shared" si="54"/>
        <v>2.1499084800000002E-2</v>
      </c>
      <c r="M88" s="19">
        <f t="shared" si="54"/>
        <v>2.579890176E-2</v>
      </c>
      <c r="N88" s="19">
        <f t="shared" si="54"/>
        <v>3.0958682111999997E-2</v>
      </c>
    </row>
    <row r="89" spans="2:18" ht="15" customHeight="1" x14ac:dyDescent="0.45">
      <c r="B89" s="114"/>
      <c r="C89" s="118"/>
      <c r="D89" s="18" t="s">
        <v>55</v>
      </c>
      <c r="E89" s="19"/>
      <c r="F89" s="19"/>
      <c r="G89" s="19"/>
      <c r="H89" s="19"/>
      <c r="I89" s="20">
        <f>SUM(E88:I88)/5</f>
        <v>8.9299199999999992E-3</v>
      </c>
      <c r="J89" s="20"/>
      <c r="K89" s="20"/>
      <c r="L89" s="20"/>
      <c r="M89" s="20"/>
      <c r="N89" s="20">
        <f>SUM(E88:N88)/10</f>
        <v>1.55752092672E-2</v>
      </c>
    </row>
    <row r="90" spans="2:18" ht="15" customHeight="1" x14ac:dyDescent="0.45">
      <c r="B90" s="114"/>
      <c r="C90" s="114"/>
      <c r="D90" s="22" t="s">
        <v>28</v>
      </c>
      <c r="E90" s="26">
        <f t="shared" ref="E90:N90" si="55">E86*E$15</f>
        <v>6000</v>
      </c>
      <c r="F90" s="26">
        <f t="shared" si="55"/>
        <v>7200</v>
      </c>
      <c r="G90" s="26">
        <f t="shared" si="55"/>
        <v>8640</v>
      </c>
      <c r="H90" s="26">
        <f t="shared" si="55"/>
        <v>10368</v>
      </c>
      <c r="I90" s="26">
        <f t="shared" si="55"/>
        <v>12441.6</v>
      </c>
      <c r="J90" s="26">
        <f t="shared" si="55"/>
        <v>14929.920000000002</v>
      </c>
      <c r="K90" s="26">
        <f t="shared" si="55"/>
        <v>17915.904000000002</v>
      </c>
      <c r="L90" s="26">
        <f t="shared" si="55"/>
        <v>21499.084800000001</v>
      </c>
      <c r="M90" s="26">
        <f t="shared" si="55"/>
        <v>25798.901760000001</v>
      </c>
      <c r="N90" s="26">
        <f t="shared" si="55"/>
        <v>30958.682111999999</v>
      </c>
    </row>
    <row r="91" spans="2:18" ht="15" customHeight="1" x14ac:dyDescent="0.45">
      <c r="B91" s="114"/>
      <c r="C91" s="114"/>
      <c r="D91" s="22" t="s">
        <v>57</v>
      </c>
      <c r="E91" s="27"/>
      <c r="F91" s="27"/>
      <c r="G91" s="27"/>
      <c r="H91" s="27"/>
      <c r="I91" s="26">
        <f>SUM(E90:I90)/5</f>
        <v>8929.92</v>
      </c>
      <c r="J91" s="26"/>
      <c r="K91" s="26"/>
      <c r="L91" s="26"/>
      <c r="M91" s="26"/>
      <c r="N91" s="26">
        <f>SUM(E90:N90)/10</f>
        <v>15575.2092672</v>
      </c>
    </row>
    <row r="92" spans="2:18" ht="15" customHeight="1" x14ac:dyDescent="0.45">
      <c r="B92" s="114"/>
      <c r="C92" s="114"/>
      <c r="D92" s="22" t="s">
        <v>29</v>
      </c>
      <c r="E92" s="27">
        <f>E90</f>
        <v>6000</v>
      </c>
      <c r="F92" s="27">
        <f t="shared" ref="F92:N92" si="56">E92+F90</f>
        <v>13200</v>
      </c>
      <c r="G92" s="27">
        <f t="shared" si="56"/>
        <v>21840</v>
      </c>
      <c r="H92" s="27">
        <f t="shared" si="56"/>
        <v>32208</v>
      </c>
      <c r="I92" s="27">
        <f t="shared" si="56"/>
        <v>44649.599999999999</v>
      </c>
      <c r="J92" s="27">
        <f t="shared" si="56"/>
        <v>59579.520000000004</v>
      </c>
      <c r="K92" s="27">
        <f t="shared" si="56"/>
        <v>77495.423999999999</v>
      </c>
      <c r="L92" s="27">
        <f t="shared" si="56"/>
        <v>98994.508799999996</v>
      </c>
      <c r="M92" s="27">
        <f t="shared" si="56"/>
        <v>124793.41055999999</v>
      </c>
      <c r="N92" s="27">
        <f t="shared" si="56"/>
        <v>155752.092672</v>
      </c>
    </row>
    <row r="93" spans="2:18" ht="15" customHeight="1" x14ac:dyDescent="0.45">
      <c r="B93" s="114"/>
      <c r="C93" s="118" t="s">
        <v>36</v>
      </c>
      <c r="D93" s="18" t="s">
        <v>25</v>
      </c>
      <c r="E93" s="19">
        <f>E85*E$15/$E$4</f>
        <v>6.0000000000000001E-3</v>
      </c>
      <c r="F93" s="19">
        <f>F85*F$15/$E$4-E93</f>
        <v>8.3999999999999995E-3</v>
      </c>
      <c r="G93" s="19">
        <f>G85*G$15/$E$4-F93-E93</f>
        <v>1.1520000000000001E-2</v>
      </c>
      <c r="H93" s="19">
        <f>H85*H$15/$E$4-G93-F93-E93</f>
        <v>1.5551999999999995E-2</v>
      </c>
      <c r="I93" s="19">
        <f>I85*I$15/$E$4-H93-G93-F93-E93</f>
        <v>2.0736000000000004E-2</v>
      </c>
      <c r="J93" s="19">
        <f>J85*J$15/$E$4-I93-H93-G93-F93-E93</f>
        <v>2.737152000000001E-2</v>
      </c>
      <c r="K93" s="19">
        <f>K85*K$15/$E$4-J93-I93-H93-G93-F93-E93</f>
        <v>3.5831808000000007E-2</v>
      </c>
      <c r="L93" s="19">
        <f>L85*L$15/$E$4-K93-J93-I93-H93-G93-F93-E93</f>
        <v>4.6581350400000013E-2</v>
      </c>
      <c r="M93" s="19">
        <f>M85*M$15/$E$4-L93-K93-J93-I93-H93-G93-F93-E93</f>
        <v>6.0197437439999953E-2</v>
      </c>
      <c r="N93" s="19">
        <f>N85*N$15/$E$4-M93-L93-K93-J93-I93-H93-G93-F93-E93</f>
        <v>7.7396705279999978E-2</v>
      </c>
    </row>
    <row r="94" spans="2:18" ht="15" customHeight="1" x14ac:dyDescent="0.45">
      <c r="B94" s="114"/>
      <c r="C94" s="118"/>
      <c r="D94" s="18" t="s">
        <v>55</v>
      </c>
      <c r="E94" s="20"/>
      <c r="F94" s="20"/>
      <c r="G94" s="20"/>
      <c r="H94" s="20"/>
      <c r="I94" s="20">
        <f>SUM(E93:I93)/5</f>
        <v>1.2441600000000001E-2</v>
      </c>
      <c r="J94" s="20"/>
      <c r="K94" s="20"/>
      <c r="L94" s="20"/>
      <c r="M94" s="20"/>
      <c r="N94" s="20">
        <f>SUM(E93:N93)/10</f>
        <v>3.0958682111999997E-2</v>
      </c>
    </row>
    <row r="95" spans="2:18" ht="15" customHeight="1" x14ac:dyDescent="0.45">
      <c r="B95" s="114"/>
      <c r="C95" s="114"/>
      <c r="D95" s="22" t="s">
        <v>28</v>
      </c>
      <c r="E95" s="26">
        <f>E97</f>
        <v>6000</v>
      </c>
      <c r="F95" s="26">
        <f>F97-E97</f>
        <v>8400</v>
      </c>
      <c r="G95" s="26">
        <f>G97-F97</f>
        <v>11520</v>
      </c>
      <c r="H95" s="26">
        <f t="shared" ref="H95:N95" si="57">H97-G97</f>
        <v>15552</v>
      </c>
      <c r="I95" s="26">
        <f t="shared" si="57"/>
        <v>20736</v>
      </c>
      <c r="J95" s="26">
        <f t="shared" si="57"/>
        <v>27371.520000000019</v>
      </c>
      <c r="K95" s="26">
        <f t="shared" si="57"/>
        <v>35831.808000000005</v>
      </c>
      <c r="L95" s="26">
        <f t="shared" si="57"/>
        <v>46581.350399999981</v>
      </c>
      <c r="M95" s="26">
        <f t="shared" si="57"/>
        <v>60197.43743999998</v>
      </c>
      <c r="N95" s="26">
        <f t="shared" si="57"/>
        <v>77396.705279999936</v>
      </c>
    </row>
    <row r="96" spans="2:18" ht="15" customHeight="1" x14ac:dyDescent="0.45">
      <c r="B96" s="114"/>
      <c r="C96" s="114"/>
      <c r="D96" s="22" t="s">
        <v>57</v>
      </c>
      <c r="E96" s="26"/>
      <c r="F96" s="26"/>
      <c r="G96" s="26"/>
      <c r="H96" s="26"/>
      <c r="I96" s="26">
        <f>SUM(E95:I95)/5</f>
        <v>12441.6</v>
      </c>
      <c r="J96" s="26"/>
      <c r="K96" s="26"/>
      <c r="L96" s="26"/>
      <c r="M96" s="26"/>
      <c r="N96" s="26">
        <f>SUM(E95:N95)/10</f>
        <v>30958.682111999991</v>
      </c>
    </row>
    <row r="97" spans="1:15" ht="15" customHeight="1" x14ac:dyDescent="0.45">
      <c r="B97" s="114"/>
      <c r="C97" s="114"/>
      <c r="D97" s="22" t="s">
        <v>29</v>
      </c>
      <c r="E97" s="27">
        <f t="shared" ref="E97:N97" si="58">E87*E$15</f>
        <v>6000</v>
      </c>
      <c r="F97" s="27">
        <f t="shared" si="58"/>
        <v>14400</v>
      </c>
      <c r="G97" s="27">
        <f t="shared" si="58"/>
        <v>25920</v>
      </c>
      <c r="H97" s="27">
        <f t="shared" si="58"/>
        <v>41472</v>
      </c>
      <c r="I97" s="27">
        <f t="shared" si="58"/>
        <v>62208</v>
      </c>
      <c r="J97" s="27">
        <f t="shared" si="58"/>
        <v>89579.520000000019</v>
      </c>
      <c r="K97" s="27">
        <f t="shared" si="58"/>
        <v>125411.32800000002</v>
      </c>
      <c r="L97" s="27">
        <f t="shared" si="58"/>
        <v>171992.6784</v>
      </c>
      <c r="M97" s="27">
        <f t="shared" si="58"/>
        <v>232190.11583999998</v>
      </c>
      <c r="N97" s="27">
        <f t="shared" si="58"/>
        <v>309586.82111999992</v>
      </c>
    </row>
    <row r="98" spans="1:15" ht="15" customHeight="1" x14ac:dyDescent="0.45">
      <c r="B98" s="114" t="s">
        <v>30</v>
      </c>
      <c r="C98" s="118" t="s">
        <v>20</v>
      </c>
      <c r="D98" s="18" t="s">
        <v>23</v>
      </c>
      <c r="E98" s="19">
        <f>E71+E84</f>
        <v>4.6666666666666662E-2</v>
      </c>
      <c r="F98" s="19">
        <f t="shared" ref="F98:N98" si="59">F71+F84</f>
        <v>3.9722222222222228E-2</v>
      </c>
      <c r="G98" s="19">
        <f t="shared" si="59"/>
        <v>3.3935185185185172E-2</v>
      </c>
      <c r="H98" s="19">
        <f t="shared" si="59"/>
        <v>2.9112654320987665E-2</v>
      </c>
      <c r="I98" s="19">
        <f t="shared" si="59"/>
        <v>2.5093878600823041E-2</v>
      </c>
      <c r="J98" s="19">
        <f t="shared" si="59"/>
        <v>2.1744898834019224E-2</v>
      </c>
      <c r="K98" s="19">
        <f t="shared" si="59"/>
        <v>1.8954082361682664E-2</v>
      </c>
      <c r="L98" s="19">
        <f t="shared" si="59"/>
        <v>1.6628401968068886E-2</v>
      </c>
      <c r="M98" s="19">
        <f t="shared" si="59"/>
        <v>1.4690334973390725E-2</v>
      </c>
      <c r="N98" s="19">
        <f t="shared" si="59"/>
        <v>1.3075279144492299E-2</v>
      </c>
    </row>
    <row r="99" spans="1:15" ht="15" customHeight="1" x14ac:dyDescent="0.45">
      <c r="B99" s="114"/>
      <c r="C99" s="118"/>
      <c r="D99" s="18" t="s">
        <v>56</v>
      </c>
      <c r="E99" s="19"/>
      <c r="F99" s="19"/>
      <c r="G99" s="19"/>
      <c r="H99" s="19"/>
      <c r="I99" s="47">
        <f>SUM(E98:I98)/5</f>
        <v>3.4906121399176954E-2</v>
      </c>
      <c r="J99" s="19"/>
      <c r="K99" s="19"/>
      <c r="L99" s="19"/>
      <c r="M99" s="19"/>
      <c r="N99" s="20">
        <f>SUM(E98:N98)/10</f>
        <v>2.5962360427753857E-2</v>
      </c>
    </row>
    <row r="100" spans="1:15" ht="15" customHeight="1" x14ac:dyDescent="0.45">
      <c r="B100" s="114"/>
      <c r="C100" s="118"/>
      <c r="D100" s="18" t="s">
        <v>24</v>
      </c>
      <c r="E100" s="19">
        <f>E73+E85</f>
        <v>4.6666666666666662E-2</v>
      </c>
      <c r="F100" s="19">
        <f t="shared" ref="F100:N100" si="60">F73+F85</f>
        <v>8.638888888888889E-2</v>
      </c>
      <c r="G100" s="19">
        <f t="shared" si="60"/>
        <v>0.12032407407407407</v>
      </c>
      <c r="H100" s="19">
        <f t="shared" si="60"/>
        <v>0.14943672839506172</v>
      </c>
      <c r="I100" s="19">
        <f t="shared" si="60"/>
        <v>0.17453060699588477</v>
      </c>
      <c r="J100" s="19">
        <f t="shared" si="60"/>
        <v>0.196275505829904</v>
      </c>
      <c r="K100" s="19">
        <f t="shared" si="60"/>
        <v>0.21522958819158666</v>
      </c>
      <c r="L100" s="19">
        <f t="shared" si="60"/>
        <v>0.23185799015965555</v>
      </c>
      <c r="M100" s="19">
        <f t="shared" si="60"/>
        <v>0.24654832513304625</v>
      </c>
      <c r="N100" s="19">
        <f t="shared" si="60"/>
        <v>0.25962360427753856</v>
      </c>
    </row>
    <row r="101" spans="1:15" ht="15" customHeight="1" x14ac:dyDescent="0.45">
      <c r="B101" s="114"/>
      <c r="C101" s="114"/>
      <c r="D101" s="22" t="s">
        <v>26</v>
      </c>
      <c r="E101" s="23">
        <f>10*E98</f>
        <v>0.46666666666666662</v>
      </c>
      <c r="F101" s="23">
        <f t="shared" ref="F101:N101" si="61">10*F98</f>
        <v>0.39722222222222225</v>
      </c>
      <c r="G101" s="23">
        <f t="shared" si="61"/>
        <v>0.33935185185185174</v>
      </c>
      <c r="H101" s="23">
        <f t="shared" si="61"/>
        <v>0.29112654320987663</v>
      </c>
      <c r="I101" s="23">
        <f t="shared" si="61"/>
        <v>0.25093878600823039</v>
      </c>
      <c r="J101" s="23">
        <f t="shared" si="61"/>
        <v>0.21744898834019225</v>
      </c>
      <c r="K101" s="23">
        <f t="shared" si="61"/>
        <v>0.18954082361682664</v>
      </c>
      <c r="L101" s="23">
        <f t="shared" si="61"/>
        <v>0.16628401968068887</v>
      </c>
      <c r="M101" s="23">
        <f t="shared" si="61"/>
        <v>0.14690334973390726</v>
      </c>
      <c r="N101" s="23">
        <f t="shared" si="61"/>
        <v>0.13075279144492299</v>
      </c>
    </row>
    <row r="102" spans="1:15" ht="15" customHeight="1" x14ac:dyDescent="0.45">
      <c r="B102" s="114"/>
      <c r="C102" s="114"/>
      <c r="D102" s="22" t="s">
        <v>27</v>
      </c>
      <c r="E102" s="23">
        <f>10*E100</f>
        <v>0.46666666666666662</v>
      </c>
      <c r="F102" s="23">
        <f>10*F100</f>
        <v>0.86388888888888893</v>
      </c>
      <c r="G102" s="23">
        <f>10*G100</f>
        <v>1.2032407407407406</v>
      </c>
      <c r="H102" s="23">
        <f t="shared" ref="H102:N102" si="62">10*H100</f>
        <v>1.4943672839506172</v>
      </c>
      <c r="I102" s="23">
        <f t="shared" si="62"/>
        <v>1.7453060699588476</v>
      </c>
      <c r="J102" s="23">
        <f t="shared" si="62"/>
        <v>1.9627550582990398</v>
      </c>
      <c r="K102" s="23">
        <f t="shared" si="62"/>
        <v>2.1522958819158666</v>
      </c>
      <c r="L102" s="23">
        <f t="shared" si="62"/>
        <v>2.3185799015965554</v>
      </c>
      <c r="M102" s="23">
        <f t="shared" si="62"/>
        <v>2.4654832513304625</v>
      </c>
      <c r="N102" s="23">
        <f t="shared" si="62"/>
        <v>2.5962360427753857</v>
      </c>
    </row>
    <row r="103" spans="1:15" ht="15" customHeight="1" x14ac:dyDescent="0.45">
      <c r="B103" s="114"/>
      <c r="C103" s="118" t="s">
        <v>37</v>
      </c>
      <c r="D103" s="18" t="s">
        <v>25</v>
      </c>
      <c r="E103" s="19">
        <f>E76+E88</f>
        <v>5.6000000000000001E-2</v>
      </c>
      <c r="F103" s="19">
        <f t="shared" ref="F103:N103" si="63">F76+F88</f>
        <v>5.7200000000000008E-2</v>
      </c>
      <c r="G103" s="19">
        <f t="shared" si="63"/>
        <v>5.8639999999999984E-2</v>
      </c>
      <c r="H103" s="19">
        <f t="shared" si="63"/>
        <v>6.0368000000000019E-2</v>
      </c>
      <c r="I103" s="19">
        <f t="shared" si="63"/>
        <v>6.2441599999999986E-2</v>
      </c>
      <c r="J103" s="19">
        <f t="shared" si="63"/>
        <v>6.4929920000000058E-2</v>
      </c>
      <c r="K103" s="19">
        <f t="shared" si="63"/>
        <v>6.7915903999999971E-2</v>
      </c>
      <c r="L103" s="19">
        <f t="shared" si="63"/>
        <v>7.1499084799999973E-2</v>
      </c>
      <c r="M103" s="19">
        <f t="shared" si="63"/>
        <v>7.5798901759999898E-2</v>
      </c>
      <c r="N103" s="19">
        <f t="shared" si="63"/>
        <v>8.0958682112000066E-2</v>
      </c>
    </row>
    <row r="104" spans="1:15" ht="15" customHeight="1" x14ac:dyDescent="0.45">
      <c r="B104" s="114"/>
      <c r="C104" s="118"/>
      <c r="D104" s="18" t="s">
        <v>55</v>
      </c>
      <c r="E104" s="19"/>
      <c r="F104" s="19"/>
      <c r="G104" s="19"/>
      <c r="H104" s="19"/>
      <c r="I104" s="20">
        <f>SUM(E103:I103)/5</f>
        <v>5.8929920000000004E-2</v>
      </c>
      <c r="J104" s="20"/>
      <c r="K104" s="20"/>
      <c r="L104" s="20"/>
      <c r="M104" s="20"/>
      <c r="N104" s="20">
        <f>SUM(E103:N103)/10</f>
        <v>6.5575209267199994E-2</v>
      </c>
    </row>
    <row r="105" spans="1:15" ht="15" customHeight="1" x14ac:dyDescent="0.45">
      <c r="B105" s="114"/>
      <c r="C105" s="114"/>
      <c r="D105" s="22" t="s">
        <v>28</v>
      </c>
      <c r="E105" s="25">
        <f t="shared" ref="E105:N105" si="64">E101*E$15</f>
        <v>55999.999999999993</v>
      </c>
      <c r="F105" s="25">
        <f t="shared" si="64"/>
        <v>57200.000000000007</v>
      </c>
      <c r="G105" s="25">
        <f t="shared" si="64"/>
        <v>58639.999999999978</v>
      </c>
      <c r="H105" s="25">
        <f t="shared" si="64"/>
        <v>60368.000000000022</v>
      </c>
      <c r="I105" s="25">
        <f t="shared" si="64"/>
        <v>62441.599999999984</v>
      </c>
      <c r="J105" s="25">
        <f t="shared" si="64"/>
        <v>64929.920000000064</v>
      </c>
      <c r="K105" s="25">
        <f t="shared" si="64"/>
        <v>67915.90399999998</v>
      </c>
      <c r="L105" s="25">
        <f t="shared" si="64"/>
        <v>71499.084799999982</v>
      </c>
      <c r="M105" s="25">
        <f t="shared" si="64"/>
        <v>75798.901759999906</v>
      </c>
      <c r="N105" s="25">
        <f t="shared" si="64"/>
        <v>80958.682112000082</v>
      </c>
    </row>
    <row r="106" spans="1:15" ht="15" customHeight="1" x14ac:dyDescent="0.45">
      <c r="B106" s="114"/>
      <c r="C106" s="114"/>
      <c r="D106" s="22" t="s">
        <v>57</v>
      </c>
      <c r="E106" s="24"/>
      <c r="F106" s="24"/>
      <c r="G106" s="24"/>
      <c r="H106" s="24"/>
      <c r="I106" s="25">
        <f>SUM(E105:I105)/5</f>
        <v>58929.919999999998</v>
      </c>
      <c r="J106" s="25"/>
      <c r="K106" s="25"/>
      <c r="L106" s="25"/>
      <c r="M106" s="25"/>
      <c r="N106" s="25">
        <f>SUM(E105:N105)/10</f>
        <v>65575.2092672</v>
      </c>
    </row>
    <row r="107" spans="1:15" ht="15" customHeight="1" x14ac:dyDescent="0.45">
      <c r="B107" s="114"/>
      <c r="C107" s="114"/>
      <c r="D107" s="22" t="s">
        <v>29</v>
      </c>
      <c r="E107" s="24">
        <f>E105</f>
        <v>55999.999999999993</v>
      </c>
      <c r="F107" s="24">
        <f t="shared" ref="F107:N107" si="65">E107+F105</f>
        <v>113200</v>
      </c>
      <c r="G107" s="24">
        <f t="shared" si="65"/>
        <v>171839.99999999997</v>
      </c>
      <c r="H107" s="24">
        <f t="shared" si="65"/>
        <v>232208</v>
      </c>
      <c r="I107" s="24">
        <f t="shared" si="65"/>
        <v>294649.59999999998</v>
      </c>
      <c r="J107" s="24">
        <f t="shared" si="65"/>
        <v>359579.52</v>
      </c>
      <c r="K107" s="24">
        <f t="shared" si="65"/>
        <v>427495.424</v>
      </c>
      <c r="L107" s="24">
        <f t="shared" si="65"/>
        <v>498994.50879999995</v>
      </c>
      <c r="M107" s="24">
        <f t="shared" si="65"/>
        <v>574793.41055999987</v>
      </c>
      <c r="N107" s="24">
        <f t="shared" si="65"/>
        <v>655752.09267199994</v>
      </c>
    </row>
    <row r="108" spans="1:15" ht="15" customHeight="1" x14ac:dyDescent="0.45">
      <c r="B108" s="114"/>
      <c r="C108" s="118" t="s">
        <v>36</v>
      </c>
      <c r="D108" s="18" t="s">
        <v>25</v>
      </c>
      <c r="E108" s="19">
        <f>E79+E93</f>
        <v>5.6000000000000001E-2</v>
      </c>
      <c r="F108" s="19">
        <f t="shared" ref="F108:N108" si="66">F79+F93</f>
        <v>6.8400000000000002E-2</v>
      </c>
      <c r="G108" s="19">
        <f t="shared" si="66"/>
        <v>8.3519999999999997E-2</v>
      </c>
      <c r="H108" s="19">
        <f t="shared" si="66"/>
        <v>0.10195200000000001</v>
      </c>
      <c r="I108" s="19">
        <f t="shared" si="66"/>
        <v>0.12441599999999998</v>
      </c>
      <c r="J108" s="19">
        <f t="shared" si="66"/>
        <v>0.15178752000000001</v>
      </c>
      <c r="K108" s="19">
        <f t="shared" si="66"/>
        <v>0.18513100800000004</v>
      </c>
      <c r="L108" s="19">
        <f t="shared" si="66"/>
        <v>0.22574039039999988</v>
      </c>
      <c r="M108" s="19">
        <f t="shared" si="66"/>
        <v>0.27518828544000001</v>
      </c>
      <c r="N108" s="19">
        <f t="shared" si="66"/>
        <v>0.33538572288000018</v>
      </c>
    </row>
    <row r="109" spans="1:15" ht="15" customHeight="1" x14ac:dyDescent="0.45">
      <c r="B109" s="114"/>
      <c r="C109" s="118"/>
      <c r="D109" s="18" t="s">
        <v>55</v>
      </c>
      <c r="E109" s="20"/>
      <c r="F109" s="20"/>
      <c r="G109" s="20"/>
      <c r="H109" s="20"/>
      <c r="I109" s="20">
        <f>SUM(E108:I108)/5</f>
        <v>8.6857600000000007E-2</v>
      </c>
      <c r="J109" s="20"/>
      <c r="K109" s="20"/>
      <c r="L109" s="20"/>
      <c r="M109" s="20"/>
      <c r="N109" s="20">
        <f>SUM(E108:N108)/10</f>
        <v>0.16075209267200002</v>
      </c>
    </row>
    <row r="110" spans="1:15" ht="15" customHeight="1" x14ac:dyDescent="0.45">
      <c r="B110" s="114"/>
      <c r="C110" s="114"/>
      <c r="D110" s="22" t="s">
        <v>28</v>
      </c>
      <c r="E110" s="25">
        <f>E112</f>
        <v>55999.999999999993</v>
      </c>
      <c r="F110" s="25">
        <f>F112-E112</f>
        <v>68400</v>
      </c>
      <c r="G110" s="25">
        <f>G112-F112</f>
        <v>83519.999999999971</v>
      </c>
      <c r="H110" s="25">
        <f t="shared" ref="H110:N110" si="67">H112-G112</f>
        <v>101952.00000000003</v>
      </c>
      <c r="I110" s="25">
        <f t="shared" si="67"/>
        <v>124416</v>
      </c>
      <c r="J110" s="25">
        <f t="shared" si="67"/>
        <v>151787.52000000002</v>
      </c>
      <c r="K110" s="25">
        <f t="shared" si="67"/>
        <v>185131.00800000003</v>
      </c>
      <c r="L110" s="25">
        <f t="shared" si="67"/>
        <v>225740.39039999992</v>
      </c>
      <c r="M110" s="25">
        <f t="shared" si="67"/>
        <v>275188.28543999989</v>
      </c>
      <c r="N110" s="25">
        <f t="shared" si="67"/>
        <v>335385.72288000002</v>
      </c>
    </row>
    <row r="111" spans="1:15" ht="15" customHeight="1" x14ac:dyDescent="0.45">
      <c r="A111" s="10"/>
      <c r="B111" s="114"/>
      <c r="C111" s="114"/>
      <c r="D111" s="22" t="s">
        <v>57</v>
      </c>
      <c r="E111" s="25"/>
      <c r="F111" s="25"/>
      <c r="G111" s="25"/>
      <c r="H111" s="25"/>
      <c r="I111" s="25">
        <f>SUM(E110:I110)/5</f>
        <v>86857.600000000006</v>
      </c>
      <c r="J111" s="25"/>
      <c r="K111" s="25"/>
      <c r="L111" s="25"/>
      <c r="M111" s="25"/>
      <c r="N111" s="25">
        <f>SUM(E110:N110)/10</f>
        <v>160752.092672</v>
      </c>
      <c r="O111" s="10"/>
    </row>
    <row r="112" spans="1:15" ht="15" customHeight="1" x14ac:dyDescent="0.45">
      <c r="B112" s="114"/>
      <c r="C112" s="114"/>
      <c r="D112" s="22" t="s">
        <v>29</v>
      </c>
      <c r="E112" s="24">
        <f t="shared" ref="E112:N112" si="68">E102*E$15</f>
        <v>55999.999999999993</v>
      </c>
      <c r="F112" s="24">
        <f t="shared" si="68"/>
        <v>124400</v>
      </c>
      <c r="G112" s="24">
        <f t="shared" si="68"/>
        <v>207919.99999999997</v>
      </c>
      <c r="H112" s="24">
        <f t="shared" si="68"/>
        <v>309872</v>
      </c>
      <c r="I112" s="24">
        <f t="shared" si="68"/>
        <v>434288</v>
      </c>
      <c r="J112" s="24">
        <f t="shared" si="68"/>
        <v>586075.52</v>
      </c>
      <c r="K112" s="24">
        <f t="shared" si="68"/>
        <v>771206.52800000005</v>
      </c>
      <c r="L112" s="24">
        <f t="shared" si="68"/>
        <v>996946.91839999997</v>
      </c>
      <c r="M112" s="24">
        <f t="shared" si="68"/>
        <v>1272135.2038399999</v>
      </c>
      <c r="N112" s="24">
        <f t="shared" si="68"/>
        <v>1607520.9267199999</v>
      </c>
    </row>
    <row r="113" spans="2:14" ht="15" customHeight="1" x14ac:dyDescent="0.45">
      <c r="B113" s="5"/>
      <c r="C113" s="1"/>
      <c r="D113" s="67"/>
      <c r="E113" s="39"/>
      <c r="F113" s="39"/>
      <c r="G113" s="39"/>
      <c r="H113" s="39"/>
      <c r="I113" s="39"/>
      <c r="J113" s="39"/>
      <c r="K113" s="39"/>
      <c r="L113" s="39"/>
      <c r="M113" s="39"/>
      <c r="N113" s="39"/>
    </row>
    <row r="114" spans="2:14" ht="15" customHeight="1" x14ac:dyDescent="0.45">
      <c r="B114" s="122" t="s">
        <v>16</v>
      </c>
      <c r="C114" s="4" t="s">
        <v>38</v>
      </c>
      <c r="D114" s="72">
        <f>E9</f>
        <v>0.1</v>
      </c>
      <c r="E114" s="95" t="s">
        <v>3</v>
      </c>
      <c r="F114" s="95" t="s">
        <v>4</v>
      </c>
      <c r="G114" s="95" t="s">
        <v>5</v>
      </c>
      <c r="H114" s="95" t="s">
        <v>6</v>
      </c>
      <c r="I114" s="95" t="s">
        <v>7</v>
      </c>
      <c r="J114" s="95" t="s">
        <v>8</v>
      </c>
      <c r="K114" s="95" t="s">
        <v>9</v>
      </c>
      <c r="L114" s="95" t="s">
        <v>10</v>
      </c>
      <c r="M114" s="95" t="s">
        <v>11</v>
      </c>
      <c r="N114" s="95" t="s">
        <v>12</v>
      </c>
    </row>
    <row r="115" spans="2:14" ht="15" customHeight="1" x14ac:dyDescent="0.45">
      <c r="B115" s="123"/>
      <c r="C115" s="52" t="s">
        <v>39</v>
      </c>
      <c r="D115" s="38" t="str">
        <f>"10 BTC / "&amp;TEXT($E$4*10, "$###0.00,,")&amp;"M USD"</f>
        <v>10 BTC / $1.00M USD</v>
      </c>
      <c r="E115" s="96"/>
      <c r="F115" s="96"/>
      <c r="G115" s="96"/>
      <c r="H115" s="96"/>
      <c r="I115" s="96"/>
      <c r="J115" s="96"/>
      <c r="K115" s="96"/>
      <c r="L115" s="96"/>
      <c r="M115" s="96"/>
      <c r="N115" s="96"/>
    </row>
    <row r="116" spans="2:14" ht="15" customHeight="1" x14ac:dyDescent="0.45">
      <c r="B116" s="114" t="s">
        <v>21</v>
      </c>
      <c r="C116" s="118" t="s">
        <v>20</v>
      </c>
      <c r="D116" s="18" t="s">
        <v>23</v>
      </c>
      <c r="E116" s="19">
        <f>E$19*$D114</f>
        <v>1.6666666666666666E-2</v>
      </c>
      <c r="F116" s="19">
        <f t="shared" ref="F116:N116" si="69">F$19*$D114</f>
        <v>1.3888888888888893E-2</v>
      </c>
      <c r="G116" s="19">
        <f t="shared" si="69"/>
        <v>1.157407407407407E-2</v>
      </c>
      <c r="H116" s="19">
        <f t="shared" si="69"/>
        <v>9.6450617283950664E-3</v>
      </c>
      <c r="I116" s="19">
        <f t="shared" si="69"/>
        <v>8.0375514403292162E-3</v>
      </c>
      <c r="J116" s="19">
        <f t="shared" si="69"/>
        <v>6.6979595336076891E-3</v>
      </c>
      <c r="K116" s="19">
        <f t="shared" si="69"/>
        <v>5.581632944673065E-3</v>
      </c>
      <c r="L116" s="19">
        <f t="shared" si="69"/>
        <v>4.6513607872275542E-3</v>
      </c>
      <c r="M116" s="19">
        <f t="shared" si="69"/>
        <v>3.87613398935629E-3</v>
      </c>
      <c r="N116" s="19">
        <f t="shared" si="69"/>
        <v>3.2301116577969193E-3</v>
      </c>
    </row>
    <row r="117" spans="2:14" ht="15" customHeight="1" x14ac:dyDescent="0.45">
      <c r="B117" s="114"/>
      <c r="C117" s="118"/>
      <c r="D117" s="18" t="s">
        <v>56</v>
      </c>
      <c r="E117" s="19"/>
      <c r="F117" s="19"/>
      <c r="G117" s="19"/>
      <c r="H117" s="19"/>
      <c r="I117" s="20">
        <f>SUM(E116:I116)/5</f>
        <v>1.1962448559670781E-2</v>
      </c>
      <c r="J117" s="19"/>
      <c r="K117" s="19"/>
      <c r="L117" s="19"/>
      <c r="M117" s="19"/>
      <c r="N117" s="20">
        <f>SUM(E116:N116)/10</f>
        <v>8.3849441711015427E-3</v>
      </c>
    </row>
    <row r="118" spans="2:14" ht="15" customHeight="1" x14ac:dyDescent="0.45">
      <c r="B118" s="114"/>
      <c r="C118" s="118"/>
      <c r="D118" s="18" t="s">
        <v>24</v>
      </c>
      <c r="E118" s="19">
        <f>E$17*$D114</f>
        <v>1.6666666666666666E-2</v>
      </c>
      <c r="F118" s="19">
        <f t="shared" ref="F118:N118" si="70">F$17*$D114</f>
        <v>3.0555555555555558E-2</v>
      </c>
      <c r="G118" s="19">
        <f t="shared" si="70"/>
        <v>4.2129629629629628E-2</v>
      </c>
      <c r="H118" s="19">
        <f t="shared" si="70"/>
        <v>5.1774691358024698E-2</v>
      </c>
      <c r="I118" s="19">
        <f t="shared" si="70"/>
        <v>5.9812242798353912E-2</v>
      </c>
      <c r="J118" s="19">
        <f t="shared" si="70"/>
        <v>6.6510202331961601E-2</v>
      </c>
      <c r="K118" s="19">
        <f t="shared" si="70"/>
        <v>7.2091835276634667E-2</v>
      </c>
      <c r="L118" s="19">
        <f t="shared" si="70"/>
        <v>7.6743196063862221E-2</v>
      </c>
      <c r="M118" s="19">
        <f t="shared" si="70"/>
        <v>8.0619330053218516E-2</v>
      </c>
      <c r="N118" s="19">
        <f t="shared" si="70"/>
        <v>8.3849441711015438E-2</v>
      </c>
    </row>
    <row r="119" spans="2:14" ht="15" customHeight="1" x14ac:dyDescent="0.45">
      <c r="B119" s="114"/>
      <c r="C119" s="114"/>
      <c r="D119" s="22" t="s">
        <v>26</v>
      </c>
      <c r="E119" s="23">
        <f>10*E116</f>
        <v>0.16666666666666666</v>
      </c>
      <c r="F119" s="23">
        <f t="shared" ref="F119:N119" si="71">10*F116</f>
        <v>0.13888888888888892</v>
      </c>
      <c r="G119" s="23">
        <f t="shared" si="71"/>
        <v>0.1157407407407407</v>
      </c>
      <c r="H119" s="23">
        <f t="shared" si="71"/>
        <v>9.6450617283950657E-2</v>
      </c>
      <c r="I119" s="23">
        <f t="shared" si="71"/>
        <v>8.0375514403292159E-2</v>
      </c>
      <c r="J119" s="23">
        <f t="shared" si="71"/>
        <v>6.6979595336076891E-2</v>
      </c>
      <c r="K119" s="23">
        <f t="shared" si="71"/>
        <v>5.581632944673065E-2</v>
      </c>
      <c r="L119" s="23">
        <f t="shared" si="71"/>
        <v>4.6513607872275542E-2</v>
      </c>
      <c r="M119" s="23">
        <f t="shared" si="71"/>
        <v>3.8761339893562896E-2</v>
      </c>
      <c r="N119" s="23">
        <f t="shared" si="71"/>
        <v>3.2301116577969191E-2</v>
      </c>
    </row>
    <row r="120" spans="2:14" ht="15" customHeight="1" x14ac:dyDescent="0.45">
      <c r="B120" s="114"/>
      <c r="C120" s="114"/>
      <c r="D120" s="22" t="s">
        <v>27</v>
      </c>
      <c r="E120" s="23">
        <f>10*E118</f>
        <v>0.16666666666666666</v>
      </c>
      <c r="F120" s="23">
        <f>10*F118</f>
        <v>0.30555555555555558</v>
      </c>
      <c r="G120" s="23">
        <f>10*G118</f>
        <v>0.42129629629629628</v>
      </c>
      <c r="H120" s="23">
        <f t="shared" ref="H120:N120" si="72">10*H118</f>
        <v>0.51774691358024694</v>
      </c>
      <c r="I120" s="23">
        <f t="shared" si="72"/>
        <v>0.5981224279835391</v>
      </c>
      <c r="J120" s="23">
        <f t="shared" si="72"/>
        <v>0.66510202331961599</v>
      </c>
      <c r="K120" s="23">
        <f t="shared" si="72"/>
        <v>0.72091835276634664</v>
      </c>
      <c r="L120" s="23">
        <f t="shared" si="72"/>
        <v>0.76743196063862218</v>
      </c>
      <c r="M120" s="23">
        <f t="shared" si="72"/>
        <v>0.80619330053218519</v>
      </c>
      <c r="N120" s="23">
        <f t="shared" si="72"/>
        <v>0.83849441711015438</v>
      </c>
    </row>
    <row r="121" spans="2:14" ht="15" customHeight="1" x14ac:dyDescent="0.45">
      <c r="B121" s="114"/>
      <c r="C121" s="118" t="s">
        <v>37</v>
      </c>
      <c r="D121" s="18" t="s">
        <v>25</v>
      </c>
      <c r="E121" s="19">
        <f t="shared" ref="E121:N121" si="73">E116*E$15/$E$4</f>
        <v>0.02</v>
      </c>
      <c r="F121" s="19">
        <f t="shared" si="73"/>
        <v>2.0000000000000007E-2</v>
      </c>
      <c r="G121" s="19">
        <f t="shared" si="73"/>
        <v>1.9999999999999993E-2</v>
      </c>
      <c r="H121" s="19">
        <f t="shared" si="73"/>
        <v>2.0000000000000011E-2</v>
      </c>
      <c r="I121" s="19">
        <f t="shared" si="73"/>
        <v>1.9999999999999997E-2</v>
      </c>
      <c r="J121" s="19">
        <f t="shared" si="73"/>
        <v>2.0000000000000021E-2</v>
      </c>
      <c r="K121" s="19">
        <f t="shared" si="73"/>
        <v>1.999999999999999E-2</v>
      </c>
      <c r="L121" s="19">
        <f t="shared" si="73"/>
        <v>1.999999999999999E-2</v>
      </c>
      <c r="M121" s="19">
        <f t="shared" si="73"/>
        <v>1.9999999999999962E-2</v>
      </c>
      <c r="N121" s="19">
        <f t="shared" si="73"/>
        <v>2.0000000000000028E-2</v>
      </c>
    </row>
    <row r="122" spans="2:14" ht="15" customHeight="1" x14ac:dyDescent="0.45">
      <c r="B122" s="114"/>
      <c r="C122" s="114"/>
      <c r="D122" s="22" t="s">
        <v>28</v>
      </c>
      <c r="E122" s="24">
        <f t="shared" ref="E122:N122" si="74">E119*E$15</f>
        <v>20000</v>
      </c>
      <c r="F122" s="24">
        <f t="shared" si="74"/>
        <v>20000.000000000004</v>
      </c>
      <c r="G122" s="24">
        <f t="shared" si="74"/>
        <v>19999.999999999993</v>
      </c>
      <c r="H122" s="24">
        <f t="shared" si="74"/>
        <v>20000.000000000007</v>
      </c>
      <c r="I122" s="24">
        <f t="shared" si="74"/>
        <v>19999.999999999993</v>
      </c>
      <c r="J122" s="24">
        <f t="shared" si="74"/>
        <v>20000.000000000022</v>
      </c>
      <c r="K122" s="24">
        <f t="shared" si="74"/>
        <v>19999.999999999989</v>
      </c>
      <c r="L122" s="24">
        <f t="shared" si="74"/>
        <v>19999.999999999989</v>
      </c>
      <c r="M122" s="24">
        <f t="shared" si="74"/>
        <v>19999.99999999996</v>
      </c>
      <c r="N122" s="24">
        <f t="shared" si="74"/>
        <v>20000.000000000029</v>
      </c>
    </row>
    <row r="123" spans="2:14" ht="15" customHeight="1" x14ac:dyDescent="0.45">
      <c r="B123" s="114"/>
      <c r="C123" s="114"/>
      <c r="D123" s="22" t="s">
        <v>29</v>
      </c>
      <c r="E123" s="24">
        <f>E122</f>
        <v>20000</v>
      </c>
      <c r="F123" s="24">
        <f>E123+F122</f>
        <v>40000</v>
      </c>
      <c r="G123" s="24">
        <f t="shared" ref="G123" si="75">F123+G122</f>
        <v>59999.999999999993</v>
      </c>
      <c r="H123" s="24">
        <f t="shared" ref="H123" si="76">G123+H122</f>
        <v>80000</v>
      </c>
      <c r="I123" s="24">
        <f t="shared" ref="I123" si="77">H123+I122</f>
        <v>100000</v>
      </c>
      <c r="J123" s="24">
        <f t="shared" ref="J123" si="78">I123+J122</f>
        <v>120000.00000000003</v>
      </c>
      <c r="K123" s="24">
        <f t="shared" ref="K123" si="79">J123+K122</f>
        <v>140000.00000000003</v>
      </c>
      <c r="L123" s="24">
        <f t="shared" ref="L123" si="80">K123+L122</f>
        <v>160000.00000000003</v>
      </c>
      <c r="M123" s="24">
        <f t="shared" ref="M123" si="81">L123+M122</f>
        <v>180000</v>
      </c>
      <c r="N123" s="24">
        <f t="shared" ref="N123" si="82">M123+N122</f>
        <v>200000.00000000003</v>
      </c>
    </row>
    <row r="124" spans="2:14" ht="15" customHeight="1" x14ac:dyDescent="0.45">
      <c r="B124" s="114"/>
      <c r="C124" s="118" t="s">
        <v>36</v>
      </c>
      <c r="D124" s="18" t="s">
        <v>25</v>
      </c>
      <c r="E124" s="19">
        <f>E118*E$15/$E$4</f>
        <v>0.02</v>
      </c>
      <c r="F124" s="19">
        <f>F118*F$15/$E$4-E124</f>
        <v>2.3999999999999997E-2</v>
      </c>
      <c r="G124" s="19">
        <f>G118*G$15/$E$4-F124-E124</f>
        <v>2.880000000000001E-2</v>
      </c>
      <c r="H124" s="19">
        <f>H118*H$15/$E$4-G124-F124-E124</f>
        <v>3.4560000000000021E-2</v>
      </c>
      <c r="I124" s="19">
        <f>I118*I$15/$E$4-H124-G124-F124-E124</f>
        <v>4.1471999999999995E-2</v>
      </c>
      <c r="J124" s="19">
        <f>J118*J$15/$E$4-I124-H124-G124-F124-E124</f>
        <v>4.976640000000003E-2</v>
      </c>
      <c r="K124" s="19">
        <f>K118*K$15/$E$4-J124-I124-H124-G124-F124-E124</f>
        <v>5.9719679999999969E-2</v>
      </c>
      <c r="L124" s="19">
        <f>L118*L$15/$E$4-K124-J124-I124-H124-G124-F124-E124</f>
        <v>7.1663615999999902E-2</v>
      </c>
      <c r="M124" s="19">
        <f>M118*M$15/$E$4-L124-K124-J124-I124-H124-G124-F124-E124</f>
        <v>8.5996339200000119E-2</v>
      </c>
      <c r="N124" s="19">
        <f>N118*N$15/$E$4-M124-L124-K124-J124-I124-H124-G124-F124-E124</f>
        <v>0.10319560704000004</v>
      </c>
    </row>
    <row r="125" spans="2:14" ht="15" customHeight="1" x14ac:dyDescent="0.45">
      <c r="B125" s="114"/>
      <c r="C125" s="118"/>
      <c r="D125" s="18" t="s">
        <v>55</v>
      </c>
      <c r="E125" s="20"/>
      <c r="F125" s="20"/>
      <c r="G125" s="20"/>
      <c r="H125" s="20"/>
      <c r="I125" s="20">
        <f>SUM(E124:I124)/5</f>
        <v>2.9766400000000005E-2</v>
      </c>
      <c r="J125" s="20"/>
      <c r="K125" s="20"/>
      <c r="L125" s="20"/>
      <c r="M125" s="20"/>
      <c r="N125" s="20">
        <f>SUM(E124:N124)/10</f>
        <v>5.1917364224000007E-2</v>
      </c>
    </row>
    <row r="126" spans="2:14" ht="15" customHeight="1" x14ac:dyDescent="0.45">
      <c r="B126" s="114"/>
      <c r="C126" s="114"/>
      <c r="D126" s="22" t="s">
        <v>28</v>
      </c>
      <c r="E126" s="25">
        <f>E128</f>
        <v>20000</v>
      </c>
      <c r="F126" s="25">
        <f>F128-E128</f>
        <v>24000</v>
      </c>
      <c r="G126" s="25">
        <f t="shared" ref="G126:N126" si="83">G128-F128</f>
        <v>28800</v>
      </c>
      <c r="H126" s="25">
        <f t="shared" si="83"/>
        <v>34560</v>
      </c>
      <c r="I126" s="25">
        <f t="shared" si="83"/>
        <v>41472</v>
      </c>
      <c r="J126" s="25">
        <f t="shared" si="83"/>
        <v>49766.400000000023</v>
      </c>
      <c r="K126" s="25">
        <f t="shared" si="83"/>
        <v>59719.679999999993</v>
      </c>
      <c r="L126" s="25">
        <f t="shared" si="83"/>
        <v>71663.61599999998</v>
      </c>
      <c r="M126" s="25">
        <f t="shared" si="83"/>
        <v>85996.339200000046</v>
      </c>
      <c r="N126" s="25">
        <f t="shared" si="83"/>
        <v>103195.60703999997</v>
      </c>
    </row>
    <row r="127" spans="2:14" ht="15" customHeight="1" x14ac:dyDescent="0.45">
      <c r="B127" s="114"/>
      <c r="C127" s="114"/>
      <c r="D127" s="22" t="s">
        <v>57</v>
      </c>
      <c r="E127" s="25"/>
      <c r="F127" s="25"/>
      <c r="G127" s="25"/>
      <c r="H127" s="25"/>
      <c r="I127" s="25">
        <f>SUM(E126:I126)/5</f>
        <v>29766.400000000001</v>
      </c>
      <c r="J127" s="25"/>
      <c r="K127" s="25"/>
      <c r="L127" s="25"/>
      <c r="M127" s="25"/>
      <c r="N127" s="25">
        <f>SUM(E126:N126)/10</f>
        <v>51917.364224000004</v>
      </c>
    </row>
    <row r="128" spans="2:14" ht="15" customHeight="1" x14ac:dyDescent="0.45">
      <c r="B128" s="114"/>
      <c r="C128" s="114"/>
      <c r="D128" s="22" t="s">
        <v>29</v>
      </c>
      <c r="E128" s="24">
        <f t="shared" ref="E128:N128" si="84">E120*E$15</f>
        <v>20000</v>
      </c>
      <c r="F128" s="24">
        <f t="shared" si="84"/>
        <v>44000</v>
      </c>
      <c r="G128" s="24">
        <f t="shared" si="84"/>
        <v>72800</v>
      </c>
      <c r="H128" s="24">
        <f t="shared" si="84"/>
        <v>107360</v>
      </c>
      <c r="I128" s="24">
        <f t="shared" si="84"/>
        <v>148832</v>
      </c>
      <c r="J128" s="24">
        <f t="shared" si="84"/>
        <v>198598.40000000002</v>
      </c>
      <c r="K128" s="24">
        <f t="shared" si="84"/>
        <v>258318.08000000002</v>
      </c>
      <c r="L128" s="24">
        <f t="shared" si="84"/>
        <v>329981.696</v>
      </c>
      <c r="M128" s="24">
        <f t="shared" si="84"/>
        <v>415978.03520000004</v>
      </c>
      <c r="N128" s="24">
        <f t="shared" si="84"/>
        <v>519173.64224000002</v>
      </c>
    </row>
    <row r="129" spans="2:14" ht="15" customHeight="1" x14ac:dyDescent="0.45">
      <c r="B129" s="114" t="s">
        <v>22</v>
      </c>
      <c r="C129" s="118" t="s">
        <v>20</v>
      </c>
      <c r="D129" s="18" t="s">
        <v>23</v>
      </c>
      <c r="E129" s="19">
        <f>E$21*$D114</f>
        <v>2E-3</v>
      </c>
      <c r="F129" s="19">
        <f t="shared" ref="F129:N129" si="85">F$21*$D114</f>
        <v>2E-3</v>
      </c>
      <c r="G129" s="19">
        <f t="shared" si="85"/>
        <v>2E-3</v>
      </c>
      <c r="H129" s="19">
        <f t="shared" si="85"/>
        <v>2E-3</v>
      </c>
      <c r="I129" s="19">
        <f t="shared" si="85"/>
        <v>2E-3</v>
      </c>
      <c r="J129" s="19">
        <f t="shared" si="85"/>
        <v>2E-3</v>
      </c>
      <c r="K129" s="19">
        <f t="shared" si="85"/>
        <v>2E-3</v>
      </c>
      <c r="L129" s="19">
        <f t="shared" si="85"/>
        <v>2E-3</v>
      </c>
      <c r="M129" s="19">
        <f t="shared" si="85"/>
        <v>2E-3</v>
      </c>
      <c r="N129" s="19">
        <f t="shared" si="85"/>
        <v>2E-3</v>
      </c>
    </row>
    <row r="130" spans="2:14" ht="15" customHeight="1" x14ac:dyDescent="0.45">
      <c r="B130" s="114"/>
      <c r="C130" s="118"/>
      <c r="D130" s="18" t="s">
        <v>24</v>
      </c>
      <c r="E130" s="19">
        <f>E$22*$D114</f>
        <v>2E-3</v>
      </c>
      <c r="F130" s="19">
        <f t="shared" ref="F130:N130" si="86">F$22*$D114</f>
        <v>4.0000000000000001E-3</v>
      </c>
      <c r="G130" s="19">
        <f t="shared" si="86"/>
        <v>6.0000000000000001E-3</v>
      </c>
      <c r="H130" s="19">
        <f t="shared" si="86"/>
        <v>8.0000000000000002E-3</v>
      </c>
      <c r="I130" s="19">
        <f t="shared" si="86"/>
        <v>1.0000000000000002E-2</v>
      </c>
      <c r="J130" s="19">
        <f t="shared" si="86"/>
        <v>1.2000000000000002E-2</v>
      </c>
      <c r="K130" s="19">
        <f t="shared" si="86"/>
        <v>1.4000000000000002E-2</v>
      </c>
      <c r="L130" s="19">
        <f t="shared" si="86"/>
        <v>1.6E-2</v>
      </c>
      <c r="M130" s="19">
        <f t="shared" si="86"/>
        <v>1.7999999999999999E-2</v>
      </c>
      <c r="N130" s="19">
        <f t="shared" si="86"/>
        <v>0.02</v>
      </c>
    </row>
    <row r="131" spans="2:14" ht="15" customHeight="1" x14ac:dyDescent="0.45">
      <c r="B131" s="114"/>
      <c r="C131" s="114"/>
      <c r="D131" s="22" t="s">
        <v>26</v>
      </c>
      <c r="E131" s="23">
        <f>10*E129</f>
        <v>0.02</v>
      </c>
      <c r="F131" s="23">
        <f t="shared" ref="F131:N131" si="87">10*F129</f>
        <v>0.02</v>
      </c>
      <c r="G131" s="23">
        <f t="shared" si="87"/>
        <v>0.02</v>
      </c>
      <c r="H131" s="23">
        <f t="shared" si="87"/>
        <v>0.02</v>
      </c>
      <c r="I131" s="23">
        <f t="shared" si="87"/>
        <v>0.02</v>
      </c>
      <c r="J131" s="23">
        <f t="shared" si="87"/>
        <v>0.02</v>
      </c>
      <c r="K131" s="23">
        <f t="shared" si="87"/>
        <v>0.02</v>
      </c>
      <c r="L131" s="23">
        <f t="shared" si="87"/>
        <v>0.02</v>
      </c>
      <c r="M131" s="23">
        <f t="shared" si="87"/>
        <v>0.02</v>
      </c>
      <c r="N131" s="23">
        <f t="shared" si="87"/>
        <v>0.02</v>
      </c>
    </row>
    <row r="132" spans="2:14" ht="15" customHeight="1" x14ac:dyDescent="0.45">
      <c r="B132" s="114"/>
      <c r="C132" s="114"/>
      <c r="D132" s="22" t="s">
        <v>27</v>
      </c>
      <c r="E132" s="23">
        <f>10*E130</f>
        <v>0.02</v>
      </c>
      <c r="F132" s="23">
        <f t="shared" ref="F132:N132" si="88">10*F130</f>
        <v>0.04</v>
      </c>
      <c r="G132" s="23">
        <f t="shared" si="88"/>
        <v>0.06</v>
      </c>
      <c r="H132" s="23">
        <f t="shared" si="88"/>
        <v>0.08</v>
      </c>
      <c r="I132" s="23">
        <f t="shared" si="88"/>
        <v>0.10000000000000002</v>
      </c>
      <c r="J132" s="23">
        <f t="shared" si="88"/>
        <v>0.12000000000000002</v>
      </c>
      <c r="K132" s="23">
        <f t="shared" si="88"/>
        <v>0.14000000000000001</v>
      </c>
      <c r="L132" s="23">
        <f t="shared" si="88"/>
        <v>0.16</v>
      </c>
      <c r="M132" s="23">
        <f t="shared" si="88"/>
        <v>0.18</v>
      </c>
      <c r="N132" s="23">
        <f t="shared" si="88"/>
        <v>0.2</v>
      </c>
    </row>
    <row r="133" spans="2:14" ht="15" customHeight="1" x14ac:dyDescent="0.45">
      <c r="B133" s="114"/>
      <c r="C133" s="118" t="s">
        <v>37</v>
      </c>
      <c r="D133" s="18" t="s">
        <v>25</v>
      </c>
      <c r="E133" s="19">
        <f t="shared" ref="E133:N133" si="89">E$15*E129/$E$4</f>
        <v>2.3999999999999998E-3</v>
      </c>
      <c r="F133" s="19">
        <f t="shared" si="89"/>
        <v>2.8800000000000002E-3</v>
      </c>
      <c r="G133" s="19">
        <f t="shared" si="89"/>
        <v>3.4560000000000003E-3</v>
      </c>
      <c r="H133" s="19">
        <f t="shared" si="89"/>
        <v>4.1472000000000002E-3</v>
      </c>
      <c r="I133" s="19">
        <f t="shared" si="89"/>
        <v>4.9766400000000001E-3</v>
      </c>
      <c r="J133" s="19">
        <f t="shared" si="89"/>
        <v>5.9719680000000002E-3</v>
      </c>
      <c r="K133" s="19">
        <f t="shared" si="89"/>
        <v>7.1663615999999998E-3</v>
      </c>
      <c r="L133" s="19">
        <f t="shared" si="89"/>
        <v>8.5996339200000004E-3</v>
      </c>
      <c r="M133" s="19">
        <f t="shared" si="89"/>
        <v>1.0319560704000001E-2</v>
      </c>
      <c r="N133" s="19">
        <f t="shared" si="89"/>
        <v>1.2383472844799999E-2</v>
      </c>
    </row>
    <row r="134" spans="2:14" ht="15" customHeight="1" x14ac:dyDescent="0.45">
      <c r="B134" s="114"/>
      <c r="C134" s="118"/>
      <c r="D134" s="18" t="s">
        <v>55</v>
      </c>
      <c r="E134" s="19"/>
      <c r="F134" s="19"/>
      <c r="G134" s="19"/>
      <c r="H134" s="19"/>
      <c r="I134" s="20">
        <f>SUM(E133:I133)/5</f>
        <v>3.5719680000000005E-3</v>
      </c>
      <c r="J134" s="20"/>
      <c r="K134" s="20"/>
      <c r="L134" s="20"/>
      <c r="M134" s="20"/>
      <c r="N134" s="20">
        <f>SUM(E133:N133)/10</f>
        <v>6.2300837068800007E-3</v>
      </c>
    </row>
    <row r="135" spans="2:14" ht="15" customHeight="1" x14ac:dyDescent="0.45">
      <c r="B135" s="114"/>
      <c r="C135" s="114"/>
      <c r="D135" s="22" t="s">
        <v>28</v>
      </c>
      <c r="E135" s="26">
        <f t="shared" ref="E135:N135" si="90">E131*E$15</f>
        <v>2400</v>
      </c>
      <c r="F135" s="26">
        <f t="shared" si="90"/>
        <v>2880</v>
      </c>
      <c r="G135" s="26">
        <f t="shared" si="90"/>
        <v>3456</v>
      </c>
      <c r="H135" s="26">
        <f t="shared" si="90"/>
        <v>4147.2</v>
      </c>
      <c r="I135" s="26">
        <f t="shared" si="90"/>
        <v>4976.6400000000003</v>
      </c>
      <c r="J135" s="26">
        <f t="shared" si="90"/>
        <v>5971.9680000000008</v>
      </c>
      <c r="K135" s="26">
        <f t="shared" si="90"/>
        <v>7166.3616000000002</v>
      </c>
      <c r="L135" s="26">
        <f t="shared" si="90"/>
        <v>8599.6339200000002</v>
      </c>
      <c r="M135" s="26">
        <f t="shared" si="90"/>
        <v>10319.560704</v>
      </c>
      <c r="N135" s="26">
        <f t="shared" si="90"/>
        <v>12383.472844799999</v>
      </c>
    </row>
    <row r="136" spans="2:14" ht="15" customHeight="1" x14ac:dyDescent="0.45">
      <c r="B136" s="114"/>
      <c r="C136" s="114"/>
      <c r="D136" s="22" t="s">
        <v>57</v>
      </c>
      <c r="E136" s="27"/>
      <c r="F136" s="27"/>
      <c r="G136" s="27"/>
      <c r="H136" s="27"/>
      <c r="I136" s="26">
        <f>SUM(E135:I135)/5</f>
        <v>3571.9679999999998</v>
      </c>
      <c r="J136" s="26"/>
      <c r="K136" s="26"/>
      <c r="L136" s="26"/>
      <c r="M136" s="26"/>
      <c r="N136" s="26">
        <f>SUM(E135:N135)/10</f>
        <v>6230.0837068800001</v>
      </c>
    </row>
    <row r="137" spans="2:14" ht="15" customHeight="1" x14ac:dyDescent="0.45">
      <c r="B137" s="114"/>
      <c r="C137" s="114"/>
      <c r="D137" s="22" t="s">
        <v>29</v>
      </c>
      <c r="E137" s="27">
        <f>E135</f>
        <v>2400</v>
      </c>
      <c r="F137" s="27">
        <f t="shared" ref="F137:N137" si="91">E137+F135</f>
        <v>5280</v>
      </c>
      <c r="G137" s="27">
        <f t="shared" si="91"/>
        <v>8736</v>
      </c>
      <c r="H137" s="27">
        <f t="shared" si="91"/>
        <v>12883.2</v>
      </c>
      <c r="I137" s="27">
        <f t="shared" si="91"/>
        <v>17859.84</v>
      </c>
      <c r="J137" s="27">
        <f t="shared" si="91"/>
        <v>23831.808000000001</v>
      </c>
      <c r="K137" s="27">
        <f t="shared" si="91"/>
        <v>30998.169600000001</v>
      </c>
      <c r="L137" s="27">
        <f t="shared" si="91"/>
        <v>39597.803520000001</v>
      </c>
      <c r="M137" s="27">
        <f t="shared" si="91"/>
        <v>49917.364224000004</v>
      </c>
      <c r="N137" s="27">
        <f t="shared" si="91"/>
        <v>62300.8370688</v>
      </c>
    </row>
    <row r="138" spans="2:14" ht="15" customHeight="1" x14ac:dyDescent="0.45">
      <c r="B138" s="114"/>
      <c r="C138" s="118" t="s">
        <v>36</v>
      </c>
      <c r="D138" s="18" t="s">
        <v>25</v>
      </c>
      <c r="E138" s="19">
        <f>E130*E$15/$E$4</f>
        <v>2.3999999999999998E-3</v>
      </c>
      <c r="F138" s="19">
        <f>F130*F$15/$E$4-E138</f>
        <v>3.3600000000000006E-3</v>
      </c>
      <c r="G138" s="19">
        <f>G130*G$15/$E$4-F138-E138</f>
        <v>4.6079999999999992E-3</v>
      </c>
      <c r="H138" s="19">
        <f>H130*H$15/$E$4-G138-F138-E138</f>
        <v>6.220800000000002E-3</v>
      </c>
      <c r="I138" s="19">
        <f>I130*I$15/$E$4-H138-G138-F138-E138</f>
        <v>8.2944000000000039E-3</v>
      </c>
      <c r="J138" s="19">
        <f>J130*J$15/$E$4-I138-H138-G138-F138-E138</f>
        <v>1.0948608E-2</v>
      </c>
      <c r="K138" s="19">
        <f>K130*K$15/$E$4-J138-I138-H138-G138-F138-E138</f>
        <v>1.4332723200000001E-2</v>
      </c>
      <c r="L138" s="19">
        <f>L130*L$15/$E$4-K138-J138-I138-H138-G138-F138-E138</f>
        <v>1.8632540160000002E-2</v>
      </c>
      <c r="M138" s="19">
        <f>M130*M$15/$E$4-L138-K138-J138-I138-H138-G138-F138-E138</f>
        <v>2.4078974975999978E-2</v>
      </c>
      <c r="N138" s="19">
        <f>N130*N$15/$E$4-M138-L138-K138-J138-I138-H138-G138-F138-E138</f>
        <v>3.0958682111999994E-2</v>
      </c>
    </row>
    <row r="139" spans="2:14" ht="15" customHeight="1" x14ac:dyDescent="0.45">
      <c r="B139" s="114"/>
      <c r="C139" s="118"/>
      <c r="D139" s="18" t="s">
        <v>55</v>
      </c>
      <c r="E139" s="20"/>
      <c r="F139" s="20"/>
      <c r="G139" s="20"/>
      <c r="H139" s="20"/>
      <c r="I139" s="20">
        <f>SUM(E138:I138)/5</f>
        <v>4.9766400000000009E-3</v>
      </c>
      <c r="J139" s="20"/>
      <c r="K139" s="20"/>
      <c r="L139" s="20"/>
      <c r="M139" s="20"/>
      <c r="N139" s="20">
        <f>SUM(E138:N138)/10</f>
        <v>1.2383472844799999E-2</v>
      </c>
    </row>
    <row r="140" spans="2:14" ht="15" customHeight="1" x14ac:dyDescent="0.45">
      <c r="B140" s="114"/>
      <c r="C140" s="114"/>
      <c r="D140" s="22" t="s">
        <v>28</v>
      </c>
      <c r="E140" s="26">
        <f>E142</f>
        <v>2400</v>
      </c>
      <c r="F140" s="26">
        <f>F142-E142</f>
        <v>3360</v>
      </c>
      <c r="G140" s="26">
        <f>G142-F142</f>
        <v>4608</v>
      </c>
      <c r="H140" s="26">
        <f t="shared" ref="H140:N140" si="92">H142-G142</f>
        <v>6220.7999999999993</v>
      </c>
      <c r="I140" s="26">
        <f t="shared" si="92"/>
        <v>8294.4000000000051</v>
      </c>
      <c r="J140" s="26">
        <f t="shared" si="92"/>
        <v>10948.608000000007</v>
      </c>
      <c r="K140" s="26">
        <f t="shared" si="92"/>
        <v>14332.723199999993</v>
      </c>
      <c r="L140" s="26">
        <f t="shared" si="92"/>
        <v>18632.540159999997</v>
      </c>
      <c r="M140" s="26">
        <f t="shared" si="92"/>
        <v>24078.974975999998</v>
      </c>
      <c r="N140" s="26">
        <f t="shared" si="92"/>
        <v>30958.682111999995</v>
      </c>
    </row>
    <row r="141" spans="2:14" ht="15" customHeight="1" x14ac:dyDescent="0.45">
      <c r="B141" s="114"/>
      <c r="C141" s="114"/>
      <c r="D141" s="22" t="s">
        <v>57</v>
      </c>
      <c r="E141" s="26"/>
      <c r="F141" s="26"/>
      <c r="G141" s="26"/>
      <c r="H141" s="26"/>
      <c r="I141" s="26">
        <f>SUM(E140:I140)/5</f>
        <v>4976.6400000000012</v>
      </c>
      <c r="J141" s="26"/>
      <c r="K141" s="26"/>
      <c r="L141" s="26"/>
      <c r="M141" s="26"/>
      <c r="N141" s="26">
        <f>SUM(E140:N140)/10</f>
        <v>12383.472844799999</v>
      </c>
    </row>
    <row r="142" spans="2:14" ht="15" customHeight="1" x14ac:dyDescent="0.45">
      <c r="B142" s="114"/>
      <c r="C142" s="114"/>
      <c r="D142" s="22" t="s">
        <v>29</v>
      </c>
      <c r="E142" s="27">
        <f t="shared" ref="E142:N142" si="93">E132*E$15</f>
        <v>2400</v>
      </c>
      <c r="F142" s="27">
        <f t="shared" si="93"/>
        <v>5760</v>
      </c>
      <c r="G142" s="27">
        <f t="shared" si="93"/>
        <v>10368</v>
      </c>
      <c r="H142" s="27">
        <f t="shared" si="93"/>
        <v>16588.8</v>
      </c>
      <c r="I142" s="27">
        <f t="shared" si="93"/>
        <v>24883.200000000004</v>
      </c>
      <c r="J142" s="27">
        <f t="shared" si="93"/>
        <v>35831.808000000012</v>
      </c>
      <c r="K142" s="27">
        <f t="shared" si="93"/>
        <v>50164.531200000005</v>
      </c>
      <c r="L142" s="27">
        <f t="shared" si="93"/>
        <v>68797.071360000002</v>
      </c>
      <c r="M142" s="27">
        <f t="shared" si="93"/>
        <v>92876.046335999999</v>
      </c>
      <c r="N142" s="27">
        <f t="shared" si="93"/>
        <v>123834.72844799999</v>
      </c>
    </row>
    <row r="143" spans="2:14" ht="15" customHeight="1" x14ac:dyDescent="0.45">
      <c r="B143" s="114" t="s">
        <v>30</v>
      </c>
      <c r="C143" s="118" t="s">
        <v>20</v>
      </c>
      <c r="D143" s="18" t="s">
        <v>23</v>
      </c>
      <c r="E143" s="19">
        <f>E116+E129</f>
        <v>1.8666666666666665E-2</v>
      </c>
      <c r="F143" s="19">
        <f t="shared" ref="F143:N143" si="94">F116+F129</f>
        <v>1.5888888888888893E-2</v>
      </c>
      <c r="G143" s="19">
        <f t="shared" si="94"/>
        <v>1.357407407407407E-2</v>
      </c>
      <c r="H143" s="19">
        <f t="shared" si="94"/>
        <v>1.1645061728395066E-2</v>
      </c>
      <c r="I143" s="19">
        <f t="shared" si="94"/>
        <v>1.0037551440329216E-2</v>
      </c>
      <c r="J143" s="19">
        <f t="shared" si="94"/>
        <v>8.6979595336076892E-3</v>
      </c>
      <c r="K143" s="19">
        <f t="shared" si="94"/>
        <v>7.5816329446730651E-3</v>
      </c>
      <c r="L143" s="19">
        <f t="shared" si="94"/>
        <v>6.6513607872275542E-3</v>
      </c>
      <c r="M143" s="19">
        <f t="shared" si="94"/>
        <v>5.87613398935629E-3</v>
      </c>
      <c r="N143" s="19">
        <f t="shared" si="94"/>
        <v>5.2301116577969193E-3</v>
      </c>
    </row>
    <row r="144" spans="2:14" ht="15" customHeight="1" x14ac:dyDescent="0.45">
      <c r="B144" s="114"/>
      <c r="C144" s="118"/>
      <c r="D144" s="18" t="s">
        <v>56</v>
      </c>
      <c r="E144" s="19"/>
      <c r="F144" s="19"/>
      <c r="G144" s="19"/>
      <c r="H144" s="19"/>
      <c r="I144" s="47">
        <f>SUM(E143:I143)/5</f>
        <v>1.3962448559670781E-2</v>
      </c>
      <c r="J144" s="19"/>
      <c r="K144" s="19"/>
      <c r="L144" s="19"/>
      <c r="M144" s="19"/>
      <c r="N144" s="20">
        <f>SUM(E143:N143)/10</f>
        <v>1.0384944171101545E-2</v>
      </c>
    </row>
    <row r="145" spans="1:15" ht="15" customHeight="1" x14ac:dyDescent="0.45">
      <c r="B145" s="114"/>
      <c r="C145" s="118"/>
      <c r="D145" s="18" t="s">
        <v>24</v>
      </c>
      <c r="E145" s="19">
        <f>E118+E130</f>
        <v>1.8666666666666665E-2</v>
      </c>
      <c r="F145" s="19">
        <f t="shared" ref="F145:N145" si="95">F118+F130</f>
        <v>3.4555555555555562E-2</v>
      </c>
      <c r="G145" s="19">
        <f t="shared" si="95"/>
        <v>4.8129629629629626E-2</v>
      </c>
      <c r="H145" s="19">
        <f t="shared" si="95"/>
        <v>5.9774691358024698E-2</v>
      </c>
      <c r="I145" s="19">
        <f t="shared" si="95"/>
        <v>6.9812242798353907E-2</v>
      </c>
      <c r="J145" s="19">
        <f t="shared" si="95"/>
        <v>7.8510202331961598E-2</v>
      </c>
      <c r="K145" s="19">
        <f t="shared" si="95"/>
        <v>8.6091835276634665E-2</v>
      </c>
      <c r="L145" s="19">
        <f t="shared" si="95"/>
        <v>9.2743196063862221E-2</v>
      </c>
      <c r="M145" s="19">
        <f t="shared" si="95"/>
        <v>9.8619330053218518E-2</v>
      </c>
      <c r="N145" s="19">
        <f t="shared" si="95"/>
        <v>0.10384944171101544</v>
      </c>
    </row>
    <row r="146" spans="1:15" ht="15" customHeight="1" x14ac:dyDescent="0.45">
      <c r="B146" s="114"/>
      <c r="C146" s="114"/>
      <c r="D146" s="22" t="s">
        <v>26</v>
      </c>
      <c r="E146" s="23">
        <f>10*E143</f>
        <v>0.18666666666666665</v>
      </c>
      <c r="F146" s="23">
        <f t="shared" ref="F146:N146" si="96">10*F143</f>
        <v>0.15888888888888894</v>
      </c>
      <c r="G146" s="23">
        <f t="shared" si="96"/>
        <v>0.13574074074074069</v>
      </c>
      <c r="H146" s="23">
        <f t="shared" si="96"/>
        <v>0.11645061728395066</v>
      </c>
      <c r="I146" s="23">
        <f t="shared" si="96"/>
        <v>0.10037551440329216</v>
      </c>
      <c r="J146" s="23">
        <f t="shared" si="96"/>
        <v>8.6979595336076895E-2</v>
      </c>
      <c r="K146" s="23">
        <f t="shared" si="96"/>
        <v>7.5816329446730654E-2</v>
      </c>
      <c r="L146" s="23">
        <f t="shared" si="96"/>
        <v>6.6513607872275546E-2</v>
      </c>
      <c r="M146" s="23">
        <f t="shared" si="96"/>
        <v>5.87613398935629E-2</v>
      </c>
      <c r="N146" s="23">
        <f t="shared" si="96"/>
        <v>5.2301116577969195E-2</v>
      </c>
    </row>
    <row r="147" spans="1:15" ht="15" customHeight="1" x14ac:dyDescent="0.45">
      <c r="B147" s="114"/>
      <c r="C147" s="114"/>
      <c r="D147" s="22" t="s">
        <v>27</v>
      </c>
      <c r="E147" s="23">
        <f>10*E145</f>
        <v>0.18666666666666665</v>
      </c>
      <c r="F147" s="23">
        <f>10*F145</f>
        <v>0.34555555555555562</v>
      </c>
      <c r="G147" s="23">
        <f>10*G145</f>
        <v>0.48129629629629628</v>
      </c>
      <c r="H147" s="23">
        <f t="shared" ref="H147:N147" si="97">10*H145</f>
        <v>0.59774691358024701</v>
      </c>
      <c r="I147" s="23">
        <f t="shared" si="97"/>
        <v>0.69812242798353907</v>
      </c>
      <c r="J147" s="23">
        <f t="shared" si="97"/>
        <v>0.78510202331961598</v>
      </c>
      <c r="K147" s="23">
        <f t="shared" si="97"/>
        <v>0.86091835276634665</v>
      </c>
      <c r="L147" s="23">
        <f t="shared" si="97"/>
        <v>0.92743196063862221</v>
      </c>
      <c r="M147" s="23">
        <f t="shared" si="97"/>
        <v>0.98619330053218524</v>
      </c>
      <c r="N147" s="23">
        <f t="shared" si="97"/>
        <v>1.0384944171101544</v>
      </c>
    </row>
    <row r="148" spans="1:15" ht="15" customHeight="1" x14ac:dyDescent="0.45">
      <c r="B148" s="114"/>
      <c r="C148" s="118" t="s">
        <v>37</v>
      </c>
      <c r="D148" s="18" t="s">
        <v>25</v>
      </c>
      <c r="E148" s="19">
        <f>E121+E133</f>
        <v>2.24E-2</v>
      </c>
      <c r="F148" s="19">
        <f t="shared" ref="F148:N148" si="98">F121+F133</f>
        <v>2.2880000000000008E-2</v>
      </c>
      <c r="G148" s="19">
        <f t="shared" si="98"/>
        <v>2.3455999999999994E-2</v>
      </c>
      <c r="H148" s="19">
        <f t="shared" si="98"/>
        <v>2.4147200000000011E-2</v>
      </c>
      <c r="I148" s="19">
        <f t="shared" si="98"/>
        <v>2.4976639999999998E-2</v>
      </c>
      <c r="J148" s="19">
        <f t="shared" si="98"/>
        <v>2.5971968000000022E-2</v>
      </c>
      <c r="K148" s="19">
        <f t="shared" si="98"/>
        <v>2.7166361599999991E-2</v>
      </c>
      <c r="L148" s="19">
        <f t="shared" si="98"/>
        <v>2.8599633919999992E-2</v>
      </c>
      <c r="M148" s="19">
        <f t="shared" si="98"/>
        <v>3.0319560703999965E-2</v>
      </c>
      <c r="N148" s="19">
        <f t="shared" si="98"/>
        <v>3.2383472844800025E-2</v>
      </c>
    </row>
    <row r="149" spans="1:15" ht="15" customHeight="1" x14ac:dyDescent="0.45">
      <c r="B149" s="114"/>
      <c r="C149" s="118"/>
      <c r="D149" s="18" t="s">
        <v>55</v>
      </c>
      <c r="E149" s="19"/>
      <c r="F149" s="19"/>
      <c r="G149" s="19"/>
      <c r="H149" s="19"/>
      <c r="I149" s="20">
        <f>SUM(E148:I148)/5</f>
        <v>2.3571968000000002E-2</v>
      </c>
      <c r="J149" s="20"/>
      <c r="K149" s="20"/>
      <c r="L149" s="20"/>
      <c r="M149" s="20"/>
      <c r="N149" s="20">
        <f>SUM(E148:N148)/10</f>
        <v>2.6230083706879997E-2</v>
      </c>
    </row>
    <row r="150" spans="1:15" ht="15" customHeight="1" x14ac:dyDescent="0.45">
      <c r="B150" s="114"/>
      <c r="C150" s="114"/>
      <c r="D150" s="22" t="s">
        <v>28</v>
      </c>
      <c r="E150" s="25">
        <f t="shared" ref="E150:N150" si="99">E146*E$15</f>
        <v>22399.999999999996</v>
      </c>
      <c r="F150" s="25">
        <f t="shared" si="99"/>
        <v>22880.000000000007</v>
      </c>
      <c r="G150" s="25">
        <f t="shared" si="99"/>
        <v>23455.999999999993</v>
      </c>
      <c r="H150" s="25">
        <f t="shared" si="99"/>
        <v>24147.200000000008</v>
      </c>
      <c r="I150" s="25">
        <f t="shared" si="99"/>
        <v>24976.639999999996</v>
      </c>
      <c r="J150" s="25">
        <f t="shared" si="99"/>
        <v>25971.968000000026</v>
      </c>
      <c r="K150" s="25">
        <f t="shared" si="99"/>
        <v>27166.361599999993</v>
      </c>
      <c r="L150" s="25">
        <f t="shared" si="99"/>
        <v>28599.633919999989</v>
      </c>
      <c r="M150" s="25">
        <f t="shared" si="99"/>
        <v>30319.56070399996</v>
      </c>
      <c r="N150" s="25">
        <f t="shared" si="99"/>
        <v>32383.472844800028</v>
      </c>
    </row>
    <row r="151" spans="1:15" ht="15" customHeight="1" x14ac:dyDescent="0.45">
      <c r="B151" s="114"/>
      <c r="C151" s="114"/>
      <c r="D151" s="22" t="s">
        <v>57</v>
      </c>
      <c r="E151" s="24"/>
      <c r="F151" s="24"/>
      <c r="G151" s="24"/>
      <c r="H151" s="24"/>
      <c r="I151" s="25">
        <f>SUM(E150:I150)/5</f>
        <v>23571.968000000001</v>
      </c>
      <c r="J151" s="25"/>
      <c r="K151" s="25"/>
      <c r="L151" s="25"/>
      <c r="M151" s="25"/>
      <c r="N151" s="25">
        <f>SUM(E150:N150)/10</f>
        <v>26230.083706880007</v>
      </c>
    </row>
    <row r="152" spans="1:15" ht="15" customHeight="1" x14ac:dyDescent="0.45">
      <c r="B152" s="114"/>
      <c r="C152" s="114"/>
      <c r="D152" s="22" t="s">
        <v>29</v>
      </c>
      <c r="E152" s="24">
        <f>E150</f>
        <v>22399.999999999996</v>
      </c>
      <c r="F152" s="24">
        <f t="shared" ref="F152:N152" si="100">E152+F150</f>
        <v>45280</v>
      </c>
      <c r="G152" s="24">
        <f t="shared" si="100"/>
        <v>68736</v>
      </c>
      <c r="H152" s="24">
        <f t="shared" si="100"/>
        <v>92883.200000000012</v>
      </c>
      <c r="I152" s="24">
        <f t="shared" si="100"/>
        <v>117859.84000000001</v>
      </c>
      <c r="J152" s="24">
        <f t="shared" si="100"/>
        <v>143831.80800000005</v>
      </c>
      <c r="K152" s="24">
        <f t="shared" si="100"/>
        <v>170998.16960000005</v>
      </c>
      <c r="L152" s="24">
        <f t="shared" si="100"/>
        <v>199597.80352000004</v>
      </c>
      <c r="M152" s="24">
        <f t="shared" si="100"/>
        <v>229917.36422400002</v>
      </c>
      <c r="N152" s="24">
        <f t="shared" si="100"/>
        <v>262300.83706880006</v>
      </c>
    </row>
    <row r="153" spans="1:15" ht="15" customHeight="1" x14ac:dyDescent="0.45">
      <c r="B153" s="114"/>
      <c r="C153" s="118" t="s">
        <v>36</v>
      </c>
      <c r="D153" s="18" t="s">
        <v>25</v>
      </c>
      <c r="E153" s="19">
        <f>E124+E138</f>
        <v>2.24E-2</v>
      </c>
      <c r="F153" s="19">
        <f t="shared" ref="F153:N153" si="101">F124+F138</f>
        <v>2.7359999999999999E-2</v>
      </c>
      <c r="G153" s="19">
        <f t="shared" si="101"/>
        <v>3.3408000000000007E-2</v>
      </c>
      <c r="H153" s="19">
        <f t="shared" si="101"/>
        <v>4.078080000000002E-2</v>
      </c>
      <c r="I153" s="19">
        <f t="shared" si="101"/>
        <v>4.9766400000000002E-2</v>
      </c>
      <c r="J153" s="19">
        <f t="shared" si="101"/>
        <v>6.0715008000000029E-2</v>
      </c>
      <c r="K153" s="19">
        <f t="shared" si="101"/>
        <v>7.4052403199999978E-2</v>
      </c>
      <c r="L153" s="19">
        <f t="shared" si="101"/>
        <v>9.0296156159999905E-2</v>
      </c>
      <c r="M153" s="19">
        <f t="shared" si="101"/>
        <v>0.1100753141760001</v>
      </c>
      <c r="N153" s="19">
        <f t="shared" si="101"/>
        <v>0.13415428915200003</v>
      </c>
    </row>
    <row r="154" spans="1:15" ht="15" customHeight="1" x14ac:dyDescent="0.45">
      <c r="A154" s="10"/>
      <c r="B154" s="114"/>
      <c r="C154" s="118"/>
      <c r="D154" s="18" t="s">
        <v>55</v>
      </c>
      <c r="E154" s="20"/>
      <c r="F154" s="20"/>
      <c r="G154" s="20"/>
      <c r="H154" s="20"/>
      <c r="I154" s="20">
        <f>SUM(E153:I153)/5</f>
        <v>3.4743040000000003E-2</v>
      </c>
      <c r="J154" s="20"/>
      <c r="K154" s="20"/>
      <c r="L154" s="20"/>
      <c r="M154" s="20"/>
      <c r="N154" s="20">
        <f>SUM(E153:N153)/10</f>
        <v>6.4300837068799993E-2</v>
      </c>
      <c r="O154" s="10"/>
    </row>
    <row r="155" spans="1:15" ht="15" customHeight="1" x14ac:dyDescent="0.45">
      <c r="B155" s="114"/>
      <c r="C155" s="114"/>
      <c r="D155" s="22" t="s">
        <v>28</v>
      </c>
      <c r="E155" s="25">
        <f>E157</f>
        <v>22399.999999999996</v>
      </c>
      <c r="F155" s="25">
        <f>F157-E157</f>
        <v>27360.000000000011</v>
      </c>
      <c r="G155" s="25">
        <f>G157-F157</f>
        <v>33407.999999999993</v>
      </c>
      <c r="H155" s="25">
        <f t="shared" ref="H155:N155" si="102">H157-G157</f>
        <v>40780.800000000017</v>
      </c>
      <c r="I155" s="25">
        <f t="shared" si="102"/>
        <v>49766.399999999965</v>
      </c>
      <c r="J155" s="25">
        <f t="shared" si="102"/>
        <v>60715.00800000006</v>
      </c>
      <c r="K155" s="25">
        <f t="shared" si="102"/>
        <v>74052.403200000001</v>
      </c>
      <c r="L155" s="25">
        <f t="shared" si="102"/>
        <v>90296.156159999955</v>
      </c>
      <c r="M155" s="25">
        <f t="shared" si="102"/>
        <v>110075.31417600001</v>
      </c>
      <c r="N155" s="25">
        <f t="shared" si="102"/>
        <v>134154.2891520001</v>
      </c>
    </row>
    <row r="156" spans="1:15" ht="15" customHeight="1" x14ac:dyDescent="0.45">
      <c r="B156" s="114"/>
      <c r="C156" s="114"/>
      <c r="D156" s="22" t="s">
        <v>57</v>
      </c>
      <c r="E156" s="25"/>
      <c r="F156" s="25"/>
      <c r="G156" s="25"/>
      <c r="H156" s="25"/>
      <c r="I156" s="25">
        <f>SUM(E155:I155)/5</f>
        <v>34743.039999999994</v>
      </c>
      <c r="J156" s="25"/>
      <c r="K156" s="25"/>
      <c r="L156" s="25"/>
      <c r="M156" s="25"/>
      <c r="N156" s="25">
        <f>SUM(E155:N155)/10</f>
        <v>64300.837068800014</v>
      </c>
    </row>
    <row r="157" spans="1:15" ht="15" customHeight="1" x14ac:dyDescent="0.45">
      <c r="B157" s="114"/>
      <c r="C157" s="114"/>
      <c r="D157" s="22" t="s">
        <v>29</v>
      </c>
      <c r="E157" s="24">
        <f t="shared" ref="E157:N157" si="103">E147*E$15</f>
        <v>22399.999999999996</v>
      </c>
      <c r="F157" s="24">
        <f t="shared" si="103"/>
        <v>49760.000000000007</v>
      </c>
      <c r="G157" s="24">
        <f t="shared" si="103"/>
        <v>83168</v>
      </c>
      <c r="H157" s="24">
        <f t="shared" si="103"/>
        <v>123948.80000000002</v>
      </c>
      <c r="I157" s="24">
        <f t="shared" si="103"/>
        <v>173715.19999999998</v>
      </c>
      <c r="J157" s="24">
        <f t="shared" si="103"/>
        <v>234430.20800000004</v>
      </c>
      <c r="K157" s="24">
        <f t="shared" si="103"/>
        <v>308482.61120000004</v>
      </c>
      <c r="L157" s="24">
        <f t="shared" si="103"/>
        <v>398778.76736</v>
      </c>
      <c r="M157" s="24">
        <f t="shared" si="103"/>
        <v>508854.08153600001</v>
      </c>
      <c r="N157" s="24">
        <f t="shared" si="103"/>
        <v>643008.37068800011</v>
      </c>
    </row>
    <row r="158" spans="1:15" ht="15" customHeight="1" x14ac:dyDescent="0.45">
      <c r="B158" s="1"/>
      <c r="C158" s="1"/>
      <c r="D158" s="53"/>
      <c r="E158" s="12"/>
      <c r="F158" s="12"/>
      <c r="G158" s="12"/>
      <c r="H158" s="12"/>
      <c r="I158" s="12"/>
      <c r="J158" s="12"/>
      <c r="K158" s="12"/>
      <c r="L158" s="12"/>
      <c r="M158" s="12"/>
      <c r="N158" s="12"/>
    </row>
    <row r="159" spans="1:15" ht="15" customHeight="1" x14ac:dyDescent="0.45">
      <c r="B159" s="120" t="s">
        <v>42</v>
      </c>
      <c r="C159" s="120"/>
      <c r="D159" s="120"/>
      <c r="E159" s="95" t="s">
        <v>3</v>
      </c>
      <c r="F159" s="95" t="s">
        <v>4</v>
      </c>
      <c r="G159" s="95" t="s">
        <v>5</v>
      </c>
      <c r="H159" s="95" t="s">
        <v>6</v>
      </c>
      <c r="I159" s="95" t="s">
        <v>7</v>
      </c>
      <c r="J159" s="95" t="s">
        <v>8</v>
      </c>
      <c r="K159" s="95" t="s">
        <v>9</v>
      </c>
      <c r="L159" s="95" t="s">
        <v>10</v>
      </c>
      <c r="M159" s="95" t="s">
        <v>11</v>
      </c>
      <c r="N159" s="95" t="s">
        <v>12</v>
      </c>
    </row>
    <row r="160" spans="1:15" ht="15" customHeight="1" x14ac:dyDescent="0.45">
      <c r="B160" s="121"/>
      <c r="C160" s="121"/>
      <c r="D160" s="121"/>
      <c r="E160" s="96"/>
      <c r="F160" s="96"/>
      <c r="G160" s="96"/>
      <c r="H160" s="96"/>
      <c r="I160" s="96"/>
      <c r="J160" s="96"/>
      <c r="K160" s="96"/>
      <c r="L160" s="96"/>
      <c r="M160" s="96"/>
      <c r="N160" s="96"/>
    </row>
    <row r="161" spans="2:14" ht="15" customHeight="1" x14ac:dyDescent="0.45">
      <c r="B161" s="117" t="s">
        <v>21</v>
      </c>
      <c r="C161" s="119">
        <v>20000</v>
      </c>
      <c r="D161" s="73" t="s">
        <v>31</v>
      </c>
      <c r="E161" s="31">
        <f>E$119*$C161/20</f>
        <v>166.66666666666666</v>
      </c>
      <c r="F161" s="31">
        <f t="shared" ref="F161:N161" si="104">F$119*$C161/20</f>
        <v>138.88888888888891</v>
      </c>
      <c r="G161" s="31">
        <f t="shared" si="104"/>
        <v>115.74074074074069</v>
      </c>
      <c r="H161" s="31">
        <f t="shared" si="104"/>
        <v>96.450617283950663</v>
      </c>
      <c r="I161" s="31">
        <f t="shared" si="104"/>
        <v>80.375514403292158</v>
      </c>
      <c r="J161" s="31">
        <f t="shared" si="104"/>
        <v>66.979595336076883</v>
      </c>
      <c r="K161" s="31">
        <f t="shared" si="104"/>
        <v>55.816329446730649</v>
      </c>
      <c r="L161" s="31">
        <f t="shared" si="104"/>
        <v>46.513607872275543</v>
      </c>
      <c r="M161" s="31">
        <f t="shared" si="104"/>
        <v>38.761339893562891</v>
      </c>
      <c r="N161" s="31">
        <f t="shared" si="104"/>
        <v>32.301116577969189</v>
      </c>
    </row>
    <row r="162" spans="2:14" ht="15" customHeight="1" x14ac:dyDescent="0.45">
      <c r="B162" s="114"/>
      <c r="C162" s="115"/>
      <c r="D162" s="22" t="s">
        <v>48</v>
      </c>
      <c r="E162" s="31"/>
      <c r="F162" s="31"/>
      <c r="G162" s="31"/>
      <c r="H162" s="31"/>
      <c r="I162" s="32">
        <f>SUM(E161:I161)/5</f>
        <v>119.62448559670781</v>
      </c>
      <c r="J162" s="31"/>
      <c r="K162" s="31"/>
      <c r="L162" s="31"/>
      <c r="M162" s="31"/>
      <c r="N162" s="31">
        <f>SUM(E161:N161)/10</f>
        <v>83.849441711015416</v>
      </c>
    </row>
    <row r="163" spans="2:14" ht="15" customHeight="1" x14ac:dyDescent="0.45">
      <c r="B163" s="114"/>
      <c r="C163" s="115"/>
      <c r="D163" s="22" t="s">
        <v>49</v>
      </c>
      <c r="E163" s="31">
        <f>E$120*$C161/20</f>
        <v>166.66666666666666</v>
      </c>
      <c r="F163" s="31">
        <f t="shared" ref="F163:N163" si="105">F$120*$C161/20</f>
        <v>305.55555555555554</v>
      </c>
      <c r="G163" s="31">
        <f t="shared" si="105"/>
        <v>421.29629629629625</v>
      </c>
      <c r="H163" s="31">
        <f t="shared" si="105"/>
        <v>517.74691358024688</v>
      </c>
      <c r="I163" s="32">
        <f t="shared" si="105"/>
        <v>598.12242798353907</v>
      </c>
      <c r="J163" s="31">
        <f t="shared" si="105"/>
        <v>665.10202331961602</v>
      </c>
      <c r="K163" s="31">
        <f t="shared" si="105"/>
        <v>720.91835276634663</v>
      </c>
      <c r="L163" s="31">
        <f t="shared" si="105"/>
        <v>767.43196063862217</v>
      </c>
      <c r="M163" s="31">
        <f t="shared" si="105"/>
        <v>806.19330053218516</v>
      </c>
      <c r="N163" s="31">
        <f t="shared" si="105"/>
        <v>838.49441711015447</v>
      </c>
    </row>
    <row r="164" spans="2:14" ht="15" customHeight="1" x14ac:dyDescent="0.45">
      <c r="B164" s="114"/>
      <c r="C164" s="115">
        <v>400000</v>
      </c>
      <c r="D164" s="22" t="s">
        <v>31</v>
      </c>
      <c r="E164" s="31">
        <f>E$119*$C164/20</f>
        <v>3333.333333333333</v>
      </c>
      <c r="F164" s="31">
        <f t="shared" ref="F164:N164" si="106">F$119*$C164/20</f>
        <v>2777.7777777777783</v>
      </c>
      <c r="G164" s="31">
        <f t="shared" si="106"/>
        <v>2314.8148148148139</v>
      </c>
      <c r="H164" s="31">
        <f t="shared" si="106"/>
        <v>1929.0123456790129</v>
      </c>
      <c r="I164" s="31">
        <f t="shared" si="106"/>
        <v>1607.510288065843</v>
      </c>
      <c r="J164" s="31">
        <f t="shared" si="106"/>
        <v>1339.5919067215377</v>
      </c>
      <c r="K164" s="31">
        <f t="shared" si="106"/>
        <v>1116.326588934613</v>
      </c>
      <c r="L164" s="31">
        <f t="shared" si="106"/>
        <v>930.27215744551086</v>
      </c>
      <c r="M164" s="31">
        <f t="shared" si="106"/>
        <v>775.22679787125787</v>
      </c>
      <c r="N164" s="31">
        <f t="shared" si="106"/>
        <v>646.02233155938382</v>
      </c>
    </row>
    <row r="165" spans="2:14" ht="15" customHeight="1" x14ac:dyDescent="0.45">
      <c r="B165" s="114"/>
      <c r="C165" s="115"/>
      <c r="D165" s="22" t="s">
        <v>48</v>
      </c>
      <c r="E165" s="31"/>
      <c r="F165" s="31"/>
      <c r="G165" s="31"/>
      <c r="H165" s="31"/>
      <c r="I165" s="32">
        <f>SUM(E164:I164)/5</f>
        <v>2392.4897119341563</v>
      </c>
      <c r="J165" s="31"/>
      <c r="K165" s="31"/>
      <c r="L165" s="31"/>
      <c r="M165" s="31"/>
      <c r="N165" s="31">
        <f>SUM(E164:N164)/10</f>
        <v>1676.9888342203085</v>
      </c>
    </row>
    <row r="166" spans="2:14" ht="15" customHeight="1" x14ac:dyDescent="0.45">
      <c r="B166" s="114"/>
      <c r="C166" s="115"/>
      <c r="D166" s="22" t="s">
        <v>49</v>
      </c>
      <c r="E166" s="31">
        <f>E$120*$C164/20</f>
        <v>3333.333333333333</v>
      </c>
      <c r="F166" s="31">
        <f t="shared" ref="F166:N166" si="107">F$120*$C164/20</f>
        <v>6111.1111111111113</v>
      </c>
      <c r="G166" s="31">
        <f t="shared" si="107"/>
        <v>8425.9259259259252</v>
      </c>
      <c r="H166" s="31">
        <f t="shared" si="107"/>
        <v>10354.938271604939</v>
      </c>
      <c r="I166" s="32">
        <f t="shared" si="107"/>
        <v>11962.448559670782</v>
      </c>
      <c r="J166" s="31">
        <f t="shared" si="107"/>
        <v>13302.04046639232</v>
      </c>
      <c r="K166" s="31">
        <f t="shared" si="107"/>
        <v>14418.367055326933</v>
      </c>
      <c r="L166" s="31">
        <f t="shared" si="107"/>
        <v>15348.639212772443</v>
      </c>
      <c r="M166" s="31">
        <f t="shared" si="107"/>
        <v>16123.866010643706</v>
      </c>
      <c r="N166" s="31">
        <f t="shared" si="107"/>
        <v>16769.888342203085</v>
      </c>
    </row>
    <row r="167" spans="2:14" ht="15" customHeight="1" x14ac:dyDescent="0.45">
      <c r="B167" s="118"/>
      <c r="C167" s="116">
        <v>1000000</v>
      </c>
      <c r="D167" s="18" t="s">
        <v>31</v>
      </c>
      <c r="E167" s="33">
        <f>E$119*$C$167/20</f>
        <v>8333.3333333333321</v>
      </c>
      <c r="F167" s="33">
        <f t="shared" ref="F167:N167" si="108">F$119*$C$167/20</f>
        <v>6944.4444444444471</v>
      </c>
      <c r="G167" s="33">
        <f t="shared" si="108"/>
        <v>5787.0370370370347</v>
      </c>
      <c r="H167" s="33">
        <f t="shared" si="108"/>
        <v>4822.5308641975334</v>
      </c>
      <c r="I167" s="33">
        <f t="shared" si="108"/>
        <v>4018.7757201646077</v>
      </c>
      <c r="J167" s="33">
        <f t="shared" si="108"/>
        <v>3348.9797668038445</v>
      </c>
      <c r="K167" s="33">
        <f t="shared" si="108"/>
        <v>2790.8164723365326</v>
      </c>
      <c r="L167" s="33">
        <f t="shared" si="108"/>
        <v>2325.6803936137771</v>
      </c>
      <c r="M167" s="33">
        <f t="shared" si="108"/>
        <v>1938.0669946781447</v>
      </c>
      <c r="N167" s="33">
        <f t="shared" si="108"/>
        <v>1615.0558288984596</v>
      </c>
    </row>
    <row r="168" spans="2:14" ht="15" customHeight="1" x14ac:dyDescent="0.45">
      <c r="B168" s="118"/>
      <c r="C168" s="116"/>
      <c r="D168" s="18" t="s">
        <v>48</v>
      </c>
      <c r="E168" s="33"/>
      <c r="F168" s="33"/>
      <c r="G168" s="33"/>
      <c r="H168" s="33"/>
      <c r="I168" s="34">
        <f>SUM(E167:I167)/5</f>
        <v>5981.2242798353909</v>
      </c>
      <c r="J168" s="33"/>
      <c r="K168" s="33"/>
      <c r="L168" s="33"/>
      <c r="M168" s="33"/>
      <c r="N168" s="33">
        <f>SUM(E167:N167)/10</f>
        <v>4192.4720855507712</v>
      </c>
    </row>
    <row r="169" spans="2:14" ht="15" customHeight="1" x14ac:dyDescent="0.45">
      <c r="B169" s="118"/>
      <c r="C169" s="116"/>
      <c r="D169" s="18" t="s">
        <v>49</v>
      </c>
      <c r="E169" s="33">
        <f>E$120*$C167/20</f>
        <v>8333.3333333333321</v>
      </c>
      <c r="F169" s="33">
        <f t="shared" ref="F169:N169" si="109">F$120*$C167/20</f>
        <v>15277.777777777777</v>
      </c>
      <c r="G169" s="33">
        <f t="shared" si="109"/>
        <v>21064.814814814814</v>
      </c>
      <c r="H169" s="33">
        <f t="shared" si="109"/>
        <v>25887.345679012345</v>
      </c>
      <c r="I169" s="34">
        <f t="shared" si="109"/>
        <v>29906.121399176955</v>
      </c>
      <c r="J169" s="33">
        <f t="shared" si="109"/>
        <v>33255.101165980799</v>
      </c>
      <c r="K169" s="33">
        <f t="shared" si="109"/>
        <v>36045.917638317333</v>
      </c>
      <c r="L169" s="33">
        <f t="shared" si="109"/>
        <v>38371.598031931106</v>
      </c>
      <c r="M169" s="33">
        <f t="shared" si="109"/>
        <v>40309.665026609262</v>
      </c>
      <c r="N169" s="33">
        <f t="shared" si="109"/>
        <v>41924.720855507723</v>
      </c>
    </row>
    <row r="170" spans="2:14" ht="15" customHeight="1" x14ac:dyDescent="0.45">
      <c r="B170" s="118"/>
      <c r="C170" s="116">
        <v>2100000</v>
      </c>
      <c r="D170" s="18" t="s">
        <v>31</v>
      </c>
      <c r="E170" s="33">
        <f>E$119*$C170/20</f>
        <v>17500</v>
      </c>
      <c r="F170" s="33">
        <f t="shared" ref="F170:N170" si="110">F$119*$C170/20</f>
        <v>14583.333333333338</v>
      </c>
      <c r="G170" s="33">
        <f t="shared" si="110"/>
        <v>12152.777777777774</v>
      </c>
      <c r="H170" s="33">
        <f t="shared" si="110"/>
        <v>10127.314814814819</v>
      </c>
      <c r="I170" s="33">
        <f t="shared" si="110"/>
        <v>8439.4290123456776</v>
      </c>
      <c r="J170" s="33">
        <f t="shared" si="110"/>
        <v>7032.8575102880741</v>
      </c>
      <c r="K170" s="33">
        <f t="shared" si="110"/>
        <v>5860.7145919067179</v>
      </c>
      <c r="L170" s="33">
        <f t="shared" si="110"/>
        <v>4883.9288265889318</v>
      </c>
      <c r="M170" s="33">
        <f t="shared" si="110"/>
        <v>4069.9406888241042</v>
      </c>
      <c r="N170" s="33">
        <f t="shared" si="110"/>
        <v>3391.6172406867649</v>
      </c>
    </row>
    <row r="171" spans="2:14" ht="15" customHeight="1" x14ac:dyDescent="0.45">
      <c r="B171" s="118"/>
      <c r="C171" s="116"/>
      <c r="D171" s="18" t="s">
        <v>48</v>
      </c>
      <c r="E171" s="33"/>
      <c r="F171" s="33"/>
      <c r="G171" s="33"/>
      <c r="H171" s="33"/>
      <c r="I171" s="34">
        <f>SUM(E170:I170)/5</f>
        <v>12560.570987654321</v>
      </c>
      <c r="J171" s="33"/>
      <c r="K171" s="33"/>
      <c r="L171" s="33"/>
      <c r="M171" s="33"/>
      <c r="N171" s="33">
        <f>SUM(E170:N170)/10</f>
        <v>8804.1913796566187</v>
      </c>
    </row>
    <row r="172" spans="2:14" ht="15" customHeight="1" x14ac:dyDescent="0.45">
      <c r="B172" s="118"/>
      <c r="C172" s="116"/>
      <c r="D172" s="18" t="s">
        <v>49</v>
      </c>
      <c r="E172" s="33">
        <f>E$120*$C170/20</f>
        <v>17500</v>
      </c>
      <c r="F172" s="33">
        <f t="shared" ref="F172:N172" si="111">F$120*$C170/20</f>
        <v>32083.333333333336</v>
      </c>
      <c r="G172" s="33">
        <f t="shared" si="111"/>
        <v>44236.111111111109</v>
      </c>
      <c r="H172" s="33">
        <f t="shared" si="111"/>
        <v>54363.425925925934</v>
      </c>
      <c r="I172" s="34">
        <f t="shared" si="111"/>
        <v>62802.854938271608</v>
      </c>
      <c r="J172" s="33">
        <f t="shared" si="111"/>
        <v>69835.712448559672</v>
      </c>
      <c r="K172" s="33">
        <f t="shared" si="111"/>
        <v>75696.427040466398</v>
      </c>
      <c r="L172" s="33">
        <f t="shared" si="111"/>
        <v>80580.355867055332</v>
      </c>
      <c r="M172" s="33">
        <f t="shared" si="111"/>
        <v>84650.296555879439</v>
      </c>
      <c r="N172" s="33">
        <f t="shared" si="111"/>
        <v>88041.913796566208</v>
      </c>
    </row>
    <row r="173" spans="2:14" ht="15" customHeight="1" x14ac:dyDescent="0.45">
      <c r="B173" s="114" t="s">
        <v>22</v>
      </c>
      <c r="C173" s="115">
        <v>20000</v>
      </c>
      <c r="D173" s="22" t="s">
        <v>31</v>
      </c>
      <c r="E173" s="31">
        <f>E$129*$C173/20</f>
        <v>2</v>
      </c>
      <c r="F173" s="31">
        <f t="shared" ref="F173:N173" si="112">F$129*$C173/20</f>
        <v>2</v>
      </c>
      <c r="G173" s="31">
        <f t="shared" si="112"/>
        <v>2</v>
      </c>
      <c r="H173" s="31">
        <f t="shared" si="112"/>
        <v>2</v>
      </c>
      <c r="I173" s="31">
        <f t="shared" si="112"/>
        <v>2</v>
      </c>
      <c r="J173" s="31">
        <f t="shared" si="112"/>
        <v>2</v>
      </c>
      <c r="K173" s="31">
        <f t="shared" si="112"/>
        <v>2</v>
      </c>
      <c r="L173" s="31">
        <f t="shared" si="112"/>
        <v>2</v>
      </c>
      <c r="M173" s="31">
        <f t="shared" si="112"/>
        <v>2</v>
      </c>
      <c r="N173" s="31">
        <f t="shared" si="112"/>
        <v>2</v>
      </c>
    </row>
    <row r="174" spans="2:14" ht="15" customHeight="1" x14ac:dyDescent="0.45">
      <c r="B174" s="114"/>
      <c r="C174" s="115"/>
      <c r="D174" s="22" t="s">
        <v>48</v>
      </c>
      <c r="E174" s="31"/>
      <c r="F174" s="31"/>
      <c r="G174" s="31"/>
      <c r="H174" s="31"/>
      <c r="I174" s="32">
        <f>SUM(E173:I173)/5</f>
        <v>2</v>
      </c>
      <c r="J174" s="31"/>
      <c r="K174" s="31"/>
      <c r="L174" s="31"/>
      <c r="M174" s="31"/>
      <c r="N174" s="31">
        <f>SUM(E173:N173)/10</f>
        <v>2</v>
      </c>
    </row>
    <row r="175" spans="2:14" ht="15" customHeight="1" x14ac:dyDescent="0.45">
      <c r="B175" s="114"/>
      <c r="C175" s="115"/>
      <c r="D175" s="22" t="s">
        <v>49</v>
      </c>
      <c r="E175" s="31">
        <f>E$130*$C173/20</f>
        <v>2</v>
      </c>
      <c r="F175" s="31">
        <f t="shared" ref="F175:N175" si="113">F$130*$C173/20</f>
        <v>4</v>
      </c>
      <c r="G175" s="31">
        <f t="shared" si="113"/>
        <v>6</v>
      </c>
      <c r="H175" s="31">
        <f t="shared" si="113"/>
        <v>8</v>
      </c>
      <c r="I175" s="32">
        <f t="shared" si="113"/>
        <v>10.000000000000002</v>
      </c>
      <c r="J175" s="31">
        <f t="shared" si="113"/>
        <v>12.000000000000002</v>
      </c>
      <c r="K175" s="31">
        <f t="shared" si="113"/>
        <v>14.000000000000004</v>
      </c>
      <c r="L175" s="31">
        <f t="shared" si="113"/>
        <v>16</v>
      </c>
      <c r="M175" s="31">
        <f t="shared" si="113"/>
        <v>18</v>
      </c>
      <c r="N175" s="31">
        <f t="shared" si="113"/>
        <v>20</v>
      </c>
    </row>
    <row r="176" spans="2:14" ht="15" customHeight="1" x14ac:dyDescent="0.45">
      <c r="B176" s="114"/>
      <c r="C176" s="115">
        <v>400000</v>
      </c>
      <c r="D176" s="22" t="s">
        <v>31</v>
      </c>
      <c r="E176" s="31">
        <f>E$129*$C176/20</f>
        <v>40</v>
      </c>
      <c r="F176" s="31">
        <f t="shared" ref="F176:N176" si="114">F$129*$C176/20</f>
        <v>40</v>
      </c>
      <c r="G176" s="31">
        <f t="shared" si="114"/>
        <v>40</v>
      </c>
      <c r="H176" s="31">
        <f t="shared" si="114"/>
        <v>40</v>
      </c>
      <c r="I176" s="31">
        <f t="shared" si="114"/>
        <v>40</v>
      </c>
      <c r="J176" s="31">
        <f t="shared" si="114"/>
        <v>40</v>
      </c>
      <c r="K176" s="31">
        <f t="shared" si="114"/>
        <v>40</v>
      </c>
      <c r="L176" s="31">
        <f t="shared" si="114"/>
        <v>40</v>
      </c>
      <c r="M176" s="31">
        <f t="shared" si="114"/>
        <v>40</v>
      </c>
      <c r="N176" s="31">
        <f t="shared" si="114"/>
        <v>40</v>
      </c>
    </row>
    <row r="177" spans="2:14" ht="15" customHeight="1" x14ac:dyDescent="0.45">
      <c r="B177" s="114"/>
      <c r="C177" s="115"/>
      <c r="D177" s="22" t="s">
        <v>48</v>
      </c>
      <c r="E177" s="31"/>
      <c r="F177" s="31"/>
      <c r="G177" s="31"/>
      <c r="H177" s="31"/>
      <c r="I177" s="32">
        <f>SUM(E176:I176)/5</f>
        <v>40</v>
      </c>
      <c r="J177" s="31"/>
      <c r="K177" s="31"/>
      <c r="L177" s="31"/>
      <c r="M177" s="31"/>
      <c r="N177" s="31">
        <f>SUM(E176:N176)/10</f>
        <v>40</v>
      </c>
    </row>
    <row r="178" spans="2:14" ht="15" customHeight="1" x14ac:dyDescent="0.45">
      <c r="B178" s="114"/>
      <c r="C178" s="115"/>
      <c r="D178" s="22" t="s">
        <v>49</v>
      </c>
      <c r="E178" s="31">
        <f>E$130*$C176/20</f>
        <v>40</v>
      </c>
      <c r="F178" s="31">
        <f t="shared" ref="F178:N178" si="115">F$130*$C176/20</f>
        <v>80</v>
      </c>
      <c r="G178" s="31">
        <f t="shared" si="115"/>
        <v>120</v>
      </c>
      <c r="H178" s="31">
        <f t="shared" si="115"/>
        <v>160</v>
      </c>
      <c r="I178" s="32">
        <f t="shared" si="115"/>
        <v>200.00000000000006</v>
      </c>
      <c r="J178" s="31">
        <f t="shared" si="115"/>
        <v>240.00000000000006</v>
      </c>
      <c r="K178" s="31">
        <f t="shared" si="115"/>
        <v>280.00000000000006</v>
      </c>
      <c r="L178" s="31">
        <f t="shared" si="115"/>
        <v>320</v>
      </c>
      <c r="M178" s="31">
        <f t="shared" si="115"/>
        <v>359.99999999999994</v>
      </c>
      <c r="N178" s="31">
        <f t="shared" si="115"/>
        <v>400</v>
      </c>
    </row>
    <row r="179" spans="2:14" ht="15" customHeight="1" x14ac:dyDescent="0.45">
      <c r="B179" s="114"/>
      <c r="C179" s="116">
        <v>1000000</v>
      </c>
      <c r="D179" s="18" t="s">
        <v>31</v>
      </c>
      <c r="E179" s="33">
        <f>E$129*$C$167/20</f>
        <v>100</v>
      </c>
      <c r="F179" s="33">
        <f t="shared" ref="F179:N179" si="116">F$129*$C$167/20</f>
        <v>100</v>
      </c>
      <c r="G179" s="33">
        <f t="shared" si="116"/>
        <v>100</v>
      </c>
      <c r="H179" s="33">
        <f t="shared" si="116"/>
        <v>100</v>
      </c>
      <c r="I179" s="33">
        <f t="shared" si="116"/>
        <v>100</v>
      </c>
      <c r="J179" s="33">
        <f t="shared" si="116"/>
        <v>100</v>
      </c>
      <c r="K179" s="33">
        <f t="shared" si="116"/>
        <v>100</v>
      </c>
      <c r="L179" s="33">
        <f t="shared" si="116"/>
        <v>100</v>
      </c>
      <c r="M179" s="33">
        <f t="shared" si="116"/>
        <v>100</v>
      </c>
      <c r="N179" s="33">
        <f t="shared" si="116"/>
        <v>100</v>
      </c>
    </row>
    <row r="180" spans="2:14" ht="15" customHeight="1" x14ac:dyDescent="0.45">
      <c r="B180" s="114"/>
      <c r="C180" s="116"/>
      <c r="D180" s="18" t="s">
        <v>48</v>
      </c>
      <c r="E180" s="33"/>
      <c r="F180" s="33"/>
      <c r="G180" s="33"/>
      <c r="H180" s="33"/>
      <c r="I180" s="34">
        <f>SUM(E179:I179)/5</f>
        <v>100</v>
      </c>
      <c r="J180" s="33"/>
      <c r="K180" s="33"/>
      <c r="L180" s="33"/>
      <c r="M180" s="33"/>
      <c r="N180" s="33">
        <f>SUM(E179:N179)/10</f>
        <v>100</v>
      </c>
    </row>
    <row r="181" spans="2:14" ht="15" customHeight="1" x14ac:dyDescent="0.45">
      <c r="B181" s="114"/>
      <c r="C181" s="116"/>
      <c r="D181" s="18" t="s">
        <v>49</v>
      </c>
      <c r="E181" s="33">
        <f>E$130*$C179/20</f>
        <v>100</v>
      </c>
      <c r="F181" s="33">
        <f t="shared" ref="F181:N181" si="117">F$130*$C179/20</f>
        <v>200</v>
      </c>
      <c r="G181" s="33">
        <f t="shared" si="117"/>
        <v>300</v>
      </c>
      <c r="H181" s="33">
        <f t="shared" si="117"/>
        <v>400</v>
      </c>
      <c r="I181" s="34">
        <f t="shared" si="117"/>
        <v>500.00000000000011</v>
      </c>
      <c r="J181" s="33">
        <f t="shared" si="117"/>
        <v>600.00000000000011</v>
      </c>
      <c r="K181" s="33">
        <f t="shared" si="117"/>
        <v>700.00000000000011</v>
      </c>
      <c r="L181" s="33">
        <f t="shared" si="117"/>
        <v>800</v>
      </c>
      <c r="M181" s="33">
        <f t="shared" si="117"/>
        <v>900</v>
      </c>
      <c r="N181" s="33">
        <f t="shared" si="117"/>
        <v>1000</v>
      </c>
    </row>
    <row r="182" spans="2:14" ht="15" customHeight="1" x14ac:dyDescent="0.45">
      <c r="B182" s="114"/>
      <c r="C182" s="116">
        <v>2100000</v>
      </c>
      <c r="D182" s="18" t="s">
        <v>31</v>
      </c>
      <c r="E182" s="33">
        <f>E$129*$C182/20</f>
        <v>210</v>
      </c>
      <c r="F182" s="33">
        <f t="shared" ref="F182:N182" si="118">F$129*$C182/20</f>
        <v>210</v>
      </c>
      <c r="G182" s="33">
        <f t="shared" si="118"/>
        <v>210</v>
      </c>
      <c r="H182" s="33">
        <f t="shared" si="118"/>
        <v>210</v>
      </c>
      <c r="I182" s="33">
        <f t="shared" si="118"/>
        <v>210</v>
      </c>
      <c r="J182" s="33">
        <f t="shared" si="118"/>
        <v>210</v>
      </c>
      <c r="K182" s="33">
        <f t="shared" si="118"/>
        <v>210</v>
      </c>
      <c r="L182" s="33">
        <f t="shared" si="118"/>
        <v>210</v>
      </c>
      <c r="M182" s="33">
        <f t="shared" si="118"/>
        <v>210</v>
      </c>
      <c r="N182" s="33">
        <f t="shared" si="118"/>
        <v>210</v>
      </c>
    </row>
    <row r="183" spans="2:14" ht="15" customHeight="1" x14ac:dyDescent="0.45">
      <c r="B183" s="114"/>
      <c r="C183" s="116"/>
      <c r="D183" s="18" t="s">
        <v>48</v>
      </c>
      <c r="E183" s="33"/>
      <c r="F183" s="33"/>
      <c r="G183" s="33"/>
      <c r="H183" s="33"/>
      <c r="I183" s="34">
        <f>SUM(E182:I182)/5</f>
        <v>210</v>
      </c>
      <c r="J183" s="33"/>
      <c r="K183" s="33"/>
      <c r="L183" s="33"/>
      <c r="M183" s="33"/>
      <c r="N183" s="33">
        <f>SUM(E182:N182)/10</f>
        <v>210</v>
      </c>
    </row>
    <row r="184" spans="2:14" ht="15" customHeight="1" x14ac:dyDescent="0.45">
      <c r="B184" s="114"/>
      <c r="C184" s="116"/>
      <c r="D184" s="18" t="s">
        <v>49</v>
      </c>
      <c r="E184" s="33">
        <f>E$130*$C182/20</f>
        <v>210</v>
      </c>
      <c r="F184" s="33">
        <f t="shared" ref="F184:N184" si="119">F$130*$C182/20</f>
        <v>420</v>
      </c>
      <c r="G184" s="33">
        <f t="shared" si="119"/>
        <v>630</v>
      </c>
      <c r="H184" s="33">
        <f t="shared" si="119"/>
        <v>840</v>
      </c>
      <c r="I184" s="34">
        <f t="shared" si="119"/>
        <v>1050.0000000000002</v>
      </c>
      <c r="J184" s="33">
        <f t="shared" si="119"/>
        <v>1260.0000000000002</v>
      </c>
      <c r="K184" s="33">
        <f t="shared" si="119"/>
        <v>1470.0000000000002</v>
      </c>
      <c r="L184" s="33">
        <f t="shared" si="119"/>
        <v>1680</v>
      </c>
      <c r="M184" s="33">
        <f t="shared" si="119"/>
        <v>1890</v>
      </c>
      <c r="N184" s="33">
        <f t="shared" si="119"/>
        <v>2100</v>
      </c>
    </row>
    <row r="185" spans="2:14" ht="15" customHeight="1" x14ac:dyDescent="0.45">
      <c r="B185" s="114" t="s">
        <v>30</v>
      </c>
      <c r="C185" s="115">
        <v>20000</v>
      </c>
      <c r="D185" s="22" t="s">
        <v>31</v>
      </c>
      <c r="E185" s="31">
        <f>E161+E173</f>
        <v>168.66666666666666</v>
      </c>
      <c r="F185" s="31">
        <f t="shared" ref="F185:N185" si="120">F161+F173</f>
        <v>140.88888888888891</v>
      </c>
      <c r="G185" s="31">
        <f t="shared" si="120"/>
        <v>117.74074074074069</v>
      </c>
      <c r="H185" s="31">
        <f t="shared" si="120"/>
        <v>98.450617283950663</v>
      </c>
      <c r="I185" s="31">
        <f t="shared" si="120"/>
        <v>82.375514403292158</v>
      </c>
      <c r="J185" s="31">
        <f t="shared" si="120"/>
        <v>68.979595336076883</v>
      </c>
      <c r="K185" s="31">
        <f t="shared" si="120"/>
        <v>57.816329446730649</v>
      </c>
      <c r="L185" s="31">
        <f t="shared" si="120"/>
        <v>48.513607872275543</v>
      </c>
      <c r="M185" s="31">
        <f t="shared" si="120"/>
        <v>40.761339893562891</v>
      </c>
      <c r="N185" s="31">
        <f t="shared" si="120"/>
        <v>34.301116577969189</v>
      </c>
    </row>
    <row r="186" spans="2:14" ht="15" customHeight="1" x14ac:dyDescent="0.45">
      <c r="B186" s="114"/>
      <c r="C186" s="115"/>
      <c r="D186" s="22" t="s">
        <v>48</v>
      </c>
      <c r="E186" s="31"/>
      <c r="F186" s="31"/>
      <c r="G186" s="31"/>
      <c r="H186" s="31"/>
      <c r="I186" s="32">
        <f>SUM(E185:I185)/5</f>
        <v>121.62448559670781</v>
      </c>
      <c r="J186" s="31"/>
      <c r="K186" s="31"/>
      <c r="L186" s="31"/>
      <c r="M186" s="31"/>
      <c r="N186" s="31">
        <f>SUM(E185:N185)/10</f>
        <v>85.849441711015416</v>
      </c>
    </row>
    <row r="187" spans="2:14" ht="15" customHeight="1" x14ac:dyDescent="0.45">
      <c r="B187" s="114"/>
      <c r="C187" s="115"/>
      <c r="D187" s="22" t="s">
        <v>49</v>
      </c>
      <c r="E187" s="31">
        <f>E163+E175</f>
        <v>168.66666666666666</v>
      </c>
      <c r="F187" s="31">
        <f t="shared" ref="F187:N187" si="121">F163+F175</f>
        <v>309.55555555555554</v>
      </c>
      <c r="G187" s="31">
        <f t="shared" si="121"/>
        <v>427.29629629629625</v>
      </c>
      <c r="H187" s="31">
        <f t="shared" si="121"/>
        <v>525.74691358024688</v>
      </c>
      <c r="I187" s="32">
        <f t="shared" si="121"/>
        <v>608.12242798353907</v>
      </c>
      <c r="J187" s="31">
        <f t="shared" si="121"/>
        <v>677.10202331961602</v>
      </c>
      <c r="K187" s="31">
        <f t="shared" si="121"/>
        <v>734.91835276634663</v>
      </c>
      <c r="L187" s="31">
        <f t="shared" si="121"/>
        <v>783.43196063862217</v>
      </c>
      <c r="M187" s="31">
        <f t="shared" si="121"/>
        <v>824.19330053218516</v>
      </c>
      <c r="N187" s="31">
        <f t="shared" si="121"/>
        <v>858.49441711015447</v>
      </c>
    </row>
    <row r="188" spans="2:14" ht="15" customHeight="1" x14ac:dyDescent="0.45">
      <c r="B188" s="114"/>
      <c r="C188" s="115">
        <v>400000</v>
      </c>
      <c r="D188" s="22" t="s">
        <v>31</v>
      </c>
      <c r="E188" s="31">
        <f>E164+E176</f>
        <v>3373.333333333333</v>
      </c>
      <c r="F188" s="31">
        <f t="shared" ref="F188:N188" si="122">F164+F176</f>
        <v>2817.7777777777783</v>
      </c>
      <c r="G188" s="31">
        <f t="shared" si="122"/>
        <v>2354.8148148148139</v>
      </c>
      <c r="H188" s="31">
        <f t="shared" si="122"/>
        <v>1969.0123456790129</v>
      </c>
      <c r="I188" s="31">
        <f t="shared" si="122"/>
        <v>1647.510288065843</v>
      </c>
      <c r="J188" s="31">
        <f t="shared" si="122"/>
        <v>1379.5919067215377</v>
      </c>
      <c r="K188" s="31">
        <f t="shared" si="122"/>
        <v>1156.326588934613</v>
      </c>
      <c r="L188" s="31">
        <f t="shared" si="122"/>
        <v>970.27215744551086</v>
      </c>
      <c r="M188" s="31">
        <f t="shared" si="122"/>
        <v>815.22679787125787</v>
      </c>
      <c r="N188" s="31">
        <f t="shared" si="122"/>
        <v>686.02233155938382</v>
      </c>
    </row>
    <row r="189" spans="2:14" ht="15" customHeight="1" x14ac:dyDescent="0.45">
      <c r="B189" s="114"/>
      <c r="C189" s="115"/>
      <c r="D189" s="22" t="s">
        <v>48</v>
      </c>
      <c r="E189" s="31"/>
      <c r="F189" s="31"/>
      <c r="G189" s="31"/>
      <c r="H189" s="31"/>
      <c r="I189" s="32">
        <f>SUM(E188:I188)/5</f>
        <v>2432.4897119341563</v>
      </c>
      <c r="J189" s="31"/>
      <c r="K189" s="31"/>
      <c r="L189" s="31"/>
      <c r="M189" s="31"/>
      <c r="N189" s="31">
        <f>SUM(E188:N188)/10</f>
        <v>1716.9888342203085</v>
      </c>
    </row>
    <row r="190" spans="2:14" ht="15" customHeight="1" x14ac:dyDescent="0.45">
      <c r="B190" s="114"/>
      <c r="C190" s="115"/>
      <c r="D190" s="22" t="s">
        <v>49</v>
      </c>
      <c r="E190" s="31">
        <f>E166+E178</f>
        <v>3373.333333333333</v>
      </c>
      <c r="F190" s="31">
        <f t="shared" ref="F190:N190" si="123">F166+F178</f>
        <v>6191.1111111111113</v>
      </c>
      <c r="G190" s="31">
        <f t="shared" si="123"/>
        <v>8545.9259259259252</v>
      </c>
      <c r="H190" s="31">
        <f t="shared" si="123"/>
        <v>10514.938271604939</v>
      </c>
      <c r="I190" s="32">
        <f t="shared" si="123"/>
        <v>12162.448559670782</v>
      </c>
      <c r="J190" s="31">
        <f t="shared" si="123"/>
        <v>13542.04046639232</v>
      </c>
      <c r="K190" s="31">
        <f t="shared" si="123"/>
        <v>14698.367055326933</v>
      </c>
      <c r="L190" s="31">
        <f t="shared" si="123"/>
        <v>15668.639212772443</v>
      </c>
      <c r="M190" s="31">
        <f t="shared" si="123"/>
        <v>16483.866010643706</v>
      </c>
      <c r="N190" s="31">
        <f t="shared" si="123"/>
        <v>17169.888342203085</v>
      </c>
    </row>
    <row r="191" spans="2:14" ht="15" customHeight="1" x14ac:dyDescent="0.45">
      <c r="B191" s="114"/>
      <c r="C191" s="116">
        <v>1000000</v>
      </c>
      <c r="D191" s="18" t="s">
        <v>31</v>
      </c>
      <c r="E191" s="33">
        <f>E167+E179</f>
        <v>8433.3333333333321</v>
      </c>
      <c r="F191" s="33">
        <f t="shared" ref="F191:N191" si="124">F167+F179</f>
        <v>7044.4444444444471</v>
      </c>
      <c r="G191" s="33">
        <f t="shared" si="124"/>
        <v>5887.0370370370347</v>
      </c>
      <c r="H191" s="33">
        <f t="shared" si="124"/>
        <v>4922.5308641975334</v>
      </c>
      <c r="I191" s="33">
        <f t="shared" si="124"/>
        <v>4118.7757201646073</v>
      </c>
      <c r="J191" s="33">
        <f t="shared" si="124"/>
        <v>3448.9797668038445</v>
      </c>
      <c r="K191" s="33">
        <f t="shared" si="124"/>
        <v>2890.8164723365326</v>
      </c>
      <c r="L191" s="33">
        <f t="shared" si="124"/>
        <v>2425.6803936137771</v>
      </c>
      <c r="M191" s="33">
        <f t="shared" si="124"/>
        <v>2038.0669946781447</v>
      </c>
      <c r="N191" s="33">
        <f t="shared" si="124"/>
        <v>1715.0558288984596</v>
      </c>
    </row>
    <row r="192" spans="2:14" ht="15" customHeight="1" x14ac:dyDescent="0.45">
      <c r="B192" s="114"/>
      <c r="C192" s="116"/>
      <c r="D192" s="18" t="s">
        <v>48</v>
      </c>
      <c r="E192" s="33"/>
      <c r="F192" s="33"/>
      <c r="G192" s="33"/>
      <c r="H192" s="33"/>
      <c r="I192" s="34">
        <f>SUM(E191:I191)/5</f>
        <v>6081.2242798353909</v>
      </c>
      <c r="J192" s="33"/>
      <c r="K192" s="33"/>
      <c r="L192" s="33"/>
      <c r="M192" s="33"/>
      <c r="N192" s="33">
        <f>SUM(E191:N191)/10</f>
        <v>4292.4720855507712</v>
      </c>
    </row>
    <row r="193" spans="2:14" ht="15" customHeight="1" x14ac:dyDescent="0.45">
      <c r="B193" s="114"/>
      <c r="C193" s="116"/>
      <c r="D193" s="18" t="s">
        <v>49</v>
      </c>
      <c r="E193" s="33">
        <f>E169+E181</f>
        <v>8433.3333333333321</v>
      </c>
      <c r="F193" s="33">
        <f t="shared" ref="F193:N193" si="125">F169+F181</f>
        <v>15477.777777777777</v>
      </c>
      <c r="G193" s="33">
        <f t="shared" si="125"/>
        <v>21364.814814814814</v>
      </c>
      <c r="H193" s="33">
        <f t="shared" si="125"/>
        <v>26287.345679012345</v>
      </c>
      <c r="I193" s="34">
        <f t="shared" si="125"/>
        <v>30406.121399176955</v>
      </c>
      <c r="J193" s="33">
        <f t="shared" si="125"/>
        <v>33855.101165980799</v>
      </c>
      <c r="K193" s="33">
        <f t="shared" si="125"/>
        <v>36745.917638317333</v>
      </c>
      <c r="L193" s="33">
        <f t="shared" si="125"/>
        <v>39171.598031931106</v>
      </c>
      <c r="M193" s="33">
        <f t="shared" si="125"/>
        <v>41209.665026609262</v>
      </c>
      <c r="N193" s="33">
        <f t="shared" si="125"/>
        <v>42924.720855507723</v>
      </c>
    </row>
    <row r="194" spans="2:14" ht="15" customHeight="1" x14ac:dyDescent="0.45">
      <c r="B194" s="114"/>
      <c r="C194" s="116">
        <v>2100000</v>
      </c>
      <c r="D194" s="18" t="s">
        <v>31</v>
      </c>
      <c r="E194" s="33">
        <f>E170+E182</f>
        <v>17710</v>
      </c>
      <c r="F194" s="33">
        <f t="shared" ref="F194:N194" si="126">F170+F182</f>
        <v>14793.333333333338</v>
      </c>
      <c r="G194" s="33">
        <f t="shared" si="126"/>
        <v>12362.777777777774</v>
      </c>
      <c r="H194" s="33">
        <f t="shared" si="126"/>
        <v>10337.314814814819</v>
      </c>
      <c r="I194" s="33">
        <f t="shared" si="126"/>
        <v>8649.4290123456776</v>
      </c>
      <c r="J194" s="33">
        <f t="shared" si="126"/>
        <v>7242.8575102880741</v>
      </c>
      <c r="K194" s="33">
        <f t="shared" si="126"/>
        <v>6070.7145919067179</v>
      </c>
      <c r="L194" s="33">
        <f t="shared" si="126"/>
        <v>5093.9288265889318</v>
      </c>
      <c r="M194" s="33">
        <f t="shared" si="126"/>
        <v>4279.9406888241047</v>
      </c>
      <c r="N194" s="33">
        <f t="shared" si="126"/>
        <v>3601.6172406867649</v>
      </c>
    </row>
    <row r="195" spans="2:14" ht="15" customHeight="1" x14ac:dyDescent="0.45">
      <c r="B195" s="114"/>
      <c r="C195" s="116"/>
      <c r="D195" s="18" t="s">
        <v>48</v>
      </c>
      <c r="E195" s="33"/>
      <c r="F195" s="33"/>
      <c r="G195" s="33"/>
      <c r="H195" s="33"/>
      <c r="I195" s="34">
        <f>SUM(E194:I194)/5</f>
        <v>12770.570987654321</v>
      </c>
      <c r="J195" s="33"/>
      <c r="K195" s="33"/>
      <c r="L195" s="33"/>
      <c r="M195" s="33"/>
      <c r="N195" s="33">
        <f>SUM(E194:N194)/10</f>
        <v>9014.1913796566187</v>
      </c>
    </row>
    <row r="196" spans="2:14" ht="15" customHeight="1" x14ac:dyDescent="0.45">
      <c r="B196" s="114"/>
      <c r="C196" s="116"/>
      <c r="D196" s="18" t="s">
        <v>49</v>
      </c>
      <c r="E196" s="33">
        <f>E172+E184</f>
        <v>17710</v>
      </c>
      <c r="F196" s="33">
        <f t="shared" ref="F196:N196" si="127">F172+F184</f>
        <v>32503.333333333336</v>
      </c>
      <c r="G196" s="33">
        <f t="shared" si="127"/>
        <v>44866.111111111109</v>
      </c>
      <c r="H196" s="33">
        <f t="shared" si="127"/>
        <v>55203.425925925934</v>
      </c>
      <c r="I196" s="34">
        <f t="shared" si="127"/>
        <v>63852.854938271608</v>
      </c>
      <c r="J196" s="33">
        <f t="shared" si="127"/>
        <v>71095.712448559672</v>
      </c>
      <c r="K196" s="33">
        <f t="shared" si="127"/>
        <v>77166.427040466398</v>
      </c>
      <c r="L196" s="33">
        <f t="shared" si="127"/>
        <v>82260.355867055332</v>
      </c>
      <c r="M196" s="33">
        <f t="shared" si="127"/>
        <v>86540.296555879439</v>
      </c>
      <c r="N196" s="33">
        <f t="shared" si="127"/>
        <v>90141.913796566208</v>
      </c>
    </row>
    <row r="197" spans="2:14" ht="15" customHeight="1" x14ac:dyDescent="0.45">
      <c r="B197" s="5"/>
      <c r="C197" s="1"/>
      <c r="D197" s="53"/>
      <c r="E197" s="12"/>
      <c r="F197" s="12"/>
      <c r="G197" s="12"/>
      <c r="H197" s="12"/>
      <c r="I197" s="12"/>
      <c r="J197" s="12"/>
      <c r="K197" s="12"/>
      <c r="L197" s="12"/>
      <c r="M197" s="12"/>
      <c r="N197" s="12"/>
    </row>
    <row r="198" spans="2:14" ht="15" customHeight="1" x14ac:dyDescent="0.45">
      <c r="D198" s="16"/>
      <c r="E198" s="15"/>
      <c r="F198" s="15"/>
      <c r="G198" s="15"/>
      <c r="H198" s="15"/>
      <c r="I198" s="15"/>
      <c r="J198" s="15"/>
      <c r="K198" s="15"/>
      <c r="L198" s="15"/>
      <c r="M198" s="15"/>
      <c r="N198" s="15"/>
    </row>
  </sheetData>
  <mergeCells count="113">
    <mergeCell ref="B21:C22"/>
    <mergeCell ref="B17:C20"/>
    <mergeCell ref="B15:C16"/>
    <mergeCell ref="B24:B25"/>
    <mergeCell ref="E24:E25"/>
    <mergeCell ref="F24:F25"/>
    <mergeCell ref="G24:G25"/>
    <mergeCell ref="H24:H25"/>
    <mergeCell ref="I24:I25"/>
    <mergeCell ref="C79:C83"/>
    <mergeCell ref="B71:B83"/>
    <mergeCell ref="C39:C42"/>
    <mergeCell ref="C43:C47"/>
    <mergeCell ref="C48:C52"/>
    <mergeCell ref="B39:B52"/>
    <mergeCell ref="C58:C62"/>
    <mergeCell ref="C63:C67"/>
    <mergeCell ref="B53:B67"/>
    <mergeCell ref="C71:C75"/>
    <mergeCell ref="C76:C78"/>
    <mergeCell ref="C53:C57"/>
    <mergeCell ref="B84:B97"/>
    <mergeCell ref="B98:B112"/>
    <mergeCell ref="B116:B128"/>
    <mergeCell ref="C116:C120"/>
    <mergeCell ref="C121:C123"/>
    <mergeCell ref="C124:C128"/>
    <mergeCell ref="C84:C87"/>
    <mergeCell ref="C88:C92"/>
    <mergeCell ref="C93:C97"/>
    <mergeCell ref="C98:C102"/>
    <mergeCell ref="C103:C107"/>
    <mergeCell ref="C108:C112"/>
    <mergeCell ref="B114:B115"/>
    <mergeCell ref="B185:B196"/>
    <mergeCell ref="C185:C187"/>
    <mergeCell ref="C188:C190"/>
    <mergeCell ref="C191:C193"/>
    <mergeCell ref="C194:C196"/>
    <mergeCell ref="C138:C142"/>
    <mergeCell ref="B143:B157"/>
    <mergeCell ref="C143:C147"/>
    <mergeCell ref="C148:C152"/>
    <mergeCell ref="C153:C157"/>
    <mergeCell ref="B129:B142"/>
    <mergeCell ref="C129:C132"/>
    <mergeCell ref="C133:C137"/>
    <mergeCell ref="C161:C163"/>
    <mergeCell ref="C164:C166"/>
    <mergeCell ref="C167:C169"/>
    <mergeCell ref="C170:C172"/>
    <mergeCell ref="B161:B172"/>
    <mergeCell ref="B173:B184"/>
    <mergeCell ref="C173:C175"/>
    <mergeCell ref="C176:C178"/>
    <mergeCell ref="C179:C181"/>
    <mergeCell ref="C182:C184"/>
    <mergeCell ref="B159:D160"/>
    <mergeCell ref="K24:K25"/>
    <mergeCell ref="L24:L25"/>
    <mergeCell ref="M24:M25"/>
    <mergeCell ref="N24:N25"/>
    <mergeCell ref="B69:B70"/>
    <mergeCell ref="E69:E70"/>
    <mergeCell ref="F69:F70"/>
    <mergeCell ref="G69:G70"/>
    <mergeCell ref="H69:H70"/>
    <mergeCell ref="I69:I70"/>
    <mergeCell ref="J69:J70"/>
    <mergeCell ref="K69:K70"/>
    <mergeCell ref="L69:L70"/>
    <mergeCell ref="M69:M70"/>
    <mergeCell ref="N69:N70"/>
    <mergeCell ref="B26:B38"/>
    <mergeCell ref="C26:C30"/>
    <mergeCell ref="C31:C33"/>
    <mergeCell ref="C34:C38"/>
    <mergeCell ref="J24:J25"/>
    <mergeCell ref="H159:H160"/>
    <mergeCell ref="J114:J115"/>
    <mergeCell ref="K114:K115"/>
    <mergeCell ref="L114:L115"/>
    <mergeCell ref="M114:M115"/>
    <mergeCell ref="N114:N115"/>
    <mergeCell ref="E114:E115"/>
    <mergeCell ref="F114:F115"/>
    <mergeCell ref="G114:G115"/>
    <mergeCell ref="H114:H115"/>
    <mergeCell ref="I114:I115"/>
    <mergeCell ref="K2:M2"/>
    <mergeCell ref="B2:C10"/>
    <mergeCell ref="D2:E3"/>
    <mergeCell ref="G2:I3"/>
    <mergeCell ref="N159:N160"/>
    <mergeCell ref="B13:B14"/>
    <mergeCell ref="E13:E14"/>
    <mergeCell ref="F13:F14"/>
    <mergeCell ref="G13:G14"/>
    <mergeCell ref="H13:H14"/>
    <mergeCell ref="I13:I14"/>
    <mergeCell ref="J13:J14"/>
    <mergeCell ref="K13:K14"/>
    <mergeCell ref="L13:L14"/>
    <mergeCell ref="M13:M14"/>
    <mergeCell ref="N13:N14"/>
    <mergeCell ref="I159:I160"/>
    <mergeCell ref="J159:J160"/>
    <mergeCell ref="K159:K160"/>
    <mergeCell ref="L159:L160"/>
    <mergeCell ref="M159:M160"/>
    <mergeCell ref="E159:E160"/>
    <mergeCell ref="F159:F160"/>
    <mergeCell ref="G159:G160"/>
  </mergeCells>
  <conditionalFormatting sqref="E10">
    <cfRule type="cellIs" dxfId="5" priority="1" operator="lessThan">
      <formula>1</formula>
    </cfRule>
    <cfRule type="cellIs" dxfId="4" priority="2" operator="greaterThan">
      <formula>1</formula>
    </cfRule>
    <cfRule type="cellIs" dxfId="3" priority="3" operator="equal">
      <formula>1</formula>
    </cfRule>
  </conditionalFormatting>
  <pageMargins left="0.7" right="0.7" top="0.75" bottom="0.75" header="0.3" footer="0.3"/>
  <pageSetup orientation="portrait" r:id="rId1"/>
  <ignoredErrors>
    <ignoredError sqref="E10" formulaRange="1"/>
    <ignoredError sqref="I36 N36 I45 N45 I50 N50 I60 N60 I65 N65 I81 N81 I90 N90 I95 N95 I105 N105 I110 N110 I126 N126 I135 N135 I140 N140 I150 N150 I155 N155 I186 N186 I189 N189 I192 N192 I195 N19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147C-3C32-4DEC-AA75-1963DCA2F34A}">
  <dimension ref="A1:F5"/>
  <sheetViews>
    <sheetView workbookViewId="0"/>
  </sheetViews>
  <sheetFormatPr defaultRowHeight="14.25" x14ac:dyDescent="0.45"/>
  <cols>
    <col min="1" max="1" width="12.9296875" bestFit="1" customWidth="1"/>
    <col min="2" max="2" width="12.265625" bestFit="1" customWidth="1"/>
  </cols>
  <sheetData>
    <row r="1" spans="1:6" x14ac:dyDescent="0.45">
      <c r="B1" t="s">
        <v>78</v>
      </c>
      <c r="C1">
        <v>20</v>
      </c>
      <c r="D1">
        <v>30</v>
      </c>
      <c r="E1">
        <v>40</v>
      </c>
    </row>
    <row r="2" spans="1:6" x14ac:dyDescent="0.45">
      <c r="A2" t="s">
        <v>77</v>
      </c>
      <c r="B2" t="s">
        <v>79</v>
      </c>
      <c r="C2">
        <v>75</v>
      </c>
      <c r="D2">
        <v>50</v>
      </c>
      <c r="E2">
        <v>37.5</v>
      </c>
      <c r="F2" t="s">
        <v>80</v>
      </c>
    </row>
    <row r="3" spans="1:6" x14ac:dyDescent="0.45">
      <c r="A3" t="s">
        <v>77</v>
      </c>
      <c r="B3" t="s">
        <v>81</v>
      </c>
      <c r="C3">
        <v>75</v>
      </c>
      <c r="D3">
        <v>50</v>
      </c>
      <c r="E3">
        <v>37.5</v>
      </c>
      <c r="F3" t="s">
        <v>80</v>
      </c>
    </row>
    <row r="4" spans="1:6" x14ac:dyDescent="0.45">
      <c r="A4" t="s">
        <v>82</v>
      </c>
      <c r="B4" t="s">
        <v>79</v>
      </c>
      <c r="C4">
        <v>15</v>
      </c>
      <c r="D4">
        <v>40</v>
      </c>
      <c r="E4">
        <v>52.5</v>
      </c>
      <c r="F4" t="s">
        <v>83</v>
      </c>
    </row>
    <row r="5" spans="1:6" x14ac:dyDescent="0.45">
      <c r="A5" t="s">
        <v>82</v>
      </c>
      <c r="B5" t="s">
        <v>81</v>
      </c>
      <c r="C5">
        <v>5</v>
      </c>
      <c r="D5">
        <v>30</v>
      </c>
      <c r="E5">
        <v>42.5</v>
      </c>
      <c r="F5"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10 Year Burndown</vt:lpstr>
      <vt:lpstr>Fixed Rate Yield Calculator</vt:lpstr>
      <vt:lpstr>Variable Rate Yield Calculator</vt:lpstr>
      <vt:lpstr>Variable Rate Testing vars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2025-10-11T17:20:50Z</dcterms:modified>
</cp:coreProperties>
</file>