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Lightning Bank Case Study/"/>
    </mc:Choice>
  </mc:AlternateContent>
  <xr:revisionPtr revIDLastSave="3006" documentId="13_ncr:1_{AE93A452-22DF-478B-8AAE-1A3A6016AB56}" xr6:coauthVersionLast="47" xr6:coauthVersionMax="47" xr10:uidLastSave="{D1BE751B-95C0-4DCB-99D2-32863017CE99}"/>
  <bookViews>
    <workbookView xWindow="-98" yWindow="-98" windowWidth="28996" windowHeight="15675" xr2:uid="{10396A79-A4B2-467C-A467-ECE59C587EB2}"/>
  </bookViews>
  <sheets>
    <sheet name="Yield Estimate Calculator" sheetId="12" r:id="rId1"/>
    <sheet name="10 Year Burndown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3" l="1"/>
  <c r="D38" i="13" s="1"/>
  <c r="E38" i="13" s="1"/>
  <c r="F38" i="13" s="1"/>
  <c r="G38" i="13" s="1"/>
  <c r="H38" i="13" s="1"/>
  <c r="I38" i="13" s="1"/>
  <c r="J38" i="13" s="1"/>
  <c r="K38" i="13" s="1"/>
  <c r="L38" i="13" s="1"/>
  <c r="C31" i="13"/>
  <c r="D31" i="13" s="1"/>
  <c r="E31" i="13" s="1"/>
  <c r="F31" i="13" s="1"/>
  <c r="G31" i="13" s="1"/>
  <c r="H31" i="13" s="1"/>
  <c r="I31" i="13" s="1"/>
  <c r="J31" i="13" s="1"/>
  <c r="K31" i="13" s="1"/>
  <c r="L31" i="13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C17" i="13"/>
  <c r="D17" i="13" s="1"/>
  <c r="E17" i="13" s="1"/>
  <c r="F17" i="13" s="1"/>
  <c r="G17" i="13" s="1"/>
  <c r="H17" i="13" s="1"/>
  <c r="I17" i="13" s="1"/>
  <c r="J17" i="13" s="1"/>
  <c r="K17" i="13" s="1"/>
  <c r="L17" i="13" s="1"/>
  <c r="C10" i="13"/>
  <c r="D10" i="13" s="1"/>
  <c r="E10" i="13" s="1"/>
  <c r="F10" i="13" s="1"/>
  <c r="G10" i="13" s="1"/>
  <c r="H10" i="13" s="1"/>
  <c r="I10" i="13" s="1"/>
  <c r="J10" i="13" s="1"/>
  <c r="K10" i="13" s="1"/>
  <c r="L10" i="13" s="1"/>
  <c r="L7" i="12"/>
  <c r="C32" i="13" l="1"/>
  <c r="D39" i="13"/>
  <c r="D40" i="13"/>
  <c r="C39" i="13"/>
  <c r="C40" i="13"/>
  <c r="C33" i="13"/>
  <c r="D25" i="13"/>
  <c r="D26" i="13"/>
  <c r="C26" i="13"/>
  <c r="C25" i="13"/>
  <c r="D18" i="13"/>
  <c r="D19" i="13"/>
  <c r="C19" i="13"/>
  <c r="C18" i="13"/>
  <c r="C12" i="13"/>
  <c r="C14" i="13" s="1"/>
  <c r="C13" i="13"/>
  <c r="C11" i="13"/>
  <c r="C14" i="12"/>
  <c r="C8" i="12"/>
  <c r="D41" i="13" l="1"/>
  <c r="D42" i="13"/>
  <c r="E40" i="13"/>
  <c r="E39" i="13"/>
  <c r="C42" i="13"/>
  <c r="C41" i="13"/>
  <c r="D32" i="13"/>
  <c r="D33" i="13"/>
  <c r="C34" i="13"/>
  <c r="C35" i="13"/>
  <c r="C28" i="13"/>
  <c r="C27" i="13"/>
  <c r="D27" i="13"/>
  <c r="D28" i="13"/>
  <c r="E25" i="13"/>
  <c r="E26" i="13"/>
  <c r="C21" i="13"/>
  <c r="C20" i="13"/>
  <c r="E19" i="13"/>
  <c r="E18" i="13"/>
  <c r="D20" i="13"/>
  <c r="D21" i="13"/>
  <c r="D11" i="13"/>
  <c r="D12" i="13"/>
  <c r="D14" i="12"/>
  <c r="C16" i="12"/>
  <c r="C15" i="12"/>
  <c r="E41" i="13" l="1"/>
  <c r="E42" i="13"/>
  <c r="F40" i="13"/>
  <c r="F39" i="13"/>
  <c r="D34" i="13"/>
  <c r="D35" i="13"/>
  <c r="E33" i="13"/>
  <c r="E32" i="13"/>
  <c r="E28" i="13"/>
  <c r="E27" i="13"/>
  <c r="F26" i="13"/>
  <c r="F25" i="13"/>
  <c r="E20" i="13"/>
  <c r="E21" i="13"/>
  <c r="F19" i="13"/>
  <c r="F18" i="13"/>
  <c r="D13" i="13"/>
  <c r="D14" i="13"/>
  <c r="E12" i="13"/>
  <c r="E11" i="13"/>
  <c r="E14" i="12"/>
  <c r="D16" i="12"/>
  <c r="D18" i="12" s="1"/>
  <c r="C17" i="12"/>
  <c r="C18" i="12"/>
  <c r="D15" i="12"/>
  <c r="F42" i="13" l="1"/>
  <c r="F41" i="13"/>
  <c r="G40" i="13"/>
  <c r="G39" i="13"/>
  <c r="E35" i="13"/>
  <c r="E34" i="13"/>
  <c r="F33" i="13"/>
  <c r="F32" i="13"/>
  <c r="F28" i="13"/>
  <c r="F27" i="13"/>
  <c r="G26" i="13"/>
  <c r="G25" i="13"/>
  <c r="F21" i="13"/>
  <c r="F20" i="13"/>
  <c r="G19" i="13"/>
  <c r="G18" i="13"/>
  <c r="F12" i="13"/>
  <c r="F11" i="13"/>
  <c r="E14" i="13"/>
  <c r="E13" i="13"/>
  <c r="F14" i="12"/>
  <c r="D17" i="12"/>
  <c r="C21" i="12"/>
  <c r="C25" i="12" s="1"/>
  <c r="C33" i="12"/>
  <c r="E16" i="12"/>
  <c r="D21" i="12"/>
  <c r="D25" i="12" s="1"/>
  <c r="D26" i="12" s="1"/>
  <c r="C38" i="12"/>
  <c r="C40" i="12" s="1"/>
  <c r="D33" i="12"/>
  <c r="D35" i="12" s="1"/>
  <c r="D38" i="12"/>
  <c r="E15" i="12"/>
  <c r="C26" i="12" l="1"/>
  <c r="C27" i="12" s="1"/>
  <c r="D27" i="12" s="1"/>
  <c r="G41" i="13"/>
  <c r="G42" i="13"/>
  <c r="G43" i="13" s="1"/>
  <c r="H39" i="13"/>
  <c r="H40" i="13"/>
  <c r="F35" i="13"/>
  <c r="F34" i="13"/>
  <c r="G32" i="13"/>
  <c r="G33" i="13"/>
  <c r="G28" i="13"/>
  <c r="G27" i="13"/>
  <c r="H25" i="13"/>
  <c r="H26" i="13"/>
  <c r="G29" i="13"/>
  <c r="G21" i="13"/>
  <c r="G22" i="13" s="1"/>
  <c r="G20" i="13"/>
  <c r="H18" i="13"/>
  <c r="H19" i="13"/>
  <c r="F14" i="13"/>
  <c r="F13" i="13"/>
  <c r="G11" i="13"/>
  <c r="G12" i="13"/>
  <c r="G14" i="12"/>
  <c r="C35" i="12"/>
  <c r="C36" i="12" s="1"/>
  <c r="D36" i="12" s="1"/>
  <c r="C23" i="12"/>
  <c r="C24" i="12" s="1"/>
  <c r="C28" i="12" s="1"/>
  <c r="D23" i="12"/>
  <c r="E18" i="12"/>
  <c r="E17" i="12"/>
  <c r="F16" i="12"/>
  <c r="F15" i="12"/>
  <c r="D40" i="12"/>
  <c r="C30" i="12" l="1"/>
  <c r="C31" i="12" s="1"/>
  <c r="I40" i="13"/>
  <c r="I39" i="13"/>
  <c r="H41" i="13"/>
  <c r="H42" i="13"/>
  <c r="H32" i="13"/>
  <c r="H33" i="13"/>
  <c r="G34" i="13"/>
  <c r="G35" i="13"/>
  <c r="H27" i="13"/>
  <c r="H28" i="13"/>
  <c r="I25" i="13"/>
  <c r="I26" i="13"/>
  <c r="I18" i="13"/>
  <c r="I19" i="13"/>
  <c r="H20" i="13"/>
  <c r="H21" i="13"/>
  <c r="G13" i="13"/>
  <c r="G14" i="13"/>
  <c r="G15" i="13" s="1"/>
  <c r="H11" i="13"/>
  <c r="H12" i="13"/>
  <c r="H14" i="12"/>
  <c r="D24" i="12"/>
  <c r="D28" i="12" s="1"/>
  <c r="D30" i="12" s="1"/>
  <c r="G16" i="12"/>
  <c r="F18" i="12"/>
  <c r="F17" i="12"/>
  <c r="E21" i="12"/>
  <c r="E38" i="12"/>
  <c r="E33" i="12"/>
  <c r="C46" i="12"/>
  <c r="C47" i="12" s="1"/>
  <c r="C44" i="12"/>
  <c r="C45" i="12" s="1"/>
  <c r="C42" i="12"/>
  <c r="C43" i="12" s="1"/>
  <c r="D46" i="12"/>
  <c r="D44" i="12"/>
  <c r="D42" i="12"/>
  <c r="C41" i="12"/>
  <c r="D41" i="12" s="1"/>
  <c r="G15" i="12"/>
  <c r="D31" i="12" l="1"/>
  <c r="H15" i="12"/>
  <c r="I41" i="13"/>
  <c r="I42" i="13"/>
  <c r="J40" i="13"/>
  <c r="J39" i="13"/>
  <c r="H34" i="13"/>
  <c r="H35" i="13"/>
  <c r="I33" i="13"/>
  <c r="I32" i="13"/>
  <c r="G36" i="13"/>
  <c r="J26" i="13"/>
  <c r="J25" i="13"/>
  <c r="I27" i="13"/>
  <c r="I28" i="13"/>
  <c r="I21" i="13"/>
  <c r="I20" i="13"/>
  <c r="J19" i="13"/>
  <c r="J18" i="13"/>
  <c r="I12" i="13"/>
  <c r="I11" i="13"/>
  <c r="H13" i="13"/>
  <c r="H14" i="13"/>
  <c r="I14" i="12"/>
  <c r="E23" i="12"/>
  <c r="E24" i="12" s="1"/>
  <c r="E28" i="12" s="1"/>
  <c r="E30" i="12" s="1"/>
  <c r="E25" i="12"/>
  <c r="E26" i="12" s="1"/>
  <c r="E27" i="12" s="1"/>
  <c r="E40" i="12"/>
  <c r="E41" i="12" s="1"/>
  <c r="G17" i="12"/>
  <c r="G18" i="12"/>
  <c r="G19" i="12" s="1"/>
  <c r="E35" i="12"/>
  <c r="F21" i="12"/>
  <c r="F25" i="12" s="1"/>
  <c r="F26" i="12" s="1"/>
  <c r="F38" i="12"/>
  <c r="F40" i="12" s="1"/>
  <c r="F33" i="12"/>
  <c r="F35" i="12" s="1"/>
  <c r="H16" i="12"/>
  <c r="D45" i="12"/>
  <c r="D47" i="12"/>
  <c r="D43" i="12"/>
  <c r="E31" i="12" l="1"/>
  <c r="I15" i="12"/>
  <c r="J42" i="13"/>
  <c r="J41" i="13"/>
  <c r="K40" i="13"/>
  <c r="K39" i="13"/>
  <c r="I35" i="13"/>
  <c r="I34" i="13"/>
  <c r="J33" i="13"/>
  <c r="J32" i="13"/>
  <c r="J28" i="13"/>
  <c r="J27" i="13"/>
  <c r="K26" i="13"/>
  <c r="K25" i="13"/>
  <c r="K18" i="13"/>
  <c r="K19" i="13"/>
  <c r="J21" i="13"/>
  <c r="J20" i="13"/>
  <c r="J12" i="13"/>
  <c r="J11" i="13"/>
  <c r="I14" i="13"/>
  <c r="I13" i="13"/>
  <c r="J14" i="12"/>
  <c r="F27" i="12"/>
  <c r="F23" i="12"/>
  <c r="F24" i="12" s="1"/>
  <c r="F28" i="12" s="1"/>
  <c r="F30" i="12" s="1"/>
  <c r="E36" i="12"/>
  <c r="F36" i="12" s="1"/>
  <c r="F42" i="12"/>
  <c r="F46" i="12"/>
  <c r="F44" i="12"/>
  <c r="H17" i="12"/>
  <c r="H18" i="12"/>
  <c r="F41" i="12"/>
  <c r="I16" i="12"/>
  <c r="G21" i="12"/>
  <c r="G25" i="12" s="1"/>
  <c r="G26" i="12" s="1"/>
  <c r="G38" i="12"/>
  <c r="G40" i="12" s="1"/>
  <c r="G33" i="12"/>
  <c r="G35" i="12" s="1"/>
  <c r="E42" i="12"/>
  <c r="E43" i="12" s="1"/>
  <c r="E46" i="12"/>
  <c r="E47" i="12" s="1"/>
  <c r="E44" i="12"/>
  <c r="E45" i="12" s="1"/>
  <c r="F31" i="12" l="1"/>
  <c r="J15" i="12"/>
  <c r="K42" i="13"/>
  <c r="K41" i="13"/>
  <c r="L39" i="13"/>
  <c r="L40" i="13"/>
  <c r="J35" i="13"/>
  <c r="J34" i="13"/>
  <c r="K32" i="13"/>
  <c r="K33" i="13"/>
  <c r="L25" i="13"/>
  <c r="L26" i="13"/>
  <c r="K27" i="13"/>
  <c r="K28" i="13"/>
  <c r="K20" i="13"/>
  <c r="K21" i="13"/>
  <c r="L18" i="13"/>
  <c r="L19" i="13"/>
  <c r="K11" i="13"/>
  <c r="K12" i="13"/>
  <c r="J14" i="13"/>
  <c r="J13" i="13"/>
  <c r="G27" i="12"/>
  <c r="K14" i="12"/>
  <c r="G34" i="12"/>
  <c r="G22" i="12"/>
  <c r="G23" i="12"/>
  <c r="G24" i="12" s="1"/>
  <c r="F43" i="12"/>
  <c r="G36" i="12"/>
  <c r="F45" i="12"/>
  <c r="F47" i="12"/>
  <c r="G39" i="12"/>
  <c r="I17" i="12"/>
  <c r="I18" i="12"/>
  <c r="H21" i="12"/>
  <c r="H25" i="12" s="1"/>
  <c r="H26" i="12" s="1"/>
  <c r="H27" i="12" s="1"/>
  <c r="H38" i="12"/>
  <c r="H33" i="12"/>
  <c r="G42" i="12"/>
  <c r="G46" i="12"/>
  <c r="G47" i="12" s="1"/>
  <c r="G44" i="12"/>
  <c r="G41" i="12"/>
  <c r="J16" i="12"/>
  <c r="G28" i="12" l="1"/>
  <c r="L41" i="13"/>
  <c r="L42" i="13"/>
  <c r="L43" i="13" s="1"/>
  <c r="L32" i="13"/>
  <c r="L33" i="13"/>
  <c r="K34" i="13"/>
  <c r="K35" i="13"/>
  <c r="L27" i="13"/>
  <c r="L28" i="13"/>
  <c r="L29" i="13" s="1"/>
  <c r="L20" i="13"/>
  <c r="L21" i="13"/>
  <c r="L22" i="13" s="1"/>
  <c r="K13" i="13"/>
  <c r="K14" i="13"/>
  <c r="L11" i="13"/>
  <c r="L12" i="13"/>
  <c r="L14" i="12"/>
  <c r="H23" i="12"/>
  <c r="H24" i="12" s="1"/>
  <c r="H28" i="12" s="1"/>
  <c r="H30" i="12" s="1"/>
  <c r="G43" i="12"/>
  <c r="G45" i="12"/>
  <c r="K16" i="12"/>
  <c r="H40" i="12"/>
  <c r="J18" i="12"/>
  <c r="J17" i="12"/>
  <c r="I21" i="12"/>
  <c r="I33" i="12"/>
  <c r="I35" i="12" s="1"/>
  <c r="I38" i="12"/>
  <c r="I40" i="12" s="1"/>
  <c r="K15" i="12"/>
  <c r="H35" i="12"/>
  <c r="G30" i="12" l="1"/>
  <c r="G31" i="12" s="1"/>
  <c r="H31" i="12" s="1"/>
  <c r="G29" i="12"/>
  <c r="L34" i="13"/>
  <c r="L35" i="13"/>
  <c r="L36" i="13" s="1"/>
  <c r="L13" i="13"/>
  <c r="L14" i="13"/>
  <c r="I23" i="12"/>
  <c r="I24" i="12" s="1"/>
  <c r="I28" i="12" s="1"/>
  <c r="I30" i="12" s="1"/>
  <c r="I25" i="12"/>
  <c r="I26" i="12" s="1"/>
  <c r="I27" i="12" s="1"/>
  <c r="L16" i="12"/>
  <c r="I46" i="12"/>
  <c r="I44" i="12"/>
  <c r="I42" i="12"/>
  <c r="H44" i="12"/>
  <c r="H45" i="12" s="1"/>
  <c r="H42" i="12"/>
  <c r="H43" i="12" s="1"/>
  <c r="H46" i="12"/>
  <c r="H47" i="12" s="1"/>
  <c r="H36" i="12"/>
  <c r="I36" i="12" s="1"/>
  <c r="K17" i="12"/>
  <c r="K18" i="12"/>
  <c r="L15" i="12"/>
  <c r="H41" i="12"/>
  <c r="I41" i="12" s="1"/>
  <c r="J21" i="12"/>
  <c r="J25" i="12" s="1"/>
  <c r="J26" i="12" s="1"/>
  <c r="J33" i="12"/>
  <c r="J38" i="12"/>
  <c r="I31" i="12" l="1"/>
  <c r="L15" i="13"/>
  <c r="J27" i="12"/>
  <c r="J23" i="12"/>
  <c r="J24" i="12" s="1"/>
  <c r="J28" i="12" s="1"/>
  <c r="J30" i="12" s="1"/>
  <c r="I43" i="12"/>
  <c r="I45" i="12"/>
  <c r="J35" i="12"/>
  <c r="K21" i="12"/>
  <c r="K25" i="12" s="1"/>
  <c r="K26" i="12" s="1"/>
  <c r="K38" i="12"/>
  <c r="K40" i="12" s="1"/>
  <c r="K33" i="12"/>
  <c r="K35" i="12" s="1"/>
  <c r="I47" i="12"/>
  <c r="J40" i="12"/>
  <c r="J41" i="12" s="1"/>
  <c r="L17" i="12"/>
  <c r="L18" i="12"/>
  <c r="L19" i="12" s="1"/>
  <c r="J31" i="12" l="1"/>
  <c r="K27" i="12"/>
  <c r="K23" i="12"/>
  <c r="K24" i="12" s="1"/>
  <c r="K28" i="12" s="1"/>
  <c r="K30" i="12" s="1"/>
  <c r="K31" i="12" s="1"/>
  <c r="J36" i="12"/>
  <c r="K36" i="12" s="1"/>
  <c r="L21" i="12"/>
  <c r="L33" i="12"/>
  <c r="L35" i="12" s="1"/>
  <c r="L38" i="12"/>
  <c r="L40" i="12" s="1"/>
  <c r="K44" i="12"/>
  <c r="K42" i="12"/>
  <c r="K46" i="12"/>
  <c r="K41" i="12"/>
  <c r="J42" i="12"/>
  <c r="J43" i="12" s="1"/>
  <c r="J46" i="12"/>
  <c r="J47" i="12" s="1"/>
  <c r="J44" i="12"/>
  <c r="J45" i="12" s="1"/>
  <c r="L23" i="12" l="1"/>
  <c r="L24" i="12" s="1"/>
  <c r="L25" i="12"/>
  <c r="L26" i="12" s="1"/>
  <c r="L27" i="12" s="1"/>
  <c r="K47" i="12"/>
  <c r="K43" i="12"/>
  <c r="K45" i="12"/>
  <c r="L34" i="12"/>
  <c r="L39" i="12"/>
  <c r="L41" i="12"/>
  <c r="L22" i="12"/>
  <c r="L42" i="12"/>
  <c r="L46" i="12"/>
  <c r="L44" i="12"/>
  <c r="L36" i="12"/>
  <c r="L28" i="12" l="1"/>
  <c r="L47" i="12"/>
  <c r="L45" i="12"/>
  <c r="L43" i="12"/>
  <c r="L30" i="12" l="1"/>
  <c r="L31" i="12" s="1"/>
  <c r="L29" i="12"/>
</calcChain>
</file>

<file path=xl/sharedStrings.xml><?xml version="1.0" encoding="utf-8"?>
<sst xmlns="http://schemas.openxmlformats.org/spreadsheetml/2006/main" count="114" uniqueCount="57">
  <si>
    <t>Bitcoin Compound Annual Growth Rate</t>
  </si>
  <si>
    <t>Bitcoin USD Price</t>
  </si>
  <si>
    <t>Bitcoin USD Marketcap</t>
  </si>
  <si>
    <t>Bitcoin USD Price Start</t>
  </si>
  <si>
    <t>Stable Receiver Balance</t>
  </si>
  <si>
    <t>USD is fixed regardless on market dynamics. Bitcoin is variable depending on market dynamics.</t>
  </si>
  <si>
    <t>Stable Provider Balance</t>
  </si>
  <si>
    <t>USD and Bitcoin is variable depending on market dynamics.</t>
  </si>
  <si>
    <t>Stable Receiver Yield Allocation</t>
  </si>
  <si>
    <t>Stable Provider Yield Allocation</t>
  </si>
  <si>
    <t>Stable Balancer Yield Allocation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</si>
  <si>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</si>
  <si>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</si>
  <si>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</si>
  <si>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</si>
  <si>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</si>
  <si>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</si>
  <si>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</si>
  <si>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</si>
  <si>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</si>
  <si>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</si>
  <si>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Remaining BTC Yield %</t>
  </si>
  <si>
    <t>Cumulative BTC Yield %</t>
  </si>
  <si>
    <t>Bitcoin Investor / Stable Provider</t>
  </si>
  <si>
    <t>Lightning Bank / Stable Balancer</t>
  </si>
  <si>
    <t>Cumulative $1M USD Yield</t>
  </si>
  <si>
    <t>Cumulative 10 BTC Yield</t>
  </si>
  <si>
    <t>Fiat Investor / Stable Receiver</t>
  </si>
  <si>
    <t>Total Yield Allocation</t>
  </si>
  <si>
    <t>Cumulative 20K BTC TVL Yield</t>
  </si>
  <si>
    <t>Cumulative 400K BTC TVL Yield</t>
  </si>
  <si>
    <t>Cumulative 1M BTC TVL Yield</t>
  </si>
  <si>
    <t>Annual BTC Yield %</t>
  </si>
  <si>
    <t>Average Annual BTC Yield %</t>
  </si>
  <si>
    <t>Annual 10 BTC Yield</t>
  </si>
  <si>
    <t>Annual USD Yield %</t>
  </si>
  <si>
    <t>Annual $1M USD Yield</t>
  </si>
  <si>
    <t>Annual 20K BTC TVL Yield</t>
  </si>
  <si>
    <t>Annual 400K BTC TVL Yield</t>
  </si>
  <si>
    <t>Annual 1M BTC TVL Yield</t>
  </si>
  <si>
    <t>Start Price</t>
  </si>
  <si>
    <t>End Price</t>
  </si>
  <si>
    <t>CAGR</t>
  </si>
  <si>
    <t>Start Date</t>
  </si>
  <si>
    <t>End Date</t>
  </si>
  <si>
    <t>Bitcoin Compound Annual Growth Rate Calculator</t>
  </si>
  <si>
    <t>Yield Estimate Calculator</t>
  </si>
  <si>
    <t>Yield Estimate Variables</t>
  </si>
  <si>
    <t>Bitcoin Lightning Bank - The Decentralized Strategy
Pairing Bitcoin Investors with Fiat Investors for Yield Extraction</t>
  </si>
  <si>
    <t>Threshold where the majority of Bitcoin Yield has been extracted and it may be ideal to sell principal BTC to repay debt obligation</t>
  </si>
  <si>
    <t>Significant data points</t>
  </si>
  <si>
    <t>Yield Estimate 10 Year Burndown</t>
  </si>
  <si>
    <t>Year</t>
  </si>
  <si>
    <t>Compounded Cumulative $1M USD Yield</t>
  </si>
  <si>
    <t>Compounded Annual $1M USD Yield</t>
  </si>
  <si>
    <t>Compounded Average Annual USD Yield %</t>
  </si>
  <si>
    <t>Compounded Annual USD Yield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</si>
</sst>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##0.00,,&quot; M&quot;"/>
    <numFmt numFmtId="165" formatCode="&quot;$&quot;#,##0.000"/>
    <numFmt numFmtId="166" formatCode="&quot;$&quot;#,##0,&quot; K&quot;"/>
    <numFmt numFmtId="167" formatCode="&quot;$&quot;###0.00,,,,&quot; T&quot;"/>
    <numFmt numFmtId="168" formatCode="&quot;$&quot;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22"/>
      <color theme="0"/>
      <name val="Aptos Display"/>
      <family val="2"/>
      <scheme val="major"/>
    </font>
    <font>
      <sz val="16"/>
      <color theme="0"/>
      <name val="Aptos Display"/>
      <family val="2"/>
      <scheme val="major"/>
    </font>
    <font>
      <sz val="12"/>
      <color theme="0"/>
      <name val="Aptos Display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D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5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4" fontId="1" fillId="0" borderId="1" xfId="0" applyNumberFormat="1" applyFont="1" applyBorder="1" applyAlignment="1">
      <alignment horizontal="left" vertical="center" indent="1"/>
    </xf>
    <xf numFmtId="0" fontId="4" fillId="5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left" vertical="center" indent="1"/>
    </xf>
    <xf numFmtId="4" fontId="1" fillId="0" borderId="11" xfId="0" applyNumberFormat="1" applyFont="1" applyBorder="1" applyAlignment="1">
      <alignment horizontal="left" vertical="center" indent="1"/>
    </xf>
    <xf numFmtId="4" fontId="1" fillId="0" borderId="4" xfId="0" applyNumberFormat="1" applyFont="1" applyBorder="1" applyAlignment="1">
      <alignment horizontal="left" vertical="center" indent="1"/>
    </xf>
    <xf numFmtId="4" fontId="1" fillId="0" borderId="12" xfId="0" applyNumberFormat="1" applyFont="1" applyBorder="1" applyAlignment="1">
      <alignment horizontal="left" vertical="center" indent="1"/>
    </xf>
    <xf numFmtId="4" fontId="1" fillId="0" borderId="3" xfId="0" applyNumberFormat="1" applyFont="1" applyBorder="1" applyAlignment="1">
      <alignment horizontal="left" vertical="center" indent="1"/>
    </xf>
    <xf numFmtId="4" fontId="1" fillId="0" borderId="2" xfId="0" applyNumberFormat="1" applyFont="1" applyBorder="1" applyAlignment="1">
      <alignment horizontal="left" vertical="center" indent="1"/>
    </xf>
    <xf numFmtId="0" fontId="1" fillId="0" borderId="10" xfId="0" applyFont="1" applyBorder="1" applyAlignment="1">
      <alignment horizontal="left" vertical="center" indent="1"/>
    </xf>
    <xf numFmtId="165" fontId="1" fillId="0" borderId="5" xfId="0" applyNumberFormat="1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6" fontId="1" fillId="0" borderId="6" xfId="0" applyNumberFormat="1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164" fontId="4" fillId="4" borderId="0" xfId="0" applyNumberFormat="1" applyFont="1" applyFill="1" applyAlignment="1">
      <alignment horizontal="left" vertical="center" wrapText="1" indent="1"/>
    </xf>
    <xf numFmtId="9" fontId="4" fillId="4" borderId="0" xfId="0" applyNumberFormat="1" applyFont="1" applyFill="1" applyAlignment="1">
      <alignment horizontal="left" vertical="center" indent="1"/>
    </xf>
    <xf numFmtId="3" fontId="1" fillId="0" borderId="2" xfId="0" applyNumberFormat="1" applyFont="1" applyBorder="1" applyAlignment="1">
      <alignment horizontal="left" vertical="center" indent="1"/>
    </xf>
    <xf numFmtId="3" fontId="1" fillId="0" borderId="1" xfId="0" applyNumberFormat="1" applyFont="1" applyBorder="1" applyAlignment="1">
      <alignment horizontal="left" vertical="center" indent="1"/>
    </xf>
    <xf numFmtId="3" fontId="1" fillId="0" borderId="12" xfId="0" applyNumberFormat="1" applyFont="1" applyBorder="1" applyAlignment="1">
      <alignment horizontal="left" vertical="center" indent="1"/>
    </xf>
    <xf numFmtId="3" fontId="1" fillId="0" borderId="3" xfId="0" applyNumberFormat="1" applyFont="1" applyBorder="1" applyAlignment="1">
      <alignment horizontal="left" vertical="center" indent="1"/>
    </xf>
    <xf numFmtId="164" fontId="1" fillId="0" borderId="11" xfId="0" applyNumberFormat="1" applyFont="1" applyBorder="1" applyAlignment="1">
      <alignment horizontal="left" vertical="center" indent="1"/>
    </xf>
    <xf numFmtId="164" fontId="1" fillId="0" borderId="12" xfId="0" applyNumberFormat="1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left" vertical="center" indent="1"/>
    </xf>
    <xf numFmtId="167" fontId="1" fillId="0" borderId="12" xfId="0" applyNumberFormat="1" applyFont="1" applyBorder="1" applyAlignment="1">
      <alignment horizontal="left" vertical="center" indent="1"/>
    </xf>
    <xf numFmtId="167" fontId="1" fillId="0" borderId="3" xfId="0" applyNumberFormat="1" applyFont="1" applyBorder="1" applyAlignment="1">
      <alignment horizontal="left" vertical="center" indent="1"/>
    </xf>
    <xf numFmtId="168" fontId="1" fillId="5" borderId="0" xfId="0" applyNumberFormat="1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10" fontId="1" fillId="0" borderId="0" xfId="0" applyNumberFormat="1" applyFont="1" applyAlignment="1">
      <alignment horizontal="left" vertical="center" indent="1"/>
    </xf>
    <xf numFmtId="10" fontId="5" fillId="5" borderId="0" xfId="0" applyNumberFormat="1" applyFont="1" applyFill="1" applyAlignment="1">
      <alignment horizontal="left" vertical="center" indent="1"/>
    </xf>
    <xf numFmtId="10" fontId="5" fillId="4" borderId="0" xfId="0" applyNumberFormat="1" applyFont="1" applyFill="1" applyAlignment="1">
      <alignment horizontal="left" vertical="center" wrapText="1" indent="1"/>
    </xf>
    <xf numFmtId="10" fontId="5" fillId="7" borderId="0" xfId="0" applyNumberFormat="1" applyFont="1" applyFill="1" applyAlignment="1">
      <alignment horizontal="left" vertical="center" wrapText="1" indent="1"/>
    </xf>
    <xf numFmtId="164" fontId="1" fillId="0" borderId="0" xfId="0" applyNumberFormat="1" applyFont="1" applyAlignment="1">
      <alignment horizontal="left" vertical="center" indent="1"/>
    </xf>
    <xf numFmtId="168" fontId="1" fillId="0" borderId="0" xfId="0" applyNumberFormat="1" applyFont="1" applyAlignment="1">
      <alignment horizontal="left" vertical="center" indent="1"/>
    </xf>
    <xf numFmtId="2" fontId="1" fillId="0" borderId="0" xfId="0" applyNumberFormat="1" applyFont="1" applyAlignment="1">
      <alignment horizontal="left" vertical="center" indent="1"/>
    </xf>
    <xf numFmtId="0" fontId="1" fillId="7" borderId="0" xfId="0" applyFont="1" applyFill="1" applyAlignment="1">
      <alignment horizontal="left" vertical="center" wrapText="1" indent="1"/>
    </xf>
    <xf numFmtId="10" fontId="4" fillId="7" borderId="9" xfId="0" applyNumberFormat="1" applyFont="1" applyFill="1" applyBorder="1" applyAlignment="1">
      <alignment horizontal="left" vertical="center" wrapText="1" indent="1"/>
    </xf>
    <xf numFmtId="10" fontId="4" fillId="7" borderId="6" xfId="0" applyNumberFormat="1" applyFont="1" applyFill="1" applyBorder="1" applyAlignment="1">
      <alignment horizontal="left" vertical="center" wrapText="1" indent="1"/>
    </xf>
    <xf numFmtId="10" fontId="3" fillId="0" borderId="4" xfId="0" applyNumberFormat="1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10" fontId="1" fillId="0" borderId="1" xfId="0" applyNumberFormat="1" applyFont="1" applyBorder="1" applyAlignment="1">
      <alignment horizontal="left" vertical="center" indent="1"/>
    </xf>
    <xf numFmtId="10" fontId="3" fillId="0" borderId="11" xfId="0" applyNumberFormat="1" applyFont="1" applyBorder="1" applyAlignment="1">
      <alignment horizontal="left" vertical="center" indent="1"/>
    </xf>
    <xf numFmtId="10" fontId="3" fillId="0" borderId="2" xfId="0" applyNumberFormat="1" applyFont="1" applyBorder="1" applyAlignment="1">
      <alignment horizontal="left" vertical="center" indent="1"/>
    </xf>
    <xf numFmtId="0" fontId="2" fillId="2" borderId="0" xfId="0" applyFont="1" applyFill="1" applyAlignment="1">
      <alignment horizontal="right" vertical="center" indent="1"/>
    </xf>
    <xf numFmtId="0" fontId="2" fillId="2" borderId="0" xfId="0" applyFont="1" applyFill="1" applyAlignment="1">
      <alignment horizontal="right" vertical="center" wrapText="1" indent="1"/>
    </xf>
    <xf numFmtId="10" fontId="4" fillId="6" borderId="0" xfId="0" applyNumberFormat="1" applyFont="1" applyFill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10" fontId="1" fillId="0" borderId="12" xfId="0" applyNumberFormat="1" applyFont="1" applyBorder="1" applyAlignment="1">
      <alignment horizontal="left" vertical="center" indent="1"/>
    </xf>
    <xf numFmtId="10" fontId="1" fillId="0" borderId="3" xfId="0" applyNumberFormat="1" applyFont="1" applyBorder="1" applyAlignment="1">
      <alignment horizontal="left" vertical="center" indent="1"/>
    </xf>
    <xf numFmtId="10" fontId="3" fillId="0" borderId="3" xfId="0" applyNumberFormat="1" applyFont="1" applyBorder="1" applyAlignment="1">
      <alignment horizontal="left" vertical="center" indent="1"/>
    </xf>
    <xf numFmtId="166" fontId="1" fillId="0" borderId="1" xfId="0" applyNumberFormat="1" applyFont="1" applyBorder="1" applyAlignment="1">
      <alignment horizontal="left" vertical="center" indent="1"/>
    </xf>
    <xf numFmtId="10" fontId="1" fillId="0" borderId="11" xfId="0" applyNumberFormat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64" fontId="1" fillId="0" borderId="4" xfId="0" applyNumberFormat="1" applyFont="1" applyBorder="1" applyAlignment="1">
      <alignment horizontal="left" vertical="center" indent="1"/>
    </xf>
    <xf numFmtId="10" fontId="1" fillId="0" borderId="4" xfId="0" applyNumberFormat="1" applyFont="1" applyBorder="1" applyAlignment="1">
      <alignment horizontal="left" vertical="center" indent="1"/>
    </xf>
    <xf numFmtId="3" fontId="4" fillId="6" borderId="0" xfId="0" applyNumberFormat="1" applyFont="1" applyFill="1" applyAlignment="1">
      <alignment horizontal="left" vertical="center" indent="1"/>
    </xf>
    <xf numFmtId="10" fontId="4" fillId="5" borderId="0" xfId="0" applyNumberFormat="1" applyFont="1" applyFill="1" applyAlignment="1">
      <alignment horizontal="left" vertical="center" indent="1"/>
    </xf>
    <xf numFmtId="10" fontId="5" fillId="6" borderId="0" xfId="0" applyNumberFormat="1" applyFont="1" applyFill="1" applyAlignment="1">
      <alignment horizontal="left" vertical="center" indent="1"/>
    </xf>
    <xf numFmtId="164" fontId="1" fillId="7" borderId="0" xfId="0" applyNumberFormat="1" applyFont="1" applyFill="1" applyAlignment="1">
      <alignment horizontal="left" vertical="center" indent="1"/>
    </xf>
    <xf numFmtId="10" fontId="4" fillId="5" borderId="0" xfId="0" applyNumberFormat="1" applyFont="1" applyFill="1" applyAlignment="1">
      <alignment horizontal="left" vertical="center" wrapText="1" indent="1"/>
    </xf>
    <xf numFmtId="10" fontId="2" fillId="2" borderId="0" xfId="0" applyNumberFormat="1" applyFont="1" applyFill="1" applyAlignment="1">
      <alignment horizontal="left" vertical="center" wrapText="1" indent="1"/>
    </xf>
    <xf numFmtId="10" fontId="4" fillId="8" borderId="0" xfId="0" applyNumberFormat="1" applyFont="1" applyFill="1" applyAlignment="1">
      <alignment horizontal="left" vertical="center" wrapText="1" indent="1"/>
    </xf>
    <xf numFmtId="168" fontId="1" fillId="4" borderId="0" xfId="0" applyNumberFormat="1" applyFont="1" applyFill="1" applyAlignment="1">
      <alignment horizontal="left" vertical="center" indent="1"/>
    </xf>
    <xf numFmtId="14" fontId="1" fillId="4" borderId="0" xfId="0" applyNumberFormat="1" applyFont="1" applyFill="1" applyAlignment="1">
      <alignment horizontal="left" vertical="center" wrapText="1" indent="1"/>
    </xf>
    <xf numFmtId="10" fontId="5" fillId="9" borderId="0" xfId="0" applyNumberFormat="1" applyFont="1" applyFill="1" applyAlignment="1">
      <alignment horizontal="left" vertical="center" indent="1"/>
    </xf>
    <xf numFmtId="10" fontId="4" fillId="9" borderId="9" xfId="0" applyNumberFormat="1" applyFont="1" applyFill="1" applyBorder="1" applyAlignment="1">
      <alignment horizontal="left" vertical="center" wrapText="1" indent="1"/>
    </xf>
    <xf numFmtId="0" fontId="1" fillId="9" borderId="0" xfId="0" applyFont="1" applyFill="1" applyAlignment="1">
      <alignment horizontal="left" vertical="center" wrapText="1" indent="1"/>
    </xf>
    <xf numFmtId="10" fontId="4" fillId="9" borderId="9" xfId="0" applyNumberFormat="1" applyFont="1" applyFill="1" applyBorder="1" applyAlignment="1">
      <alignment horizontal="left" vertical="center" indent="1"/>
    </xf>
    <xf numFmtId="10" fontId="4" fillId="6" borderId="9" xfId="0" applyNumberFormat="1" applyFont="1" applyFill="1" applyBorder="1" applyAlignment="1">
      <alignment horizontal="left" vertical="center" wrapText="1" indent="1"/>
    </xf>
    <xf numFmtId="0" fontId="1" fillId="6" borderId="0" xfId="0" applyFont="1" applyFill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indent="1"/>
    </xf>
    <xf numFmtId="10" fontId="1" fillId="0" borderId="2" xfId="0" applyNumberFormat="1" applyFont="1" applyBorder="1" applyAlignment="1">
      <alignment horizontal="left" vertical="center" indent="1"/>
    </xf>
    <xf numFmtId="10" fontId="4" fillId="7" borderId="1" xfId="0" applyNumberFormat="1" applyFont="1" applyFill="1" applyBorder="1" applyAlignment="1">
      <alignment horizontal="left" vertical="center" wrapText="1" indent="1"/>
    </xf>
    <xf numFmtId="0" fontId="7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inden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9C89-1353-4987-8F23-FE7154F69287}">
  <dimension ref="A1:P58"/>
  <sheetViews>
    <sheetView tabSelected="1" zoomScaleNormal="100" workbookViewId="0">
      <selection activeCell="P19" sqref="P19"/>
    </sheetView>
  </sheetViews>
  <sheetFormatPr defaultRowHeight="15" customHeight="1" x14ac:dyDescent="0.45"/>
  <cols>
    <col min="1" max="1" width="1.73046875" style="7" customWidth="1"/>
    <col min="2" max="2" width="36" style="7" customWidth="1"/>
    <col min="3" max="12" width="12" style="7" customWidth="1"/>
    <col min="13" max="13" width="1.6640625" style="7" customWidth="1"/>
    <col min="14" max="14" width="14.46484375" style="7" customWidth="1"/>
    <col min="15" max="15" width="1.53125" style="7" customWidth="1"/>
    <col min="16" max="16" width="14.86328125" style="7" bestFit="1" customWidth="1"/>
    <col min="17" max="16384" width="9.06640625" style="7"/>
  </cols>
  <sheetData>
    <row r="1" spans="1:14" ht="15" customHeight="1" x14ac:dyDescent="0.45">
      <c r="A1" s="1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1"/>
    </row>
    <row r="2" spans="1:14" ht="15" customHeight="1" x14ac:dyDescent="0.45">
      <c r="A2" s="20"/>
      <c r="B2" s="5" t="s">
        <v>47</v>
      </c>
      <c r="C2" s="5"/>
      <c r="D2" s="44"/>
      <c r="E2" s="82" t="s">
        <v>48</v>
      </c>
      <c r="F2" s="83"/>
      <c r="G2" s="83"/>
      <c r="H2" s="83"/>
      <c r="I2" s="83"/>
      <c r="J2" s="83"/>
      <c r="K2" s="83"/>
      <c r="L2" s="83"/>
      <c r="M2" s="21"/>
    </row>
    <row r="3" spans="1:14" ht="15" customHeight="1" x14ac:dyDescent="0.45">
      <c r="A3" s="21"/>
      <c r="B3" s="53" t="s">
        <v>3</v>
      </c>
      <c r="C3" s="24">
        <v>100000</v>
      </c>
      <c r="D3" s="44"/>
      <c r="E3" s="83"/>
      <c r="F3" s="83"/>
      <c r="G3" s="83"/>
      <c r="H3" s="83"/>
      <c r="I3" s="83"/>
      <c r="J3" s="83"/>
      <c r="K3" s="83"/>
      <c r="L3" s="83"/>
      <c r="M3" s="21"/>
    </row>
    <row r="4" spans="1:14" ht="15" customHeight="1" x14ac:dyDescent="0.45">
      <c r="A4" s="21"/>
      <c r="B4" s="52" t="s">
        <v>0</v>
      </c>
      <c r="C4" s="25">
        <v>0.4</v>
      </c>
      <c r="D4" s="44"/>
      <c r="E4" s="83"/>
      <c r="F4" s="83"/>
      <c r="G4" s="83"/>
      <c r="H4" s="83"/>
      <c r="I4" s="83"/>
      <c r="J4" s="83"/>
      <c r="K4" s="83"/>
      <c r="L4" s="83"/>
      <c r="M4" s="21"/>
    </row>
    <row r="5" spans="1:14" ht="15" customHeight="1" x14ac:dyDescent="0.45">
      <c r="A5" s="21"/>
      <c r="B5" s="53" t="s">
        <v>8</v>
      </c>
      <c r="C5" s="39">
        <v>0.5</v>
      </c>
      <c r="D5" s="45"/>
      <c r="E5" s="83"/>
      <c r="F5" s="83"/>
      <c r="G5" s="83"/>
      <c r="H5" s="83"/>
      <c r="I5" s="83"/>
      <c r="J5" s="83"/>
      <c r="K5" s="83"/>
      <c r="L5" s="83"/>
      <c r="M5" s="21"/>
    </row>
    <row r="6" spans="1:14" ht="15" customHeight="1" x14ac:dyDescent="0.45">
      <c r="A6" s="21"/>
      <c r="B6" s="53" t="s">
        <v>9</v>
      </c>
      <c r="C6" s="39">
        <v>0.4</v>
      </c>
      <c r="D6" s="81"/>
      <c r="E6" s="1"/>
      <c r="F6" s="1"/>
      <c r="G6" s="1"/>
      <c r="H6" s="1"/>
      <c r="I6" s="1"/>
      <c r="J6" s="1"/>
      <c r="K6" s="1"/>
      <c r="L6" s="1"/>
      <c r="M6" s="55"/>
    </row>
    <row r="7" spans="1:14" ht="15" customHeight="1" x14ac:dyDescent="0.45">
      <c r="A7" s="21"/>
      <c r="B7" s="53" t="s">
        <v>10</v>
      </c>
      <c r="C7" s="39">
        <v>0.1</v>
      </c>
      <c r="D7" s="46"/>
      <c r="E7" s="65" t="s">
        <v>45</v>
      </c>
      <c r="F7" s="68"/>
      <c r="G7" s="68"/>
      <c r="H7" s="68"/>
      <c r="I7" s="68"/>
      <c r="J7" s="68"/>
      <c r="K7" s="69" t="s">
        <v>42</v>
      </c>
      <c r="L7" s="70">
        <f>(J8/F8)^(1/DATEDIF(H8,L8,"Y"))-1</f>
        <v>0.76925197017405411</v>
      </c>
      <c r="M7" s="21"/>
    </row>
    <row r="8" spans="1:14" ht="15" customHeight="1" x14ac:dyDescent="0.45">
      <c r="A8" s="21"/>
      <c r="B8" s="53" t="s">
        <v>28</v>
      </c>
      <c r="C8" s="40">
        <f>SUM(C5:C7)</f>
        <v>1</v>
      </c>
      <c r="D8" s="40"/>
      <c r="E8" s="69" t="s">
        <v>40</v>
      </c>
      <c r="F8" s="71">
        <v>314.25</v>
      </c>
      <c r="G8" s="69" t="s">
        <v>43</v>
      </c>
      <c r="H8" s="72">
        <v>42005</v>
      </c>
      <c r="I8" s="69" t="s">
        <v>41</v>
      </c>
      <c r="J8" s="71">
        <v>94443.520000000004</v>
      </c>
      <c r="K8" s="69" t="s">
        <v>44</v>
      </c>
      <c r="L8" s="72">
        <v>45658</v>
      </c>
      <c r="M8" s="21"/>
    </row>
    <row r="9" spans="1:14" ht="15" customHeight="1" x14ac:dyDescent="0.45">
      <c r="A9" s="55"/>
      <c r="B9" s="1"/>
      <c r="C9" s="19"/>
      <c r="D9" s="1"/>
      <c r="E9" s="1"/>
      <c r="F9" s="1"/>
      <c r="G9" s="1"/>
      <c r="H9" s="1"/>
      <c r="I9" s="1"/>
      <c r="J9" s="1"/>
      <c r="K9" s="1"/>
      <c r="L9" s="1"/>
      <c r="M9" s="55"/>
    </row>
    <row r="10" spans="1:14" ht="15" customHeight="1" x14ac:dyDescent="0.45">
      <c r="A10" s="21"/>
      <c r="B10" s="85" t="s">
        <v>46</v>
      </c>
      <c r="C10" s="8" t="s">
        <v>52</v>
      </c>
      <c r="D10" s="8" t="s">
        <v>52</v>
      </c>
      <c r="E10" s="8" t="s">
        <v>52</v>
      </c>
      <c r="F10" s="8" t="s">
        <v>52</v>
      </c>
      <c r="G10" s="8" t="s">
        <v>52</v>
      </c>
      <c r="H10" s="8" t="s">
        <v>52</v>
      </c>
      <c r="I10" s="8" t="s">
        <v>52</v>
      </c>
      <c r="J10" s="8" t="s">
        <v>52</v>
      </c>
      <c r="K10" s="8" t="s">
        <v>52</v>
      </c>
      <c r="L10" s="8" t="s">
        <v>52</v>
      </c>
      <c r="M10" s="21"/>
    </row>
    <row r="11" spans="1:14" ht="15" customHeight="1" x14ac:dyDescent="0.45">
      <c r="A11" s="21"/>
      <c r="B11" s="85"/>
      <c r="C11" s="8">
        <v>1</v>
      </c>
      <c r="D11" s="8">
        <v>2</v>
      </c>
      <c r="E11" s="8">
        <v>3</v>
      </c>
      <c r="F11" s="8">
        <v>4</v>
      </c>
      <c r="G11" s="8">
        <v>5</v>
      </c>
      <c r="H11" s="8">
        <v>6</v>
      </c>
      <c r="I11" s="8">
        <v>7</v>
      </c>
      <c r="J11" s="8">
        <v>8</v>
      </c>
      <c r="K11" s="8">
        <v>9</v>
      </c>
      <c r="L11" s="8">
        <v>10</v>
      </c>
      <c r="M11" s="21"/>
    </row>
    <row r="12" spans="1:14" ht="15" customHeight="1" x14ac:dyDescent="0.45">
      <c r="A12" s="21"/>
      <c r="B12" s="52" t="s">
        <v>4</v>
      </c>
      <c r="C12" s="9" t="s">
        <v>5</v>
      </c>
      <c r="D12" s="10"/>
      <c r="E12" s="10"/>
      <c r="F12" s="10"/>
      <c r="G12" s="10"/>
      <c r="H12" s="10"/>
      <c r="I12" s="10"/>
      <c r="J12" s="10"/>
      <c r="K12" s="10"/>
      <c r="L12" s="10"/>
      <c r="M12" s="55"/>
      <c r="N12" s="6"/>
    </row>
    <row r="13" spans="1:14" ht="15" customHeight="1" x14ac:dyDescent="0.45">
      <c r="A13" s="21"/>
      <c r="B13" s="52" t="s">
        <v>6</v>
      </c>
      <c r="C13" s="12" t="s">
        <v>7</v>
      </c>
      <c r="D13" s="2"/>
      <c r="E13" s="2"/>
      <c r="F13" s="2"/>
      <c r="G13" s="2"/>
      <c r="H13" s="2"/>
      <c r="I13" s="2"/>
      <c r="J13" s="2"/>
      <c r="K13" s="2"/>
      <c r="L13" s="2"/>
      <c r="M13" s="55"/>
      <c r="N13" s="6"/>
    </row>
    <row r="14" spans="1:14" ht="15" customHeight="1" x14ac:dyDescent="0.45">
      <c r="A14" s="21"/>
      <c r="B14" s="52" t="s">
        <v>1</v>
      </c>
      <c r="C14" s="12">
        <f>($C$3 * $C$4) + $C$3</f>
        <v>140000</v>
      </c>
      <c r="D14" s="2">
        <f>(C14 * $C$4) + C14</f>
        <v>196000</v>
      </c>
      <c r="E14" s="2">
        <f t="shared" ref="E14:L14" si="0">(D14 * $C$4) + D14</f>
        <v>274400</v>
      </c>
      <c r="F14" s="2">
        <f t="shared" si="0"/>
        <v>384160</v>
      </c>
      <c r="G14" s="2">
        <f t="shared" si="0"/>
        <v>537824</v>
      </c>
      <c r="H14" s="2">
        <f t="shared" si="0"/>
        <v>752953.6</v>
      </c>
      <c r="I14" s="2">
        <f t="shared" si="0"/>
        <v>1054135.04</v>
      </c>
      <c r="J14" s="2">
        <f t="shared" si="0"/>
        <v>1475789.0560000001</v>
      </c>
      <c r="K14" s="2">
        <f t="shared" si="0"/>
        <v>2066104.6784000001</v>
      </c>
      <c r="L14" s="2">
        <f t="shared" si="0"/>
        <v>2892546.5497600003</v>
      </c>
      <c r="M14" s="55"/>
    </row>
    <row r="15" spans="1:14" ht="15" customHeight="1" x14ac:dyDescent="0.45">
      <c r="A15" s="21"/>
      <c r="B15" s="52" t="s">
        <v>2</v>
      </c>
      <c r="C15" s="33">
        <f>C14*21000000</f>
        <v>2940000000000</v>
      </c>
      <c r="D15" s="34">
        <f t="shared" ref="D15:L15" si="1">D14*21000000</f>
        <v>4116000000000</v>
      </c>
      <c r="E15" s="34">
        <f t="shared" si="1"/>
        <v>5762400000000</v>
      </c>
      <c r="F15" s="34">
        <f t="shared" si="1"/>
        <v>8067360000000</v>
      </c>
      <c r="G15" s="34">
        <f t="shared" si="1"/>
        <v>11294304000000</v>
      </c>
      <c r="H15" s="34">
        <f t="shared" si="1"/>
        <v>15812025600000</v>
      </c>
      <c r="I15" s="34">
        <f t="shared" si="1"/>
        <v>22136835840000</v>
      </c>
      <c r="J15" s="34">
        <f t="shared" si="1"/>
        <v>30991570176000.004</v>
      </c>
      <c r="K15" s="34">
        <f t="shared" si="1"/>
        <v>43388198246400</v>
      </c>
      <c r="L15" s="34">
        <f t="shared" si="1"/>
        <v>60743477544960.008</v>
      </c>
      <c r="M15" s="55"/>
    </row>
    <row r="16" spans="1:14" ht="15" customHeight="1" x14ac:dyDescent="0.45">
      <c r="A16" s="21"/>
      <c r="B16" s="52" t="s">
        <v>22</v>
      </c>
      <c r="C16" s="66">
        <f>( ( C14 - $C$3 ) ) / C14</f>
        <v>0.2857142857142857</v>
      </c>
      <c r="D16" s="66">
        <f>( ( D14 - $C$3 ) ) / D14</f>
        <v>0.48979591836734693</v>
      </c>
      <c r="E16" s="66">
        <f t="shared" ref="E16:L16" si="2">( ( E14 - $C$3 ) ) / E14</f>
        <v>0.63556851311953355</v>
      </c>
      <c r="F16" s="66">
        <f t="shared" si="2"/>
        <v>0.73969179508538108</v>
      </c>
      <c r="G16" s="66">
        <f t="shared" si="2"/>
        <v>0.81406556791812934</v>
      </c>
      <c r="H16" s="66">
        <f t="shared" si="2"/>
        <v>0.86718969137009239</v>
      </c>
      <c r="I16" s="66">
        <f t="shared" si="2"/>
        <v>0.90513549383578029</v>
      </c>
      <c r="J16" s="66">
        <f t="shared" si="2"/>
        <v>0.93223963845412883</v>
      </c>
      <c r="K16" s="66">
        <f t="shared" si="2"/>
        <v>0.95159974175294915</v>
      </c>
      <c r="L16" s="66">
        <f t="shared" si="2"/>
        <v>0.96542838696639222</v>
      </c>
      <c r="M16" s="61"/>
    </row>
    <row r="17" spans="1:16" ht="15" customHeight="1" x14ac:dyDescent="0.45">
      <c r="A17" s="21"/>
      <c r="B17" s="52" t="s">
        <v>21</v>
      </c>
      <c r="C17" s="66">
        <f>1-C16</f>
        <v>0.7142857142857143</v>
      </c>
      <c r="D17" s="66">
        <f t="shared" ref="D17:L17" si="3">1-D16</f>
        <v>0.51020408163265307</v>
      </c>
      <c r="E17" s="66">
        <f t="shared" si="3"/>
        <v>0.36443148688046645</v>
      </c>
      <c r="F17" s="66">
        <f t="shared" si="3"/>
        <v>0.26030820491461892</v>
      </c>
      <c r="G17" s="66">
        <f t="shared" si="3"/>
        <v>0.18593443208187066</v>
      </c>
      <c r="H17" s="66">
        <f t="shared" si="3"/>
        <v>0.13281030862990761</v>
      </c>
      <c r="I17" s="66">
        <f t="shared" si="3"/>
        <v>9.4864506164219708E-2</v>
      </c>
      <c r="J17" s="66">
        <f t="shared" si="3"/>
        <v>6.7760361545871173E-2</v>
      </c>
      <c r="K17" s="66">
        <f t="shared" si="3"/>
        <v>4.8400258247050854E-2</v>
      </c>
      <c r="L17" s="66">
        <f t="shared" si="3"/>
        <v>3.4571613033607784E-2</v>
      </c>
      <c r="M17" s="61"/>
    </row>
    <row r="18" spans="1:16" ht="15" customHeight="1" x14ac:dyDescent="0.45">
      <c r="A18" s="21"/>
      <c r="B18" s="52" t="s">
        <v>32</v>
      </c>
      <c r="C18" s="60">
        <f>C16</f>
        <v>0.2857142857142857</v>
      </c>
      <c r="D18" s="63">
        <f>D16-C16</f>
        <v>0.20408163265306123</v>
      </c>
      <c r="E18" s="63">
        <f>E16-D16</f>
        <v>0.14577259475218662</v>
      </c>
      <c r="F18" s="63">
        <f t="shared" ref="F18:L18" si="4">F16-E16</f>
        <v>0.10412328196584753</v>
      </c>
      <c r="G18" s="63">
        <f t="shared" si="4"/>
        <v>7.4373772832748264E-2</v>
      </c>
      <c r="H18" s="63">
        <f t="shared" si="4"/>
        <v>5.3124123451963046E-2</v>
      </c>
      <c r="I18" s="63">
        <f t="shared" si="4"/>
        <v>3.7945802465687906E-2</v>
      </c>
      <c r="J18" s="63">
        <f t="shared" si="4"/>
        <v>2.7104144618348536E-2</v>
      </c>
      <c r="K18" s="63">
        <f t="shared" si="4"/>
        <v>1.9360103298820319E-2</v>
      </c>
      <c r="L18" s="63">
        <f t="shared" si="4"/>
        <v>1.3828645213443069E-2</v>
      </c>
      <c r="M18" s="55"/>
    </row>
    <row r="19" spans="1:16" ht="15" customHeight="1" x14ac:dyDescent="0.45">
      <c r="A19" s="21"/>
      <c r="B19" s="52" t="s">
        <v>33</v>
      </c>
      <c r="C19" s="56"/>
      <c r="D19" s="57"/>
      <c r="E19" s="57"/>
      <c r="F19" s="57"/>
      <c r="G19" s="57">
        <f>SUM(C18:G18)/5</f>
        <v>0.16281311358362588</v>
      </c>
      <c r="H19" s="58"/>
      <c r="I19" s="58"/>
      <c r="J19" s="58"/>
      <c r="K19" s="58"/>
      <c r="L19" s="57">
        <f>SUM(C18:L18)/10</f>
        <v>9.6542838696639224E-2</v>
      </c>
      <c r="M19" s="55"/>
    </row>
    <row r="20" spans="1:16" ht="15" customHeight="1" x14ac:dyDescent="0.45">
      <c r="A20" s="21"/>
      <c r="B20" s="5" t="s">
        <v>27</v>
      </c>
      <c r="C20" s="38"/>
      <c r="D20" s="35"/>
      <c r="E20" s="36"/>
      <c r="F20" s="36"/>
      <c r="G20" s="36"/>
      <c r="H20" s="36"/>
      <c r="I20" s="36"/>
      <c r="J20" s="36"/>
      <c r="K20" s="36"/>
      <c r="L20" s="36"/>
      <c r="M20" s="21"/>
    </row>
    <row r="21" spans="1:16" ht="15" customHeight="1" x14ac:dyDescent="0.45">
      <c r="A21" s="21"/>
      <c r="B21" s="52" t="s">
        <v>32</v>
      </c>
      <c r="C21" s="50">
        <f>C18 * $C$5</f>
        <v>0.14285714285714285</v>
      </c>
      <c r="D21" s="47">
        <f>D18 * $C$5</f>
        <v>0.10204081632653061</v>
      </c>
      <c r="E21" s="47">
        <f t="shared" ref="E21:L21" si="5">E18 * $C$5</f>
        <v>7.2886297376093312E-2</v>
      </c>
      <c r="F21" s="47">
        <f t="shared" si="5"/>
        <v>5.2061640982923763E-2</v>
      </c>
      <c r="G21" s="47">
        <f t="shared" si="5"/>
        <v>3.7186886416374132E-2</v>
      </c>
      <c r="H21" s="47">
        <f t="shared" si="5"/>
        <v>2.6562061725981523E-2</v>
      </c>
      <c r="I21" s="47">
        <f t="shared" si="5"/>
        <v>1.8972901232843953E-2</v>
      </c>
      <c r="J21" s="47">
        <f t="shared" si="5"/>
        <v>1.3552072309174268E-2</v>
      </c>
      <c r="K21" s="47">
        <f t="shared" si="5"/>
        <v>9.6800516494101596E-3</v>
      </c>
      <c r="L21" s="47">
        <f t="shared" si="5"/>
        <v>6.9143226067215346E-3</v>
      </c>
      <c r="M21" s="55"/>
    </row>
    <row r="22" spans="1:16" ht="15" customHeight="1" x14ac:dyDescent="0.45">
      <c r="A22" s="21"/>
      <c r="B22" s="52" t="s">
        <v>33</v>
      </c>
      <c r="C22" s="51"/>
      <c r="D22" s="48"/>
      <c r="E22" s="48"/>
      <c r="F22" s="48"/>
      <c r="G22" s="49">
        <f>SUM(C21:G21)/5</f>
        <v>8.140655679181294E-2</v>
      </c>
      <c r="H22" s="48"/>
      <c r="I22" s="48"/>
      <c r="J22" s="48"/>
      <c r="K22" s="48"/>
      <c r="L22" s="49">
        <f>SUM(C21:L21)/10</f>
        <v>4.8271419348319612E-2</v>
      </c>
      <c r="M22" s="55"/>
    </row>
    <row r="23" spans="1:16" ht="15" customHeight="1" x14ac:dyDescent="0.45">
      <c r="A23" s="21"/>
      <c r="B23" s="52" t="s">
        <v>34</v>
      </c>
      <c r="C23" s="17">
        <f>10*C21</f>
        <v>1.4285714285714284</v>
      </c>
      <c r="D23" s="4">
        <f t="shared" ref="D23:L23" si="6">10*D21</f>
        <v>1.0204081632653061</v>
      </c>
      <c r="E23" s="4">
        <f t="shared" si="6"/>
        <v>0.72886297376093312</v>
      </c>
      <c r="F23" s="4">
        <f t="shared" si="6"/>
        <v>0.52061640982923763</v>
      </c>
      <c r="G23" s="4">
        <f t="shared" si="6"/>
        <v>0.37186886416374132</v>
      </c>
      <c r="H23" s="4">
        <f t="shared" si="6"/>
        <v>0.26562061725981523</v>
      </c>
      <c r="I23" s="4">
        <f t="shared" si="6"/>
        <v>0.18972901232843953</v>
      </c>
      <c r="J23" s="4">
        <f t="shared" si="6"/>
        <v>0.13552072309174268</v>
      </c>
      <c r="K23" s="4">
        <f t="shared" si="6"/>
        <v>9.6800516494101596E-2</v>
      </c>
      <c r="L23" s="4">
        <f t="shared" si="6"/>
        <v>6.9143226067215346E-2</v>
      </c>
      <c r="M23" s="55"/>
      <c r="P23" s="37"/>
    </row>
    <row r="24" spans="1:16" ht="15" customHeight="1" x14ac:dyDescent="0.45">
      <c r="A24" s="21"/>
      <c r="B24" s="52" t="s">
        <v>26</v>
      </c>
      <c r="C24" s="15">
        <f>C23</f>
        <v>1.4285714285714284</v>
      </c>
      <c r="D24" s="16">
        <f>D23+C24</f>
        <v>2.4489795918367347</v>
      </c>
      <c r="E24" s="16">
        <f t="shared" ref="E24" si="7">E23+D24</f>
        <v>3.1778425655976679</v>
      </c>
      <c r="F24" s="16">
        <f t="shared" ref="F24" si="8">F23+E24</f>
        <v>3.6984589754269055</v>
      </c>
      <c r="G24" s="16">
        <f t="shared" ref="G24" si="9">G23+F24</f>
        <v>4.0703278395906466</v>
      </c>
      <c r="H24" s="16">
        <f t="shared" ref="H24" si="10">H23+G24</f>
        <v>4.3359484568504616</v>
      </c>
      <c r="I24" s="16">
        <f t="shared" ref="I24" si="11">I23+H24</f>
        <v>4.525677469178901</v>
      </c>
      <c r="J24" s="16">
        <f t="shared" ref="J24" si="12">J23+I24</f>
        <v>4.6611981922706436</v>
      </c>
      <c r="K24" s="16">
        <f t="shared" ref="K24" si="13">K23+J24</f>
        <v>4.7579987087647453</v>
      </c>
      <c r="L24" s="16">
        <f t="shared" ref="L24" si="14">L23+K24</f>
        <v>4.8271419348319604</v>
      </c>
      <c r="M24" s="55"/>
      <c r="P24" s="37"/>
    </row>
    <row r="25" spans="1:16" ht="15" customHeight="1" x14ac:dyDescent="0.45">
      <c r="A25" s="21"/>
      <c r="B25" s="52" t="s">
        <v>35</v>
      </c>
      <c r="C25" s="66">
        <f>C21*C14/$C$3</f>
        <v>0.2</v>
      </c>
      <c r="D25" s="66">
        <f t="shared" ref="D25:L25" si="15">D21*D14/$C$3</f>
        <v>0.2</v>
      </c>
      <c r="E25" s="66">
        <f t="shared" si="15"/>
        <v>0.20000000000000004</v>
      </c>
      <c r="F25" s="66">
        <f t="shared" si="15"/>
        <v>0.19999999999999993</v>
      </c>
      <c r="G25" s="66">
        <f t="shared" si="15"/>
        <v>0.2</v>
      </c>
      <c r="H25" s="66">
        <f t="shared" si="15"/>
        <v>0.2</v>
      </c>
      <c r="I25" s="66">
        <f t="shared" si="15"/>
        <v>0.20000000000000012</v>
      </c>
      <c r="J25" s="66">
        <f t="shared" si="15"/>
        <v>0.20000000000000032</v>
      </c>
      <c r="K25" s="66">
        <f t="shared" si="15"/>
        <v>0.19999999999999968</v>
      </c>
      <c r="L25" s="66">
        <f t="shared" si="15"/>
        <v>0.19999999999999946</v>
      </c>
      <c r="M25" s="61"/>
    </row>
    <row r="26" spans="1:16" ht="15" customHeight="1" x14ac:dyDescent="0.45">
      <c r="A26" s="21"/>
      <c r="B26" s="52" t="s">
        <v>36</v>
      </c>
      <c r="C26" s="30">
        <f>1000000*C25</f>
        <v>200000</v>
      </c>
      <c r="D26" s="30">
        <f t="shared" ref="D26:L26" si="16">1000000*D25</f>
        <v>200000</v>
      </c>
      <c r="E26" s="62">
        <f t="shared" si="16"/>
        <v>200000.00000000003</v>
      </c>
      <c r="F26" s="62">
        <f t="shared" si="16"/>
        <v>199999.99999999994</v>
      </c>
      <c r="G26" s="62">
        <f t="shared" si="16"/>
        <v>200000</v>
      </c>
      <c r="H26" s="62">
        <f t="shared" si="16"/>
        <v>200000</v>
      </c>
      <c r="I26" s="62">
        <f t="shared" si="16"/>
        <v>200000.00000000012</v>
      </c>
      <c r="J26" s="62">
        <f t="shared" si="16"/>
        <v>200000.00000000032</v>
      </c>
      <c r="K26" s="62">
        <f t="shared" si="16"/>
        <v>199999.99999999968</v>
      </c>
      <c r="L26" s="62">
        <f t="shared" si="16"/>
        <v>199999.99999999945</v>
      </c>
      <c r="M26" s="55"/>
    </row>
    <row r="27" spans="1:16" ht="15" customHeight="1" x14ac:dyDescent="0.45">
      <c r="A27" s="21"/>
      <c r="B27" s="52" t="s">
        <v>25</v>
      </c>
      <c r="C27" s="31">
        <f>C26</f>
        <v>200000</v>
      </c>
      <c r="D27" s="31">
        <f>D26+C27</f>
        <v>400000</v>
      </c>
      <c r="E27" s="32">
        <f t="shared" ref="E27:L27" si="17">E26+D27</f>
        <v>600000</v>
      </c>
      <c r="F27" s="32">
        <f t="shared" si="17"/>
        <v>800000</v>
      </c>
      <c r="G27" s="32">
        <f t="shared" si="17"/>
        <v>1000000</v>
      </c>
      <c r="H27" s="32">
        <f t="shared" si="17"/>
        <v>1200000</v>
      </c>
      <c r="I27" s="32">
        <f t="shared" si="17"/>
        <v>1400000</v>
      </c>
      <c r="J27" s="32">
        <f t="shared" si="17"/>
        <v>1600000.0000000002</v>
      </c>
      <c r="K27" s="32">
        <f t="shared" si="17"/>
        <v>1800000</v>
      </c>
      <c r="L27" s="32">
        <f t="shared" si="17"/>
        <v>1999999.9999999995</v>
      </c>
      <c r="M27" s="55"/>
    </row>
    <row r="28" spans="1:16" ht="15" customHeight="1" x14ac:dyDescent="0.45">
      <c r="A28" s="21"/>
      <c r="B28" s="52" t="s">
        <v>56</v>
      </c>
      <c r="C28" s="66">
        <f>C24/10*C14/$C$3</f>
        <v>0.2</v>
      </c>
      <c r="D28" s="66">
        <f>D24/10*D14/$C$3-C28</f>
        <v>0.27999999999999997</v>
      </c>
      <c r="E28" s="66">
        <f>E24/10*E14/$C$3-D28-C28</f>
        <v>0.39200000000000007</v>
      </c>
      <c r="F28" s="66">
        <f>F24/10*F14/$C$3-E28-D28-C28</f>
        <v>0.54879999999999995</v>
      </c>
      <c r="G28" s="66">
        <f>G24/10*G14/$C$3-F28-E28-D28-C28</f>
        <v>0.76831999999999989</v>
      </c>
      <c r="H28" s="66">
        <f>H24/10*H14/$C$3-G28-F28-E28-D28-C28</f>
        <v>1.075647999999999</v>
      </c>
      <c r="I28" s="66">
        <f>I24/10*I14/$C$3-H28-G28-F28-E28-D28-C28</f>
        <v>1.5059072</v>
      </c>
      <c r="J28" s="66">
        <f>J24/10*J14/$C$3-I28-H28-G28-F28-E28-D28-C28</f>
        <v>2.1082700800000014</v>
      </c>
      <c r="K28" s="66">
        <f>K24/10*K14/$C$3-J28-I28-H28-G28-F28-E28-D28-C28</f>
        <v>2.9515781119999991</v>
      </c>
      <c r="L28" s="66">
        <f>L24/10*L14/$C$3-K28-J28-I28-H28-G28-F28-E28-D28-C28</f>
        <v>4.1322093567999998</v>
      </c>
      <c r="M28" s="21"/>
      <c r="P28" s="42"/>
    </row>
    <row r="29" spans="1:16" ht="15" customHeight="1" x14ac:dyDescent="0.45">
      <c r="A29" s="21"/>
      <c r="B29" s="52" t="s">
        <v>55</v>
      </c>
      <c r="C29" s="54"/>
      <c r="D29" s="54"/>
      <c r="E29" s="54"/>
      <c r="F29" s="54"/>
      <c r="G29" s="54">
        <f>SUM(C28:G28)/5</f>
        <v>0.43782399999999999</v>
      </c>
      <c r="H29" s="54"/>
      <c r="I29" s="54"/>
      <c r="J29" s="54"/>
      <c r="K29" s="54"/>
      <c r="L29" s="54">
        <f>SUM(C28:L28)/10</f>
        <v>1.39627327488</v>
      </c>
      <c r="M29" s="21"/>
    </row>
    <row r="30" spans="1:16" ht="15" customHeight="1" x14ac:dyDescent="0.45">
      <c r="A30" s="21"/>
      <c r="B30" s="52" t="s">
        <v>54</v>
      </c>
      <c r="C30" s="67">
        <f>1000000*C28</f>
        <v>200000</v>
      </c>
      <c r="D30" s="67">
        <f t="shared" ref="D30:L30" si="18">1000000*D28</f>
        <v>280000</v>
      </c>
      <c r="E30" s="67">
        <f t="shared" si="18"/>
        <v>392000.00000000006</v>
      </c>
      <c r="F30" s="67">
        <f t="shared" si="18"/>
        <v>548800</v>
      </c>
      <c r="G30" s="67">
        <f t="shared" si="18"/>
        <v>768319.99999999988</v>
      </c>
      <c r="H30" s="67">
        <f t="shared" si="18"/>
        <v>1075647.9999999991</v>
      </c>
      <c r="I30" s="67">
        <f t="shared" si="18"/>
        <v>1505907.2</v>
      </c>
      <c r="J30" s="67">
        <f t="shared" si="18"/>
        <v>2108270.0800000015</v>
      </c>
      <c r="K30" s="67">
        <f t="shared" si="18"/>
        <v>2951578.1119999993</v>
      </c>
      <c r="L30" s="67">
        <f t="shared" si="18"/>
        <v>4132209.3567999997</v>
      </c>
      <c r="M30" s="21"/>
    </row>
    <row r="31" spans="1:16" ht="15" customHeight="1" x14ac:dyDescent="0.45">
      <c r="A31" s="21"/>
      <c r="B31" s="52" t="s">
        <v>53</v>
      </c>
      <c r="C31" s="67">
        <f>C30</f>
        <v>200000</v>
      </c>
      <c r="D31" s="67">
        <f>C31+D30</f>
        <v>480000</v>
      </c>
      <c r="E31" s="67">
        <f t="shared" ref="E31:L31" si="19">D31+E30</f>
        <v>872000</v>
      </c>
      <c r="F31" s="67">
        <f t="shared" si="19"/>
        <v>1420800</v>
      </c>
      <c r="G31" s="67">
        <f t="shared" si="19"/>
        <v>2189120</v>
      </c>
      <c r="H31" s="67">
        <f t="shared" si="19"/>
        <v>3264767.9999999991</v>
      </c>
      <c r="I31" s="67">
        <f t="shared" si="19"/>
        <v>4770675.1999999993</v>
      </c>
      <c r="J31" s="67">
        <f t="shared" si="19"/>
        <v>6878945.2800000012</v>
      </c>
      <c r="K31" s="67">
        <f t="shared" si="19"/>
        <v>9830523.3920000009</v>
      </c>
      <c r="L31" s="67">
        <f t="shared" si="19"/>
        <v>13962732.7488</v>
      </c>
      <c r="M31" s="21"/>
    </row>
    <row r="32" spans="1:16" ht="15" customHeight="1" x14ac:dyDescent="0.45">
      <c r="A32" s="21"/>
      <c r="B32" s="5" t="s">
        <v>23</v>
      </c>
      <c r="C32" s="65"/>
      <c r="D32" s="36"/>
      <c r="E32" s="36"/>
      <c r="F32" s="36"/>
      <c r="G32" s="36"/>
      <c r="H32" s="36"/>
      <c r="I32" s="36"/>
      <c r="J32" s="36"/>
      <c r="K32" s="36"/>
      <c r="L32" s="36"/>
      <c r="M32" s="21"/>
    </row>
    <row r="33" spans="1:13" ht="15" customHeight="1" x14ac:dyDescent="0.45">
      <c r="A33" s="21"/>
      <c r="B33" s="52" t="s">
        <v>32</v>
      </c>
      <c r="C33" s="66">
        <f>C18 * $C$6</f>
        <v>0.11428571428571428</v>
      </c>
      <c r="D33" s="66">
        <f>D18 * $C$6</f>
        <v>8.1632653061224497E-2</v>
      </c>
      <c r="E33" s="66">
        <f>E18 * $C$6</f>
        <v>5.8309037900874654E-2</v>
      </c>
      <c r="F33" s="66">
        <f>F18 * $C$6</f>
        <v>4.1649312786339016E-2</v>
      </c>
      <c r="G33" s="66">
        <f>G18 * $C$6</f>
        <v>2.9749509133099306E-2</v>
      </c>
      <c r="H33" s="66">
        <f>H18 * $C$6</f>
        <v>2.1249649380785218E-2</v>
      </c>
      <c r="I33" s="66">
        <f>I18 * $C$6</f>
        <v>1.5178320986275163E-2</v>
      </c>
      <c r="J33" s="66">
        <f>J18 * $C$6</f>
        <v>1.0841657847339415E-2</v>
      </c>
      <c r="K33" s="66">
        <f>K18 * $C$6</f>
        <v>7.744041319528128E-3</v>
      </c>
      <c r="L33" s="66">
        <f>L18 * $C$6</f>
        <v>5.5314580853772282E-3</v>
      </c>
      <c r="M33" s="21"/>
    </row>
    <row r="34" spans="1:13" ht="15" customHeight="1" x14ac:dyDescent="0.45">
      <c r="A34" s="21"/>
      <c r="B34" s="52" t="s">
        <v>33</v>
      </c>
      <c r="C34" s="66"/>
      <c r="D34" s="66"/>
      <c r="E34" s="66"/>
      <c r="F34" s="66"/>
      <c r="G34" s="54">
        <f>SUM(C33:G33)/5</f>
        <v>6.5125245433450357E-2</v>
      </c>
      <c r="H34" s="66"/>
      <c r="I34" s="66"/>
      <c r="J34" s="66"/>
      <c r="K34" s="66"/>
      <c r="L34" s="54">
        <f>SUM(C33:L33)/10</f>
        <v>3.8617135478655695E-2</v>
      </c>
      <c r="M34" s="21"/>
    </row>
    <row r="35" spans="1:13" ht="15" customHeight="1" x14ac:dyDescent="0.45">
      <c r="A35" s="21"/>
      <c r="B35" s="52" t="s">
        <v>34</v>
      </c>
      <c r="C35" s="13">
        <f>10*C33</f>
        <v>1.1428571428571428</v>
      </c>
      <c r="D35" s="14">
        <f t="shared" ref="D35:L35" si="20">10*D33</f>
        <v>0.81632653061224492</v>
      </c>
      <c r="E35" s="14">
        <f t="shared" si="20"/>
        <v>0.5830903790087465</v>
      </c>
      <c r="F35" s="14">
        <f t="shared" si="20"/>
        <v>0.41649312786339016</v>
      </c>
      <c r="G35" s="14">
        <f t="shared" si="20"/>
        <v>0.29749509133099306</v>
      </c>
      <c r="H35" s="14">
        <f t="shared" si="20"/>
        <v>0.21249649380785218</v>
      </c>
      <c r="I35" s="14">
        <f t="shared" si="20"/>
        <v>0.15178320986275162</v>
      </c>
      <c r="J35" s="14">
        <f t="shared" si="20"/>
        <v>0.10841657847339414</v>
      </c>
      <c r="K35" s="14">
        <f t="shared" si="20"/>
        <v>7.7440413195281277E-2</v>
      </c>
      <c r="L35" s="14">
        <f t="shared" si="20"/>
        <v>5.5314580853772284E-2</v>
      </c>
      <c r="M35" s="55"/>
    </row>
    <row r="36" spans="1:13" ht="15" customHeight="1" x14ac:dyDescent="0.45">
      <c r="A36" s="21"/>
      <c r="B36" s="52" t="s">
        <v>26</v>
      </c>
      <c r="C36" s="15">
        <f>C35</f>
        <v>1.1428571428571428</v>
      </c>
      <c r="D36" s="16">
        <f>D35+C36</f>
        <v>1.9591836734693877</v>
      </c>
      <c r="E36" s="16">
        <f t="shared" ref="E36" si="21">E35+D36</f>
        <v>2.5422740524781342</v>
      </c>
      <c r="F36" s="16">
        <f t="shared" ref="F36" si="22">F35+E36</f>
        <v>2.9587671803415243</v>
      </c>
      <c r="G36" s="16">
        <f t="shared" ref="G36" si="23">G35+F36</f>
        <v>3.2562622716725174</v>
      </c>
      <c r="H36" s="16">
        <f t="shared" ref="H36" si="24">H35+G36</f>
        <v>3.4687587654803695</v>
      </c>
      <c r="I36" s="16">
        <f t="shared" ref="I36" si="25">I35+H36</f>
        <v>3.6205419753431212</v>
      </c>
      <c r="J36" s="16">
        <f t="shared" ref="J36" si="26">J35+I36</f>
        <v>3.7289585538165153</v>
      </c>
      <c r="K36" s="16">
        <f t="shared" ref="K36" si="27">K35+J36</f>
        <v>3.8063989670117966</v>
      </c>
      <c r="L36" s="16">
        <f t="shared" ref="L36" si="28">L35+K36</f>
        <v>3.8617135478655689</v>
      </c>
      <c r="M36" s="55"/>
    </row>
    <row r="37" spans="1:13" ht="15" customHeight="1" x14ac:dyDescent="0.45">
      <c r="A37" s="21"/>
      <c r="B37" s="5" t="s">
        <v>24</v>
      </c>
      <c r="C37" s="65"/>
      <c r="D37" s="36"/>
      <c r="E37" s="36"/>
      <c r="F37" s="36"/>
      <c r="G37" s="36"/>
      <c r="H37" s="36"/>
      <c r="I37" s="36"/>
      <c r="J37" s="36"/>
      <c r="K37" s="36"/>
      <c r="L37" s="36"/>
      <c r="M37" s="21"/>
    </row>
    <row r="38" spans="1:13" ht="15" customHeight="1" x14ac:dyDescent="0.45">
      <c r="A38" s="21"/>
      <c r="B38" s="52" t="s">
        <v>32</v>
      </c>
      <c r="C38" s="66">
        <f>C18 * $C$7</f>
        <v>2.8571428571428571E-2</v>
      </c>
      <c r="D38" s="66">
        <f>D18 * $C$7</f>
        <v>2.0408163265306124E-2</v>
      </c>
      <c r="E38" s="66">
        <f>E18 * $C$7</f>
        <v>1.4577259475218663E-2</v>
      </c>
      <c r="F38" s="66">
        <f>F18 * $C$7</f>
        <v>1.0412328196584754E-2</v>
      </c>
      <c r="G38" s="66">
        <f>G18 * $C$7</f>
        <v>7.4373772832748266E-3</v>
      </c>
      <c r="H38" s="66">
        <f>H18 * $C$7</f>
        <v>5.3124123451963046E-3</v>
      </c>
      <c r="I38" s="66">
        <f>I18 * $C$7</f>
        <v>3.7945802465687906E-3</v>
      </c>
      <c r="J38" s="66">
        <f>J18 * $C$7</f>
        <v>2.7104144618348537E-3</v>
      </c>
      <c r="K38" s="66">
        <f>K18 * $C$7</f>
        <v>1.936010329882032E-3</v>
      </c>
      <c r="L38" s="66">
        <f>L18 * $C$7</f>
        <v>1.3828645213443071E-3</v>
      </c>
      <c r="M38" s="21"/>
    </row>
    <row r="39" spans="1:13" ht="15" customHeight="1" x14ac:dyDescent="0.45">
      <c r="A39" s="21"/>
      <c r="B39" s="52" t="s">
        <v>33</v>
      </c>
      <c r="C39" s="66"/>
      <c r="D39" s="66"/>
      <c r="E39" s="66"/>
      <c r="F39" s="66"/>
      <c r="G39" s="54">
        <f>SUM(C38:G38)/5</f>
        <v>1.6281311358362589E-2</v>
      </c>
      <c r="H39" s="66"/>
      <c r="I39" s="66"/>
      <c r="J39" s="66"/>
      <c r="K39" s="66"/>
      <c r="L39" s="54">
        <f>SUM(C38:L38)/10</f>
        <v>9.6542838696639238E-3</v>
      </c>
      <c r="M39" s="21"/>
    </row>
    <row r="40" spans="1:13" ht="15" customHeight="1" x14ac:dyDescent="0.45">
      <c r="A40" s="21"/>
      <c r="B40" s="52" t="s">
        <v>34</v>
      </c>
      <c r="C40" s="13">
        <f t="shared" ref="C40:L40" si="29">10*C38</f>
        <v>0.2857142857142857</v>
      </c>
      <c r="D40" s="14">
        <f t="shared" si="29"/>
        <v>0.20408163265306123</v>
      </c>
      <c r="E40" s="14">
        <f t="shared" si="29"/>
        <v>0.14577259475218662</v>
      </c>
      <c r="F40" s="14">
        <f t="shared" si="29"/>
        <v>0.10412328196584754</v>
      </c>
      <c r="G40" s="14">
        <f t="shared" si="29"/>
        <v>7.4373772832748264E-2</v>
      </c>
      <c r="H40" s="14">
        <f t="shared" si="29"/>
        <v>5.3124123451963046E-2</v>
      </c>
      <c r="I40" s="14">
        <f t="shared" si="29"/>
        <v>3.7945802465687906E-2</v>
      </c>
      <c r="J40" s="14">
        <f t="shared" si="29"/>
        <v>2.7104144618348536E-2</v>
      </c>
      <c r="K40" s="14">
        <f t="shared" si="29"/>
        <v>1.9360103298820319E-2</v>
      </c>
      <c r="L40" s="14">
        <f t="shared" si="29"/>
        <v>1.3828645213443071E-2</v>
      </c>
      <c r="M40" s="59"/>
    </row>
    <row r="41" spans="1:13" ht="15" customHeight="1" x14ac:dyDescent="0.45">
      <c r="A41" s="21"/>
      <c r="B41" s="52" t="s">
        <v>26</v>
      </c>
      <c r="C41" s="17">
        <f>C40</f>
        <v>0.2857142857142857</v>
      </c>
      <c r="D41" s="4">
        <f>D40+C41</f>
        <v>0.48979591836734693</v>
      </c>
      <c r="E41" s="4">
        <f t="shared" ref="E41:L41" si="30">E40+D41</f>
        <v>0.63556851311953355</v>
      </c>
      <c r="F41" s="4">
        <f t="shared" si="30"/>
        <v>0.73969179508538108</v>
      </c>
      <c r="G41" s="4">
        <f t="shared" si="30"/>
        <v>0.81406556791812934</v>
      </c>
      <c r="H41" s="4">
        <f t="shared" si="30"/>
        <v>0.86718969137009239</v>
      </c>
      <c r="I41" s="4">
        <f t="shared" si="30"/>
        <v>0.90513549383578029</v>
      </c>
      <c r="J41" s="4">
        <f t="shared" si="30"/>
        <v>0.93223963845412883</v>
      </c>
      <c r="K41" s="4">
        <f t="shared" si="30"/>
        <v>0.95159974175294915</v>
      </c>
      <c r="L41" s="4">
        <f t="shared" si="30"/>
        <v>0.96542838696639222</v>
      </c>
      <c r="M41" s="4"/>
    </row>
    <row r="42" spans="1:13" ht="15" customHeight="1" x14ac:dyDescent="0.45">
      <c r="A42" s="21"/>
      <c r="B42" s="52" t="s">
        <v>37</v>
      </c>
      <c r="C42" s="26">
        <f>$C40*1000</f>
        <v>285.71428571428572</v>
      </c>
      <c r="D42" s="27">
        <f t="shared" ref="D42:L42" si="31">D40*1000</f>
        <v>204.08163265306123</v>
      </c>
      <c r="E42" s="27">
        <f t="shared" si="31"/>
        <v>145.77259475218662</v>
      </c>
      <c r="F42" s="27">
        <f t="shared" si="31"/>
        <v>104.12328196584754</v>
      </c>
      <c r="G42" s="27">
        <f t="shared" si="31"/>
        <v>74.373772832748259</v>
      </c>
      <c r="H42" s="27">
        <f t="shared" si="31"/>
        <v>53.124123451963044</v>
      </c>
      <c r="I42" s="27">
        <f t="shared" si="31"/>
        <v>37.945802465687905</v>
      </c>
      <c r="J42" s="27">
        <f t="shared" si="31"/>
        <v>27.104144618348535</v>
      </c>
      <c r="K42" s="27">
        <f t="shared" si="31"/>
        <v>19.36010329882032</v>
      </c>
      <c r="L42" s="27">
        <f t="shared" si="31"/>
        <v>13.828645213443071</v>
      </c>
      <c r="M42" s="59"/>
    </row>
    <row r="43" spans="1:13" ht="15" customHeight="1" x14ac:dyDescent="0.45">
      <c r="A43" s="21"/>
      <c r="B43" s="52" t="s">
        <v>29</v>
      </c>
      <c r="C43" s="26">
        <f>C42</f>
        <v>285.71428571428572</v>
      </c>
      <c r="D43" s="27">
        <f>D42+C43</f>
        <v>489.79591836734699</v>
      </c>
      <c r="E43" s="27">
        <f t="shared" ref="E43:L43" si="32">E42+D43</f>
        <v>635.56851311953358</v>
      </c>
      <c r="F43" s="27">
        <f t="shared" si="32"/>
        <v>739.69179508538116</v>
      </c>
      <c r="G43" s="27">
        <f t="shared" si="32"/>
        <v>814.06556791812943</v>
      </c>
      <c r="H43" s="27">
        <f t="shared" si="32"/>
        <v>867.18969137009253</v>
      </c>
      <c r="I43" s="27">
        <f t="shared" si="32"/>
        <v>905.13549383578038</v>
      </c>
      <c r="J43" s="27">
        <f t="shared" si="32"/>
        <v>932.23963845412891</v>
      </c>
      <c r="K43" s="27">
        <f t="shared" si="32"/>
        <v>951.59974175294929</v>
      </c>
      <c r="L43" s="27">
        <f t="shared" si="32"/>
        <v>965.4283869663924</v>
      </c>
      <c r="M43" s="59"/>
    </row>
    <row r="44" spans="1:13" ht="15" customHeight="1" x14ac:dyDescent="0.45">
      <c r="A44" s="21"/>
      <c r="B44" s="52" t="s">
        <v>38</v>
      </c>
      <c r="C44" s="26">
        <f>C40*20000</f>
        <v>5714.2857142857138</v>
      </c>
      <c r="D44" s="27">
        <f t="shared" ref="D44:L44" si="33">D40*20000</f>
        <v>4081.6326530612246</v>
      </c>
      <c r="E44" s="27">
        <f t="shared" si="33"/>
        <v>2915.4518950437323</v>
      </c>
      <c r="F44" s="27">
        <f t="shared" si="33"/>
        <v>2082.4656393169507</v>
      </c>
      <c r="G44" s="27">
        <f t="shared" si="33"/>
        <v>1487.4754566549652</v>
      </c>
      <c r="H44" s="27">
        <f t="shared" si="33"/>
        <v>1062.4824690392609</v>
      </c>
      <c r="I44" s="27">
        <f t="shared" si="33"/>
        <v>758.91604931375809</v>
      </c>
      <c r="J44" s="27">
        <f t="shared" si="33"/>
        <v>542.08289236697067</v>
      </c>
      <c r="K44" s="27">
        <f t="shared" si="33"/>
        <v>387.2020659764064</v>
      </c>
      <c r="L44" s="27">
        <f t="shared" si="33"/>
        <v>276.57290426886141</v>
      </c>
      <c r="M44" s="59"/>
    </row>
    <row r="45" spans="1:13" ht="15" customHeight="1" x14ac:dyDescent="0.45">
      <c r="A45" s="21"/>
      <c r="B45" s="52" t="s">
        <v>30</v>
      </c>
      <c r="C45" s="28">
        <f>C44</f>
        <v>5714.2857142857138</v>
      </c>
      <c r="D45" s="29">
        <f>D44+C45</f>
        <v>9795.9183673469379</v>
      </c>
      <c r="E45" s="29">
        <f t="shared" ref="E45:L45" si="34">E44+D45</f>
        <v>12711.37026239067</v>
      </c>
      <c r="F45" s="29">
        <f t="shared" si="34"/>
        <v>14793.835901707622</v>
      </c>
      <c r="G45" s="29">
        <f t="shared" si="34"/>
        <v>16281.311358362587</v>
      </c>
      <c r="H45" s="29">
        <f t="shared" si="34"/>
        <v>17343.793827401849</v>
      </c>
      <c r="I45" s="29">
        <f t="shared" si="34"/>
        <v>18102.709876715606</v>
      </c>
      <c r="J45" s="29">
        <f t="shared" si="34"/>
        <v>18644.792769082578</v>
      </c>
      <c r="K45" s="29">
        <f t="shared" si="34"/>
        <v>19031.994835058984</v>
      </c>
      <c r="L45" s="29">
        <f t="shared" si="34"/>
        <v>19308.567739327846</v>
      </c>
      <c r="M45" s="59"/>
    </row>
    <row r="46" spans="1:13" ht="15" customHeight="1" x14ac:dyDescent="0.45">
      <c r="A46" s="21"/>
      <c r="B46" s="52" t="s">
        <v>39</v>
      </c>
      <c r="C46" s="64">
        <f>C40*50000</f>
        <v>14285.714285714284</v>
      </c>
      <c r="D46" s="64">
        <f t="shared" ref="D46:L46" si="35">D40*50000</f>
        <v>10204.081632653062</v>
      </c>
      <c r="E46" s="64">
        <f t="shared" si="35"/>
        <v>7288.6297376093316</v>
      </c>
      <c r="F46" s="64">
        <f t="shared" si="35"/>
        <v>5206.1640982923773</v>
      </c>
      <c r="G46" s="64">
        <f t="shared" si="35"/>
        <v>3718.6886416374132</v>
      </c>
      <c r="H46" s="64">
        <f t="shared" si="35"/>
        <v>2656.2061725981521</v>
      </c>
      <c r="I46" s="64">
        <f t="shared" si="35"/>
        <v>1897.2901232843953</v>
      </c>
      <c r="J46" s="64">
        <f t="shared" si="35"/>
        <v>1355.2072309174268</v>
      </c>
      <c r="K46" s="64">
        <f t="shared" si="35"/>
        <v>968.00516494101601</v>
      </c>
      <c r="L46" s="64">
        <f t="shared" si="35"/>
        <v>691.43226067215357</v>
      </c>
      <c r="M46" s="22"/>
    </row>
    <row r="47" spans="1:13" ht="15" customHeight="1" x14ac:dyDescent="0.45">
      <c r="A47" s="21"/>
      <c r="B47" s="52" t="s">
        <v>31</v>
      </c>
      <c r="C47" s="64">
        <f>C46</f>
        <v>14285.714285714284</v>
      </c>
      <c r="D47" s="64">
        <f>D46+C47</f>
        <v>24489.795918367345</v>
      </c>
      <c r="E47" s="64">
        <f t="shared" ref="E47:L47" si="36">E46+D47</f>
        <v>31778.425655976676</v>
      </c>
      <c r="F47" s="64">
        <f t="shared" si="36"/>
        <v>36984.589754269051</v>
      </c>
      <c r="G47" s="64">
        <f t="shared" si="36"/>
        <v>40703.278395906462</v>
      </c>
      <c r="H47" s="64">
        <f t="shared" si="36"/>
        <v>43359.484568504617</v>
      </c>
      <c r="I47" s="64">
        <f t="shared" si="36"/>
        <v>45256.774691789011</v>
      </c>
      <c r="J47" s="64">
        <f t="shared" si="36"/>
        <v>46611.981922706436</v>
      </c>
      <c r="K47" s="64">
        <f t="shared" si="36"/>
        <v>47579.987087647452</v>
      </c>
      <c r="L47" s="64">
        <f t="shared" si="36"/>
        <v>48271.419348319607</v>
      </c>
      <c r="M47" s="21"/>
    </row>
    <row r="48" spans="1:13" ht="15" customHeight="1" x14ac:dyDescent="0.45">
      <c r="A48" s="2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</row>
    <row r="49" spans="3:12" ht="15" customHeight="1" x14ac:dyDescent="0.45">
      <c r="C49" s="42"/>
      <c r="D49" s="42"/>
      <c r="E49" s="42"/>
      <c r="F49" s="42"/>
      <c r="G49" s="42"/>
      <c r="H49" s="42"/>
      <c r="I49" s="42"/>
      <c r="J49" s="42"/>
      <c r="K49" s="42"/>
      <c r="L49" s="42"/>
    </row>
    <row r="55" spans="3:12" ht="15" customHeight="1" x14ac:dyDescent="0.45">
      <c r="J55" s="41"/>
      <c r="K55" s="41"/>
      <c r="L55" s="43"/>
    </row>
    <row r="56" spans="3:12" ht="15" customHeight="1" x14ac:dyDescent="0.45">
      <c r="J56" s="41"/>
      <c r="K56" s="41"/>
      <c r="L56" s="43"/>
    </row>
    <row r="58" spans="3:12" ht="15" customHeight="1" x14ac:dyDescent="0.45">
      <c r="G58" s="37"/>
      <c r="H58" s="37"/>
      <c r="I58" s="37"/>
      <c r="J58" s="37"/>
      <c r="K58" s="37"/>
      <c r="L58" s="37"/>
    </row>
  </sheetData>
  <mergeCells count="2">
    <mergeCell ref="E2:L5"/>
    <mergeCell ref="B10:B11"/>
  </mergeCells>
  <conditionalFormatting sqref="C8">
    <cfRule type="cellIs" dxfId="2" priority="1" operator="lessThan">
      <formula>1</formula>
    </cfRule>
    <cfRule type="cellIs" dxfId="1" priority="2" operator="greaterThan">
      <formula>1</formula>
    </cfRule>
    <cfRule type="cellIs" dxfId="0" priority="3" operator="equal">
      <formula>1</formula>
    </cfRule>
  </conditionalFormatting>
  <pageMargins left="0.7" right="0.7" top="0.75" bottom="0.75" header="0.3" footer="0.3"/>
  <ignoredErrors>
    <ignoredError sqref="C17 L46 C42:L42 C44:L44 C46:K46" formula="1"/>
    <ignoredError sqref="C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A8B3-4D3D-4488-B4BF-24906CFC65EC}">
  <dimension ref="A1:N44"/>
  <sheetViews>
    <sheetView zoomScaleNormal="100" workbookViewId="0">
      <selection activeCell="D44" sqref="D44"/>
    </sheetView>
  </sheetViews>
  <sheetFormatPr defaultRowHeight="15" customHeight="1" x14ac:dyDescent="0.45"/>
  <cols>
    <col min="1" max="1" width="1.73046875" style="7" customWidth="1"/>
    <col min="2" max="2" width="36" style="7" customWidth="1"/>
    <col min="3" max="12" width="12" style="7" customWidth="1"/>
    <col min="13" max="13" width="1.6640625" style="7" customWidth="1"/>
    <col min="14" max="14" width="14.46484375" style="7" customWidth="1"/>
    <col min="15" max="15" width="1.53125" style="7" customWidth="1"/>
    <col min="16" max="16384" width="9.06640625" style="7"/>
  </cols>
  <sheetData>
    <row r="1" spans="1:14" ht="15" customHeight="1" x14ac:dyDescent="0.45">
      <c r="A1" s="6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79"/>
    </row>
    <row r="2" spans="1:14" ht="15" customHeight="1" x14ac:dyDescent="0.45">
      <c r="A2" s="21"/>
      <c r="B2" s="5" t="s">
        <v>47</v>
      </c>
      <c r="C2" s="5"/>
      <c r="D2" s="44"/>
      <c r="E2" s="84" t="s">
        <v>48</v>
      </c>
      <c r="F2" s="84"/>
      <c r="G2" s="84"/>
      <c r="H2" s="84"/>
      <c r="I2" s="84"/>
      <c r="J2" s="84"/>
      <c r="K2" s="84"/>
      <c r="L2" s="84"/>
      <c r="M2" s="21"/>
    </row>
    <row r="3" spans="1:14" ht="15" customHeight="1" x14ac:dyDescent="0.45">
      <c r="A3" s="21"/>
      <c r="B3" s="53" t="s">
        <v>3</v>
      </c>
      <c r="C3" s="24">
        <v>100000</v>
      </c>
      <c r="D3" s="44"/>
      <c r="E3" s="84"/>
      <c r="F3" s="84"/>
      <c r="G3" s="84"/>
      <c r="H3" s="84"/>
      <c r="I3" s="84"/>
      <c r="J3" s="84"/>
      <c r="K3" s="84"/>
      <c r="L3" s="84"/>
      <c r="M3" s="21"/>
    </row>
    <row r="4" spans="1:14" ht="15" customHeight="1" x14ac:dyDescent="0.45">
      <c r="A4" s="21"/>
      <c r="B4" s="45"/>
      <c r="C4" s="45"/>
      <c r="D4" s="44"/>
      <c r="E4" s="45"/>
      <c r="F4" s="45"/>
      <c r="G4" s="45"/>
      <c r="H4" s="45"/>
      <c r="I4" s="45"/>
      <c r="J4" s="45"/>
      <c r="K4" s="45"/>
      <c r="L4" s="45"/>
      <c r="M4" s="21"/>
    </row>
    <row r="5" spans="1:14" ht="15" customHeight="1" x14ac:dyDescent="0.45">
      <c r="A5" s="21"/>
      <c r="B5" s="77" t="s">
        <v>50</v>
      </c>
      <c r="C5" s="77"/>
      <c r="D5" s="78"/>
      <c r="E5" s="77"/>
      <c r="F5" s="77"/>
      <c r="G5" s="77"/>
      <c r="H5" s="77"/>
      <c r="I5" s="77"/>
      <c r="J5" s="77"/>
      <c r="K5" s="77"/>
      <c r="L5" s="77"/>
      <c r="M5" s="21"/>
    </row>
    <row r="6" spans="1:14" ht="15" customHeight="1" x14ac:dyDescent="0.45">
      <c r="A6" s="21"/>
      <c r="B6" s="76" t="s">
        <v>49</v>
      </c>
      <c r="C6" s="74"/>
      <c r="D6" s="75"/>
      <c r="E6" s="74"/>
      <c r="F6" s="74"/>
      <c r="G6" s="74"/>
      <c r="H6" s="74"/>
      <c r="I6" s="74"/>
      <c r="J6" s="74"/>
      <c r="K6" s="74"/>
      <c r="L6" s="74"/>
      <c r="M6" s="21"/>
    </row>
    <row r="7" spans="1:14" ht="15" customHeight="1" x14ac:dyDescent="0.45">
      <c r="A7" s="21"/>
      <c r="B7" s="45"/>
      <c r="C7" s="45"/>
      <c r="E7" s="44"/>
      <c r="F7" s="44"/>
      <c r="G7" s="45"/>
      <c r="H7" s="44"/>
      <c r="I7" s="44"/>
      <c r="J7" s="44"/>
      <c r="K7" s="44"/>
      <c r="L7" s="44"/>
      <c r="M7" s="46"/>
    </row>
    <row r="8" spans="1:14" ht="15" customHeight="1" x14ac:dyDescent="0.45">
      <c r="A8" s="21"/>
      <c r="B8" s="5" t="s">
        <v>51</v>
      </c>
      <c r="C8" s="8" t="s">
        <v>11</v>
      </c>
      <c r="D8" s="8" t="s">
        <v>12</v>
      </c>
      <c r="E8" s="8" t="s">
        <v>13</v>
      </c>
      <c r="F8" s="8" t="s">
        <v>14</v>
      </c>
      <c r="G8" s="8" t="s">
        <v>15</v>
      </c>
      <c r="H8" s="8" t="s">
        <v>16</v>
      </c>
      <c r="I8" s="8" t="s">
        <v>17</v>
      </c>
      <c r="J8" s="8" t="s">
        <v>18</v>
      </c>
      <c r="K8" s="8" t="s">
        <v>19</v>
      </c>
      <c r="L8" s="8" t="s">
        <v>20</v>
      </c>
      <c r="M8" s="21"/>
    </row>
    <row r="9" spans="1:14" ht="15" customHeight="1" x14ac:dyDescent="0.45">
      <c r="A9" s="21"/>
      <c r="B9" s="5" t="s">
        <v>0</v>
      </c>
      <c r="C9" s="38">
        <v>0.2</v>
      </c>
      <c r="D9" s="35"/>
      <c r="E9" s="36"/>
      <c r="F9" s="36"/>
      <c r="G9" s="36"/>
      <c r="H9" s="36"/>
      <c r="I9" s="36"/>
      <c r="J9" s="36"/>
      <c r="K9" s="36"/>
      <c r="L9" s="36"/>
      <c r="M9" s="55"/>
      <c r="N9" s="6"/>
    </row>
    <row r="10" spans="1:14" ht="15" customHeight="1" x14ac:dyDescent="0.45">
      <c r="A10" s="21"/>
      <c r="B10" s="52" t="s">
        <v>1</v>
      </c>
      <c r="C10" s="12">
        <f>($C$3 * $C$9) + $C$3</f>
        <v>120000</v>
      </c>
      <c r="D10" s="2">
        <f>(C10 * $C$9) + C10</f>
        <v>144000</v>
      </c>
      <c r="E10" s="2">
        <f t="shared" ref="E10:L10" si="0">(D10 * $C$9) + D10</f>
        <v>172800</v>
      </c>
      <c r="F10" s="2">
        <f t="shared" si="0"/>
        <v>207360</v>
      </c>
      <c r="G10" s="2">
        <f t="shared" si="0"/>
        <v>248832</v>
      </c>
      <c r="H10" s="2">
        <f t="shared" si="0"/>
        <v>298598.40000000002</v>
      </c>
      <c r="I10" s="2">
        <f t="shared" si="0"/>
        <v>358318.08000000002</v>
      </c>
      <c r="J10" s="2">
        <f t="shared" si="0"/>
        <v>429981.696</v>
      </c>
      <c r="K10" s="2">
        <f t="shared" si="0"/>
        <v>515978.03519999998</v>
      </c>
      <c r="L10" s="2">
        <f t="shared" si="0"/>
        <v>619173.64223999996</v>
      </c>
      <c r="M10" s="55"/>
    </row>
    <row r="11" spans="1:14" ht="15" customHeight="1" x14ac:dyDescent="0.45">
      <c r="A11" s="21"/>
      <c r="B11" s="52" t="s">
        <v>2</v>
      </c>
      <c r="C11" s="33">
        <f>C10*21000000</f>
        <v>2520000000000</v>
      </c>
      <c r="D11" s="34">
        <f t="shared" ref="D11:L11" si="1">D10*21000000</f>
        <v>3024000000000</v>
      </c>
      <c r="E11" s="34">
        <f t="shared" si="1"/>
        <v>3628800000000</v>
      </c>
      <c r="F11" s="34">
        <f t="shared" si="1"/>
        <v>4354560000000</v>
      </c>
      <c r="G11" s="34">
        <f t="shared" si="1"/>
        <v>5225472000000</v>
      </c>
      <c r="H11" s="34">
        <f t="shared" si="1"/>
        <v>6270566400000.001</v>
      </c>
      <c r="I11" s="34">
        <f t="shared" si="1"/>
        <v>7524679680000</v>
      </c>
      <c r="J11" s="34">
        <f t="shared" si="1"/>
        <v>9029615616000</v>
      </c>
      <c r="K11" s="34">
        <f t="shared" si="1"/>
        <v>10835538739200</v>
      </c>
      <c r="L11" s="34">
        <f t="shared" si="1"/>
        <v>13002646487040</v>
      </c>
      <c r="M11" s="55"/>
    </row>
    <row r="12" spans="1:14" ht="15" customHeight="1" x14ac:dyDescent="0.45">
      <c r="A12" s="21"/>
      <c r="B12" s="52" t="s">
        <v>22</v>
      </c>
      <c r="C12" s="66">
        <f>( ( C10 - $C$3 ) ) / C10</f>
        <v>0.16666666666666666</v>
      </c>
      <c r="D12" s="66">
        <f>( ( D10 - $C$3 ) ) / D10</f>
        <v>0.30555555555555558</v>
      </c>
      <c r="E12" s="66">
        <f t="shared" ref="E12:L12" si="2">( ( E10 - $C$3 ) ) / E10</f>
        <v>0.42129629629629628</v>
      </c>
      <c r="F12" s="66">
        <f t="shared" si="2"/>
        <v>0.51774691358024694</v>
      </c>
      <c r="G12" s="66">
        <f t="shared" si="2"/>
        <v>0.5981224279835391</v>
      </c>
      <c r="H12" s="66">
        <f t="shared" si="2"/>
        <v>0.66510202331961599</v>
      </c>
      <c r="I12" s="73">
        <f t="shared" si="2"/>
        <v>0.72091835276634664</v>
      </c>
      <c r="J12" s="73">
        <f t="shared" si="2"/>
        <v>0.76743196063862218</v>
      </c>
      <c r="K12" s="66">
        <f t="shared" si="2"/>
        <v>0.80619330053218508</v>
      </c>
      <c r="L12" s="66">
        <f t="shared" si="2"/>
        <v>0.83849441711015427</v>
      </c>
      <c r="M12" s="61"/>
    </row>
    <row r="13" spans="1:14" ht="15" customHeight="1" x14ac:dyDescent="0.45">
      <c r="A13" s="21"/>
      <c r="B13" s="52" t="s">
        <v>21</v>
      </c>
      <c r="C13" s="66">
        <f>1-C12</f>
        <v>0.83333333333333337</v>
      </c>
      <c r="D13" s="66">
        <f t="shared" ref="D13:L13" si="3">1-D12</f>
        <v>0.69444444444444442</v>
      </c>
      <c r="E13" s="66">
        <f t="shared" si="3"/>
        <v>0.57870370370370372</v>
      </c>
      <c r="F13" s="66">
        <f t="shared" si="3"/>
        <v>0.48225308641975306</v>
      </c>
      <c r="G13" s="66">
        <f t="shared" si="3"/>
        <v>0.4018775720164609</v>
      </c>
      <c r="H13" s="66">
        <f t="shared" si="3"/>
        <v>0.33489797668038401</v>
      </c>
      <c r="I13" s="73">
        <f t="shared" si="3"/>
        <v>0.27908164723365336</v>
      </c>
      <c r="J13" s="73">
        <f t="shared" si="3"/>
        <v>0.23256803936137782</v>
      </c>
      <c r="K13" s="66">
        <f t="shared" si="3"/>
        <v>0.19380669946781492</v>
      </c>
      <c r="L13" s="66">
        <f t="shared" si="3"/>
        <v>0.16150558288984573</v>
      </c>
      <c r="M13" s="61"/>
    </row>
    <row r="14" spans="1:14" ht="15" customHeight="1" x14ac:dyDescent="0.45">
      <c r="A14" s="21"/>
      <c r="B14" s="52" t="s">
        <v>32</v>
      </c>
      <c r="C14" s="60">
        <f>C12</f>
        <v>0.16666666666666666</v>
      </c>
      <c r="D14" s="63">
        <f>D12-C12</f>
        <v>0.13888888888888892</v>
      </c>
      <c r="E14" s="63">
        <f>E12-D12</f>
        <v>0.1157407407407407</v>
      </c>
      <c r="F14" s="63">
        <f t="shared" ref="F14:L14" si="4">F12-E12</f>
        <v>9.6450617283950657E-2</v>
      </c>
      <c r="G14" s="63">
        <f t="shared" si="4"/>
        <v>8.0375514403292159E-2</v>
      </c>
      <c r="H14" s="63">
        <f t="shared" si="4"/>
        <v>6.6979595336076891E-2</v>
      </c>
      <c r="I14" s="63">
        <f t="shared" si="4"/>
        <v>5.581632944673065E-2</v>
      </c>
      <c r="J14" s="63">
        <f t="shared" si="4"/>
        <v>4.6513607872275542E-2</v>
      </c>
      <c r="K14" s="63">
        <f t="shared" si="4"/>
        <v>3.8761339893562896E-2</v>
      </c>
      <c r="L14" s="63">
        <f t="shared" si="4"/>
        <v>3.2301116577969191E-2</v>
      </c>
      <c r="M14" s="55"/>
    </row>
    <row r="15" spans="1:14" ht="15" customHeight="1" x14ac:dyDescent="0.45">
      <c r="A15" s="21"/>
      <c r="B15" s="52" t="s">
        <v>33</v>
      </c>
      <c r="C15" s="56"/>
      <c r="D15" s="57"/>
      <c r="E15" s="57"/>
      <c r="F15" s="57"/>
      <c r="G15" s="57">
        <f>SUM(C14:G14)/5</f>
        <v>0.11962448559670782</v>
      </c>
      <c r="H15" s="58"/>
      <c r="I15" s="58"/>
      <c r="J15" s="58"/>
      <c r="K15" s="58"/>
      <c r="L15" s="57">
        <f>SUM(C14:L14)/10</f>
        <v>8.3849441711015424E-2</v>
      </c>
      <c r="M15" s="55"/>
    </row>
    <row r="16" spans="1:14" ht="15" customHeight="1" x14ac:dyDescent="0.45">
      <c r="A16" s="21"/>
      <c r="B16" s="5" t="s">
        <v>0</v>
      </c>
      <c r="C16" s="38">
        <v>0.25</v>
      </c>
      <c r="D16" s="35"/>
      <c r="E16" s="36"/>
      <c r="F16" s="36"/>
      <c r="G16" s="36"/>
      <c r="H16" s="36"/>
      <c r="I16" s="36"/>
      <c r="J16" s="36"/>
      <c r="K16" s="36"/>
      <c r="L16" s="36"/>
      <c r="M16" s="21"/>
    </row>
    <row r="17" spans="1:13" ht="15" customHeight="1" x14ac:dyDescent="0.45">
      <c r="A17" s="21"/>
      <c r="B17" s="52" t="s">
        <v>1</v>
      </c>
      <c r="C17" s="12">
        <f>($C$3 * $C$16) + $C$3</f>
        <v>125000</v>
      </c>
      <c r="D17" s="2">
        <f>(C17 * $C$16) + C17</f>
        <v>156250</v>
      </c>
      <c r="E17" s="2">
        <f t="shared" ref="E17:L17" si="5">(D17 * $C$16) + D17</f>
        <v>195312.5</v>
      </c>
      <c r="F17" s="2">
        <f t="shared" si="5"/>
        <v>244140.625</v>
      </c>
      <c r="G17" s="2">
        <f t="shared" si="5"/>
        <v>305175.78125</v>
      </c>
      <c r="H17" s="2">
        <f t="shared" si="5"/>
        <v>381469.7265625</v>
      </c>
      <c r="I17" s="2">
        <f t="shared" si="5"/>
        <v>476837.158203125</v>
      </c>
      <c r="J17" s="2">
        <f t="shared" si="5"/>
        <v>596046.44775390625</v>
      </c>
      <c r="K17" s="2">
        <f t="shared" si="5"/>
        <v>745058.05969238281</v>
      </c>
      <c r="L17" s="2">
        <f t="shared" si="5"/>
        <v>931322.57461547852</v>
      </c>
      <c r="M17" s="21"/>
    </row>
    <row r="18" spans="1:13" ht="15" customHeight="1" x14ac:dyDescent="0.45">
      <c r="A18" s="21"/>
      <c r="B18" s="52" t="s">
        <v>2</v>
      </c>
      <c r="C18" s="33">
        <f>C17*21000000</f>
        <v>2625000000000</v>
      </c>
      <c r="D18" s="34">
        <f t="shared" ref="D18:L18" si="6">D17*21000000</f>
        <v>3281250000000</v>
      </c>
      <c r="E18" s="34">
        <f t="shared" si="6"/>
        <v>4101562500000</v>
      </c>
      <c r="F18" s="34">
        <f t="shared" si="6"/>
        <v>5126953125000</v>
      </c>
      <c r="G18" s="34">
        <f t="shared" si="6"/>
        <v>6408691406250</v>
      </c>
      <c r="H18" s="34">
        <f t="shared" si="6"/>
        <v>8010864257812.5</v>
      </c>
      <c r="I18" s="34">
        <f t="shared" si="6"/>
        <v>10013580322265.625</v>
      </c>
      <c r="J18" s="34">
        <f t="shared" si="6"/>
        <v>12516975402832.031</v>
      </c>
      <c r="K18" s="34">
        <f t="shared" si="6"/>
        <v>15646219253540.039</v>
      </c>
      <c r="L18" s="34">
        <f t="shared" si="6"/>
        <v>19557774066925.047</v>
      </c>
      <c r="M18" s="21"/>
    </row>
    <row r="19" spans="1:13" ht="15" customHeight="1" x14ac:dyDescent="0.45">
      <c r="A19" s="21"/>
      <c r="B19" s="52" t="s">
        <v>22</v>
      </c>
      <c r="C19" s="66">
        <f>( ( C17 - $C$3 ) ) / C17</f>
        <v>0.2</v>
      </c>
      <c r="D19" s="66">
        <f>( ( D17 - $C$3 ) ) / D17</f>
        <v>0.36</v>
      </c>
      <c r="E19" s="66">
        <f t="shared" ref="E19:L19" si="7">( ( E17 - $C$3 ) ) / E17</f>
        <v>0.48799999999999999</v>
      </c>
      <c r="F19" s="66">
        <f t="shared" si="7"/>
        <v>0.59040000000000004</v>
      </c>
      <c r="G19" s="66">
        <f t="shared" si="7"/>
        <v>0.67232000000000003</v>
      </c>
      <c r="H19" s="73">
        <f t="shared" si="7"/>
        <v>0.73785599999999996</v>
      </c>
      <c r="I19" s="73">
        <f t="shared" si="7"/>
        <v>0.79028480000000001</v>
      </c>
      <c r="J19" s="66">
        <f t="shared" si="7"/>
        <v>0.83222784000000005</v>
      </c>
      <c r="K19" s="66">
        <f t="shared" si="7"/>
        <v>0.86578227200000002</v>
      </c>
      <c r="L19" s="66">
        <f t="shared" si="7"/>
        <v>0.89262581760000004</v>
      </c>
      <c r="M19" s="21"/>
    </row>
    <row r="20" spans="1:13" ht="15" customHeight="1" x14ac:dyDescent="0.45">
      <c r="A20" s="21"/>
      <c r="B20" s="52" t="s">
        <v>21</v>
      </c>
      <c r="C20" s="66">
        <f>1-C19</f>
        <v>0.8</v>
      </c>
      <c r="D20" s="66">
        <f t="shared" ref="D20:L20" si="8">1-D19</f>
        <v>0.64</v>
      </c>
      <c r="E20" s="66">
        <f t="shared" si="8"/>
        <v>0.51200000000000001</v>
      </c>
      <c r="F20" s="66">
        <f t="shared" si="8"/>
        <v>0.40959999999999996</v>
      </c>
      <c r="G20" s="66">
        <f t="shared" si="8"/>
        <v>0.32767999999999997</v>
      </c>
      <c r="H20" s="73">
        <f t="shared" si="8"/>
        <v>0.26214400000000004</v>
      </c>
      <c r="I20" s="73">
        <f t="shared" si="8"/>
        <v>0.20971519999999999</v>
      </c>
      <c r="J20" s="66">
        <f t="shared" si="8"/>
        <v>0.16777215999999995</v>
      </c>
      <c r="K20" s="66">
        <f t="shared" si="8"/>
        <v>0.13421772799999998</v>
      </c>
      <c r="L20" s="66">
        <f t="shared" si="8"/>
        <v>0.10737418239999996</v>
      </c>
      <c r="M20" s="21"/>
    </row>
    <row r="21" spans="1:13" ht="15" customHeight="1" x14ac:dyDescent="0.45">
      <c r="A21" s="21"/>
      <c r="B21" s="52" t="s">
        <v>32</v>
      </c>
      <c r="C21" s="60">
        <f>C19</f>
        <v>0.2</v>
      </c>
      <c r="D21" s="63">
        <f>D19-C19</f>
        <v>0.15999999999999998</v>
      </c>
      <c r="E21" s="63">
        <f>E19-D19</f>
        <v>0.128</v>
      </c>
      <c r="F21" s="63">
        <f t="shared" ref="F21" si="9">F19-E19</f>
        <v>0.10240000000000005</v>
      </c>
      <c r="G21" s="63">
        <f t="shared" ref="G21" si="10">G19-F19</f>
        <v>8.1919999999999993E-2</v>
      </c>
      <c r="H21" s="63">
        <f t="shared" ref="H21" si="11">H19-G19</f>
        <v>6.5535999999999928E-2</v>
      </c>
      <c r="I21" s="63">
        <f t="shared" ref="I21" si="12">I19-H19</f>
        <v>5.2428800000000053E-2</v>
      </c>
      <c r="J21" s="63">
        <f t="shared" ref="J21" si="13">J19-I19</f>
        <v>4.1943040000000043E-2</v>
      </c>
      <c r="K21" s="63">
        <f t="shared" ref="K21" si="14">K19-J19</f>
        <v>3.3554431999999967E-2</v>
      </c>
      <c r="L21" s="63">
        <f t="shared" ref="L21" si="15">L19-K19</f>
        <v>2.6843545600000018E-2</v>
      </c>
      <c r="M21" s="21"/>
    </row>
    <row r="22" spans="1:13" ht="15" customHeight="1" x14ac:dyDescent="0.45">
      <c r="A22" s="21"/>
      <c r="B22" s="52" t="s">
        <v>33</v>
      </c>
      <c r="C22" s="56"/>
      <c r="D22" s="57"/>
      <c r="E22" s="57"/>
      <c r="F22" s="57"/>
      <c r="G22" s="57">
        <f>SUM(C21:G21)/5</f>
        <v>0.134464</v>
      </c>
      <c r="H22" s="58"/>
      <c r="I22" s="58"/>
      <c r="J22" s="58"/>
      <c r="K22" s="58"/>
      <c r="L22" s="57">
        <f>SUM(C21:L21)/10</f>
        <v>8.9262581760000001E-2</v>
      </c>
      <c r="M22" s="21"/>
    </row>
    <row r="23" spans="1:13" ht="15" customHeight="1" x14ac:dyDescent="0.45">
      <c r="A23" s="21"/>
      <c r="B23" s="5" t="s">
        <v>0</v>
      </c>
      <c r="C23" s="38">
        <v>0.3</v>
      </c>
      <c r="D23" s="35"/>
      <c r="E23" s="36"/>
      <c r="F23" s="36"/>
      <c r="G23" s="36"/>
      <c r="H23" s="36"/>
      <c r="I23" s="36"/>
      <c r="J23" s="36"/>
      <c r="K23" s="36"/>
      <c r="L23" s="36"/>
      <c r="M23" s="21"/>
    </row>
    <row r="24" spans="1:13" ht="15" customHeight="1" x14ac:dyDescent="0.45">
      <c r="A24" s="21"/>
      <c r="B24" s="52" t="s">
        <v>1</v>
      </c>
      <c r="C24" s="12">
        <f>($C$3 * $C$23) + $C$3</f>
        <v>130000</v>
      </c>
      <c r="D24" s="2">
        <f>(C24 * $C$23) + C24</f>
        <v>169000</v>
      </c>
      <c r="E24" s="2">
        <f t="shared" ref="E24:L24" si="16">(D24 * $C$23) + D24</f>
        <v>219700</v>
      </c>
      <c r="F24" s="2">
        <f t="shared" si="16"/>
        <v>285610</v>
      </c>
      <c r="G24" s="2">
        <f t="shared" si="16"/>
        <v>371293</v>
      </c>
      <c r="H24" s="2">
        <f t="shared" si="16"/>
        <v>482680.9</v>
      </c>
      <c r="I24" s="2">
        <f t="shared" si="16"/>
        <v>627485.17000000004</v>
      </c>
      <c r="J24" s="2">
        <f t="shared" si="16"/>
        <v>815730.72100000002</v>
      </c>
      <c r="K24" s="2">
        <f t="shared" si="16"/>
        <v>1060449.9373000001</v>
      </c>
      <c r="L24" s="2">
        <f t="shared" si="16"/>
        <v>1378584.9184900001</v>
      </c>
      <c r="M24" s="21"/>
    </row>
    <row r="25" spans="1:13" ht="15" customHeight="1" x14ac:dyDescent="0.45">
      <c r="A25" s="21"/>
      <c r="B25" s="52" t="s">
        <v>2</v>
      </c>
      <c r="C25" s="33">
        <f>C24*21000000</f>
        <v>2730000000000</v>
      </c>
      <c r="D25" s="34">
        <f t="shared" ref="D25:L25" si="17">D24*21000000</f>
        <v>3549000000000</v>
      </c>
      <c r="E25" s="34">
        <f t="shared" si="17"/>
        <v>4613700000000</v>
      </c>
      <c r="F25" s="34">
        <f t="shared" si="17"/>
        <v>5997810000000</v>
      </c>
      <c r="G25" s="34">
        <f t="shared" si="17"/>
        <v>7797153000000</v>
      </c>
      <c r="H25" s="34">
        <f t="shared" si="17"/>
        <v>10136298900000</v>
      </c>
      <c r="I25" s="34">
        <f t="shared" si="17"/>
        <v>13177188570000</v>
      </c>
      <c r="J25" s="34">
        <f t="shared" si="17"/>
        <v>17130345141000</v>
      </c>
      <c r="K25" s="34">
        <f t="shared" si="17"/>
        <v>22269448683300.004</v>
      </c>
      <c r="L25" s="34">
        <f t="shared" si="17"/>
        <v>28950283288290</v>
      </c>
      <c r="M25" s="21"/>
    </row>
    <row r="26" spans="1:13" ht="15" customHeight="1" x14ac:dyDescent="0.45">
      <c r="A26" s="21"/>
      <c r="B26" s="52" t="s">
        <v>22</v>
      </c>
      <c r="C26" s="66">
        <f>( ( C24 - $C$3 ) ) / C24</f>
        <v>0.23076923076923078</v>
      </c>
      <c r="D26" s="66">
        <f>( ( D24 - $C$3 ) ) / D24</f>
        <v>0.40828402366863903</v>
      </c>
      <c r="E26" s="66">
        <f t="shared" ref="E26:L26" si="18">( ( E24 - $C$3 ) ) / E24</f>
        <v>0.54483386436049153</v>
      </c>
      <c r="F26" s="66">
        <f t="shared" si="18"/>
        <v>0.64987220335422424</v>
      </c>
      <c r="G26" s="73">
        <f t="shared" si="18"/>
        <v>0.73067092565709557</v>
      </c>
      <c r="H26" s="73">
        <f t="shared" si="18"/>
        <v>0.79282378896699668</v>
      </c>
      <c r="I26" s="66">
        <f t="shared" si="18"/>
        <v>0.84063368382076664</v>
      </c>
      <c r="J26" s="66">
        <f t="shared" si="18"/>
        <v>0.87741052601597436</v>
      </c>
      <c r="K26" s="66">
        <f t="shared" si="18"/>
        <v>0.90570040462767254</v>
      </c>
      <c r="L26" s="66">
        <f t="shared" si="18"/>
        <v>0.92746184971359424</v>
      </c>
      <c r="M26" s="21"/>
    </row>
    <row r="27" spans="1:13" ht="15" customHeight="1" x14ac:dyDescent="0.45">
      <c r="A27" s="21"/>
      <c r="B27" s="52" t="s">
        <v>21</v>
      </c>
      <c r="C27" s="66">
        <f>1-C26</f>
        <v>0.76923076923076916</v>
      </c>
      <c r="D27" s="66">
        <f t="shared" ref="D27:L27" si="19">1-D26</f>
        <v>0.59171597633136097</v>
      </c>
      <c r="E27" s="66">
        <f t="shared" si="19"/>
        <v>0.45516613563950847</v>
      </c>
      <c r="F27" s="66">
        <f t="shared" si="19"/>
        <v>0.35012779664577576</v>
      </c>
      <c r="G27" s="73">
        <f t="shared" si="19"/>
        <v>0.26932907434290443</v>
      </c>
      <c r="H27" s="73">
        <f t="shared" si="19"/>
        <v>0.20717621103300332</v>
      </c>
      <c r="I27" s="66">
        <f t="shared" si="19"/>
        <v>0.15936631617923336</v>
      </c>
      <c r="J27" s="66">
        <f t="shared" si="19"/>
        <v>0.12258947398402564</v>
      </c>
      <c r="K27" s="66">
        <f t="shared" si="19"/>
        <v>9.429959537232746E-2</v>
      </c>
      <c r="L27" s="66">
        <f t="shared" si="19"/>
        <v>7.2538150286405756E-2</v>
      </c>
      <c r="M27" s="21"/>
    </row>
    <row r="28" spans="1:13" ht="15" customHeight="1" x14ac:dyDescent="0.45">
      <c r="A28" s="21"/>
      <c r="B28" s="52" t="s">
        <v>32</v>
      </c>
      <c r="C28" s="60">
        <f>C26</f>
        <v>0.23076923076923078</v>
      </c>
      <c r="D28" s="63">
        <f>D26-C26</f>
        <v>0.17751479289940825</v>
      </c>
      <c r="E28" s="63">
        <f>E26-D26</f>
        <v>0.1365498406918525</v>
      </c>
      <c r="F28" s="63">
        <f t="shared" ref="F28" si="20">F26-E26</f>
        <v>0.10503833899373272</v>
      </c>
      <c r="G28" s="63">
        <f t="shared" ref="G28" si="21">G26-F26</f>
        <v>8.0798722302871329E-2</v>
      </c>
      <c r="H28" s="63">
        <f t="shared" ref="H28" si="22">H26-G26</f>
        <v>6.2152863309901107E-2</v>
      </c>
      <c r="I28" s="63">
        <f t="shared" ref="I28" si="23">I26-H26</f>
        <v>4.7809894853769963E-2</v>
      </c>
      <c r="J28" s="63">
        <f t="shared" ref="J28" si="24">J26-I26</f>
        <v>3.6776842195207715E-2</v>
      </c>
      <c r="K28" s="63">
        <f t="shared" ref="K28" si="25">K26-J26</f>
        <v>2.8289878611698183E-2</v>
      </c>
      <c r="L28" s="63">
        <f t="shared" ref="L28" si="26">L26-K26</f>
        <v>2.1761445085921705E-2</v>
      </c>
      <c r="M28" s="21"/>
    </row>
    <row r="29" spans="1:13" ht="15" customHeight="1" x14ac:dyDescent="0.45">
      <c r="A29" s="21"/>
      <c r="B29" s="52" t="s">
        <v>33</v>
      </c>
      <c r="C29" s="56"/>
      <c r="D29" s="57"/>
      <c r="E29" s="57"/>
      <c r="F29" s="57"/>
      <c r="G29" s="57">
        <f>SUM(C28:G28)/5</f>
        <v>0.14613418513141913</v>
      </c>
      <c r="H29" s="58"/>
      <c r="I29" s="58"/>
      <c r="J29" s="58"/>
      <c r="K29" s="58"/>
      <c r="L29" s="57">
        <f>SUM(C28:L28)/10</f>
        <v>9.2746184971359419E-2</v>
      </c>
      <c r="M29" s="21"/>
    </row>
    <row r="30" spans="1:13" ht="15" customHeight="1" x14ac:dyDescent="0.45">
      <c r="A30" s="21"/>
      <c r="B30" s="5" t="s">
        <v>0</v>
      </c>
      <c r="C30" s="38">
        <v>0.35</v>
      </c>
      <c r="D30" s="35"/>
      <c r="E30" s="36"/>
      <c r="F30" s="36"/>
      <c r="G30" s="36"/>
      <c r="H30" s="36"/>
      <c r="I30" s="36"/>
      <c r="J30" s="36"/>
      <c r="K30" s="36"/>
      <c r="L30" s="36"/>
      <c r="M30" s="21"/>
    </row>
    <row r="31" spans="1:13" ht="15" customHeight="1" x14ac:dyDescent="0.45">
      <c r="A31" s="21"/>
      <c r="B31" s="52" t="s">
        <v>1</v>
      </c>
      <c r="C31" s="12">
        <f>($C$3 * $C$30) + $C$3</f>
        <v>135000</v>
      </c>
      <c r="D31" s="2">
        <f>(C31 * $C$30) + C31</f>
        <v>182250</v>
      </c>
      <c r="E31" s="2">
        <f t="shared" ref="E31:L31" si="27">(D31 * $C$30) + D31</f>
        <v>246037.5</v>
      </c>
      <c r="F31" s="2">
        <f t="shared" si="27"/>
        <v>332150.625</v>
      </c>
      <c r="G31" s="2">
        <f t="shared" si="27"/>
        <v>448403.34375</v>
      </c>
      <c r="H31" s="2">
        <f t="shared" si="27"/>
        <v>605344.51406249998</v>
      </c>
      <c r="I31" s="2">
        <f t="shared" si="27"/>
        <v>817215.09398437501</v>
      </c>
      <c r="J31" s="2">
        <f t="shared" si="27"/>
        <v>1103240.3768789063</v>
      </c>
      <c r="K31" s="2">
        <f t="shared" si="27"/>
        <v>1489374.5087865235</v>
      </c>
      <c r="L31" s="2">
        <f t="shared" si="27"/>
        <v>2010655.5868618067</v>
      </c>
      <c r="M31" s="21"/>
    </row>
    <row r="32" spans="1:13" ht="15" customHeight="1" x14ac:dyDescent="0.45">
      <c r="A32" s="21"/>
      <c r="B32" s="52" t="s">
        <v>2</v>
      </c>
      <c r="C32" s="33">
        <f>C31*21000000</f>
        <v>2835000000000</v>
      </c>
      <c r="D32" s="34">
        <f t="shared" ref="D32:L32" si="28">D31*21000000</f>
        <v>3827250000000</v>
      </c>
      <c r="E32" s="34">
        <f t="shared" si="28"/>
        <v>5166787500000</v>
      </c>
      <c r="F32" s="34">
        <f t="shared" si="28"/>
        <v>6975163125000</v>
      </c>
      <c r="G32" s="34">
        <f t="shared" si="28"/>
        <v>9416470218750</v>
      </c>
      <c r="H32" s="34">
        <f t="shared" si="28"/>
        <v>12712234795312.5</v>
      </c>
      <c r="I32" s="34">
        <f t="shared" si="28"/>
        <v>17161516973671.875</v>
      </c>
      <c r="J32" s="34">
        <f t="shared" si="28"/>
        <v>23168047914457.031</v>
      </c>
      <c r="K32" s="34">
        <f t="shared" si="28"/>
        <v>31276864684516.992</v>
      </c>
      <c r="L32" s="34">
        <f t="shared" si="28"/>
        <v>42223767324097.938</v>
      </c>
      <c r="M32" s="21"/>
    </row>
    <row r="33" spans="1:13" ht="15" customHeight="1" x14ac:dyDescent="0.45">
      <c r="A33" s="21"/>
      <c r="B33" s="52" t="s">
        <v>22</v>
      </c>
      <c r="C33" s="66">
        <f>( ( C31 - $C$3 ) ) / C31</f>
        <v>0.25925925925925924</v>
      </c>
      <c r="D33" s="66">
        <f>( ( D31 - $C$3 ) ) / D31</f>
        <v>0.45130315500685869</v>
      </c>
      <c r="E33" s="66">
        <f t="shared" ref="E33:L33" si="29">( ( E31 - $C$3 ) ) / E31</f>
        <v>0.59355789259767311</v>
      </c>
      <c r="F33" s="73">
        <f t="shared" si="29"/>
        <v>0.69893177229457271</v>
      </c>
      <c r="G33" s="73">
        <f t="shared" si="29"/>
        <v>0.77698649799597974</v>
      </c>
      <c r="H33" s="66">
        <f t="shared" si="29"/>
        <v>0.83480481333035539</v>
      </c>
      <c r="I33" s="66">
        <f t="shared" si="29"/>
        <v>0.87763319505952253</v>
      </c>
      <c r="J33" s="66">
        <f t="shared" si="29"/>
        <v>0.90935792226631296</v>
      </c>
      <c r="K33" s="66">
        <f t="shared" si="29"/>
        <v>0.93285772019726887</v>
      </c>
      <c r="L33" s="66">
        <f t="shared" si="29"/>
        <v>0.95026497792390285</v>
      </c>
      <c r="M33" s="21"/>
    </row>
    <row r="34" spans="1:13" ht="15" customHeight="1" x14ac:dyDescent="0.45">
      <c r="A34" s="21"/>
      <c r="B34" s="52" t="s">
        <v>21</v>
      </c>
      <c r="C34" s="66">
        <f>1-C33</f>
        <v>0.7407407407407407</v>
      </c>
      <c r="D34" s="66">
        <f t="shared" ref="D34:L34" si="30">1-D33</f>
        <v>0.54869684499314131</v>
      </c>
      <c r="E34" s="66">
        <f t="shared" si="30"/>
        <v>0.40644210740232689</v>
      </c>
      <c r="F34" s="73">
        <f t="shared" si="30"/>
        <v>0.30106822770542729</v>
      </c>
      <c r="G34" s="73">
        <f t="shared" si="30"/>
        <v>0.22301350200402026</v>
      </c>
      <c r="H34" s="66">
        <f t="shared" si="30"/>
        <v>0.16519518666964461</v>
      </c>
      <c r="I34" s="66">
        <f t="shared" si="30"/>
        <v>0.12236680494047747</v>
      </c>
      <c r="J34" s="66">
        <f t="shared" si="30"/>
        <v>9.0642077733687043E-2</v>
      </c>
      <c r="K34" s="66">
        <f t="shared" si="30"/>
        <v>6.7142279802731131E-2</v>
      </c>
      <c r="L34" s="66">
        <f t="shared" si="30"/>
        <v>4.9735022076097146E-2</v>
      </c>
      <c r="M34" s="21"/>
    </row>
    <row r="35" spans="1:13" ht="15" customHeight="1" x14ac:dyDescent="0.45">
      <c r="A35" s="21"/>
      <c r="B35" s="52" t="s">
        <v>32</v>
      </c>
      <c r="C35" s="60">
        <f>C33</f>
        <v>0.25925925925925924</v>
      </c>
      <c r="D35" s="63">
        <f>D33-C33</f>
        <v>0.19204389574759945</v>
      </c>
      <c r="E35" s="63">
        <f>E33-D33</f>
        <v>0.14225473759081442</v>
      </c>
      <c r="F35" s="63">
        <f t="shared" ref="F35" si="31">F33-E33</f>
        <v>0.1053738796968996</v>
      </c>
      <c r="G35" s="63">
        <f t="shared" ref="G35" si="32">G33-F33</f>
        <v>7.8054725701407035E-2</v>
      </c>
      <c r="H35" s="63">
        <f t="shared" ref="H35" si="33">H33-G33</f>
        <v>5.7818315334375647E-2</v>
      </c>
      <c r="I35" s="63">
        <f t="shared" ref="I35" si="34">I33-H33</f>
        <v>4.2828381729167142E-2</v>
      </c>
      <c r="J35" s="63">
        <f t="shared" ref="J35" si="35">J33-I33</f>
        <v>3.1724727206790426E-2</v>
      </c>
      <c r="K35" s="63">
        <f t="shared" ref="K35" si="36">K33-J33</f>
        <v>2.3499797930955912E-2</v>
      </c>
      <c r="L35" s="63">
        <f t="shared" ref="L35" si="37">L33-K33</f>
        <v>1.7407257726633985E-2</v>
      </c>
      <c r="M35" s="21"/>
    </row>
    <row r="36" spans="1:13" ht="15" customHeight="1" x14ac:dyDescent="0.45">
      <c r="A36" s="21"/>
      <c r="B36" s="52" t="s">
        <v>33</v>
      </c>
      <c r="C36" s="56"/>
      <c r="D36" s="57"/>
      <c r="E36" s="57"/>
      <c r="F36" s="57"/>
      <c r="G36" s="57">
        <f>SUM(C35:G35)/5</f>
        <v>0.15539729959919596</v>
      </c>
      <c r="H36" s="58"/>
      <c r="I36" s="58"/>
      <c r="J36" s="58"/>
      <c r="K36" s="58"/>
      <c r="L36" s="57">
        <f>SUM(C35:L35)/10</f>
        <v>9.502649779239028E-2</v>
      </c>
      <c r="M36" s="21"/>
    </row>
    <row r="37" spans="1:13" ht="15" customHeight="1" x14ac:dyDescent="0.45">
      <c r="A37" s="21"/>
      <c r="B37" s="5" t="s">
        <v>0</v>
      </c>
      <c r="C37" s="38">
        <v>0.4</v>
      </c>
      <c r="D37" s="35"/>
      <c r="E37" s="36"/>
      <c r="F37" s="36"/>
      <c r="G37" s="36"/>
      <c r="H37" s="36"/>
      <c r="I37" s="36"/>
      <c r="J37" s="36"/>
      <c r="K37" s="36"/>
      <c r="L37" s="36"/>
      <c r="M37" s="21"/>
    </row>
    <row r="38" spans="1:13" ht="15" customHeight="1" x14ac:dyDescent="0.45">
      <c r="A38" s="21"/>
      <c r="B38" s="52" t="s">
        <v>1</v>
      </c>
      <c r="C38" s="12">
        <f>($C$3 * $C$37) + $C$3</f>
        <v>140000</v>
      </c>
      <c r="D38" s="2">
        <f>(C38 * $C$37) + C38</f>
        <v>196000</v>
      </c>
      <c r="E38" s="2">
        <f t="shared" ref="E38:L38" si="38">(D38 * $C$37) + D38</f>
        <v>274400</v>
      </c>
      <c r="F38" s="2">
        <f t="shared" si="38"/>
        <v>384160</v>
      </c>
      <c r="G38" s="2">
        <f t="shared" si="38"/>
        <v>537824</v>
      </c>
      <c r="H38" s="2">
        <f t="shared" si="38"/>
        <v>752953.6</v>
      </c>
      <c r="I38" s="2">
        <f t="shared" si="38"/>
        <v>1054135.04</v>
      </c>
      <c r="J38" s="2">
        <f t="shared" si="38"/>
        <v>1475789.0560000001</v>
      </c>
      <c r="K38" s="2">
        <f t="shared" si="38"/>
        <v>2066104.6784000001</v>
      </c>
      <c r="L38" s="2">
        <f t="shared" si="38"/>
        <v>2892546.5497600003</v>
      </c>
      <c r="M38" s="21"/>
    </row>
    <row r="39" spans="1:13" ht="15" customHeight="1" x14ac:dyDescent="0.45">
      <c r="A39" s="21"/>
      <c r="B39" s="52" t="s">
        <v>2</v>
      </c>
      <c r="C39" s="33">
        <f>C38*21000000</f>
        <v>2940000000000</v>
      </c>
      <c r="D39" s="34">
        <f t="shared" ref="D39:L39" si="39">D38*21000000</f>
        <v>4116000000000</v>
      </c>
      <c r="E39" s="34">
        <f t="shared" si="39"/>
        <v>5762400000000</v>
      </c>
      <c r="F39" s="34">
        <f t="shared" si="39"/>
        <v>8067360000000</v>
      </c>
      <c r="G39" s="34">
        <f t="shared" si="39"/>
        <v>11294304000000</v>
      </c>
      <c r="H39" s="34">
        <f t="shared" si="39"/>
        <v>15812025600000</v>
      </c>
      <c r="I39" s="34">
        <f t="shared" si="39"/>
        <v>22136835840000</v>
      </c>
      <c r="J39" s="34">
        <f t="shared" si="39"/>
        <v>30991570176000.004</v>
      </c>
      <c r="K39" s="34">
        <f t="shared" si="39"/>
        <v>43388198246400</v>
      </c>
      <c r="L39" s="34">
        <f t="shared" si="39"/>
        <v>60743477544960.008</v>
      </c>
      <c r="M39" s="21"/>
    </row>
    <row r="40" spans="1:13" ht="15" customHeight="1" x14ac:dyDescent="0.45">
      <c r="A40" s="21"/>
      <c r="B40" s="52" t="s">
        <v>22</v>
      </c>
      <c r="C40" s="66">
        <f>( ( C38 - $C$3 ) ) / C38</f>
        <v>0.2857142857142857</v>
      </c>
      <c r="D40" s="66">
        <f>( ( D38 - $C$3 ) ) / D38</f>
        <v>0.48979591836734693</v>
      </c>
      <c r="E40" s="66">
        <f t="shared" ref="E40:L40" si="40">( ( E38 - $C$3 ) ) / E38</f>
        <v>0.63556851311953355</v>
      </c>
      <c r="F40" s="73">
        <f t="shared" si="40"/>
        <v>0.73969179508538108</v>
      </c>
      <c r="G40" s="73">
        <f t="shared" si="40"/>
        <v>0.81406556791812934</v>
      </c>
      <c r="H40" s="66">
        <f t="shared" si="40"/>
        <v>0.86718969137009239</v>
      </c>
      <c r="I40" s="66">
        <f t="shared" si="40"/>
        <v>0.90513549383578029</v>
      </c>
      <c r="J40" s="66">
        <f t="shared" si="40"/>
        <v>0.93223963845412883</v>
      </c>
      <c r="K40" s="66">
        <f t="shared" si="40"/>
        <v>0.95159974175294915</v>
      </c>
      <c r="L40" s="66">
        <f t="shared" si="40"/>
        <v>0.96542838696639222</v>
      </c>
      <c r="M40" s="21"/>
    </row>
    <row r="41" spans="1:13" ht="15" customHeight="1" x14ac:dyDescent="0.45">
      <c r="A41" s="21"/>
      <c r="B41" s="52" t="s">
        <v>21</v>
      </c>
      <c r="C41" s="66">
        <f>1-C40</f>
        <v>0.7142857142857143</v>
      </c>
      <c r="D41" s="66">
        <f t="shared" ref="D41:L41" si="41">1-D40</f>
        <v>0.51020408163265307</v>
      </c>
      <c r="E41" s="66">
        <f t="shared" si="41"/>
        <v>0.36443148688046645</v>
      </c>
      <c r="F41" s="73">
        <f t="shared" si="41"/>
        <v>0.26030820491461892</v>
      </c>
      <c r="G41" s="73">
        <f t="shared" si="41"/>
        <v>0.18593443208187066</v>
      </c>
      <c r="H41" s="66">
        <f t="shared" si="41"/>
        <v>0.13281030862990761</v>
      </c>
      <c r="I41" s="66">
        <f t="shared" si="41"/>
        <v>9.4864506164219708E-2</v>
      </c>
      <c r="J41" s="66">
        <f t="shared" si="41"/>
        <v>6.7760361545871173E-2</v>
      </c>
      <c r="K41" s="66">
        <f t="shared" si="41"/>
        <v>4.8400258247050854E-2</v>
      </c>
      <c r="L41" s="66">
        <f t="shared" si="41"/>
        <v>3.4571613033607784E-2</v>
      </c>
      <c r="M41" s="21"/>
    </row>
    <row r="42" spans="1:13" ht="15" customHeight="1" x14ac:dyDescent="0.45">
      <c r="A42" s="21"/>
      <c r="B42" s="52" t="s">
        <v>32</v>
      </c>
      <c r="C42" s="60">
        <f>C40</f>
        <v>0.2857142857142857</v>
      </c>
      <c r="D42" s="63">
        <f>D40-C40</f>
        <v>0.20408163265306123</v>
      </c>
      <c r="E42" s="63">
        <f>E40-D40</f>
        <v>0.14577259475218662</v>
      </c>
      <c r="F42" s="63">
        <f t="shared" ref="F42" si="42">F40-E40</f>
        <v>0.10412328196584753</v>
      </c>
      <c r="G42" s="63">
        <f t="shared" ref="G42" si="43">G40-F40</f>
        <v>7.4373772832748264E-2</v>
      </c>
      <c r="H42" s="63">
        <f t="shared" ref="H42" si="44">H40-G40</f>
        <v>5.3124123451963046E-2</v>
      </c>
      <c r="I42" s="63">
        <f t="shared" ref="I42" si="45">I40-H40</f>
        <v>3.7945802465687906E-2</v>
      </c>
      <c r="J42" s="63">
        <f t="shared" ref="J42" si="46">J40-I40</f>
        <v>2.7104144618348536E-2</v>
      </c>
      <c r="K42" s="63">
        <f t="shared" ref="K42" si="47">K40-J40</f>
        <v>1.9360103298820319E-2</v>
      </c>
      <c r="L42" s="63">
        <f t="shared" ref="L42" si="48">L40-K40</f>
        <v>1.3828645213443069E-2</v>
      </c>
      <c r="M42" s="21"/>
    </row>
    <row r="43" spans="1:13" ht="15" customHeight="1" x14ac:dyDescent="0.45">
      <c r="A43" s="21"/>
      <c r="B43" s="52" t="s">
        <v>33</v>
      </c>
      <c r="C43" s="80"/>
      <c r="D43" s="49"/>
      <c r="E43" s="49"/>
      <c r="F43" s="49"/>
      <c r="G43" s="49">
        <f>SUM(C42:G42)/5</f>
        <v>0.16281311358362588</v>
      </c>
      <c r="H43" s="48"/>
      <c r="I43" s="48"/>
      <c r="J43" s="48"/>
      <c r="K43" s="48"/>
      <c r="L43" s="49">
        <f>SUM(C42:L42)/10</f>
        <v>9.6542838696639224E-2</v>
      </c>
      <c r="M43" s="21"/>
    </row>
    <row r="44" spans="1:13" ht="15" customHeight="1" x14ac:dyDescent="0.45">
      <c r="A44" s="5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55"/>
    </row>
  </sheetData>
  <mergeCells count="1">
    <mergeCell ref="E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 Estimate Calculator</vt:lpstr>
      <vt:lpstr>10 Year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2025-09-21T03:40:21Z</dcterms:modified>
</cp:coreProperties>
</file>