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1984" documentId="13_ncr:1_{AE93A452-22DF-478B-8AAE-1A3A6016AB56}" xr6:coauthVersionLast="47" xr6:coauthVersionMax="47" xr10:uidLastSave="{36E7F72A-AA99-4CE1-AACB-3A3A0219FCCD}"/>
  <bookViews>
    <workbookView xWindow="-98" yWindow="-98" windowWidth="28996" windowHeight="15675" xr2:uid="{10396A79-A4B2-467C-A467-ECE59C587EB2}"/>
  </bookViews>
  <sheets>
    <sheet name="Yield Estimate Calculator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D12" i="12" s="1"/>
  <c r="E12" i="12" s="1"/>
  <c r="F12" i="12" s="1"/>
  <c r="G12" i="12" s="1"/>
  <c r="H12" i="12" s="1"/>
  <c r="I12" i="12" s="1"/>
  <c r="J12" i="12" s="1"/>
  <c r="K12" i="12" s="1"/>
  <c r="L12" i="12" s="1"/>
  <c r="L14" i="12" s="1"/>
  <c r="F13" i="12" l="1"/>
  <c r="C18" i="12"/>
  <c r="C20" i="12" s="1"/>
  <c r="C21" i="12" s="1"/>
  <c r="D14" i="12"/>
  <c r="C14" i="12"/>
  <c r="K14" i="12"/>
  <c r="E14" i="12"/>
  <c r="I14" i="12"/>
  <c r="L15" i="12"/>
  <c r="G14" i="12"/>
  <c r="H14" i="12"/>
  <c r="F14" i="12"/>
  <c r="J14" i="12"/>
  <c r="C13" i="12"/>
  <c r="D18" i="12" l="1"/>
  <c r="D20" i="12" s="1"/>
  <c r="D21" i="12" s="1"/>
  <c r="D16" i="12"/>
  <c r="F15" i="12"/>
  <c r="F16" i="12"/>
  <c r="K15" i="12"/>
  <c r="L16" i="12"/>
  <c r="K16" i="12"/>
  <c r="D15" i="12"/>
  <c r="H15" i="12"/>
  <c r="H16" i="12"/>
  <c r="J15" i="12"/>
  <c r="J16" i="12"/>
  <c r="E16" i="12"/>
  <c r="C15" i="12"/>
  <c r="C16" i="12"/>
  <c r="I16" i="12"/>
  <c r="G15" i="12"/>
  <c r="G16" i="12"/>
  <c r="E15" i="12"/>
  <c r="I15" i="12"/>
  <c r="D13" i="12"/>
  <c r="E18" i="12" l="1"/>
  <c r="E20" i="12" s="1"/>
  <c r="E21" i="12" s="1"/>
  <c r="C28" i="12"/>
  <c r="C23" i="12"/>
  <c r="C25" i="12" s="1"/>
  <c r="C26" i="12" s="1"/>
  <c r="H28" i="12"/>
  <c r="H30" i="12" s="1"/>
  <c r="H23" i="12"/>
  <c r="H25" i="12" s="1"/>
  <c r="L23" i="12"/>
  <c r="L25" i="12" s="1"/>
  <c r="L28" i="12"/>
  <c r="L30" i="12" s="1"/>
  <c r="I23" i="12"/>
  <c r="I25" i="12" s="1"/>
  <c r="I28" i="12"/>
  <c r="I30" i="12" s="1"/>
  <c r="D23" i="12"/>
  <c r="D25" i="12" s="1"/>
  <c r="D28" i="12"/>
  <c r="E23" i="12"/>
  <c r="E25" i="12" s="1"/>
  <c r="E28" i="12"/>
  <c r="E30" i="12" s="1"/>
  <c r="F23" i="12"/>
  <c r="F25" i="12" s="1"/>
  <c r="F28" i="12"/>
  <c r="F30" i="12" s="1"/>
  <c r="G23" i="12"/>
  <c r="G25" i="12" s="1"/>
  <c r="G28" i="12"/>
  <c r="G30" i="12" s="1"/>
  <c r="J23" i="12"/>
  <c r="J25" i="12" s="1"/>
  <c r="J28" i="12"/>
  <c r="J30" i="12" s="1"/>
  <c r="K23" i="12"/>
  <c r="K25" i="12" s="1"/>
  <c r="K28" i="12"/>
  <c r="K30" i="12" s="1"/>
  <c r="E13" i="12"/>
  <c r="H32" i="12" l="1"/>
  <c r="H36" i="12"/>
  <c r="H34" i="12"/>
  <c r="J32" i="12"/>
  <c r="J36" i="12"/>
  <c r="J34" i="12"/>
  <c r="F32" i="12"/>
  <c r="F36" i="12"/>
  <c r="F34" i="12"/>
  <c r="L32" i="12"/>
  <c r="L36" i="12"/>
  <c r="L34" i="12"/>
  <c r="K32" i="12"/>
  <c r="K36" i="12"/>
  <c r="K34" i="12"/>
  <c r="G32" i="12"/>
  <c r="G36" i="12"/>
  <c r="G34" i="12"/>
  <c r="E32" i="12"/>
  <c r="E36" i="12"/>
  <c r="E34" i="12"/>
  <c r="I32" i="12"/>
  <c r="I36" i="12"/>
  <c r="I34" i="12"/>
  <c r="D30" i="12"/>
  <c r="D26" i="12"/>
  <c r="E26" i="12" s="1"/>
  <c r="F26" i="12" s="1"/>
  <c r="G26" i="12" s="1"/>
  <c r="H26" i="12" s="1"/>
  <c r="I26" i="12" s="1"/>
  <c r="J26" i="12" s="1"/>
  <c r="K26" i="12" s="1"/>
  <c r="L26" i="12" s="1"/>
  <c r="C30" i="12"/>
  <c r="F18" i="12"/>
  <c r="F20" i="12" s="1"/>
  <c r="F21" i="12" s="1"/>
  <c r="L29" i="12"/>
  <c r="G29" i="12"/>
  <c r="L24" i="12"/>
  <c r="G24" i="12"/>
  <c r="C36" i="12" l="1"/>
  <c r="C37" i="12" s="1"/>
  <c r="C34" i="12"/>
  <c r="C35" i="12" s="1"/>
  <c r="C32" i="12"/>
  <c r="C33" i="12" s="1"/>
  <c r="D36" i="12"/>
  <c r="D34" i="12"/>
  <c r="D32" i="12"/>
  <c r="C31" i="12"/>
  <c r="D31" i="12"/>
  <c r="E31" i="12" s="1"/>
  <c r="F31" i="12" s="1"/>
  <c r="G31" i="12" s="1"/>
  <c r="H31" i="12" s="1"/>
  <c r="I31" i="12" s="1"/>
  <c r="J31" i="12" s="1"/>
  <c r="K31" i="12" s="1"/>
  <c r="L31" i="12" s="1"/>
  <c r="G18" i="12"/>
  <c r="G20" i="12" s="1"/>
  <c r="G21" i="12" s="1"/>
  <c r="H13" i="12"/>
  <c r="G13" i="12"/>
  <c r="D35" i="12" l="1"/>
  <c r="E35" i="12" s="1"/>
  <c r="F35" i="12" s="1"/>
  <c r="G35" i="12" s="1"/>
  <c r="H35" i="12" s="1"/>
  <c r="I35" i="12" s="1"/>
  <c r="J35" i="12" s="1"/>
  <c r="K35" i="12" s="1"/>
  <c r="L35" i="12" s="1"/>
  <c r="D37" i="12"/>
  <c r="E37" i="12" s="1"/>
  <c r="F37" i="12" s="1"/>
  <c r="G37" i="12" s="1"/>
  <c r="H37" i="12" s="1"/>
  <c r="I37" i="12" s="1"/>
  <c r="J37" i="12" s="1"/>
  <c r="K37" i="12" s="1"/>
  <c r="L37" i="12" s="1"/>
  <c r="D33" i="12"/>
  <c r="E33" i="12" s="1"/>
  <c r="F33" i="12" s="1"/>
  <c r="G33" i="12" s="1"/>
  <c r="H33" i="12" s="1"/>
  <c r="I33" i="12" s="1"/>
  <c r="J33" i="12" s="1"/>
  <c r="K33" i="12" s="1"/>
  <c r="L33" i="12" s="1"/>
  <c r="H18" i="12"/>
  <c r="H20" i="12" s="1"/>
  <c r="H21" i="12" s="1"/>
  <c r="G19" i="12"/>
  <c r="I13" i="12"/>
  <c r="I18" i="12" l="1"/>
  <c r="I20" i="12" s="1"/>
  <c r="I21" i="12" s="1"/>
  <c r="J13" i="12"/>
  <c r="J18" i="12" l="1"/>
  <c r="J20" i="12" s="1"/>
  <c r="J21" i="12" s="1"/>
  <c r="K13" i="12"/>
  <c r="K18" i="12" l="1"/>
  <c r="K20" i="12" s="1"/>
  <c r="K21" i="12" s="1"/>
  <c r="L13" i="12"/>
  <c r="L18" i="12" l="1"/>
  <c r="L20" i="12" s="1"/>
  <c r="L21" i="12" s="1"/>
  <c r="L19" i="12" l="1"/>
</calcChain>
</file>

<file path=xl/sharedStrings.xml><?xml version="1.0" encoding="utf-8"?>
<sst xmlns="http://schemas.openxmlformats.org/spreadsheetml/2006/main" count="48" uniqueCount="43">
  <si>
    <t>Bitcoin Compound Annual Growth Rate</t>
  </si>
  <si>
    <t>Bitcoin USD Price</t>
  </si>
  <si>
    <t>Bitcoin USD Marketcap</t>
  </si>
  <si>
    <t>Bitcoin USD Price Start</t>
  </si>
  <si>
    <t>Stable Receiver Balance</t>
  </si>
  <si>
    <t>USD is fixed regardless on market dynamics. Bitcoin is variable depending on market dynamics.</t>
  </si>
  <si>
    <t>Stable Provider Balance</t>
  </si>
  <si>
    <t>USD and Bitcoin is variable depending on market dynamics.</t>
  </si>
  <si>
    <t>Stable Receiver Yield Allocation</t>
  </si>
  <si>
    <t>Stable Provider Yield Allocation</t>
  </si>
  <si>
    <t>Stable Balancer Yield Allocation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</si>
  <si>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</si>
  <si>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</si>
  <si>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</si>
  <si>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</si>
  <si>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</si>
  <si>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</si>
  <si>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</si>
  <si>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</si>
  <si>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</si>
  <si>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</si>
  <si>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Variables</t>
  </si>
  <si>
    <t>Annualized USD Yield %</t>
  </si>
  <si>
    <t>Average Annualized USD Yield %</t>
  </si>
  <si>
    <t>Annualized BTC Yield %</t>
  </si>
  <si>
    <t>Average Annualized BTC Yield %</t>
  </si>
  <si>
    <t>Remaining BTC Yield %</t>
  </si>
  <si>
    <t>Cumulative BTC Yield %</t>
  </si>
  <si>
    <t>Bitcoin Investor / Stable Provider</t>
  </si>
  <si>
    <t>Lightning Bank / Stable Balancer</t>
  </si>
  <si>
    <t>Annualized $1M USD Yield</t>
  </si>
  <si>
    <t>Cumulative $1M USD Yield</t>
  </si>
  <si>
    <t>Annualized 10 BTC Yield</t>
  </si>
  <si>
    <t>Cumulative 10 BTC Yield</t>
  </si>
  <si>
    <t>Annualized 20K BTC Total Value Locked Yield</t>
  </si>
  <si>
    <t>Annualized 400K BTC Total Value Locked Yield</t>
  </si>
  <si>
    <t>Annualized 1M BTC Total Value Locked Yield</t>
  </si>
  <si>
    <t>Cumulative 20K BTC Total Value Locked Yield</t>
  </si>
  <si>
    <t>Cumulative 400K BTC Total Value Locked Yield</t>
  </si>
  <si>
    <t>Cumulative 1M BTC Total Value Locked Yield</t>
  </si>
  <si>
    <t>Fiat Investor / Stable Receiver</t>
  </si>
  <si>
    <r>
      <t xml:space="preserve">Bitcoin Lightning Bank - The Decentralized Strategy
Pairing Bitcoin Investors with Fiat Investors for Yield Extraction
</t>
    </r>
    <r>
      <rPr>
        <sz val="10"/>
        <color theme="0"/>
        <rFont val="Aptos Display"/>
        <family val="2"/>
        <scheme val="major"/>
      </rPr>
      <t>Kyle Hutchinson | 2025-09-19 | X: @KyleHutch_</t>
    </r>
  </si>
  <si>
    <t>Yield Estimate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</si>
</sst>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##0.00,,&quot; M&quot;"/>
    <numFmt numFmtId="165" formatCode="&quot;$&quot;#,##0.000"/>
    <numFmt numFmtId="166" formatCode="&quot;$&quot;#,##0,&quot; K&quot;"/>
    <numFmt numFmtId="167" formatCode="&quot;$&quot;###0.00,,,,&quot; T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22"/>
      <color theme="0"/>
      <name val="Aptos Display"/>
      <family val="2"/>
      <scheme val="major"/>
    </font>
    <font>
      <sz val="10"/>
      <color theme="0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DAA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6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10" fontId="3" fillId="3" borderId="1" xfId="0" applyNumberFormat="1" applyFont="1" applyFill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left" vertical="center" indent="1"/>
    </xf>
    <xf numFmtId="0" fontId="4" fillId="6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right" vertical="center" wrapText="1" indent="1"/>
    </xf>
    <xf numFmtId="0" fontId="2" fillId="2" borderId="0" xfId="0" applyFont="1" applyFill="1" applyAlignment="1">
      <alignment horizontal="right" vertical="center" indent="1"/>
    </xf>
    <xf numFmtId="0" fontId="4" fillId="4" borderId="0" xfId="0" applyFont="1" applyFill="1" applyAlignment="1">
      <alignment horizontal="left" vertical="center" indent="1"/>
    </xf>
    <xf numFmtId="10" fontId="1" fillId="6" borderId="0" xfId="0" applyNumberFormat="1" applyFont="1" applyFill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10" fontId="3" fillId="3" borderId="3" xfId="0" applyNumberFormat="1" applyFont="1" applyFill="1" applyBorder="1" applyAlignment="1">
      <alignment horizontal="left" vertical="center" indent="1"/>
    </xf>
    <xf numFmtId="10" fontId="3" fillId="3" borderId="2" xfId="0" applyNumberFormat="1" applyFont="1" applyFill="1" applyBorder="1" applyAlignment="1">
      <alignment horizontal="left" vertical="center" indent="1"/>
    </xf>
    <xf numFmtId="10" fontId="1" fillId="0" borderId="14" xfId="0" applyNumberFormat="1" applyFont="1" applyBorder="1" applyAlignment="1">
      <alignment horizontal="left" vertical="center" indent="1"/>
    </xf>
    <xf numFmtId="10" fontId="1" fillId="0" borderId="4" xfId="0" applyNumberFormat="1" applyFont="1" applyBorder="1" applyAlignment="1">
      <alignment horizontal="left" vertical="center" indent="1"/>
    </xf>
    <xf numFmtId="10" fontId="1" fillId="0" borderId="8" xfId="0" applyNumberFormat="1" applyFont="1" applyBorder="1" applyAlignment="1">
      <alignment horizontal="left" vertical="center" indent="1"/>
    </xf>
    <xf numFmtId="4" fontId="1" fillId="0" borderId="13" xfId="0" applyNumberFormat="1" applyFont="1" applyBorder="1" applyAlignment="1">
      <alignment horizontal="left" vertical="center" indent="1"/>
    </xf>
    <xf numFmtId="4" fontId="1" fillId="0" borderId="5" xfId="0" applyNumberFormat="1" applyFont="1" applyBorder="1" applyAlignment="1">
      <alignment horizontal="left" vertical="center" indent="1"/>
    </xf>
    <xf numFmtId="4" fontId="1" fillId="0" borderId="9" xfId="0" applyNumberFormat="1" applyFont="1" applyBorder="1" applyAlignment="1">
      <alignment horizontal="left" vertical="center" indent="1"/>
    </xf>
    <xf numFmtId="4" fontId="1" fillId="0" borderId="14" xfId="0" applyNumberFormat="1" applyFont="1" applyBorder="1" applyAlignment="1">
      <alignment horizontal="left" vertical="center" indent="1"/>
    </xf>
    <xf numFmtId="4" fontId="1" fillId="0" borderId="4" xfId="0" applyNumberFormat="1" applyFont="1" applyBorder="1" applyAlignment="1">
      <alignment horizontal="left" vertical="center" indent="1"/>
    </xf>
    <xf numFmtId="4" fontId="1" fillId="0" borderId="8" xfId="0" applyNumberFormat="1" applyFont="1" applyBorder="1" applyAlignment="1">
      <alignment horizontal="left" vertical="center" indent="1"/>
    </xf>
    <xf numFmtId="4" fontId="1" fillId="0" borderId="3" xfId="0" applyNumberFormat="1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5" fontId="1" fillId="0" borderId="6" xfId="0" applyNumberFormat="1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166" fontId="1" fillId="0" borderId="7" xfId="0" applyNumberFormat="1" applyFont="1" applyBorder="1" applyAlignment="1">
      <alignment horizontal="left" vertical="center" indent="1"/>
    </xf>
    <xf numFmtId="4" fontId="1" fillId="0" borderId="7" xfId="0" applyNumberFormat="1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10" fontId="4" fillId="7" borderId="0" xfId="0" applyNumberFormat="1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left" vertical="center" wrapText="1" indent="1"/>
    </xf>
    <xf numFmtId="9" fontId="4" fillId="5" borderId="0" xfId="0" applyNumberFormat="1" applyFont="1" applyFill="1" applyAlignment="1">
      <alignment horizontal="left" vertical="center" indent="1"/>
    </xf>
    <xf numFmtId="9" fontId="5" fillId="5" borderId="0" xfId="0" applyNumberFormat="1" applyFont="1" applyFill="1" applyAlignment="1">
      <alignment horizontal="left" vertical="center" wrapText="1" indent="1"/>
    </xf>
    <xf numFmtId="167" fontId="1" fillId="0" borderId="3" xfId="0" applyNumberFormat="1" applyFont="1" applyBorder="1" applyAlignment="1">
      <alignment horizontal="left" vertical="center" indent="1"/>
    </xf>
    <xf numFmtId="167" fontId="1" fillId="0" borderId="1" xfId="0" applyNumberFormat="1" applyFont="1" applyBorder="1" applyAlignment="1">
      <alignment horizontal="left" vertical="center" indent="1"/>
    </xf>
    <xf numFmtId="167" fontId="1" fillId="0" borderId="2" xfId="0" applyNumberFormat="1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indent="1"/>
    </xf>
    <xf numFmtId="3" fontId="1" fillId="0" borderId="14" xfId="0" applyNumberFormat="1" applyFont="1" applyBorder="1" applyAlignment="1">
      <alignment horizontal="left" vertical="center" indent="1"/>
    </xf>
    <xf numFmtId="3" fontId="1" fillId="0" borderId="4" xfId="0" applyNumberFormat="1" applyFont="1" applyBorder="1" applyAlignment="1">
      <alignment horizontal="left" vertical="center" indent="1"/>
    </xf>
    <xf numFmtId="3" fontId="1" fillId="0" borderId="8" xfId="0" applyNumberFormat="1" applyFont="1" applyBorder="1" applyAlignment="1">
      <alignment horizontal="left" vertical="center" indent="1"/>
    </xf>
    <xf numFmtId="3" fontId="4" fillId="7" borderId="0" xfId="0" applyNumberFormat="1" applyFont="1" applyFill="1" applyAlignment="1">
      <alignment horizontal="left" vertical="center" indent="1"/>
    </xf>
    <xf numFmtId="164" fontId="1" fillId="0" borderId="13" xfId="0" applyNumberFormat="1" applyFont="1" applyBorder="1" applyAlignment="1">
      <alignment horizontal="left" vertical="center" indent="1"/>
    </xf>
    <xf numFmtId="164" fontId="1" fillId="0" borderId="5" xfId="0" applyNumberFormat="1" applyFont="1" applyBorder="1" applyAlignment="1">
      <alignment horizontal="left" vertical="center" indent="1"/>
    </xf>
    <xf numFmtId="164" fontId="1" fillId="0" borderId="9" xfId="0" applyNumberFormat="1" applyFont="1" applyBorder="1" applyAlignment="1">
      <alignment horizontal="left" vertical="center" indent="1"/>
    </xf>
    <xf numFmtId="164" fontId="1" fillId="0" borderId="14" xfId="0" applyNumberFormat="1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left" vertical="center" indent="1"/>
    </xf>
    <xf numFmtId="164" fontId="1" fillId="0" borderId="8" xfId="0" applyNumberFormat="1" applyFont="1" applyBorder="1" applyAlignment="1">
      <alignment horizontal="left" vertical="center" inden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C89-1353-4987-8F23-FE7154F69287}">
  <dimension ref="A1:N38"/>
  <sheetViews>
    <sheetView tabSelected="1" zoomScaleNormal="100" workbookViewId="0">
      <selection activeCell="B2" sqref="B2"/>
    </sheetView>
  </sheetViews>
  <sheetFormatPr defaultRowHeight="15" customHeight="1" x14ac:dyDescent="0.45"/>
  <cols>
    <col min="1" max="1" width="1.73046875" style="8" customWidth="1"/>
    <col min="2" max="2" width="40.3984375" style="8" customWidth="1"/>
    <col min="3" max="12" width="13.33203125" style="8" customWidth="1"/>
    <col min="13" max="13" width="1.6640625" style="8" customWidth="1"/>
    <col min="14" max="14" width="14.46484375" style="8" customWidth="1"/>
    <col min="15" max="15" width="1.53125" style="8" customWidth="1"/>
    <col min="16" max="16384" width="9.06640625" style="8"/>
  </cols>
  <sheetData>
    <row r="1" spans="1:14" ht="15" customHeight="1" x14ac:dyDescent="0.45">
      <c r="A1" s="31"/>
      <c r="B1" s="1"/>
      <c r="C1" s="1"/>
      <c r="D1" s="14"/>
      <c r="E1" s="1"/>
      <c r="F1" s="1"/>
      <c r="G1" s="1"/>
      <c r="H1" s="1"/>
      <c r="I1" s="1"/>
      <c r="J1" s="1"/>
      <c r="K1" s="1"/>
      <c r="L1" s="1"/>
      <c r="M1" s="15"/>
    </row>
    <row r="2" spans="1:14" ht="15" customHeight="1" x14ac:dyDescent="0.45">
      <c r="A2" s="36"/>
      <c r="B2" s="6" t="s">
        <v>21</v>
      </c>
      <c r="C2" s="6"/>
      <c r="D2" s="34"/>
      <c r="E2" s="62" t="s">
        <v>41</v>
      </c>
      <c r="F2" s="63"/>
      <c r="G2" s="63"/>
      <c r="H2" s="63"/>
      <c r="I2" s="63"/>
      <c r="J2" s="63"/>
      <c r="K2" s="63"/>
      <c r="L2" s="63"/>
      <c r="M2" s="37"/>
    </row>
    <row r="3" spans="1:14" ht="15" customHeight="1" x14ac:dyDescent="0.45">
      <c r="A3" s="37"/>
      <c r="B3" s="9" t="s">
        <v>3</v>
      </c>
      <c r="C3" s="43">
        <v>100000</v>
      </c>
      <c r="D3" s="34"/>
      <c r="E3" s="63"/>
      <c r="F3" s="63"/>
      <c r="G3" s="63"/>
      <c r="H3" s="63"/>
      <c r="I3" s="63"/>
      <c r="J3" s="63"/>
      <c r="K3" s="63"/>
      <c r="L3" s="63"/>
      <c r="M3" s="37"/>
    </row>
    <row r="4" spans="1:14" ht="15" customHeight="1" x14ac:dyDescent="0.45">
      <c r="A4" s="37"/>
      <c r="B4" s="10" t="s">
        <v>0</v>
      </c>
      <c r="C4" s="44">
        <v>0.3</v>
      </c>
      <c r="D4" s="34"/>
      <c r="E4" s="63"/>
      <c r="F4" s="63"/>
      <c r="G4" s="63"/>
      <c r="H4" s="63"/>
      <c r="I4" s="63"/>
      <c r="J4" s="63"/>
      <c r="K4" s="63"/>
      <c r="L4" s="63"/>
      <c r="M4" s="37"/>
    </row>
    <row r="5" spans="1:14" ht="15" customHeight="1" x14ac:dyDescent="0.45">
      <c r="A5" s="37"/>
      <c r="B5" s="9" t="s">
        <v>8</v>
      </c>
      <c r="C5" s="45">
        <v>0.4</v>
      </c>
      <c r="D5" s="34"/>
      <c r="E5" s="63"/>
      <c r="F5" s="63"/>
      <c r="G5" s="63"/>
      <c r="H5" s="63"/>
      <c r="I5" s="63"/>
      <c r="J5" s="63"/>
      <c r="K5" s="63"/>
      <c r="L5" s="63"/>
      <c r="M5" s="37"/>
    </row>
    <row r="6" spans="1:14" ht="15" customHeight="1" x14ac:dyDescent="0.45">
      <c r="A6" s="37"/>
      <c r="B6" s="9" t="s">
        <v>9</v>
      </c>
      <c r="C6" s="45">
        <v>0.4</v>
      </c>
      <c r="D6" s="34"/>
      <c r="E6" s="63"/>
      <c r="F6" s="63"/>
      <c r="G6" s="63"/>
      <c r="H6" s="63"/>
      <c r="I6" s="63"/>
      <c r="J6" s="63"/>
      <c r="K6" s="63"/>
      <c r="L6" s="63"/>
      <c r="M6" s="37"/>
    </row>
    <row r="7" spans="1:14" ht="15" customHeight="1" x14ac:dyDescent="0.45">
      <c r="A7" s="37"/>
      <c r="B7" s="9" t="s">
        <v>10</v>
      </c>
      <c r="C7" s="45">
        <v>0.2</v>
      </c>
      <c r="D7" s="34"/>
      <c r="E7" s="63"/>
      <c r="F7" s="63"/>
      <c r="G7" s="63"/>
      <c r="H7" s="63"/>
      <c r="I7" s="63"/>
      <c r="J7" s="63"/>
      <c r="K7" s="63"/>
      <c r="L7" s="63"/>
      <c r="M7" s="37"/>
    </row>
    <row r="8" spans="1:14" ht="15" customHeight="1" x14ac:dyDescent="0.45">
      <c r="A8" s="37"/>
      <c r="B8" s="31"/>
      <c r="C8" s="32"/>
      <c r="D8" s="35"/>
      <c r="E8" s="1"/>
      <c r="F8" s="1"/>
      <c r="G8" s="1"/>
      <c r="H8" s="1"/>
      <c r="I8" s="1"/>
      <c r="J8" s="1"/>
      <c r="K8" s="1"/>
      <c r="L8" s="33"/>
      <c r="M8" s="37"/>
    </row>
    <row r="9" spans="1:14" ht="15" customHeight="1" x14ac:dyDescent="0.45">
      <c r="A9" s="37"/>
      <c r="B9" s="6" t="s">
        <v>42</v>
      </c>
      <c r="C9" s="11" t="s">
        <v>11</v>
      </c>
      <c r="D9" s="11" t="s">
        <v>12</v>
      </c>
      <c r="E9" s="11" t="s">
        <v>13</v>
      </c>
      <c r="F9" s="11" t="s">
        <v>14</v>
      </c>
      <c r="G9" s="11" t="s">
        <v>15</v>
      </c>
      <c r="H9" s="11" t="s">
        <v>16</v>
      </c>
      <c r="I9" s="11" t="s">
        <v>17</v>
      </c>
      <c r="J9" s="11" t="s">
        <v>18</v>
      </c>
      <c r="K9" s="11" t="s">
        <v>19</v>
      </c>
      <c r="L9" s="11" t="s">
        <v>20</v>
      </c>
      <c r="M9" s="37"/>
    </row>
    <row r="10" spans="1:14" ht="15" customHeight="1" x14ac:dyDescent="0.45">
      <c r="A10" s="37"/>
      <c r="B10" s="10" t="s">
        <v>4</v>
      </c>
      <c r="C10" s="13" t="s">
        <v>5</v>
      </c>
      <c r="D10" s="14"/>
      <c r="E10" s="14"/>
      <c r="F10" s="14"/>
      <c r="G10" s="14"/>
      <c r="H10" s="14"/>
      <c r="I10" s="14"/>
      <c r="J10" s="14"/>
      <c r="K10" s="14"/>
      <c r="L10" s="15"/>
      <c r="M10" s="37"/>
      <c r="N10" s="7"/>
    </row>
    <row r="11" spans="1:14" ht="15" customHeight="1" x14ac:dyDescent="0.45">
      <c r="A11" s="37"/>
      <c r="B11" s="10" t="s">
        <v>6</v>
      </c>
      <c r="C11" s="16" t="s">
        <v>7</v>
      </c>
      <c r="D11" s="2"/>
      <c r="E11" s="2"/>
      <c r="F11" s="2"/>
      <c r="G11" s="2"/>
      <c r="H11" s="2"/>
      <c r="I11" s="2"/>
      <c r="J11" s="2"/>
      <c r="K11" s="2"/>
      <c r="L11" s="17"/>
      <c r="M11" s="37"/>
      <c r="N11" s="7"/>
    </row>
    <row r="12" spans="1:14" ht="15" customHeight="1" x14ac:dyDescent="0.45">
      <c r="A12" s="37"/>
      <c r="B12" s="10" t="s">
        <v>1</v>
      </c>
      <c r="C12" s="16">
        <f>$C$3 * $C4 + $C$3</f>
        <v>130000</v>
      </c>
      <c r="D12" s="2">
        <f t="shared" ref="D12:L12" si="0">C12 * $C4 + C12</f>
        <v>169000</v>
      </c>
      <c r="E12" s="2">
        <f t="shared" si="0"/>
        <v>219700</v>
      </c>
      <c r="F12" s="2">
        <f t="shared" si="0"/>
        <v>285610</v>
      </c>
      <c r="G12" s="2">
        <f t="shared" si="0"/>
        <v>371293</v>
      </c>
      <c r="H12" s="2">
        <f t="shared" si="0"/>
        <v>482680.9</v>
      </c>
      <c r="I12" s="2">
        <f t="shared" si="0"/>
        <v>627485.17000000004</v>
      </c>
      <c r="J12" s="2">
        <f t="shared" si="0"/>
        <v>815730.72100000002</v>
      </c>
      <c r="K12" s="2">
        <f t="shared" si="0"/>
        <v>1060449.9373000001</v>
      </c>
      <c r="L12" s="17">
        <f t="shared" si="0"/>
        <v>1378584.9184900001</v>
      </c>
      <c r="M12" s="37"/>
    </row>
    <row r="13" spans="1:14" ht="15" customHeight="1" x14ac:dyDescent="0.45">
      <c r="A13" s="37"/>
      <c r="B13" s="10" t="s">
        <v>2</v>
      </c>
      <c r="C13" s="46">
        <f>C12*21000000</f>
        <v>2730000000000</v>
      </c>
      <c r="D13" s="47">
        <f t="shared" ref="D13:L13" si="1">D12*21000000</f>
        <v>3549000000000</v>
      </c>
      <c r="E13" s="47">
        <f t="shared" si="1"/>
        <v>4613700000000</v>
      </c>
      <c r="F13" s="47">
        <f t="shared" si="1"/>
        <v>5997810000000</v>
      </c>
      <c r="G13" s="47">
        <f t="shared" si="1"/>
        <v>7797153000000</v>
      </c>
      <c r="H13" s="47">
        <f t="shared" si="1"/>
        <v>10136298900000</v>
      </c>
      <c r="I13" s="47">
        <f t="shared" si="1"/>
        <v>13177188570000</v>
      </c>
      <c r="J13" s="47">
        <f t="shared" si="1"/>
        <v>17130345141000</v>
      </c>
      <c r="K13" s="47">
        <f t="shared" si="1"/>
        <v>22269448683300.004</v>
      </c>
      <c r="L13" s="48">
        <f t="shared" si="1"/>
        <v>28950283288290</v>
      </c>
      <c r="M13" s="37"/>
    </row>
    <row r="14" spans="1:14" ht="15" customHeight="1" x14ac:dyDescent="0.45">
      <c r="A14" s="37"/>
      <c r="B14" s="10" t="s">
        <v>27</v>
      </c>
      <c r="C14" s="18">
        <f>( ( C12 - $C$3 ) ) / C12</f>
        <v>0.23076923076923078</v>
      </c>
      <c r="D14" s="3">
        <f>( ( D12 - $C$3 ) ) / D12</f>
        <v>0.40828402366863903</v>
      </c>
      <c r="E14" s="3">
        <f t="shared" ref="E14:L14" si="2">( ( E12 - $C$3 ) ) / E12</f>
        <v>0.54483386436049153</v>
      </c>
      <c r="F14" s="3">
        <f t="shared" si="2"/>
        <v>0.64987220335422424</v>
      </c>
      <c r="G14" s="3">
        <f t="shared" si="2"/>
        <v>0.73067092565709557</v>
      </c>
      <c r="H14" s="3">
        <f t="shared" si="2"/>
        <v>0.79282378896699668</v>
      </c>
      <c r="I14" s="3">
        <f t="shared" si="2"/>
        <v>0.84063368382076664</v>
      </c>
      <c r="J14" s="3">
        <f t="shared" si="2"/>
        <v>0.87741052601597436</v>
      </c>
      <c r="K14" s="3">
        <f t="shared" si="2"/>
        <v>0.90570040462767254</v>
      </c>
      <c r="L14" s="19">
        <f t="shared" si="2"/>
        <v>0.92746184971359424</v>
      </c>
      <c r="M14" s="37"/>
    </row>
    <row r="15" spans="1:14" ht="15" customHeight="1" x14ac:dyDescent="0.45">
      <c r="A15" s="37"/>
      <c r="B15" s="10" t="s">
        <v>26</v>
      </c>
      <c r="C15" s="18">
        <f>1-C14</f>
        <v>0.76923076923076916</v>
      </c>
      <c r="D15" s="3">
        <f t="shared" ref="D15:L15" si="3">1-D14</f>
        <v>0.59171597633136097</v>
      </c>
      <c r="E15" s="3">
        <f t="shared" si="3"/>
        <v>0.45516613563950847</v>
      </c>
      <c r="F15" s="3">
        <f t="shared" si="3"/>
        <v>0.35012779664577576</v>
      </c>
      <c r="G15" s="3">
        <f t="shared" si="3"/>
        <v>0.26932907434290443</v>
      </c>
      <c r="H15" s="3">
        <f t="shared" si="3"/>
        <v>0.20717621103300332</v>
      </c>
      <c r="I15" s="3">
        <f t="shared" si="3"/>
        <v>0.15936631617923336</v>
      </c>
      <c r="J15" s="3">
        <f t="shared" si="3"/>
        <v>0.12258947398402564</v>
      </c>
      <c r="K15" s="3">
        <f t="shared" si="3"/>
        <v>9.429959537232746E-2</v>
      </c>
      <c r="L15" s="19">
        <f t="shared" si="3"/>
        <v>7.2538150286405756E-2</v>
      </c>
      <c r="M15" s="37"/>
    </row>
    <row r="16" spans="1:14" ht="15" customHeight="1" x14ac:dyDescent="0.45">
      <c r="A16" s="37"/>
      <c r="B16" s="10" t="s">
        <v>24</v>
      </c>
      <c r="C16" s="20">
        <f>C14</f>
        <v>0.23076923076923078</v>
      </c>
      <c r="D16" s="21">
        <f>D14-C14</f>
        <v>0.17751479289940825</v>
      </c>
      <c r="E16" s="21">
        <f>E14-D14</f>
        <v>0.1365498406918525</v>
      </c>
      <c r="F16" s="21">
        <f t="shared" ref="F16:L16" si="4">F14-E14</f>
        <v>0.10503833899373272</v>
      </c>
      <c r="G16" s="21">
        <f t="shared" si="4"/>
        <v>8.0798722302871329E-2</v>
      </c>
      <c r="H16" s="21">
        <f t="shared" si="4"/>
        <v>6.2152863309901107E-2</v>
      </c>
      <c r="I16" s="21">
        <f t="shared" si="4"/>
        <v>4.7809894853769963E-2</v>
      </c>
      <c r="J16" s="21">
        <f t="shared" si="4"/>
        <v>3.6776842195207715E-2</v>
      </c>
      <c r="K16" s="21">
        <f t="shared" si="4"/>
        <v>2.8289878611698183E-2</v>
      </c>
      <c r="L16" s="22">
        <f t="shared" si="4"/>
        <v>2.1761445085921705E-2</v>
      </c>
      <c r="M16" s="37"/>
    </row>
    <row r="17" spans="1:13" ht="15" customHeight="1" x14ac:dyDescent="0.45">
      <c r="A17" s="37"/>
      <c r="B17" s="6" t="s">
        <v>40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37"/>
    </row>
    <row r="18" spans="1:13" ht="15" customHeight="1" x14ac:dyDescent="0.45">
      <c r="A18" s="37"/>
      <c r="B18" s="10" t="s">
        <v>22</v>
      </c>
      <c r="C18" s="41">
        <f>(C12-$C$3)*$C$5/$C$3</f>
        <v>0.12</v>
      </c>
      <c r="D18" s="41">
        <f t="shared" ref="D18:L18" si="5">(D12-$C$3)*$C$5/$C$3-C18</f>
        <v>0.15600000000000003</v>
      </c>
      <c r="E18" s="41">
        <f t="shared" si="5"/>
        <v>0.32279999999999998</v>
      </c>
      <c r="F18" s="41">
        <f t="shared" si="5"/>
        <v>0.41964000000000001</v>
      </c>
      <c r="G18" s="41">
        <f t="shared" si="5"/>
        <v>0.66553200000000001</v>
      </c>
      <c r="H18" s="41">
        <f t="shared" si="5"/>
        <v>0.86519160000000017</v>
      </c>
      <c r="I18" s="41">
        <f t="shared" si="5"/>
        <v>1.2447490800000001</v>
      </c>
      <c r="J18" s="41">
        <f t="shared" si="5"/>
        <v>1.618173804</v>
      </c>
      <c r="K18" s="41">
        <f t="shared" si="5"/>
        <v>2.2236259452000007</v>
      </c>
      <c r="L18" s="41">
        <f t="shared" si="5"/>
        <v>2.8907137287600002</v>
      </c>
      <c r="M18" s="37"/>
    </row>
    <row r="19" spans="1:13" ht="15" customHeight="1" x14ac:dyDescent="0.45">
      <c r="A19" s="37"/>
      <c r="B19" s="10" t="s">
        <v>23</v>
      </c>
      <c r="C19" s="41"/>
      <c r="D19" s="41"/>
      <c r="E19" s="41"/>
      <c r="F19" s="41"/>
      <c r="G19" s="41">
        <f>SUM(C18:G18)/5</f>
        <v>0.33679439999999999</v>
      </c>
      <c r="H19" s="41"/>
      <c r="I19" s="41"/>
      <c r="J19" s="41"/>
      <c r="K19" s="41"/>
      <c r="L19" s="41">
        <f>SUM(C18:L18)/10</f>
        <v>1.052642615796</v>
      </c>
      <c r="M19" s="37"/>
    </row>
    <row r="20" spans="1:13" ht="15" customHeight="1" x14ac:dyDescent="0.45">
      <c r="A20" s="37"/>
      <c r="B20" s="10" t="s">
        <v>30</v>
      </c>
      <c r="C20" s="56">
        <f>$C$3*10*C18</f>
        <v>120000</v>
      </c>
      <c r="D20" s="57">
        <f t="shared" ref="D20:L20" si="6">$C$3*10*D18</f>
        <v>156000.00000000003</v>
      </c>
      <c r="E20" s="57">
        <f t="shared" si="6"/>
        <v>322800</v>
      </c>
      <c r="F20" s="57">
        <f t="shared" si="6"/>
        <v>419640</v>
      </c>
      <c r="G20" s="57">
        <f t="shared" si="6"/>
        <v>665532</v>
      </c>
      <c r="H20" s="57">
        <f t="shared" si="6"/>
        <v>865191.60000000021</v>
      </c>
      <c r="I20" s="57">
        <f t="shared" si="6"/>
        <v>1244749.08</v>
      </c>
      <c r="J20" s="57">
        <f t="shared" si="6"/>
        <v>1618173.804</v>
      </c>
      <c r="K20" s="57">
        <f t="shared" si="6"/>
        <v>2223625.9452000009</v>
      </c>
      <c r="L20" s="58">
        <f t="shared" si="6"/>
        <v>2890713.7287600003</v>
      </c>
      <c r="M20" s="37"/>
    </row>
    <row r="21" spans="1:13" ht="15" customHeight="1" x14ac:dyDescent="0.45">
      <c r="A21" s="37"/>
      <c r="B21" s="10" t="s">
        <v>31</v>
      </c>
      <c r="C21" s="59">
        <f>C20</f>
        <v>120000</v>
      </c>
      <c r="D21" s="60">
        <f>D20+C21</f>
        <v>276000</v>
      </c>
      <c r="E21" s="60">
        <f t="shared" ref="E21" si="7">E20+D21</f>
        <v>598800</v>
      </c>
      <c r="F21" s="60">
        <f t="shared" ref="F21" si="8">F20+E21</f>
        <v>1018440</v>
      </c>
      <c r="G21" s="60">
        <f t="shared" ref="G21" si="9">G20+F21</f>
        <v>1683972</v>
      </c>
      <c r="H21" s="60">
        <f t="shared" ref="H21" si="10">H20+G21</f>
        <v>2549163.6</v>
      </c>
      <c r="I21" s="60">
        <f t="shared" ref="I21" si="11">I20+H21</f>
        <v>3793912.68</v>
      </c>
      <c r="J21" s="60">
        <f t="shared" ref="J21" si="12">J20+I21</f>
        <v>5412086.4840000002</v>
      </c>
      <c r="K21" s="60">
        <f t="shared" ref="K21" si="13">K20+J21</f>
        <v>7635712.4292000011</v>
      </c>
      <c r="L21" s="61">
        <f t="shared" ref="L21" si="14">L20+K21</f>
        <v>10526426.157960001</v>
      </c>
      <c r="M21" s="37"/>
    </row>
    <row r="22" spans="1:13" ht="15" customHeight="1" x14ac:dyDescent="0.45">
      <c r="A22" s="37"/>
      <c r="B22" s="6" t="s">
        <v>28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7"/>
    </row>
    <row r="23" spans="1:13" ht="15" customHeight="1" x14ac:dyDescent="0.45">
      <c r="A23" s="37"/>
      <c r="B23" s="10" t="s">
        <v>24</v>
      </c>
      <c r="C23" s="42">
        <f t="shared" ref="C23:L23" si="15">C16 * $C$6</f>
        <v>9.2307692307692313E-2</v>
      </c>
      <c r="D23" s="42">
        <f t="shared" si="15"/>
        <v>7.1005917159763302E-2</v>
      </c>
      <c r="E23" s="42">
        <f t="shared" si="15"/>
        <v>5.4619936276740999E-2</v>
      </c>
      <c r="F23" s="42">
        <f t="shared" si="15"/>
        <v>4.2015335597493091E-2</v>
      </c>
      <c r="G23" s="42">
        <f t="shared" si="15"/>
        <v>3.2319488921148533E-2</v>
      </c>
      <c r="H23" s="42">
        <f t="shared" si="15"/>
        <v>2.4861145323960443E-2</v>
      </c>
      <c r="I23" s="42">
        <f t="shared" si="15"/>
        <v>1.9123957941507987E-2</v>
      </c>
      <c r="J23" s="42">
        <f t="shared" si="15"/>
        <v>1.4710736878083087E-2</v>
      </c>
      <c r="K23" s="42">
        <f t="shared" si="15"/>
        <v>1.1315951444679274E-2</v>
      </c>
      <c r="L23" s="42">
        <f t="shared" si="15"/>
        <v>8.7045780343686825E-3</v>
      </c>
      <c r="M23" s="37"/>
    </row>
    <row r="24" spans="1:13" ht="15" customHeight="1" x14ac:dyDescent="0.45">
      <c r="A24" s="37"/>
      <c r="B24" s="10" t="s">
        <v>25</v>
      </c>
      <c r="C24" s="42"/>
      <c r="D24" s="42"/>
      <c r="E24" s="42"/>
      <c r="F24" s="42"/>
      <c r="G24" s="41">
        <f>SUM(C23:G23)/5</f>
        <v>5.8453674052567649E-2</v>
      </c>
      <c r="H24" s="42"/>
      <c r="I24" s="42"/>
      <c r="J24" s="42"/>
      <c r="K24" s="42"/>
      <c r="L24" s="41">
        <f>SUM(C23:L23)/10</f>
        <v>3.7098473988543781E-2</v>
      </c>
      <c r="M24" s="37"/>
    </row>
    <row r="25" spans="1:13" ht="15" customHeight="1" x14ac:dyDescent="0.45">
      <c r="A25" s="37"/>
      <c r="B25" s="10" t="s">
        <v>32</v>
      </c>
      <c r="C25" s="23">
        <f>10*C23</f>
        <v>0.92307692307692313</v>
      </c>
      <c r="D25" s="24">
        <f t="shared" ref="D25:L25" si="16">10*D23</f>
        <v>0.71005917159763299</v>
      </c>
      <c r="E25" s="24">
        <f t="shared" si="16"/>
        <v>0.54619936276740999</v>
      </c>
      <c r="F25" s="24">
        <f t="shared" si="16"/>
        <v>0.42015335597493092</v>
      </c>
      <c r="G25" s="24">
        <f t="shared" si="16"/>
        <v>0.32319488921148531</v>
      </c>
      <c r="H25" s="24">
        <f t="shared" si="16"/>
        <v>0.24861145323960443</v>
      </c>
      <c r="I25" s="24">
        <f t="shared" si="16"/>
        <v>0.19123957941507985</v>
      </c>
      <c r="J25" s="24">
        <f t="shared" si="16"/>
        <v>0.14710736878083086</v>
      </c>
      <c r="K25" s="24">
        <f t="shared" si="16"/>
        <v>0.11315951444679273</v>
      </c>
      <c r="L25" s="25">
        <f t="shared" si="16"/>
        <v>8.7045780343686818E-2</v>
      </c>
      <c r="M25" s="37"/>
    </row>
    <row r="26" spans="1:13" ht="15" customHeight="1" x14ac:dyDescent="0.45">
      <c r="A26" s="37"/>
      <c r="B26" s="10" t="s">
        <v>33</v>
      </c>
      <c r="C26" s="26">
        <f>C25</f>
        <v>0.92307692307692313</v>
      </c>
      <c r="D26" s="27">
        <f>D25+C26</f>
        <v>1.6331360946745561</v>
      </c>
      <c r="E26" s="27">
        <f t="shared" ref="E26" si="17">E25+D26</f>
        <v>2.1793354574419661</v>
      </c>
      <c r="F26" s="27">
        <f t="shared" ref="F26" si="18">F25+E26</f>
        <v>2.599488813416897</v>
      </c>
      <c r="G26" s="27">
        <f t="shared" ref="G26" si="19">G25+F26</f>
        <v>2.9226837026283823</v>
      </c>
      <c r="H26" s="27">
        <f t="shared" ref="H26" si="20">H25+G26</f>
        <v>3.1712951558679867</v>
      </c>
      <c r="I26" s="27">
        <f t="shared" ref="I26" si="21">I25+H26</f>
        <v>3.3625347352830666</v>
      </c>
      <c r="J26" s="27">
        <f t="shared" ref="J26" si="22">J25+I26</f>
        <v>3.5096421040638974</v>
      </c>
      <c r="K26" s="27">
        <f t="shared" ref="K26" si="23">K25+J26</f>
        <v>3.6228016185106902</v>
      </c>
      <c r="L26" s="28">
        <f t="shared" ref="L26" si="24">L25+K26</f>
        <v>3.709847398854377</v>
      </c>
      <c r="M26" s="37"/>
    </row>
    <row r="27" spans="1:13" ht="15" customHeight="1" x14ac:dyDescent="0.45">
      <c r="A27" s="37"/>
      <c r="B27" s="6" t="s">
        <v>29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37"/>
    </row>
    <row r="28" spans="1:13" ht="15" customHeight="1" x14ac:dyDescent="0.45">
      <c r="A28" s="37"/>
      <c r="B28" s="10" t="s">
        <v>24</v>
      </c>
      <c r="C28" s="42">
        <f t="shared" ref="C28:L28" si="25">C16 * $C$7</f>
        <v>4.6153846153846156E-2</v>
      </c>
      <c r="D28" s="42">
        <f t="shared" si="25"/>
        <v>3.5502958579881651E-2</v>
      </c>
      <c r="E28" s="42">
        <f t="shared" si="25"/>
        <v>2.73099681383705E-2</v>
      </c>
      <c r="F28" s="42">
        <f t="shared" si="25"/>
        <v>2.1007667798746545E-2</v>
      </c>
      <c r="G28" s="42">
        <f t="shared" si="25"/>
        <v>1.6159744460574266E-2</v>
      </c>
      <c r="H28" s="42">
        <f t="shared" si="25"/>
        <v>1.2430572661980221E-2</v>
      </c>
      <c r="I28" s="42">
        <f t="shared" si="25"/>
        <v>9.5619789707539933E-3</v>
      </c>
      <c r="J28" s="42">
        <f t="shared" si="25"/>
        <v>7.3553684390415437E-3</v>
      </c>
      <c r="K28" s="42">
        <f t="shared" si="25"/>
        <v>5.6579757223396369E-3</v>
      </c>
      <c r="L28" s="42">
        <f t="shared" si="25"/>
        <v>4.3522890171843413E-3</v>
      </c>
      <c r="M28" s="37"/>
    </row>
    <row r="29" spans="1:13" ht="15" customHeight="1" x14ac:dyDescent="0.45">
      <c r="A29" s="37"/>
      <c r="B29" s="10" t="s">
        <v>25</v>
      </c>
      <c r="C29" s="42"/>
      <c r="D29" s="42"/>
      <c r="E29" s="42"/>
      <c r="F29" s="42"/>
      <c r="G29" s="41">
        <f>SUM(C28:G28)/5</f>
        <v>2.9226837026283824E-2</v>
      </c>
      <c r="H29" s="42"/>
      <c r="I29" s="42"/>
      <c r="J29" s="42"/>
      <c r="K29" s="42"/>
      <c r="L29" s="41">
        <f>SUM(C28:L28)/10</f>
        <v>1.8549236994271891E-2</v>
      </c>
      <c r="M29" s="37"/>
    </row>
    <row r="30" spans="1:13" ht="15" customHeight="1" x14ac:dyDescent="0.45">
      <c r="A30" s="37"/>
      <c r="B30" s="10" t="s">
        <v>32</v>
      </c>
      <c r="C30" s="23">
        <f>10*C28</f>
        <v>0.46153846153846156</v>
      </c>
      <c r="D30" s="24">
        <f t="shared" ref="D30:L30" si="26">10*D28</f>
        <v>0.35502958579881649</v>
      </c>
      <c r="E30" s="24">
        <f t="shared" si="26"/>
        <v>0.273099681383705</v>
      </c>
      <c r="F30" s="24">
        <f t="shared" si="26"/>
        <v>0.21007667798746546</v>
      </c>
      <c r="G30" s="24">
        <f t="shared" si="26"/>
        <v>0.16159744460574266</v>
      </c>
      <c r="H30" s="24">
        <f t="shared" si="26"/>
        <v>0.12430572661980221</v>
      </c>
      <c r="I30" s="24">
        <f t="shared" si="26"/>
        <v>9.5619789707539926E-2</v>
      </c>
      <c r="J30" s="24">
        <f t="shared" si="26"/>
        <v>7.355368439041543E-2</v>
      </c>
      <c r="K30" s="24">
        <f t="shared" si="26"/>
        <v>5.6579757223396365E-2</v>
      </c>
      <c r="L30" s="25">
        <f t="shared" si="26"/>
        <v>4.3522890171843409E-2</v>
      </c>
      <c r="M30" s="38"/>
    </row>
    <row r="31" spans="1:13" ht="15" customHeight="1" x14ac:dyDescent="0.45">
      <c r="A31" s="37"/>
      <c r="B31" s="10" t="s">
        <v>33</v>
      </c>
      <c r="C31" s="29">
        <f>C30</f>
        <v>0.46153846153846156</v>
      </c>
      <c r="D31" s="5">
        <f>D30+C31</f>
        <v>0.81656804733727806</v>
      </c>
      <c r="E31" s="5">
        <f t="shared" ref="E31:L31" si="27">E30+D31</f>
        <v>1.0896677287209831</v>
      </c>
      <c r="F31" s="5">
        <f t="shared" si="27"/>
        <v>1.2997444067084485</v>
      </c>
      <c r="G31" s="5">
        <f t="shared" si="27"/>
        <v>1.4613418513141911</v>
      </c>
      <c r="H31" s="5">
        <f t="shared" si="27"/>
        <v>1.5856475779339934</v>
      </c>
      <c r="I31" s="5">
        <f t="shared" si="27"/>
        <v>1.6812673676415333</v>
      </c>
      <c r="J31" s="5">
        <f t="shared" si="27"/>
        <v>1.7548210520319487</v>
      </c>
      <c r="K31" s="5">
        <f t="shared" si="27"/>
        <v>1.8114008092553451</v>
      </c>
      <c r="L31" s="30">
        <f t="shared" si="27"/>
        <v>1.8549236994271885</v>
      </c>
      <c r="M31" s="39"/>
    </row>
    <row r="32" spans="1:13" ht="15" customHeight="1" x14ac:dyDescent="0.45">
      <c r="A32" s="37"/>
      <c r="B32" s="10" t="s">
        <v>34</v>
      </c>
      <c r="C32" s="49">
        <f>$C30*1000</f>
        <v>461.53846153846155</v>
      </c>
      <c r="D32" s="50">
        <f t="shared" ref="D32:L32" si="28">D30*1000</f>
        <v>355.02958579881647</v>
      </c>
      <c r="E32" s="50">
        <f t="shared" si="28"/>
        <v>273.09968138370499</v>
      </c>
      <c r="F32" s="50">
        <f t="shared" si="28"/>
        <v>210.07667798746547</v>
      </c>
      <c r="G32" s="50">
        <f t="shared" si="28"/>
        <v>161.59744460574265</v>
      </c>
      <c r="H32" s="50">
        <f t="shared" si="28"/>
        <v>124.30572661980221</v>
      </c>
      <c r="I32" s="50">
        <f t="shared" si="28"/>
        <v>95.619789707539923</v>
      </c>
      <c r="J32" s="50">
        <f t="shared" si="28"/>
        <v>73.553684390415427</v>
      </c>
      <c r="K32" s="50">
        <f t="shared" si="28"/>
        <v>56.579757223396363</v>
      </c>
      <c r="L32" s="51">
        <f t="shared" si="28"/>
        <v>43.522890171843407</v>
      </c>
      <c r="M32" s="38"/>
    </row>
    <row r="33" spans="1:13" ht="15" customHeight="1" x14ac:dyDescent="0.45">
      <c r="A33" s="37"/>
      <c r="B33" s="10" t="s">
        <v>37</v>
      </c>
      <c r="C33" s="49">
        <f>C32</f>
        <v>461.53846153846155</v>
      </c>
      <c r="D33" s="50">
        <f>D32+C33</f>
        <v>816.56804733727802</v>
      </c>
      <c r="E33" s="50">
        <f t="shared" ref="E33:L33" si="29">E32+D33</f>
        <v>1089.667728720983</v>
      </c>
      <c r="F33" s="50">
        <f t="shared" si="29"/>
        <v>1299.7444067084484</v>
      </c>
      <c r="G33" s="50">
        <f t="shared" si="29"/>
        <v>1461.341851314191</v>
      </c>
      <c r="H33" s="50">
        <f t="shared" si="29"/>
        <v>1585.6475779339933</v>
      </c>
      <c r="I33" s="50">
        <f t="shared" si="29"/>
        <v>1681.2673676415332</v>
      </c>
      <c r="J33" s="50">
        <f t="shared" si="29"/>
        <v>1754.8210520319485</v>
      </c>
      <c r="K33" s="50">
        <f t="shared" si="29"/>
        <v>1811.4008092553449</v>
      </c>
      <c r="L33" s="51">
        <f t="shared" si="29"/>
        <v>1854.9236994271882</v>
      </c>
      <c r="M33" s="38"/>
    </row>
    <row r="34" spans="1:13" ht="15" customHeight="1" x14ac:dyDescent="0.45">
      <c r="A34" s="37"/>
      <c r="B34" s="10" t="s">
        <v>35</v>
      </c>
      <c r="C34" s="49">
        <f>C30*20000</f>
        <v>9230.7692307692305</v>
      </c>
      <c r="D34" s="50">
        <f t="shared" ref="D34:L34" si="30">D30*20000</f>
        <v>7100.5917159763303</v>
      </c>
      <c r="E34" s="50">
        <f t="shared" si="30"/>
        <v>5461.9936276741</v>
      </c>
      <c r="F34" s="50">
        <f t="shared" si="30"/>
        <v>4201.5335597493095</v>
      </c>
      <c r="G34" s="50">
        <f t="shared" si="30"/>
        <v>3231.9488921148532</v>
      </c>
      <c r="H34" s="50">
        <f t="shared" si="30"/>
        <v>2486.1145323960445</v>
      </c>
      <c r="I34" s="50">
        <f t="shared" si="30"/>
        <v>1912.3957941507986</v>
      </c>
      <c r="J34" s="50">
        <f t="shared" si="30"/>
        <v>1471.0736878083087</v>
      </c>
      <c r="K34" s="50">
        <f t="shared" si="30"/>
        <v>1131.5951444679274</v>
      </c>
      <c r="L34" s="51">
        <f t="shared" si="30"/>
        <v>870.45780343686818</v>
      </c>
      <c r="M34" s="38"/>
    </row>
    <row r="35" spans="1:13" ht="15" customHeight="1" x14ac:dyDescent="0.45">
      <c r="A35" s="37"/>
      <c r="B35" s="10" t="s">
        <v>38</v>
      </c>
      <c r="C35" s="52">
        <f>C34</f>
        <v>9230.7692307692305</v>
      </c>
      <c r="D35" s="53">
        <f>D34+C35</f>
        <v>16331.360946745561</v>
      </c>
      <c r="E35" s="53">
        <f t="shared" ref="E35:L35" si="31">E34+D35</f>
        <v>21793.35457441966</v>
      </c>
      <c r="F35" s="53">
        <f t="shared" si="31"/>
        <v>25994.88813416897</v>
      </c>
      <c r="G35" s="53">
        <f t="shared" si="31"/>
        <v>29226.837026283822</v>
      </c>
      <c r="H35" s="53">
        <f t="shared" si="31"/>
        <v>31712.951558679866</v>
      </c>
      <c r="I35" s="53">
        <f t="shared" si="31"/>
        <v>33625.347352830664</v>
      </c>
      <c r="J35" s="53">
        <f t="shared" si="31"/>
        <v>35096.421040638976</v>
      </c>
      <c r="K35" s="53">
        <f t="shared" si="31"/>
        <v>36228.016185106906</v>
      </c>
      <c r="L35" s="54">
        <f t="shared" si="31"/>
        <v>37098.473988543774</v>
      </c>
      <c r="M35" s="38"/>
    </row>
    <row r="36" spans="1:13" ht="15" customHeight="1" x14ac:dyDescent="0.45">
      <c r="A36" s="37"/>
      <c r="B36" s="10" t="s">
        <v>36</v>
      </c>
      <c r="C36" s="55">
        <f>C30*50000</f>
        <v>23076.923076923078</v>
      </c>
      <c r="D36" s="55">
        <f t="shared" ref="D36:L36" si="32">D30*50000</f>
        <v>17751.479289940824</v>
      </c>
      <c r="E36" s="55">
        <f t="shared" si="32"/>
        <v>13654.98406918525</v>
      </c>
      <c r="F36" s="55">
        <f t="shared" si="32"/>
        <v>10503.833899373272</v>
      </c>
      <c r="G36" s="55">
        <f t="shared" si="32"/>
        <v>8079.8722302871329</v>
      </c>
      <c r="H36" s="55">
        <f t="shared" si="32"/>
        <v>6215.2863309901104</v>
      </c>
      <c r="I36" s="55">
        <f t="shared" si="32"/>
        <v>4780.9894853769965</v>
      </c>
      <c r="J36" s="55">
        <f t="shared" si="32"/>
        <v>3677.6842195207714</v>
      </c>
      <c r="K36" s="55">
        <f t="shared" si="32"/>
        <v>2828.9878611698182</v>
      </c>
      <c r="L36" s="55">
        <f t="shared" si="32"/>
        <v>2176.1445085921705</v>
      </c>
      <c r="M36" s="38"/>
    </row>
    <row r="37" spans="1:13" ht="15" customHeight="1" x14ac:dyDescent="0.45">
      <c r="A37" s="37"/>
      <c r="B37" s="10" t="s">
        <v>39</v>
      </c>
      <c r="C37" s="55">
        <f>C36</f>
        <v>23076.923076923078</v>
      </c>
      <c r="D37" s="55">
        <f>D36+C37</f>
        <v>40828.402366863898</v>
      </c>
      <c r="E37" s="55">
        <f t="shared" ref="E37:L37" si="33">E36+D37</f>
        <v>54483.38643604915</v>
      </c>
      <c r="F37" s="55">
        <f t="shared" si="33"/>
        <v>64987.220335422418</v>
      </c>
      <c r="G37" s="55">
        <f t="shared" si="33"/>
        <v>73067.09256570955</v>
      </c>
      <c r="H37" s="55">
        <f t="shared" si="33"/>
        <v>79282.378896699665</v>
      </c>
      <c r="I37" s="55">
        <f t="shared" si="33"/>
        <v>84063.36838207666</v>
      </c>
      <c r="J37" s="55">
        <f t="shared" si="33"/>
        <v>87741.052601597432</v>
      </c>
      <c r="K37" s="55">
        <f t="shared" si="33"/>
        <v>90570.040462767254</v>
      </c>
      <c r="L37" s="55">
        <f t="shared" si="33"/>
        <v>92746.184971359427</v>
      </c>
      <c r="M37" s="37"/>
    </row>
    <row r="38" spans="1:13" ht="15" customHeight="1" x14ac:dyDescent="0.45">
      <c r="A38" s="4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"/>
    </row>
  </sheetData>
  <mergeCells count="1">
    <mergeCell ref="E2:L7"/>
  </mergeCells>
  <pageMargins left="0.7" right="0.7" top="0.75" bottom="0.75" header="0.3" footer="0.3"/>
  <ignoredErrors>
    <ignoredError sqref="C15 G18 L18 L36 C32:L32 C34:L34 C36:K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Estimate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2025-09-20T01:53:09Z</dcterms:modified>
</cp:coreProperties>
</file>