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7823" documentId="13_ncr:1_{AE93A452-22DF-478B-8AAE-1A3A6016AB56}" xr6:coauthVersionLast="47" xr6:coauthVersionMax="47" xr10:uidLastSave="{86E67DBA-8D11-4F2F-B72C-BAB6BD76D620}"/>
  <bookViews>
    <workbookView xWindow="-98" yWindow="-98" windowWidth="28996" windowHeight="15675" xr2:uid="{10396A79-A4B2-467C-A467-ECE59C587EB2}"/>
  </bookViews>
  <sheets>
    <sheet name="Yield Estimate Calculator" sheetId="18" r:id="rId1"/>
    <sheet name="10 Year Burndown Summary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8" l="1"/>
  <c r="G33" i="18"/>
  <c r="H33" i="18"/>
  <c r="I33" i="18"/>
  <c r="J33" i="18"/>
  <c r="K33" i="18"/>
  <c r="L33" i="18"/>
  <c r="M33" i="18"/>
  <c r="N33" i="18"/>
  <c r="E31" i="18"/>
  <c r="E33" i="18"/>
  <c r="E125" i="18"/>
  <c r="E26" i="18"/>
  <c r="F26" i="18"/>
  <c r="G26" i="18"/>
  <c r="H26" i="18"/>
  <c r="I26" i="18"/>
  <c r="J26" i="18"/>
  <c r="K26" i="18"/>
  <c r="L26" i="18"/>
  <c r="M26" i="18"/>
  <c r="N26" i="18"/>
  <c r="N125" i="18"/>
  <c r="M125" i="18"/>
  <c r="L125" i="18"/>
  <c r="K125" i="18"/>
  <c r="J125" i="18"/>
  <c r="I125" i="18"/>
  <c r="H125" i="18"/>
  <c r="G125" i="18"/>
  <c r="F125" i="18"/>
  <c r="D92" i="18"/>
  <c r="D91" i="18"/>
  <c r="D47" i="18"/>
  <c r="D46" i="18"/>
  <c r="D30" i="18"/>
  <c r="D29" i="18"/>
  <c r="F37" i="18" s="1"/>
  <c r="E16" i="18"/>
  <c r="E18" i="18" s="1"/>
  <c r="K11" i="18"/>
  <c r="K10" i="18"/>
  <c r="E10" i="18"/>
  <c r="K9" i="18"/>
  <c r="K8" i="18"/>
  <c r="K7" i="18"/>
  <c r="K6" i="18"/>
  <c r="K5" i="18"/>
  <c r="K4" i="18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L106" i="18" l="1"/>
  <c r="H106" i="18"/>
  <c r="E120" i="18"/>
  <c r="E61" i="18"/>
  <c r="M61" i="18"/>
  <c r="I61" i="18"/>
  <c r="I6" i="18" s="1"/>
  <c r="E106" i="18"/>
  <c r="K106" i="18"/>
  <c r="K169" i="18" s="1"/>
  <c r="G106" i="18"/>
  <c r="G108" i="18" s="1"/>
  <c r="N61" i="18"/>
  <c r="N63" i="18" s="1"/>
  <c r="J61" i="18"/>
  <c r="F61" i="18"/>
  <c r="H61" i="18"/>
  <c r="G61" i="18"/>
  <c r="L61" i="18"/>
  <c r="K61" i="18"/>
  <c r="N106" i="18"/>
  <c r="N169" i="18" s="1"/>
  <c r="J106" i="18"/>
  <c r="J169" i="18" s="1"/>
  <c r="F106" i="18"/>
  <c r="F163" i="18" s="1"/>
  <c r="M106" i="18"/>
  <c r="I106" i="18"/>
  <c r="I172" i="18" s="1"/>
  <c r="M37" i="18"/>
  <c r="N37" i="18"/>
  <c r="E37" i="18"/>
  <c r="E19" i="18"/>
  <c r="E20" i="18"/>
  <c r="E95" i="18"/>
  <c r="E27" i="18"/>
  <c r="G163" i="18"/>
  <c r="E17" i="18"/>
  <c r="L37" i="18"/>
  <c r="H37" i="18"/>
  <c r="K37" i="18"/>
  <c r="G37" i="18"/>
  <c r="I37" i="18"/>
  <c r="F16" i="18"/>
  <c r="F31" i="18" s="1"/>
  <c r="J37" i="18"/>
  <c r="G172" i="18"/>
  <c r="J32" i="13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G31" i="18" l="1"/>
  <c r="G35" i="18" s="1"/>
  <c r="G38" i="18" s="1"/>
  <c r="E22" i="18"/>
  <c r="E24" i="18" s="1"/>
  <c r="E48" i="18" s="1"/>
  <c r="G169" i="18"/>
  <c r="G166" i="18"/>
  <c r="N166" i="18"/>
  <c r="I169" i="18"/>
  <c r="J108" i="18"/>
  <c r="J163" i="18"/>
  <c r="F169" i="18"/>
  <c r="N172" i="18"/>
  <c r="I166" i="18"/>
  <c r="N108" i="18"/>
  <c r="I163" i="18"/>
  <c r="N163" i="18"/>
  <c r="I10" i="18"/>
  <c r="F166" i="18"/>
  <c r="J166" i="18"/>
  <c r="J172" i="18"/>
  <c r="I108" i="18"/>
  <c r="F108" i="18"/>
  <c r="F112" i="18" s="1"/>
  <c r="F172" i="18"/>
  <c r="K172" i="18"/>
  <c r="K108" i="18"/>
  <c r="K163" i="18"/>
  <c r="K166" i="18"/>
  <c r="I63" i="18"/>
  <c r="E122" i="18"/>
  <c r="E180" i="18" s="1"/>
  <c r="L63" i="18"/>
  <c r="G63" i="18"/>
  <c r="M172" i="18"/>
  <c r="M166" i="18"/>
  <c r="M108" i="18"/>
  <c r="M169" i="18"/>
  <c r="M163" i="18"/>
  <c r="E65" i="18"/>
  <c r="E63" i="18"/>
  <c r="E67" i="18" s="1"/>
  <c r="H63" i="18"/>
  <c r="F65" i="18"/>
  <c r="F63" i="18"/>
  <c r="F67" i="18" s="1"/>
  <c r="J63" i="18"/>
  <c r="F27" i="18"/>
  <c r="E107" i="18"/>
  <c r="E62" i="18"/>
  <c r="L169" i="18"/>
  <c r="L163" i="18"/>
  <c r="L172" i="18"/>
  <c r="L166" i="18"/>
  <c r="L108" i="18"/>
  <c r="K63" i="18"/>
  <c r="E184" i="18"/>
  <c r="E178" i="18"/>
  <c r="E181" i="18"/>
  <c r="E123" i="18"/>
  <c r="E126" i="18" s="1"/>
  <c r="E127" i="18" s="1"/>
  <c r="E175" i="18"/>
  <c r="E172" i="18"/>
  <c r="E166" i="18"/>
  <c r="E163" i="18"/>
  <c r="E110" i="18"/>
  <c r="E169" i="18"/>
  <c r="E108" i="18"/>
  <c r="E112" i="18" s="1"/>
  <c r="H169" i="18"/>
  <c r="H163" i="18"/>
  <c r="H172" i="18"/>
  <c r="H166" i="18"/>
  <c r="H108" i="18"/>
  <c r="F17" i="18"/>
  <c r="G16" i="18"/>
  <c r="G112" i="18" s="1"/>
  <c r="F120" i="18"/>
  <c r="F18" i="18"/>
  <c r="F110" i="18"/>
  <c r="M63" i="18"/>
  <c r="E97" i="18"/>
  <c r="E101" i="18"/>
  <c r="E20" i="13"/>
  <c r="F20" i="13"/>
  <c r="H18" i="13"/>
  <c r="G20" i="13"/>
  <c r="G36" i="13"/>
  <c r="F38" i="13"/>
  <c r="F39" i="13" s="1"/>
  <c r="F12" i="13"/>
  <c r="E14" i="13"/>
  <c r="E93" i="18" l="1"/>
  <c r="E133" i="18" s="1"/>
  <c r="E177" i="18"/>
  <c r="E186" i="18"/>
  <c r="G67" i="18"/>
  <c r="E124" i="18"/>
  <c r="E132" i="18" s="1"/>
  <c r="E130" i="18" s="1"/>
  <c r="E183" i="18"/>
  <c r="E128" i="18"/>
  <c r="N164" i="18"/>
  <c r="I164" i="18"/>
  <c r="E64" i="18"/>
  <c r="E74" i="18" s="1"/>
  <c r="E72" i="18" s="1"/>
  <c r="E70" i="18"/>
  <c r="F95" i="18"/>
  <c r="F19" i="18"/>
  <c r="F20" i="18"/>
  <c r="F22" i="18" s="1"/>
  <c r="F24" i="18" s="1"/>
  <c r="F48" i="18" s="1"/>
  <c r="E114" i="18"/>
  <c r="F114" i="18" s="1"/>
  <c r="G114" i="18" s="1"/>
  <c r="N167" i="18"/>
  <c r="I167" i="18"/>
  <c r="E174" i="18"/>
  <c r="E168" i="18"/>
  <c r="E171" i="18"/>
  <c r="E165" i="18"/>
  <c r="E115" i="18"/>
  <c r="E109" i="18"/>
  <c r="E119" i="18" s="1"/>
  <c r="E117" i="18" s="1"/>
  <c r="E162" i="18"/>
  <c r="E156" i="18"/>
  <c r="E159" i="18"/>
  <c r="E105" i="18"/>
  <c r="E103" i="18" s="1"/>
  <c r="E153" i="18"/>
  <c r="F35" i="18"/>
  <c r="F38" i="18" s="1"/>
  <c r="F184" i="18"/>
  <c r="F178" i="18"/>
  <c r="F181" i="18"/>
  <c r="F175" i="18"/>
  <c r="F123" i="18"/>
  <c r="F126" i="18" s="1"/>
  <c r="F127" i="18" s="1"/>
  <c r="N170" i="18"/>
  <c r="I170" i="18"/>
  <c r="N173" i="18"/>
  <c r="I173" i="18"/>
  <c r="F107" i="18"/>
  <c r="F62" i="18"/>
  <c r="G27" i="18"/>
  <c r="E69" i="18"/>
  <c r="F69" i="18" s="1"/>
  <c r="E135" i="18"/>
  <c r="E137" i="18" s="1"/>
  <c r="E147" i="18" s="1"/>
  <c r="E145" i="18" s="1"/>
  <c r="H16" i="18"/>
  <c r="H31" i="18" s="1"/>
  <c r="G18" i="18"/>
  <c r="G120" i="18"/>
  <c r="G17" i="18"/>
  <c r="G110" i="18"/>
  <c r="E96" i="18"/>
  <c r="G65" i="18"/>
  <c r="I18" i="13"/>
  <c r="H20" i="13"/>
  <c r="H36" i="13"/>
  <c r="G38" i="13"/>
  <c r="G39" i="13" s="1"/>
  <c r="G12" i="13"/>
  <c r="F14" i="13"/>
  <c r="E98" i="18" l="1"/>
  <c r="E138" i="18" s="1"/>
  <c r="F93" i="18"/>
  <c r="G69" i="18"/>
  <c r="F34" i="18"/>
  <c r="F122" i="18"/>
  <c r="F183" i="18" s="1"/>
  <c r="E195" i="18"/>
  <c r="E160" i="18"/>
  <c r="E154" i="18"/>
  <c r="E157" i="18"/>
  <c r="E99" i="18"/>
  <c r="E100" i="18" s="1"/>
  <c r="E151" i="18"/>
  <c r="H18" i="18"/>
  <c r="H17" i="18"/>
  <c r="I16" i="18"/>
  <c r="I31" i="18" s="1"/>
  <c r="H120" i="18"/>
  <c r="H65" i="18"/>
  <c r="H110" i="18"/>
  <c r="H67" i="18"/>
  <c r="H112" i="18"/>
  <c r="H114" i="18" s="1"/>
  <c r="G107" i="18"/>
  <c r="H27" i="18"/>
  <c r="G62" i="18"/>
  <c r="E143" i="18"/>
  <c r="E136" i="18"/>
  <c r="E140" i="18" s="1"/>
  <c r="G181" i="18"/>
  <c r="G175" i="18"/>
  <c r="G178" i="18"/>
  <c r="G184" i="18"/>
  <c r="G123" i="18"/>
  <c r="G126" i="18" s="1"/>
  <c r="G127" i="18" s="1"/>
  <c r="F64" i="18"/>
  <c r="F74" i="18" s="1"/>
  <c r="F72" i="18" s="1"/>
  <c r="F70" i="18"/>
  <c r="E192" i="18"/>
  <c r="F135" i="18"/>
  <c r="F137" i="18" s="1"/>
  <c r="F147" i="18" s="1"/>
  <c r="F145" i="18" s="1"/>
  <c r="F101" i="18"/>
  <c r="F97" i="18"/>
  <c r="G20" i="18"/>
  <c r="G22" i="18" s="1"/>
  <c r="G24" i="18" s="1"/>
  <c r="G48" i="18" s="1"/>
  <c r="G95" i="18"/>
  <c r="G19" i="18"/>
  <c r="F174" i="18"/>
  <c r="F168" i="18"/>
  <c r="F171" i="18"/>
  <c r="F165" i="18"/>
  <c r="F115" i="18"/>
  <c r="F109" i="18"/>
  <c r="F119" i="18" s="1"/>
  <c r="F117" i="18" s="1"/>
  <c r="E189" i="18"/>
  <c r="E198" i="18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G93" i="18" l="1"/>
  <c r="H69" i="18"/>
  <c r="F180" i="18"/>
  <c r="F186" i="18"/>
  <c r="F36" i="18"/>
  <c r="F44" i="18" s="1"/>
  <c r="F124" i="18"/>
  <c r="F132" i="18" s="1"/>
  <c r="F130" i="18" s="1"/>
  <c r="F128" i="18"/>
  <c r="F143" i="18" s="1"/>
  <c r="F177" i="18"/>
  <c r="G101" i="18"/>
  <c r="G97" i="18"/>
  <c r="G135" i="18"/>
  <c r="G137" i="18" s="1"/>
  <c r="G147" i="18" s="1"/>
  <c r="G145" i="18" s="1"/>
  <c r="F75" i="18"/>
  <c r="F53" i="18"/>
  <c r="F80" i="18" s="1"/>
  <c r="F51" i="18"/>
  <c r="F54" i="18" s="1"/>
  <c r="F50" i="18"/>
  <c r="H181" i="18"/>
  <c r="H175" i="18"/>
  <c r="H184" i="18"/>
  <c r="H178" i="18"/>
  <c r="H123" i="18"/>
  <c r="H126" i="18" s="1"/>
  <c r="H127" i="18" s="1"/>
  <c r="E187" i="18"/>
  <c r="E196" i="18"/>
  <c r="F133" i="18"/>
  <c r="F98" i="18"/>
  <c r="F138" i="18" s="1"/>
  <c r="F96" i="18"/>
  <c r="E142" i="18"/>
  <c r="G70" i="18"/>
  <c r="G64" i="18"/>
  <c r="G74" i="18" s="1"/>
  <c r="G72" i="18" s="1"/>
  <c r="I120" i="18"/>
  <c r="I17" i="18"/>
  <c r="I18" i="18"/>
  <c r="J16" i="18"/>
  <c r="J31" i="18" s="1"/>
  <c r="I65" i="18"/>
  <c r="I66" i="18" s="1"/>
  <c r="I110" i="18"/>
  <c r="I111" i="18" s="1"/>
  <c r="I112" i="18"/>
  <c r="I113" i="18" s="1"/>
  <c r="I35" i="18"/>
  <c r="I38" i="18" s="1"/>
  <c r="I67" i="18"/>
  <c r="G122" i="18"/>
  <c r="I114" i="18"/>
  <c r="I27" i="18"/>
  <c r="H107" i="18"/>
  <c r="H62" i="18"/>
  <c r="H35" i="18"/>
  <c r="H38" i="18" s="1"/>
  <c r="E193" i="18"/>
  <c r="G34" i="18"/>
  <c r="F162" i="18"/>
  <c r="F156" i="18"/>
  <c r="F159" i="18"/>
  <c r="F195" i="18" s="1"/>
  <c r="F153" i="18"/>
  <c r="F105" i="18"/>
  <c r="F103" i="18" s="1"/>
  <c r="G171" i="18"/>
  <c r="G165" i="18"/>
  <c r="G174" i="18"/>
  <c r="G115" i="18"/>
  <c r="G168" i="18"/>
  <c r="G109" i="18"/>
  <c r="G119" i="18" s="1"/>
  <c r="G117" i="18" s="1"/>
  <c r="H20" i="18"/>
  <c r="H22" i="18" s="1"/>
  <c r="H24" i="18" s="1"/>
  <c r="H48" i="18" s="1"/>
  <c r="H95" i="18"/>
  <c r="H19" i="18"/>
  <c r="E190" i="18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F198" i="18" l="1"/>
  <c r="H93" i="18"/>
  <c r="I69" i="18"/>
  <c r="F189" i="18"/>
  <c r="F192" i="18"/>
  <c r="H122" i="18"/>
  <c r="H180" i="18" s="1"/>
  <c r="H34" i="18"/>
  <c r="H70" i="18"/>
  <c r="H64" i="18"/>
  <c r="H74" i="18" s="1"/>
  <c r="H72" i="18" s="1"/>
  <c r="I184" i="18"/>
  <c r="I185" i="18" s="1"/>
  <c r="I178" i="18"/>
  <c r="I179" i="18" s="1"/>
  <c r="I123" i="18"/>
  <c r="I126" i="18" s="1"/>
  <c r="I127" i="18" s="1"/>
  <c r="I181" i="18"/>
  <c r="I175" i="18"/>
  <c r="I176" i="18" s="1"/>
  <c r="F160" i="18"/>
  <c r="F154" i="18"/>
  <c r="F157" i="18"/>
  <c r="F99" i="18"/>
  <c r="F100" i="18" s="1"/>
  <c r="F151" i="18"/>
  <c r="G53" i="18"/>
  <c r="G80" i="18" s="1"/>
  <c r="G51" i="18"/>
  <c r="G54" i="18" s="1"/>
  <c r="G75" i="18"/>
  <c r="G78" i="18" s="1"/>
  <c r="G82" i="18" s="1"/>
  <c r="G50" i="18"/>
  <c r="H36" i="18"/>
  <c r="H44" i="18" s="1"/>
  <c r="I121" i="18"/>
  <c r="H171" i="18"/>
  <c r="H165" i="18"/>
  <c r="H174" i="18"/>
  <c r="H168" i="18"/>
  <c r="H109" i="18"/>
  <c r="H119" i="18" s="1"/>
  <c r="H117" i="18" s="1"/>
  <c r="H115" i="18"/>
  <c r="J120" i="18"/>
  <c r="J17" i="18"/>
  <c r="K16" i="18"/>
  <c r="K31" i="18" s="1"/>
  <c r="J18" i="18"/>
  <c r="J110" i="18"/>
  <c r="J112" i="18"/>
  <c r="J114" i="18" s="1"/>
  <c r="J65" i="18"/>
  <c r="J67" i="18"/>
  <c r="I68" i="18"/>
  <c r="F77" i="18"/>
  <c r="F79" i="18" s="1"/>
  <c r="F89" i="18" s="1"/>
  <c r="F52" i="18"/>
  <c r="F60" i="18" s="1"/>
  <c r="F78" i="18"/>
  <c r="F82" i="18" s="1"/>
  <c r="H101" i="18"/>
  <c r="H135" i="18"/>
  <c r="H137" i="18" s="1"/>
  <c r="H147" i="18" s="1"/>
  <c r="H145" i="18" s="1"/>
  <c r="H97" i="18"/>
  <c r="G36" i="18"/>
  <c r="G44" i="18" s="1"/>
  <c r="G42" i="18" s="1"/>
  <c r="J27" i="18"/>
  <c r="I62" i="18"/>
  <c r="I107" i="18"/>
  <c r="G183" i="18"/>
  <c r="G177" i="18"/>
  <c r="G186" i="18"/>
  <c r="G180" i="18"/>
  <c r="G128" i="18"/>
  <c r="G143" i="18" s="1"/>
  <c r="G124" i="18"/>
  <c r="G132" i="18" s="1"/>
  <c r="G130" i="18" s="1"/>
  <c r="I95" i="18"/>
  <c r="I19" i="18"/>
  <c r="I20" i="18"/>
  <c r="I22" i="18" s="1"/>
  <c r="F136" i="18"/>
  <c r="F140" i="18" s="1"/>
  <c r="G159" i="18"/>
  <c r="G153" i="18"/>
  <c r="G162" i="18"/>
  <c r="G156" i="18"/>
  <c r="G105" i="18"/>
  <c r="G103" i="18" s="1"/>
  <c r="G133" i="18"/>
  <c r="G136" i="18" s="1"/>
  <c r="G140" i="18" s="1"/>
  <c r="G96" i="18"/>
  <c r="G98" i="18"/>
  <c r="G138" i="18" s="1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I23" i="18" l="1"/>
  <c r="I24" i="18"/>
  <c r="I48" i="18" s="1"/>
  <c r="H42" i="18"/>
  <c r="G192" i="18"/>
  <c r="H186" i="18"/>
  <c r="H177" i="18"/>
  <c r="H128" i="18"/>
  <c r="H143" i="18" s="1"/>
  <c r="H124" i="18"/>
  <c r="H132" i="18" s="1"/>
  <c r="H130" i="18" s="1"/>
  <c r="H183" i="18"/>
  <c r="G195" i="18"/>
  <c r="G198" i="18"/>
  <c r="G189" i="18"/>
  <c r="G157" i="18"/>
  <c r="G193" i="18" s="1"/>
  <c r="G154" i="18"/>
  <c r="G190" i="18" s="1"/>
  <c r="G99" i="18"/>
  <c r="G100" i="18" s="1"/>
  <c r="G151" i="18"/>
  <c r="G187" i="18" s="1"/>
  <c r="G160" i="18"/>
  <c r="G196" i="18" s="1"/>
  <c r="H98" i="18"/>
  <c r="H138" i="18" s="1"/>
  <c r="H96" i="18"/>
  <c r="H133" i="18"/>
  <c r="I21" i="18"/>
  <c r="I135" i="18"/>
  <c r="I137" i="18" s="1"/>
  <c r="I147" i="18" s="1"/>
  <c r="I145" i="18" s="1"/>
  <c r="I146" i="18" s="1"/>
  <c r="I97" i="18"/>
  <c r="I101" i="18"/>
  <c r="I102" i="18" s="1"/>
  <c r="J184" i="18"/>
  <c r="J178" i="18"/>
  <c r="J181" i="18"/>
  <c r="J175" i="18"/>
  <c r="J123" i="18"/>
  <c r="J126" i="18" s="1"/>
  <c r="J127" i="18" s="1"/>
  <c r="G77" i="18"/>
  <c r="G79" i="18" s="1"/>
  <c r="G89" i="18" s="1"/>
  <c r="G87" i="18" s="1"/>
  <c r="G52" i="18"/>
  <c r="G60" i="18" s="1"/>
  <c r="G58" i="18" s="1"/>
  <c r="F187" i="18"/>
  <c r="F196" i="18"/>
  <c r="J69" i="18"/>
  <c r="H53" i="18"/>
  <c r="H80" i="18" s="1"/>
  <c r="H51" i="18"/>
  <c r="H54" i="18" s="1"/>
  <c r="H75" i="18"/>
  <c r="H78" i="18" s="1"/>
  <c r="H82" i="18" s="1"/>
  <c r="H50" i="18"/>
  <c r="I122" i="18"/>
  <c r="I174" i="18"/>
  <c r="I168" i="18"/>
  <c r="I165" i="18"/>
  <c r="I171" i="18"/>
  <c r="I115" i="18"/>
  <c r="I116" i="18" s="1"/>
  <c r="I109" i="18"/>
  <c r="I119" i="18" s="1"/>
  <c r="I117" i="18" s="1"/>
  <c r="I118" i="18" s="1"/>
  <c r="H159" i="18"/>
  <c r="H153" i="18"/>
  <c r="H162" i="18"/>
  <c r="H156" i="18"/>
  <c r="H192" i="18" s="1"/>
  <c r="H105" i="18"/>
  <c r="H103" i="18" s="1"/>
  <c r="J35" i="18"/>
  <c r="J38" i="18" s="1"/>
  <c r="J95" i="18"/>
  <c r="J19" i="18"/>
  <c r="J20" i="18"/>
  <c r="I11" i="18"/>
  <c r="I7" i="18"/>
  <c r="I182" i="18"/>
  <c r="F142" i="18"/>
  <c r="G142" i="18" s="1"/>
  <c r="I34" i="18"/>
  <c r="I64" i="18"/>
  <c r="I74" i="18" s="1"/>
  <c r="I72" i="18" s="1"/>
  <c r="I73" i="18" s="1"/>
  <c r="I70" i="18"/>
  <c r="L16" i="18"/>
  <c r="L31" i="18" s="1"/>
  <c r="K18" i="18"/>
  <c r="K120" i="18"/>
  <c r="K17" i="18"/>
  <c r="K110" i="18"/>
  <c r="K112" i="18"/>
  <c r="K114" i="18" s="1"/>
  <c r="K35" i="18"/>
  <c r="K38" i="18" s="1"/>
  <c r="K65" i="18"/>
  <c r="K67" i="18"/>
  <c r="F193" i="18"/>
  <c r="J107" i="18"/>
  <c r="J62" i="18"/>
  <c r="K27" i="18"/>
  <c r="F190" i="18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I93" i="18" l="1"/>
  <c r="I98" i="18" s="1"/>
  <c r="I138" i="18" s="1"/>
  <c r="I139" i="18" s="1"/>
  <c r="I25" i="18"/>
  <c r="J34" i="18"/>
  <c r="J36" i="18" s="1"/>
  <c r="J44" i="18" s="1"/>
  <c r="J22" i="18"/>
  <c r="J24" i="18" s="1"/>
  <c r="J48" i="18" s="1"/>
  <c r="H198" i="18"/>
  <c r="H189" i="18"/>
  <c r="H195" i="18"/>
  <c r="J64" i="18"/>
  <c r="J74" i="18" s="1"/>
  <c r="J72" i="18" s="1"/>
  <c r="J70" i="18"/>
  <c r="K181" i="18"/>
  <c r="K175" i="18"/>
  <c r="K184" i="18"/>
  <c r="K178" i="18"/>
  <c r="K123" i="18"/>
  <c r="K126" i="18" s="1"/>
  <c r="K127" i="18" s="1"/>
  <c r="I36" i="18"/>
  <c r="I44" i="18" s="1"/>
  <c r="I42" i="18" s="1"/>
  <c r="I133" i="18"/>
  <c r="I134" i="18" s="1"/>
  <c r="I12" i="18" s="1"/>
  <c r="H157" i="18"/>
  <c r="H160" i="18"/>
  <c r="H154" i="18"/>
  <c r="H151" i="18"/>
  <c r="H187" i="18" s="1"/>
  <c r="H99" i="18"/>
  <c r="H100" i="18" s="1"/>
  <c r="J174" i="18"/>
  <c r="J168" i="18"/>
  <c r="J171" i="18"/>
  <c r="J165" i="18"/>
  <c r="J115" i="18"/>
  <c r="J109" i="18"/>
  <c r="J119" i="18" s="1"/>
  <c r="J117" i="18" s="1"/>
  <c r="K20" i="18"/>
  <c r="K22" i="18" s="1"/>
  <c r="K24" i="18" s="1"/>
  <c r="K48" i="18" s="1"/>
  <c r="K95" i="18"/>
  <c r="K19" i="18"/>
  <c r="H77" i="18"/>
  <c r="H79" i="18" s="1"/>
  <c r="H89" i="18" s="1"/>
  <c r="H87" i="18" s="1"/>
  <c r="H52" i="18"/>
  <c r="H60" i="18" s="1"/>
  <c r="H58" i="18" s="1"/>
  <c r="L18" i="18"/>
  <c r="L17" i="18"/>
  <c r="M16" i="18"/>
  <c r="M31" i="18" s="1"/>
  <c r="L120" i="18"/>
  <c r="L65" i="18"/>
  <c r="L110" i="18"/>
  <c r="L35" i="18"/>
  <c r="L38" i="18" s="1"/>
  <c r="L67" i="18"/>
  <c r="L112" i="18"/>
  <c r="L114" i="18" s="1"/>
  <c r="J122" i="18"/>
  <c r="J135" i="18"/>
  <c r="J137" i="18" s="1"/>
  <c r="J147" i="18" s="1"/>
  <c r="J145" i="18" s="1"/>
  <c r="J101" i="18"/>
  <c r="J97" i="18"/>
  <c r="I186" i="18"/>
  <c r="I180" i="18"/>
  <c r="I183" i="18"/>
  <c r="I177" i="18"/>
  <c r="I128" i="18"/>
  <c r="I143" i="18" s="1"/>
  <c r="I144" i="18" s="1"/>
  <c r="I124" i="18"/>
  <c r="I132" i="18" s="1"/>
  <c r="I130" i="18" s="1"/>
  <c r="K69" i="18"/>
  <c r="L69" i="18" s="1"/>
  <c r="I71" i="18"/>
  <c r="K107" i="18"/>
  <c r="K62" i="18"/>
  <c r="L27" i="18"/>
  <c r="I162" i="18"/>
  <c r="I156" i="18"/>
  <c r="I159" i="18"/>
  <c r="I153" i="18"/>
  <c r="I105" i="18"/>
  <c r="I103" i="18" s="1"/>
  <c r="I104" i="18" s="1"/>
  <c r="I75" i="18"/>
  <c r="I51" i="18"/>
  <c r="I54" i="18" s="1"/>
  <c r="I53" i="18"/>
  <c r="I80" i="18" s="1"/>
  <c r="I50" i="18"/>
  <c r="H136" i="18"/>
  <c r="H140" i="18" s="1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I96" i="18" l="1"/>
  <c r="I94" i="18"/>
  <c r="I9" i="18" s="1"/>
  <c r="K93" i="18"/>
  <c r="J53" i="18"/>
  <c r="J80" i="18" s="1"/>
  <c r="J93" i="18"/>
  <c r="J133" i="18" s="1"/>
  <c r="J136" i="18" s="1"/>
  <c r="J140" i="18" s="1"/>
  <c r="I198" i="18"/>
  <c r="M11" i="18" s="1"/>
  <c r="N11" i="18" s="1"/>
  <c r="I189" i="18"/>
  <c r="M5" i="18" s="1"/>
  <c r="N5" i="18" s="1"/>
  <c r="K34" i="18"/>
  <c r="K36" i="18" s="1"/>
  <c r="K44" i="18" s="1"/>
  <c r="K42" i="18" s="1"/>
  <c r="J42" i="18"/>
  <c r="I77" i="18"/>
  <c r="I79" i="18" s="1"/>
  <c r="I89" i="18" s="1"/>
  <c r="I87" i="18" s="1"/>
  <c r="I52" i="18"/>
  <c r="I60" i="18" s="1"/>
  <c r="I58" i="18" s="1"/>
  <c r="K171" i="18"/>
  <c r="K165" i="18"/>
  <c r="K174" i="18"/>
  <c r="K168" i="18"/>
  <c r="K115" i="18"/>
  <c r="K109" i="18"/>
  <c r="K119" i="18" s="1"/>
  <c r="K117" i="18" s="1"/>
  <c r="L20" i="18"/>
  <c r="L19" i="18"/>
  <c r="L95" i="18"/>
  <c r="H193" i="18"/>
  <c r="I131" i="18"/>
  <c r="L181" i="18"/>
  <c r="L175" i="18"/>
  <c r="L184" i="18"/>
  <c r="L178" i="18"/>
  <c r="L123" i="18"/>
  <c r="L126" i="18" s="1"/>
  <c r="L127" i="18" s="1"/>
  <c r="J75" i="18"/>
  <c r="J78" i="18" s="1"/>
  <c r="J82" i="18" s="1"/>
  <c r="J51" i="18"/>
  <c r="J54" i="18" s="1"/>
  <c r="K135" i="18"/>
  <c r="K137" i="18" s="1"/>
  <c r="K147" i="18" s="1"/>
  <c r="K145" i="18" s="1"/>
  <c r="K97" i="18"/>
  <c r="K101" i="18"/>
  <c r="I195" i="18"/>
  <c r="M9" i="18" s="1"/>
  <c r="N9" i="18" s="1"/>
  <c r="L107" i="18"/>
  <c r="M27" i="18"/>
  <c r="L62" i="18"/>
  <c r="I129" i="18"/>
  <c r="J186" i="18"/>
  <c r="J180" i="18"/>
  <c r="J183" i="18"/>
  <c r="J177" i="18"/>
  <c r="J124" i="18"/>
  <c r="J132" i="18" s="1"/>
  <c r="J130" i="18" s="1"/>
  <c r="J128" i="18"/>
  <c r="J143" i="18" s="1"/>
  <c r="M17" i="18"/>
  <c r="N16" i="18"/>
  <c r="N31" i="18" s="1"/>
  <c r="M120" i="18"/>
  <c r="M18" i="18"/>
  <c r="M35" i="18"/>
  <c r="M38" i="18" s="1"/>
  <c r="M110" i="18"/>
  <c r="M65" i="18"/>
  <c r="M67" i="18"/>
  <c r="M69" i="18" s="1"/>
  <c r="M112" i="18"/>
  <c r="M114" i="18" s="1"/>
  <c r="J98" i="18"/>
  <c r="J138" i="18" s="1"/>
  <c r="H190" i="18"/>
  <c r="I136" i="18"/>
  <c r="I140" i="18" s="1"/>
  <c r="I141" i="18" s="1"/>
  <c r="I78" i="18"/>
  <c r="I82" i="18" s="1"/>
  <c r="I192" i="18"/>
  <c r="M7" i="18" s="1"/>
  <c r="N7" i="18" s="1"/>
  <c r="K70" i="18"/>
  <c r="K64" i="18"/>
  <c r="K74" i="18" s="1"/>
  <c r="K72" i="18" s="1"/>
  <c r="J162" i="18"/>
  <c r="J156" i="18"/>
  <c r="J159" i="18"/>
  <c r="J153" i="18"/>
  <c r="J105" i="18"/>
  <c r="J103" i="18" s="1"/>
  <c r="H142" i="18"/>
  <c r="K122" i="18"/>
  <c r="H196" i="18"/>
  <c r="I160" i="18"/>
  <c r="I196" i="18" s="1"/>
  <c r="I154" i="18"/>
  <c r="I151" i="18"/>
  <c r="I152" i="18" s="1"/>
  <c r="I157" i="18"/>
  <c r="I193" i="18" s="1"/>
  <c r="I99" i="18"/>
  <c r="I100" i="18" s="1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J96" i="18" l="1"/>
  <c r="J50" i="18"/>
  <c r="L34" i="18"/>
  <c r="L36" i="18" s="1"/>
  <c r="L44" i="18" s="1"/>
  <c r="L42" i="18" s="1"/>
  <c r="L22" i="18"/>
  <c r="L24" i="18" s="1"/>
  <c r="L48" i="18" s="1"/>
  <c r="L122" i="18"/>
  <c r="L186" i="18" s="1"/>
  <c r="I142" i="18"/>
  <c r="J142" i="18" s="1"/>
  <c r="J192" i="18"/>
  <c r="I190" i="18"/>
  <c r="I191" i="18" s="1"/>
  <c r="M6" i="18" s="1"/>
  <c r="N6" i="18" s="1"/>
  <c r="I197" i="18"/>
  <c r="M10" i="18" s="1"/>
  <c r="N10" i="18" s="1"/>
  <c r="I155" i="18"/>
  <c r="M184" i="18"/>
  <c r="M178" i="18"/>
  <c r="M175" i="18"/>
  <c r="M181" i="18"/>
  <c r="M123" i="18"/>
  <c r="M126" i="18" s="1"/>
  <c r="M127" i="18" s="1"/>
  <c r="N27" i="18"/>
  <c r="M62" i="18"/>
  <c r="M107" i="18"/>
  <c r="K159" i="18"/>
  <c r="K153" i="18"/>
  <c r="K156" i="18"/>
  <c r="K162" i="18"/>
  <c r="K105" i="18"/>
  <c r="K103" i="18" s="1"/>
  <c r="I194" i="18"/>
  <c r="M8" i="18" s="1"/>
  <c r="N8" i="18" s="1"/>
  <c r="K183" i="18"/>
  <c r="K177" i="18"/>
  <c r="K180" i="18"/>
  <c r="K128" i="18"/>
  <c r="K143" i="18" s="1"/>
  <c r="K124" i="18"/>
  <c r="K132" i="18" s="1"/>
  <c r="K130" i="18" s="1"/>
  <c r="K186" i="18"/>
  <c r="J198" i="18"/>
  <c r="N17" i="18"/>
  <c r="N120" i="18"/>
  <c r="N18" i="18"/>
  <c r="N65" i="18"/>
  <c r="N66" i="18" s="1"/>
  <c r="N110" i="18"/>
  <c r="N111" i="18" s="1"/>
  <c r="N67" i="18"/>
  <c r="N68" i="18" s="1"/>
  <c r="N112" i="18"/>
  <c r="N113" i="18" s="1"/>
  <c r="L171" i="18"/>
  <c r="L165" i="18"/>
  <c r="L174" i="18"/>
  <c r="L168" i="18"/>
  <c r="L115" i="18"/>
  <c r="L109" i="18"/>
  <c r="L119" i="18" s="1"/>
  <c r="L117" i="18" s="1"/>
  <c r="J189" i="18"/>
  <c r="K75" i="18"/>
  <c r="K78" i="18" s="1"/>
  <c r="K82" i="18" s="1"/>
  <c r="K53" i="18"/>
  <c r="K80" i="18" s="1"/>
  <c r="K51" i="18"/>
  <c r="K54" i="18" s="1"/>
  <c r="K50" i="18"/>
  <c r="J77" i="18"/>
  <c r="J79" i="18" s="1"/>
  <c r="J89" i="18" s="1"/>
  <c r="J87" i="18" s="1"/>
  <c r="J52" i="18"/>
  <c r="J60" i="18" s="1"/>
  <c r="J58" i="18" s="1"/>
  <c r="I187" i="18"/>
  <c r="I161" i="18"/>
  <c r="J195" i="18"/>
  <c r="K98" i="18"/>
  <c r="K138" i="18" s="1"/>
  <c r="K133" i="18"/>
  <c r="K136" i="18" s="1"/>
  <c r="K140" i="18" s="1"/>
  <c r="K96" i="18"/>
  <c r="J160" i="18"/>
  <c r="J196" i="18" s="1"/>
  <c r="J154" i="18"/>
  <c r="J190" i="18" s="1"/>
  <c r="J157" i="18"/>
  <c r="J193" i="18" s="1"/>
  <c r="J99" i="18"/>
  <c r="J100" i="18" s="1"/>
  <c r="J151" i="18"/>
  <c r="J187" i="18" s="1"/>
  <c r="M95" i="18"/>
  <c r="M19" i="18"/>
  <c r="M20" i="18"/>
  <c r="M22" i="18" s="1"/>
  <c r="M24" i="18" s="1"/>
  <c r="M48" i="18" s="1"/>
  <c r="L70" i="18"/>
  <c r="L64" i="18"/>
  <c r="L74" i="18" s="1"/>
  <c r="L72" i="18" s="1"/>
  <c r="I158" i="18"/>
  <c r="L101" i="18"/>
  <c r="L97" i="18"/>
  <c r="L135" i="18"/>
  <c r="L137" i="18" s="1"/>
  <c r="L147" i="18" s="1"/>
  <c r="L145" i="18" s="1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L93" i="18" l="1"/>
  <c r="L75" i="18"/>
  <c r="L78" i="18" s="1"/>
  <c r="L82" i="18" s="1"/>
  <c r="M93" i="18"/>
  <c r="L180" i="18"/>
  <c r="L177" i="18"/>
  <c r="L183" i="18"/>
  <c r="N114" i="18"/>
  <c r="L124" i="18"/>
  <c r="L132" i="18" s="1"/>
  <c r="K142" i="18"/>
  <c r="L128" i="18"/>
  <c r="L143" i="18" s="1"/>
  <c r="K195" i="18"/>
  <c r="L130" i="18"/>
  <c r="N69" i="18"/>
  <c r="L53" i="18"/>
  <c r="L80" i="18" s="1"/>
  <c r="L51" i="18"/>
  <c r="L54" i="18" s="1"/>
  <c r="L50" i="18"/>
  <c r="N184" i="18"/>
  <c r="N185" i="18" s="1"/>
  <c r="N178" i="18"/>
  <c r="N179" i="18" s="1"/>
  <c r="N181" i="18"/>
  <c r="N182" i="18" s="1"/>
  <c r="N175" i="18"/>
  <c r="N176" i="18" s="1"/>
  <c r="N123" i="18"/>
  <c r="N126" i="18" s="1"/>
  <c r="N127" i="18" s="1"/>
  <c r="N121" i="18"/>
  <c r="L98" i="18"/>
  <c r="L138" i="18" s="1"/>
  <c r="L96" i="18"/>
  <c r="L133" i="18"/>
  <c r="L136" i="18" s="1"/>
  <c r="L140" i="18" s="1"/>
  <c r="M101" i="18"/>
  <c r="M135" i="18"/>
  <c r="M137" i="18" s="1"/>
  <c r="M147" i="18" s="1"/>
  <c r="M145" i="18" s="1"/>
  <c r="M97" i="18"/>
  <c r="K157" i="18"/>
  <c r="K193" i="18" s="1"/>
  <c r="K160" i="18"/>
  <c r="K99" i="18"/>
  <c r="K100" i="18" s="1"/>
  <c r="K151" i="18"/>
  <c r="K154" i="18"/>
  <c r="I188" i="18"/>
  <c r="M4" i="18" s="1"/>
  <c r="N4" i="18" s="1"/>
  <c r="N35" i="18"/>
  <c r="N38" i="18" s="1"/>
  <c r="K198" i="18"/>
  <c r="M174" i="18"/>
  <c r="M168" i="18"/>
  <c r="M171" i="18"/>
  <c r="M165" i="18"/>
  <c r="M109" i="18"/>
  <c r="M119" i="18" s="1"/>
  <c r="M117" i="18" s="1"/>
  <c r="M115" i="18"/>
  <c r="M122" i="18"/>
  <c r="K77" i="18"/>
  <c r="K79" i="18" s="1"/>
  <c r="K89" i="18" s="1"/>
  <c r="K87" i="18" s="1"/>
  <c r="K52" i="18"/>
  <c r="K60" i="18" s="1"/>
  <c r="K58" i="18" s="1"/>
  <c r="K192" i="18"/>
  <c r="M70" i="18"/>
  <c r="M64" i="18"/>
  <c r="M74" i="18" s="1"/>
  <c r="M72" i="18" s="1"/>
  <c r="L159" i="18"/>
  <c r="L153" i="18"/>
  <c r="L162" i="18"/>
  <c r="L198" i="18" s="1"/>
  <c r="L156" i="18"/>
  <c r="L105" i="18"/>
  <c r="L103" i="18" s="1"/>
  <c r="M34" i="18"/>
  <c r="N95" i="18"/>
  <c r="N19" i="18"/>
  <c r="N20" i="18"/>
  <c r="N22" i="18" s="1"/>
  <c r="K189" i="18"/>
  <c r="N107" i="18"/>
  <c r="N62" i="18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N23" i="18" l="1"/>
  <c r="N24" i="18"/>
  <c r="N48" i="18" s="1"/>
  <c r="L195" i="18"/>
  <c r="L192" i="18"/>
  <c r="L189" i="18"/>
  <c r="L142" i="18"/>
  <c r="K196" i="18"/>
  <c r="L157" i="18"/>
  <c r="L193" i="18" s="1"/>
  <c r="L160" i="18"/>
  <c r="L196" i="18" s="1"/>
  <c r="L154" i="18"/>
  <c r="L190" i="18" s="1"/>
  <c r="L151" i="18"/>
  <c r="L187" i="18" s="1"/>
  <c r="L99" i="18"/>
  <c r="L100" i="18" s="1"/>
  <c r="N64" i="18"/>
  <c r="N74" i="18" s="1"/>
  <c r="N72" i="18" s="1"/>
  <c r="N73" i="18" s="1"/>
  <c r="N70" i="18"/>
  <c r="N71" i="18" s="1"/>
  <c r="N21" i="18"/>
  <c r="N122" i="18"/>
  <c r="K190" i="18"/>
  <c r="M133" i="18"/>
  <c r="M136" i="18" s="1"/>
  <c r="M140" i="18" s="1"/>
  <c r="M98" i="18"/>
  <c r="M138" i="18" s="1"/>
  <c r="M96" i="18"/>
  <c r="L77" i="18"/>
  <c r="L79" i="18" s="1"/>
  <c r="L89" i="18" s="1"/>
  <c r="L87" i="18" s="1"/>
  <c r="L52" i="18"/>
  <c r="L60" i="18" s="1"/>
  <c r="L58" i="18" s="1"/>
  <c r="N174" i="18"/>
  <c r="N168" i="18"/>
  <c r="N171" i="18"/>
  <c r="N165" i="18"/>
  <c r="N115" i="18"/>
  <c r="N116" i="18" s="1"/>
  <c r="N109" i="18"/>
  <c r="N119" i="18" s="1"/>
  <c r="N117" i="18" s="1"/>
  <c r="N118" i="18" s="1"/>
  <c r="N135" i="18"/>
  <c r="N137" i="18" s="1"/>
  <c r="N147" i="18" s="1"/>
  <c r="N145" i="18" s="1"/>
  <c r="N146" i="18" s="1"/>
  <c r="N101" i="18"/>
  <c r="N97" i="18"/>
  <c r="M186" i="18"/>
  <c r="M180" i="18"/>
  <c r="M128" i="18"/>
  <c r="M143" i="18" s="1"/>
  <c r="M183" i="18"/>
  <c r="M177" i="18"/>
  <c r="M124" i="18"/>
  <c r="M132" i="18" s="1"/>
  <c r="M130" i="18" s="1"/>
  <c r="K187" i="18"/>
  <c r="M162" i="18"/>
  <c r="M156" i="18"/>
  <c r="M159" i="18"/>
  <c r="M153" i="18"/>
  <c r="M105" i="18"/>
  <c r="M103" i="18" s="1"/>
  <c r="M53" i="18"/>
  <c r="M80" i="18" s="1"/>
  <c r="M75" i="18"/>
  <c r="M78" i="18" s="1"/>
  <c r="M82" i="18" s="1"/>
  <c r="M51" i="18"/>
  <c r="M54" i="18" s="1"/>
  <c r="M50" i="18"/>
  <c r="N34" i="18"/>
  <c r="M36" i="18"/>
  <c r="M44" i="18" s="1"/>
  <c r="M42" i="18" s="1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N25" i="18" l="1"/>
  <c r="N93" i="18"/>
  <c r="N96" i="18" s="1"/>
  <c r="N50" i="18"/>
  <c r="M142" i="18"/>
  <c r="M192" i="18"/>
  <c r="M198" i="18"/>
  <c r="M189" i="18"/>
  <c r="N162" i="18"/>
  <c r="N156" i="18"/>
  <c r="N159" i="18"/>
  <c r="N153" i="18"/>
  <c r="N105" i="18"/>
  <c r="N103" i="18" s="1"/>
  <c r="N104" i="18" s="1"/>
  <c r="M160" i="18"/>
  <c r="M196" i="18" s="1"/>
  <c r="M154" i="18"/>
  <c r="M190" i="18" s="1"/>
  <c r="M151" i="18"/>
  <c r="M187" i="18" s="1"/>
  <c r="M157" i="18"/>
  <c r="M193" i="18" s="1"/>
  <c r="M99" i="18"/>
  <c r="M100" i="18" s="1"/>
  <c r="N53" i="18"/>
  <c r="N80" i="18" s="1"/>
  <c r="N51" i="18"/>
  <c r="N54" i="18" s="1"/>
  <c r="M195" i="18"/>
  <c r="N102" i="18"/>
  <c r="N133" i="18"/>
  <c r="N98" i="18"/>
  <c r="N138" i="18" s="1"/>
  <c r="N139" i="18" s="1"/>
  <c r="N94" i="18"/>
  <c r="N36" i="18"/>
  <c r="N44" i="18" s="1"/>
  <c r="N42" i="18" s="1"/>
  <c r="N186" i="18"/>
  <c r="N180" i="18"/>
  <c r="N183" i="18"/>
  <c r="N177" i="18"/>
  <c r="N128" i="18"/>
  <c r="N129" i="18" s="1"/>
  <c r="N124" i="18"/>
  <c r="N132" i="18" s="1"/>
  <c r="N130" i="18" s="1"/>
  <c r="N131" i="18" s="1"/>
  <c r="M77" i="18"/>
  <c r="M79" i="18" s="1"/>
  <c r="M89" i="18" s="1"/>
  <c r="M87" i="18" s="1"/>
  <c r="M52" i="18"/>
  <c r="M60" i="18" s="1"/>
  <c r="M58" i="18" s="1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N75" i="18" l="1"/>
  <c r="N198" i="18"/>
  <c r="N189" i="18"/>
  <c r="N136" i="18"/>
  <c r="N140" i="18" s="1"/>
  <c r="N134" i="18"/>
  <c r="N77" i="18"/>
  <c r="N79" i="18" s="1"/>
  <c r="N89" i="18" s="1"/>
  <c r="N87" i="18" s="1"/>
  <c r="N52" i="18"/>
  <c r="N60" i="18" s="1"/>
  <c r="N58" i="18" s="1"/>
  <c r="N78" i="18"/>
  <c r="N82" i="18" s="1"/>
  <c r="N143" i="18"/>
  <c r="N144" i="18" s="1"/>
  <c r="N195" i="18"/>
  <c r="N160" i="18"/>
  <c r="N154" i="18"/>
  <c r="N157" i="18"/>
  <c r="N99" i="18"/>
  <c r="N100" i="18" s="1"/>
  <c r="N151" i="18"/>
  <c r="N192" i="18"/>
  <c r="M33" i="13"/>
  <c r="M34" i="13"/>
  <c r="M35" i="13" s="1"/>
  <c r="M15" i="13"/>
  <c r="M16" i="13"/>
  <c r="N190" i="18" l="1"/>
  <c r="N191" i="18" s="1"/>
  <c r="N155" i="18"/>
  <c r="N187" i="18"/>
  <c r="N188" i="18" s="1"/>
  <c r="N152" i="18"/>
  <c r="N196" i="18"/>
  <c r="N197" i="18" s="1"/>
  <c r="N161" i="18"/>
  <c r="N193" i="18"/>
  <c r="N194" i="18" s="1"/>
  <c r="N158" i="18"/>
  <c r="N141" i="18"/>
  <c r="N142" i="18"/>
  <c r="M17" i="13"/>
  <c r="E34" i="18"/>
  <c r="E51" i="18"/>
  <c r="E54" i="18" s="1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E53" i="18"/>
  <c r="E80" i="18" s="1"/>
  <c r="I81" i="18" s="1"/>
  <c r="N49" i="18"/>
  <c r="N32" i="18"/>
  <c r="E35" i="18"/>
  <c r="E38" i="18"/>
  <c r="E39" i="18"/>
  <c r="F39" i="18" s="1"/>
  <c r="G39" i="18" s="1"/>
  <c r="H39" i="18" s="1"/>
  <c r="I39" i="18" s="1"/>
  <c r="J39" i="18" s="1"/>
  <c r="K39" i="18" s="1"/>
  <c r="L39" i="18" s="1"/>
  <c r="M39" i="18" s="1"/>
  <c r="N39" i="18" s="1"/>
  <c r="I32" i="18"/>
  <c r="E36" i="18" l="1"/>
  <c r="E44" i="18" s="1"/>
  <c r="E40" i="18"/>
  <c r="N81" i="18"/>
  <c r="E75" i="18"/>
  <c r="E50" i="18"/>
  <c r="I49" i="18"/>
  <c r="I5" i="18" s="1"/>
  <c r="E77" i="18" l="1"/>
  <c r="E79" i="18" s="1"/>
  <c r="E89" i="18" s="1"/>
  <c r="E52" i="18"/>
  <c r="E60" i="18" s="1"/>
  <c r="E56" i="18"/>
  <c r="F42" i="18"/>
  <c r="E42" i="18"/>
  <c r="E78" i="18"/>
  <c r="E82" i="18" s="1"/>
  <c r="I76" i="18"/>
  <c r="I8" i="18" s="1"/>
  <c r="N76" i="18"/>
  <c r="F40" i="18"/>
  <c r="G40" i="18" s="1"/>
  <c r="H40" i="18" s="1"/>
  <c r="I40" i="18" s="1"/>
  <c r="J40" i="18" s="1"/>
  <c r="K40" i="18" s="1"/>
  <c r="L40" i="18" s="1"/>
  <c r="M40" i="18" s="1"/>
  <c r="N40" i="18" s="1"/>
  <c r="I41" i="18"/>
  <c r="I4" i="18" s="1"/>
  <c r="E85" i="18" l="1"/>
  <c r="F56" i="18"/>
  <c r="E58" i="18"/>
  <c r="F58" i="18"/>
  <c r="N83" i="18"/>
  <c r="E84" i="18"/>
  <c r="F84" i="18" s="1"/>
  <c r="G84" i="18" s="1"/>
  <c r="H84" i="18" s="1"/>
  <c r="I84" i="18" s="1"/>
  <c r="J84" i="18" s="1"/>
  <c r="K84" i="18" s="1"/>
  <c r="L84" i="18" s="1"/>
  <c r="M84" i="18" s="1"/>
  <c r="N84" i="18" s="1"/>
  <c r="I83" i="18"/>
  <c r="N41" i="18"/>
  <c r="N43" i="18"/>
  <c r="I43" i="18"/>
  <c r="E87" i="18"/>
  <c r="F87" i="18"/>
  <c r="G56" i="18" l="1"/>
  <c r="F85" i="18"/>
  <c r="N88" i="18"/>
  <c r="I88" i="18"/>
  <c r="I59" i="18"/>
  <c r="N59" i="18"/>
  <c r="G85" i="18" l="1"/>
  <c r="H56" i="18"/>
  <c r="I56" i="18" l="1"/>
  <c r="H85" i="18"/>
  <c r="I57" i="18"/>
  <c r="J56" i="18" l="1"/>
  <c r="I85" i="18"/>
  <c r="J85" i="18" l="1"/>
  <c r="K56" i="18"/>
  <c r="I86" i="18"/>
  <c r="L56" i="18" l="1"/>
  <c r="K85" i="18"/>
  <c r="L85" i="18" l="1"/>
  <c r="M56" i="18"/>
  <c r="N56" i="18" l="1"/>
  <c r="N85" i="18" s="1"/>
  <c r="M85" i="18"/>
  <c r="N57" i="18"/>
  <c r="N86" i="18" l="1"/>
</calcChain>
</file>

<file path=xl/sharedStrings.xml><?xml version="1.0" encoding="utf-8"?>
<sst xmlns="http://schemas.openxmlformats.org/spreadsheetml/2006/main" count="373" uniqueCount="88">
  <si>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</si>
  <si>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</si>
  <si>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</si>
  <si>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</si>
  <si>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</si>
  <si>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</si>
  <si>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</si>
  <si>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</si>
  <si>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</si>
  <si>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</si>
  <si>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</si>
  <si>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</si>
  <si>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</si>
  <si>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</si>
  <si>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</si>
  <si>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</si>
  <si>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</si>
  <si>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</si>
  <si>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</si>
  <si>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</si>
  <si>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</si>
  <si>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</si>
  <si>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</si>
  <si>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</si>
  <si>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</si>
  <si>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</si>
  <si>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</si>
  <si>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</si>
  <si>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</si>
  <si>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</si>
  <si>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</si>
  <si>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</si>
  <si>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</si>
  <si>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</si>
  <si>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</si>
  <si>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</si>
  <si>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</si>
  <si>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</si>
  <si>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</si>
  <si>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</si>
  <si>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</si>
  <si>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</si>
  <si>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</si>
  <si>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</si>
  <si>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</si>
  <si>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</si>
  <si>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</si>
  <si>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</si>
  <si>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</si>
  <si>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</si>
  <si>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</si>
  <si>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</si>
  <si>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</si>
  <si>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</si>
  <si>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</si>
  <si>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</si>
  <si>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</si>
  <si>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Channel Annual %</t>
  </si>
  <si>
    <t>Channel Cumulative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</si>
  <si>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</si>
  <si>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</si>
  <si>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</si>
  <si>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</si>
  <si>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</si>
  <si>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</si>
  <si>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</si>
  <si>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</si>
  <si>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</si>
  <si>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</si>
  <si>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</si>
  <si>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</si>
  <si>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</si>
  <si>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</si>
  <si>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</si>
  <si>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</si>
  <si>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</si>
  <si>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</si>
  <si>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</si>
  <si>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</si>
  <si>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</si>
  <si>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</si>
  <si>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</si>
  <si>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</si>
  <si>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</si>
  <si>
    <t>Loan Boost Annual %</t>
  </si>
  <si>
    <t>Loan Boost Annual Avg. %</t>
  </si>
  <si>
    <t>Total Annual %</t>
  </si>
  <si>
    <t>Total Annual 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</si>
</sst>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44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10" fontId="5" fillId="8" borderId="10" xfId="0" applyNumberFormat="1" applyFont="1" applyFill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168" fontId="1" fillId="0" borderId="15" xfId="0" applyNumberFormat="1" applyFont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0" xfId="0" applyFont="1" applyFill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left" vertical="center" indent="1"/>
    </xf>
    <xf numFmtId="0" fontId="3" fillId="0" borderId="12" xfId="0" applyFont="1" applyFill="1" applyBorder="1" applyAlignment="1">
      <alignment horizontal="left" vertical="center" indent="1"/>
    </xf>
    <xf numFmtId="10" fontId="1" fillId="0" borderId="12" xfId="0" applyNumberFormat="1" applyFont="1" applyFill="1" applyBorder="1" applyAlignment="1">
      <alignment horizontal="left" vertical="center" indent="1"/>
    </xf>
    <xf numFmtId="10" fontId="3" fillId="0" borderId="12" xfId="0" applyNumberFormat="1" applyFont="1" applyFill="1" applyBorder="1" applyAlignment="1">
      <alignment horizontal="left" vertical="center" inden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518-B1E3-498F-8277-B5D0DA9C220D}">
  <dimension ref="A1:R200"/>
  <sheetViews>
    <sheetView tabSelected="1" zoomScale="85" zoomScaleNormal="85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121" t="s">
        <v>82</v>
      </c>
      <c r="C2" s="122"/>
      <c r="D2" s="127" t="s">
        <v>77</v>
      </c>
      <c r="E2" s="128"/>
      <c r="F2" s="9"/>
      <c r="G2" s="131" t="s">
        <v>71</v>
      </c>
      <c r="H2" s="127"/>
      <c r="I2" s="127"/>
      <c r="J2" s="5"/>
      <c r="K2" s="134" t="s">
        <v>72</v>
      </c>
      <c r="L2" s="134"/>
      <c r="M2" s="134"/>
      <c r="N2" s="134"/>
    </row>
    <row r="3" spans="1:15" ht="15" customHeight="1" x14ac:dyDescent="0.45">
      <c r="A3" s="9"/>
      <c r="B3" s="123"/>
      <c r="C3" s="124"/>
      <c r="D3" s="129"/>
      <c r="E3" s="130"/>
      <c r="F3" s="9"/>
      <c r="G3" s="132"/>
      <c r="H3" s="133"/>
      <c r="I3" s="133"/>
      <c r="J3" s="5"/>
      <c r="K3" s="79" t="s">
        <v>67</v>
      </c>
      <c r="L3" s="79" t="s">
        <v>65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123"/>
      <c r="C4" s="124"/>
      <c r="D4" s="37" t="s">
        <v>2</v>
      </c>
      <c r="E4" s="38">
        <v>100000</v>
      </c>
      <c r="F4" s="10"/>
      <c r="G4" s="95" t="s">
        <v>43</v>
      </c>
      <c r="H4" s="94" t="s">
        <v>50</v>
      </c>
      <c r="I4" s="49">
        <f>I41</f>
        <v>0.26045600000000002</v>
      </c>
      <c r="J4" s="10"/>
      <c r="K4" s="84">
        <f>C151</f>
        <v>20000</v>
      </c>
      <c r="L4" s="85" t="s">
        <v>51</v>
      </c>
      <c r="M4" s="52">
        <f>I188</f>
        <v>272.15509259259255</v>
      </c>
      <c r="N4" s="80">
        <f t="shared" ref="N4:N11" si="0">M4*$I$16</f>
        <v>67720895.999999985</v>
      </c>
      <c r="O4" s="10"/>
    </row>
    <row r="5" spans="1:15" ht="15" customHeight="1" x14ac:dyDescent="0.45">
      <c r="A5" s="43"/>
      <c r="B5" s="123"/>
      <c r="C5" s="124"/>
      <c r="D5" s="20" t="s">
        <v>78</v>
      </c>
      <c r="E5" s="39">
        <v>0.01</v>
      </c>
      <c r="F5" s="43"/>
      <c r="G5" s="60" t="s">
        <v>46</v>
      </c>
      <c r="H5" s="81" t="s">
        <v>50</v>
      </c>
      <c r="I5" s="49">
        <f>I49</f>
        <v>5.8316936728395066E-2</v>
      </c>
      <c r="J5" s="43"/>
      <c r="K5" s="84">
        <f>C151</f>
        <v>20000</v>
      </c>
      <c r="L5" s="82" t="s">
        <v>52</v>
      </c>
      <c r="M5" s="52">
        <f>I189</f>
        <v>762.65303497942386</v>
      </c>
      <c r="N5" s="80">
        <f t="shared" si="0"/>
        <v>189772480</v>
      </c>
      <c r="O5" s="43"/>
    </row>
    <row r="6" spans="1:15" ht="15" customHeight="1" x14ac:dyDescent="0.45">
      <c r="A6" s="43"/>
      <c r="B6" s="123"/>
      <c r="C6" s="124"/>
      <c r="D6" s="20" t="s">
        <v>83</v>
      </c>
      <c r="E6" s="40">
        <v>0.2</v>
      </c>
      <c r="F6" s="43"/>
      <c r="G6" s="60" t="s">
        <v>76</v>
      </c>
      <c r="H6" s="81" t="s">
        <v>50</v>
      </c>
      <c r="I6" s="49">
        <f>I61</f>
        <v>2.7E-2</v>
      </c>
      <c r="J6" s="43"/>
      <c r="K6" s="84">
        <f>C154</f>
        <v>400000</v>
      </c>
      <c r="L6" s="85" t="s">
        <v>51</v>
      </c>
      <c r="M6" s="32">
        <f>I191</f>
        <v>5443.1018518518513</v>
      </c>
      <c r="N6" s="80">
        <f t="shared" si="0"/>
        <v>1354417919.9999998</v>
      </c>
      <c r="O6" s="43"/>
    </row>
    <row r="7" spans="1:15" ht="15" customHeight="1" x14ac:dyDescent="0.45">
      <c r="A7" s="10"/>
      <c r="B7" s="123"/>
      <c r="C7" s="124"/>
      <c r="D7" s="37" t="s">
        <v>36</v>
      </c>
      <c r="E7" s="41">
        <v>0.17499999999999999</v>
      </c>
      <c r="F7" s="10"/>
      <c r="G7" s="60" t="s">
        <v>79</v>
      </c>
      <c r="H7" s="81" t="s">
        <v>50</v>
      </c>
      <c r="I7" s="49">
        <f>I121</f>
        <v>2.9906121399176956E-2</v>
      </c>
      <c r="J7" s="10"/>
      <c r="K7" s="84">
        <f>C154</f>
        <v>400000</v>
      </c>
      <c r="L7" s="82" t="s">
        <v>52</v>
      </c>
      <c r="M7" s="52">
        <f>I192</f>
        <v>15253.060699588477</v>
      </c>
      <c r="N7" s="80">
        <f t="shared" si="0"/>
        <v>3795449600</v>
      </c>
      <c r="O7" s="10"/>
    </row>
    <row r="8" spans="1:15" ht="15" customHeight="1" x14ac:dyDescent="0.45">
      <c r="A8" s="10"/>
      <c r="B8" s="123"/>
      <c r="C8" s="124"/>
      <c r="D8" s="37" t="s">
        <v>35</v>
      </c>
      <c r="E8" s="41">
        <v>0.9</v>
      </c>
      <c r="F8" s="10"/>
      <c r="G8" s="93" t="s">
        <v>47</v>
      </c>
      <c r="H8" s="94" t="s">
        <v>50</v>
      </c>
      <c r="I8" s="49">
        <f>I76</f>
        <v>5.541081532921812E-2</v>
      </c>
      <c r="J8" s="10"/>
      <c r="K8" s="96">
        <f>C193</f>
        <v>1000000</v>
      </c>
      <c r="L8" s="97" t="s">
        <v>51</v>
      </c>
      <c r="M8" s="52">
        <f>I194</f>
        <v>13607.75462962963</v>
      </c>
      <c r="N8" s="80">
        <f t="shared" si="0"/>
        <v>3386044800</v>
      </c>
      <c r="O8" s="10"/>
    </row>
    <row r="9" spans="1:15" ht="15" customHeight="1" x14ac:dyDescent="0.45">
      <c r="A9" s="10"/>
      <c r="B9" s="123"/>
      <c r="C9" s="124"/>
      <c r="D9" s="37" t="s">
        <v>34</v>
      </c>
      <c r="E9" s="41">
        <v>0.1</v>
      </c>
      <c r="F9" s="10"/>
      <c r="G9" s="60" t="s">
        <v>48</v>
      </c>
      <c r="H9" s="81" t="s">
        <v>50</v>
      </c>
      <c r="I9" s="50">
        <f>I94</f>
        <v>2.3924897119341561E-2</v>
      </c>
      <c r="J9" s="9"/>
      <c r="K9" s="96">
        <f>C157</f>
        <v>1000000</v>
      </c>
      <c r="L9" s="98" t="s">
        <v>52</v>
      </c>
      <c r="M9" s="51">
        <f>I195</f>
        <v>38132.651748971199</v>
      </c>
      <c r="N9" s="80">
        <f t="shared" si="0"/>
        <v>9488624000.0000019</v>
      </c>
      <c r="O9" s="10"/>
    </row>
    <row r="10" spans="1:15" ht="15" customHeight="1" x14ac:dyDescent="0.45">
      <c r="A10" s="10"/>
      <c r="B10" s="123"/>
      <c r="C10" s="124"/>
      <c r="D10" s="37" t="s">
        <v>40</v>
      </c>
      <c r="E10" s="42">
        <f>SUM(E8:E9)</f>
        <v>1</v>
      </c>
      <c r="F10" s="4"/>
      <c r="G10" s="83" t="s">
        <v>75</v>
      </c>
      <c r="H10" s="81" t="s">
        <v>50</v>
      </c>
      <c r="I10" s="50">
        <f>I106</f>
        <v>3.0000000000000001E-3</v>
      </c>
      <c r="J10" s="9"/>
      <c r="K10" s="96">
        <f>C160</f>
        <v>2100000</v>
      </c>
      <c r="L10" s="97" t="s">
        <v>51</v>
      </c>
      <c r="M10" s="52">
        <f>I197</f>
        <v>28576.284722222226</v>
      </c>
      <c r="N10" s="80">
        <f t="shared" si="0"/>
        <v>7110694080.000001</v>
      </c>
      <c r="O10" s="10"/>
    </row>
    <row r="11" spans="1:15" ht="15" customHeight="1" x14ac:dyDescent="0.45">
      <c r="A11" s="10"/>
      <c r="B11" s="123"/>
      <c r="C11" s="124"/>
      <c r="D11" s="37" t="s">
        <v>80</v>
      </c>
      <c r="E11" s="41">
        <v>0.1</v>
      </c>
      <c r="F11" s="4"/>
      <c r="G11" s="83" t="s">
        <v>74</v>
      </c>
      <c r="H11" s="81" t="s">
        <v>50</v>
      </c>
      <c r="I11" s="50">
        <f>I121</f>
        <v>2.9906121399176956E-2</v>
      </c>
      <c r="J11" s="9"/>
      <c r="K11" s="96">
        <f>C160</f>
        <v>2100000</v>
      </c>
      <c r="L11" s="98" t="s">
        <v>52</v>
      </c>
      <c r="M11" s="52">
        <f>I198</f>
        <v>80078.568672839523</v>
      </c>
      <c r="N11" s="80">
        <f t="shared" si="0"/>
        <v>19926110400.000004</v>
      </c>
      <c r="O11" s="10"/>
    </row>
    <row r="12" spans="1:15" ht="15" customHeight="1" x14ac:dyDescent="0.45">
      <c r="A12" s="10"/>
      <c r="B12" s="125"/>
      <c r="C12" s="126"/>
      <c r="D12" s="37" t="s">
        <v>81</v>
      </c>
      <c r="E12" s="41">
        <v>0.5</v>
      </c>
      <c r="F12" s="4"/>
      <c r="G12" s="93" t="s">
        <v>49</v>
      </c>
      <c r="H12" s="94" t="s">
        <v>50</v>
      </c>
      <c r="I12" s="50">
        <f>I134</f>
        <v>5.6831018518518517E-2</v>
      </c>
      <c r="J12" s="9"/>
      <c r="K12" s="90"/>
      <c r="L12" s="91"/>
      <c r="M12" s="90"/>
      <c r="N12" s="91"/>
      <c r="O12" s="90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35" t="s">
        <v>66</v>
      </c>
      <c r="C14" s="135" t="s">
        <v>64</v>
      </c>
      <c r="D14" s="135" t="s">
        <v>65</v>
      </c>
      <c r="E14" s="102" t="s">
        <v>3</v>
      </c>
      <c r="F14" s="102" t="s">
        <v>4</v>
      </c>
      <c r="G14" s="102" t="s">
        <v>5</v>
      </c>
      <c r="H14" s="102" t="s">
        <v>6</v>
      </c>
      <c r="I14" s="102" t="s">
        <v>7</v>
      </c>
      <c r="J14" s="102" t="s">
        <v>8</v>
      </c>
      <c r="K14" s="102" t="s">
        <v>9</v>
      </c>
      <c r="L14" s="102" t="s">
        <v>10</v>
      </c>
      <c r="M14" s="102" t="s">
        <v>11</v>
      </c>
      <c r="N14" s="102" t="s">
        <v>12</v>
      </c>
    </row>
    <row r="15" spans="1:15" ht="15" customHeight="1" x14ac:dyDescent="0.45">
      <c r="B15" s="129"/>
      <c r="C15" s="129"/>
      <c r="D15" s="129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1:15" ht="15" customHeight="1" x14ac:dyDescent="0.45">
      <c r="B16" s="110" t="s">
        <v>20</v>
      </c>
      <c r="C16" s="110" t="s">
        <v>42</v>
      </c>
      <c r="D16" s="21" t="s">
        <v>62</v>
      </c>
      <c r="E16" s="23">
        <f>($E$4 * $E$6) + $E$4</f>
        <v>120000</v>
      </c>
      <c r="F16" s="23">
        <f t="shared" ref="F16:N16" si="1">(E16 * $E$6) + E16</f>
        <v>144000</v>
      </c>
      <c r="G16" s="23">
        <f t="shared" si="1"/>
        <v>172800</v>
      </c>
      <c r="H16" s="23">
        <f t="shared" si="1"/>
        <v>207360</v>
      </c>
      <c r="I16" s="23">
        <f t="shared" si="1"/>
        <v>248832</v>
      </c>
      <c r="J16" s="23">
        <f t="shared" si="1"/>
        <v>298598.40000000002</v>
      </c>
      <c r="K16" s="23">
        <f t="shared" si="1"/>
        <v>358318.08000000002</v>
      </c>
      <c r="L16" s="23">
        <f t="shared" si="1"/>
        <v>429981.696</v>
      </c>
      <c r="M16" s="23">
        <f t="shared" si="1"/>
        <v>515978.03519999998</v>
      </c>
      <c r="N16" s="23">
        <f t="shared" si="1"/>
        <v>619173.64223999996</v>
      </c>
    </row>
    <row r="17" spans="1:15" ht="15" customHeight="1" x14ac:dyDescent="0.45">
      <c r="B17" s="104"/>
      <c r="C17" s="104"/>
      <c r="D17" s="21" t="s">
        <v>63</v>
      </c>
      <c r="E17" s="27">
        <f>E16*21000000</f>
        <v>2520000000000</v>
      </c>
      <c r="F17" s="27">
        <f t="shared" ref="F17:N17" si="2">F16*21000000</f>
        <v>3024000000000</v>
      </c>
      <c r="G17" s="27">
        <f t="shared" si="2"/>
        <v>3628800000000</v>
      </c>
      <c r="H17" s="27">
        <f t="shared" si="2"/>
        <v>4354560000000</v>
      </c>
      <c r="I17" s="27">
        <f t="shared" si="2"/>
        <v>5225472000000</v>
      </c>
      <c r="J17" s="27">
        <f t="shared" si="2"/>
        <v>6270566400000.001</v>
      </c>
      <c r="K17" s="27">
        <f t="shared" si="2"/>
        <v>7524679680000</v>
      </c>
      <c r="L17" s="27">
        <f t="shared" si="2"/>
        <v>9029615616000</v>
      </c>
      <c r="M17" s="27">
        <f t="shared" si="2"/>
        <v>10835538739200</v>
      </c>
      <c r="N17" s="27">
        <f t="shared" si="2"/>
        <v>13002646487040</v>
      </c>
    </row>
    <row r="18" spans="1:15" ht="15" customHeight="1" x14ac:dyDescent="0.45">
      <c r="B18" s="110" t="s">
        <v>16</v>
      </c>
      <c r="C18" s="118" t="s">
        <v>41</v>
      </c>
      <c r="D18" s="21" t="s">
        <v>53</v>
      </c>
      <c r="E18" s="28">
        <f t="shared" ref="E18:N18" si="3">(E16-$E$4)/E16</f>
        <v>0.16666666666666666</v>
      </c>
      <c r="F18" s="28">
        <f t="shared" si="3"/>
        <v>0.30555555555555558</v>
      </c>
      <c r="G18" s="28">
        <f t="shared" si="3"/>
        <v>0.42129629629629628</v>
      </c>
      <c r="H18" s="28">
        <f t="shared" si="3"/>
        <v>0.51774691358024694</v>
      </c>
      <c r="I18" s="28">
        <f t="shared" si="3"/>
        <v>0.5981224279835391</v>
      </c>
      <c r="J18" s="28">
        <f t="shared" si="3"/>
        <v>0.66510202331961599</v>
      </c>
      <c r="K18" s="28">
        <f t="shared" si="3"/>
        <v>0.72091835276634664</v>
      </c>
      <c r="L18" s="28">
        <f t="shared" si="3"/>
        <v>0.76743196063862218</v>
      </c>
      <c r="M18" s="28">
        <f t="shared" si="3"/>
        <v>0.80619330053218508</v>
      </c>
      <c r="N18" s="28">
        <f t="shared" si="3"/>
        <v>0.83849441711015427</v>
      </c>
    </row>
    <row r="19" spans="1:15" ht="15" customHeight="1" x14ac:dyDescent="0.45">
      <c r="B19" s="111"/>
      <c r="C19" s="119"/>
      <c r="D19" s="21" t="s">
        <v>54</v>
      </c>
      <c r="E19" s="28">
        <f>1-E18</f>
        <v>0.83333333333333337</v>
      </c>
      <c r="F19" s="28">
        <f t="shared" ref="F19:N19" si="4">1-F18</f>
        <v>0.69444444444444442</v>
      </c>
      <c r="G19" s="28">
        <f t="shared" si="4"/>
        <v>0.57870370370370372</v>
      </c>
      <c r="H19" s="28">
        <f t="shared" si="4"/>
        <v>0.48225308641975306</v>
      </c>
      <c r="I19" s="28">
        <f t="shared" si="4"/>
        <v>0.4018775720164609</v>
      </c>
      <c r="J19" s="28">
        <f t="shared" si="4"/>
        <v>0.33489797668038401</v>
      </c>
      <c r="K19" s="28">
        <f t="shared" si="4"/>
        <v>0.27908164723365336</v>
      </c>
      <c r="L19" s="28">
        <f t="shared" si="4"/>
        <v>0.23256803936137782</v>
      </c>
      <c r="M19" s="28">
        <f t="shared" si="4"/>
        <v>0.19380669946781492</v>
      </c>
      <c r="N19" s="28">
        <f t="shared" si="4"/>
        <v>0.16150558288984573</v>
      </c>
    </row>
    <row r="20" spans="1:15" ht="15" customHeight="1" x14ac:dyDescent="0.45">
      <c r="B20" s="111"/>
      <c r="C20" s="119"/>
      <c r="D20" s="141" t="s">
        <v>55</v>
      </c>
      <c r="E20" s="142">
        <f>E18</f>
        <v>0.16666666666666666</v>
      </c>
      <c r="F20" s="142">
        <f>F18-E18</f>
        <v>0.13888888888888892</v>
      </c>
      <c r="G20" s="142">
        <f>G18-F18</f>
        <v>0.1157407407407407</v>
      </c>
      <c r="H20" s="142">
        <f>H18-G18</f>
        <v>9.6450617283950657E-2</v>
      </c>
      <c r="I20" s="142">
        <f>I18-H18</f>
        <v>8.0375514403292159E-2</v>
      </c>
      <c r="J20" s="142">
        <f>J18-I18</f>
        <v>6.6979595336076891E-2</v>
      </c>
      <c r="K20" s="142">
        <f>K18-J18</f>
        <v>5.581632944673065E-2</v>
      </c>
      <c r="L20" s="142">
        <f>L18-K18</f>
        <v>4.6513607872275542E-2</v>
      </c>
      <c r="M20" s="142">
        <f>M18-L18</f>
        <v>3.8761339893562896E-2</v>
      </c>
      <c r="N20" s="142">
        <f>N18-M18</f>
        <v>3.2301116577969191E-2</v>
      </c>
    </row>
    <row r="21" spans="1:15" ht="15" customHeight="1" x14ac:dyDescent="0.45">
      <c r="B21" s="111"/>
      <c r="C21" s="119"/>
      <c r="D21" s="141" t="s">
        <v>56</v>
      </c>
      <c r="E21" s="142"/>
      <c r="F21" s="142"/>
      <c r="G21" s="142"/>
      <c r="H21" s="142"/>
      <c r="I21" s="142">
        <f>SUM(E20:I20)/5</f>
        <v>0.11962448559670782</v>
      </c>
      <c r="J21" s="143"/>
      <c r="K21" s="143"/>
      <c r="L21" s="143"/>
      <c r="M21" s="143"/>
      <c r="N21" s="142">
        <f>SUM(E20:N20)/10</f>
        <v>8.3849441711015424E-2</v>
      </c>
    </row>
    <row r="22" spans="1:15" ht="15" customHeight="1" x14ac:dyDescent="0.45">
      <c r="B22" s="111"/>
      <c r="C22" s="119"/>
      <c r="D22" s="141" t="s">
        <v>84</v>
      </c>
      <c r="E22" s="142">
        <f>IF($E$12&gt;0,$E$12,0)*2*E20</f>
        <v>0.16666666666666666</v>
      </c>
      <c r="F22" s="142">
        <f t="shared" ref="F22:N22" si="5">IF($E$12&gt;0,$E$12,0)*2*F20</f>
        <v>0.13888888888888892</v>
      </c>
      <c r="G22" s="142">
        <f t="shared" si="5"/>
        <v>0.1157407407407407</v>
      </c>
      <c r="H22" s="142">
        <f t="shared" si="5"/>
        <v>9.6450617283950657E-2</v>
      </c>
      <c r="I22" s="142">
        <f t="shared" si="5"/>
        <v>8.0375514403292159E-2</v>
      </c>
      <c r="J22" s="142">
        <f t="shared" si="5"/>
        <v>6.6979595336076891E-2</v>
      </c>
      <c r="K22" s="142">
        <f t="shared" si="5"/>
        <v>5.581632944673065E-2</v>
      </c>
      <c r="L22" s="142">
        <f t="shared" si="5"/>
        <v>4.6513607872275542E-2</v>
      </c>
      <c r="M22" s="142">
        <f t="shared" si="5"/>
        <v>3.8761339893562896E-2</v>
      </c>
      <c r="N22" s="142">
        <f t="shared" si="5"/>
        <v>3.2301116577969191E-2</v>
      </c>
    </row>
    <row r="23" spans="1:15" ht="15" customHeight="1" x14ac:dyDescent="0.45">
      <c r="B23" s="111"/>
      <c r="C23" s="119"/>
      <c r="D23" s="141" t="s">
        <v>85</v>
      </c>
      <c r="E23" s="142"/>
      <c r="F23" s="142"/>
      <c r="G23" s="142"/>
      <c r="H23" s="142"/>
      <c r="I23" s="142">
        <f>SUM(E22:I22)/5</f>
        <v>0.11962448559670782</v>
      </c>
      <c r="J23" s="143"/>
      <c r="K23" s="143"/>
      <c r="L23" s="143"/>
      <c r="M23" s="143"/>
      <c r="N23" s="142">
        <f>SUM(E22:N22)/10</f>
        <v>8.3849441711015424E-2</v>
      </c>
    </row>
    <row r="24" spans="1:15" ht="15" customHeight="1" x14ac:dyDescent="0.45">
      <c r="B24" s="111"/>
      <c r="C24" s="119"/>
      <c r="D24" s="17" t="s">
        <v>86</v>
      </c>
      <c r="E24" s="19">
        <f>E20+E22</f>
        <v>0.33333333333333331</v>
      </c>
      <c r="F24" s="19">
        <f t="shared" ref="F24:N24" si="6">F20+F22</f>
        <v>0.27777777777777785</v>
      </c>
      <c r="G24" s="19">
        <f t="shared" si="6"/>
        <v>0.2314814814814814</v>
      </c>
      <c r="H24" s="19">
        <f t="shared" si="6"/>
        <v>0.19290123456790131</v>
      </c>
      <c r="I24" s="19">
        <f t="shared" si="6"/>
        <v>0.16075102880658432</v>
      </c>
      <c r="J24" s="19">
        <f t="shared" si="6"/>
        <v>0.13395919067215378</v>
      </c>
      <c r="K24" s="19">
        <f t="shared" si="6"/>
        <v>0.1116326588934613</v>
      </c>
      <c r="L24" s="19">
        <f t="shared" si="6"/>
        <v>9.3027215744551084E-2</v>
      </c>
      <c r="M24" s="19">
        <f t="shared" si="6"/>
        <v>7.7522679787125792E-2</v>
      </c>
      <c r="N24" s="19">
        <f t="shared" si="6"/>
        <v>6.4602233155938382E-2</v>
      </c>
    </row>
    <row r="25" spans="1:15" ht="15" customHeight="1" x14ac:dyDescent="0.45">
      <c r="B25" s="104"/>
      <c r="C25" s="120"/>
      <c r="D25" s="17" t="s">
        <v>87</v>
      </c>
      <c r="E25" s="19"/>
      <c r="F25" s="19"/>
      <c r="G25" s="19"/>
      <c r="H25" s="19"/>
      <c r="I25" s="19">
        <f>SUM(E24:I24)/5</f>
        <v>0.23924897119341565</v>
      </c>
      <c r="J25" s="18"/>
      <c r="K25" s="18"/>
      <c r="L25" s="18"/>
      <c r="M25" s="18"/>
      <c r="N25" s="19">
        <f>SUM(E24:N24)/10</f>
        <v>0.16769888342203085</v>
      </c>
    </row>
    <row r="26" spans="1:15" ht="15" customHeight="1" x14ac:dyDescent="0.45">
      <c r="B26" s="110" t="s">
        <v>17</v>
      </c>
      <c r="C26" s="118" t="s">
        <v>41</v>
      </c>
      <c r="D26" s="17" t="s">
        <v>57</v>
      </c>
      <c r="E26" s="19">
        <f>(1+$E$12)*$E$5*2</f>
        <v>0.03</v>
      </c>
      <c r="F26" s="19">
        <f t="shared" ref="F26:N26" si="7">(1+$E$12)*$E$5*2</f>
        <v>0.03</v>
      </c>
      <c r="G26" s="19">
        <f t="shared" si="7"/>
        <v>0.03</v>
      </c>
      <c r="H26" s="19">
        <f t="shared" si="7"/>
        <v>0.03</v>
      </c>
      <c r="I26" s="19">
        <f t="shared" si="7"/>
        <v>0.03</v>
      </c>
      <c r="J26" s="19">
        <f t="shared" si="7"/>
        <v>0.03</v>
      </c>
      <c r="K26" s="19">
        <f t="shared" si="7"/>
        <v>0.03</v>
      </c>
      <c r="L26" s="19">
        <f t="shared" si="7"/>
        <v>0.03</v>
      </c>
      <c r="M26" s="19">
        <f t="shared" si="7"/>
        <v>0.03</v>
      </c>
      <c r="N26" s="19">
        <f t="shared" si="7"/>
        <v>0.03</v>
      </c>
    </row>
    <row r="27" spans="1:15" ht="15" customHeight="1" x14ac:dyDescent="0.45">
      <c r="B27" s="104"/>
      <c r="C27" s="120"/>
      <c r="D27" s="17" t="s">
        <v>58</v>
      </c>
      <c r="E27" s="19">
        <f>E26</f>
        <v>0.03</v>
      </c>
      <c r="F27" s="19">
        <f>E27+F26</f>
        <v>0.06</v>
      </c>
      <c r="G27" s="19">
        <f t="shared" ref="G27:N27" si="8">F27+G26</f>
        <v>0.09</v>
      </c>
      <c r="H27" s="19">
        <f t="shared" si="8"/>
        <v>0.12</v>
      </c>
      <c r="I27" s="19">
        <f t="shared" si="8"/>
        <v>0.15</v>
      </c>
      <c r="J27" s="19">
        <f t="shared" si="8"/>
        <v>0.18</v>
      </c>
      <c r="K27" s="19">
        <f t="shared" si="8"/>
        <v>0.21</v>
      </c>
      <c r="L27" s="19">
        <f t="shared" si="8"/>
        <v>0.24</v>
      </c>
      <c r="M27" s="19">
        <f t="shared" si="8"/>
        <v>0.27</v>
      </c>
      <c r="N27" s="19">
        <f t="shared" si="8"/>
        <v>0.30000000000000004</v>
      </c>
    </row>
    <row r="28" spans="1:15" ht="15" customHeight="1" x14ac:dyDescent="0.45">
      <c r="B28" s="4"/>
      <c r="C28" s="1"/>
      <c r="D28" s="53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5" ht="15" customHeight="1" x14ac:dyDescent="0.45">
      <c r="A29" s="9"/>
      <c r="B29" s="116" t="s">
        <v>37</v>
      </c>
      <c r="C29" s="54" t="s">
        <v>32</v>
      </c>
      <c r="D29" s="55">
        <f>E7</f>
        <v>0.17499999999999999</v>
      </c>
      <c r="E29" s="102" t="s">
        <v>3</v>
      </c>
      <c r="F29" s="102" t="s">
        <v>4</v>
      </c>
      <c r="G29" s="102" t="s">
        <v>5</v>
      </c>
      <c r="H29" s="102" t="s">
        <v>6</v>
      </c>
      <c r="I29" s="102" t="s">
        <v>7</v>
      </c>
      <c r="J29" s="102" t="s">
        <v>8</v>
      </c>
      <c r="K29" s="102" t="s">
        <v>9</v>
      </c>
      <c r="L29" s="102" t="s">
        <v>10</v>
      </c>
      <c r="M29" s="102" t="s">
        <v>11</v>
      </c>
      <c r="N29" s="102" t="s">
        <v>12</v>
      </c>
      <c r="O29" s="9"/>
    </row>
    <row r="30" spans="1:15" ht="15" customHeight="1" x14ac:dyDescent="0.45">
      <c r="B30" s="117"/>
      <c r="C30" s="45" t="s">
        <v>21</v>
      </c>
      <c r="D30" s="33" t="str">
        <f>"10 BTC / "&amp;TEXT($E$4*10, "$###0.00,,")&amp;"M USD"</f>
        <v>10 BTC / $1.00M USD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1:15" ht="15" customHeight="1" x14ac:dyDescent="0.45">
      <c r="B31" s="110" t="s">
        <v>16</v>
      </c>
      <c r="C31" s="105" t="s">
        <v>41</v>
      </c>
      <c r="D31" s="17" t="s">
        <v>55</v>
      </c>
      <c r="E31" s="18">
        <f>E37*$E$4/E$16</f>
        <v>0.14583333333333334</v>
      </c>
      <c r="F31" s="18">
        <f t="shared" ref="F31:N31" si="9">F37*$E$4/F$16</f>
        <v>0.12152777777777778</v>
      </c>
      <c r="G31" s="18">
        <f t="shared" si="9"/>
        <v>0.10127314814814815</v>
      </c>
      <c r="H31" s="18">
        <f t="shared" si="9"/>
        <v>8.4394290123456783E-2</v>
      </c>
      <c r="I31" s="18">
        <f t="shared" si="9"/>
        <v>7.0328575102880653E-2</v>
      </c>
      <c r="J31" s="18">
        <f t="shared" si="9"/>
        <v>5.8607145919067211E-2</v>
      </c>
      <c r="K31" s="18">
        <f t="shared" si="9"/>
        <v>4.8839288265889347E-2</v>
      </c>
      <c r="L31" s="18">
        <f t="shared" si="9"/>
        <v>4.069940688824112E-2</v>
      </c>
      <c r="M31" s="18">
        <f t="shared" si="9"/>
        <v>3.3916172406867603E-2</v>
      </c>
      <c r="N31" s="18">
        <f t="shared" si="9"/>
        <v>2.8263477005723004E-2</v>
      </c>
    </row>
    <row r="32" spans="1:15" ht="15" customHeight="1" x14ac:dyDescent="0.45">
      <c r="B32" s="111"/>
      <c r="C32" s="105"/>
      <c r="D32" s="17" t="s">
        <v>56</v>
      </c>
      <c r="E32" s="18"/>
      <c r="F32" s="18"/>
      <c r="G32" s="18"/>
      <c r="H32" s="18"/>
      <c r="I32" s="19">
        <f>SUM(E31:I31)/5</f>
        <v>0.10467142489711934</v>
      </c>
      <c r="J32" s="18"/>
      <c r="K32" s="18"/>
      <c r="L32" s="18"/>
      <c r="M32" s="18"/>
      <c r="N32" s="19">
        <f>SUM(E31:N31)/10</f>
        <v>7.3368261497138501E-2</v>
      </c>
    </row>
    <row r="33" spans="1:18" ht="15" customHeight="1" x14ac:dyDescent="0.45">
      <c r="B33" s="111"/>
      <c r="C33" s="105"/>
      <c r="D33" s="17" t="s">
        <v>86</v>
      </c>
      <c r="E33" s="18">
        <f>E31+IF($E$12&gt;0,E31*$E$12,0)</f>
        <v>0.21875</v>
      </c>
      <c r="F33" s="18">
        <f t="shared" ref="F33:N33" si="10">F31+IF($E$12&gt;0,F31*$E$12,0)</f>
        <v>0.18229166666666666</v>
      </c>
      <c r="G33" s="18">
        <f t="shared" si="10"/>
        <v>0.15190972222222224</v>
      </c>
      <c r="H33" s="18">
        <f t="shared" si="10"/>
        <v>0.12659143518518517</v>
      </c>
      <c r="I33" s="18">
        <f t="shared" si="10"/>
        <v>0.10549286265432098</v>
      </c>
      <c r="J33" s="18">
        <f t="shared" si="10"/>
        <v>8.7910718878600816E-2</v>
      </c>
      <c r="K33" s="18">
        <f t="shared" si="10"/>
        <v>7.325893239883402E-2</v>
      </c>
      <c r="L33" s="18">
        <f t="shared" si="10"/>
        <v>6.1049110332361683E-2</v>
      </c>
      <c r="M33" s="18">
        <f t="shared" si="10"/>
        <v>5.0874258610301405E-2</v>
      </c>
      <c r="N33" s="18">
        <f t="shared" si="10"/>
        <v>4.2395215508584508E-2</v>
      </c>
    </row>
    <row r="34" spans="1:18" ht="15" customHeight="1" x14ac:dyDescent="0.45">
      <c r="B34" s="111"/>
      <c r="C34" s="105"/>
      <c r="D34" s="17" t="s">
        <v>53</v>
      </c>
      <c r="E34" s="18">
        <f>E$18*(E31/E$20)</f>
        <v>0.14583333333333334</v>
      </c>
      <c r="F34" s="18">
        <f>F$18*(F31/F$20)</f>
        <v>0.26736111111111105</v>
      </c>
      <c r="G34" s="18">
        <f>G$18*(G31/G$20)</f>
        <v>0.36863425925925941</v>
      </c>
      <c r="H34" s="18">
        <f>H$18*(H31/H$20)</f>
        <v>0.45302854938271586</v>
      </c>
      <c r="I34" s="18">
        <f>I$18*(I31/I$20)</f>
        <v>0.52335712448559679</v>
      </c>
      <c r="J34" s="18">
        <f>J$18*(J31/J$20)</f>
        <v>0.58196427040466336</v>
      </c>
      <c r="K34" s="18">
        <f>K$18*(K31/K$20)</f>
        <v>0.6308035586705536</v>
      </c>
      <c r="L34" s="18">
        <f>L$18*(L31/L$20)</f>
        <v>0.67150296555879474</v>
      </c>
      <c r="M34" s="18">
        <f>M$18*(M31/M$20)</f>
        <v>0.70541913796566336</v>
      </c>
      <c r="N34" s="18">
        <f>N$18*(N31/N$20)</f>
        <v>0.73368261497138398</v>
      </c>
    </row>
    <row r="35" spans="1:18" ht="15" customHeight="1" x14ac:dyDescent="0.45">
      <c r="B35" s="111"/>
      <c r="C35" s="99"/>
      <c r="D35" s="21" t="s">
        <v>59</v>
      </c>
      <c r="E35" s="22">
        <f>10*E31</f>
        <v>1.4583333333333335</v>
      </c>
      <c r="F35" s="22">
        <f t="shared" ref="F35:N35" si="11">10*F31</f>
        <v>1.2152777777777777</v>
      </c>
      <c r="G35" s="22">
        <f t="shared" si="11"/>
        <v>1.0127314814814816</v>
      </c>
      <c r="H35" s="22">
        <f t="shared" si="11"/>
        <v>0.84394290123456783</v>
      </c>
      <c r="I35" s="22">
        <f t="shared" si="11"/>
        <v>0.70328575102880653</v>
      </c>
      <c r="J35" s="22">
        <f t="shared" si="11"/>
        <v>0.58607145919067216</v>
      </c>
      <c r="K35" s="22">
        <f t="shared" si="11"/>
        <v>0.48839288265889347</v>
      </c>
      <c r="L35" s="22">
        <f t="shared" si="11"/>
        <v>0.40699406888241119</v>
      </c>
      <c r="M35" s="22">
        <f t="shared" si="11"/>
        <v>0.33916172406867606</v>
      </c>
      <c r="N35" s="22">
        <f t="shared" si="11"/>
        <v>0.28263477005723003</v>
      </c>
      <c r="R35" s="13"/>
    </row>
    <row r="36" spans="1:18" ht="15" customHeight="1" x14ac:dyDescent="0.45">
      <c r="B36" s="111"/>
      <c r="C36" s="99"/>
      <c r="D36" s="21" t="s">
        <v>60</v>
      </c>
      <c r="E36" s="22">
        <f>10*E34</f>
        <v>1.4583333333333335</v>
      </c>
      <c r="F36" s="22">
        <f>10*F34</f>
        <v>2.6736111111111107</v>
      </c>
      <c r="G36" s="22">
        <f>10*G34</f>
        <v>3.6863425925925943</v>
      </c>
      <c r="H36" s="22">
        <f t="shared" ref="H36:N36" si="12">10*H34</f>
        <v>4.5302854938271588</v>
      </c>
      <c r="I36" s="22">
        <f t="shared" si="12"/>
        <v>5.2335712448559679</v>
      </c>
      <c r="J36" s="22">
        <f t="shared" si="12"/>
        <v>5.8196427040466334</v>
      </c>
      <c r="K36" s="22">
        <f t="shared" si="12"/>
        <v>6.308035586705536</v>
      </c>
      <c r="L36" s="22">
        <f t="shared" si="12"/>
        <v>6.7150296555879478</v>
      </c>
      <c r="M36" s="22">
        <f t="shared" si="12"/>
        <v>7.0541913796566336</v>
      </c>
      <c r="N36" s="22">
        <f t="shared" si="12"/>
        <v>7.3368261497138398</v>
      </c>
      <c r="R36" s="13"/>
    </row>
    <row r="37" spans="1:18" ht="15" customHeight="1" x14ac:dyDescent="0.45">
      <c r="B37" s="111"/>
      <c r="C37" s="109" t="s">
        <v>45</v>
      </c>
      <c r="D37" s="17" t="s">
        <v>55</v>
      </c>
      <c r="E37" s="18">
        <f>$D$29</f>
        <v>0.17499999999999999</v>
      </c>
      <c r="F37" s="18">
        <f t="shared" ref="F37:N37" si="13">$D$29</f>
        <v>0.17499999999999999</v>
      </c>
      <c r="G37" s="18">
        <f t="shared" si="13"/>
        <v>0.17499999999999999</v>
      </c>
      <c r="H37" s="18">
        <f t="shared" si="13"/>
        <v>0.17499999999999999</v>
      </c>
      <c r="I37" s="18">
        <f t="shared" si="13"/>
        <v>0.17499999999999999</v>
      </c>
      <c r="J37" s="18">
        <f t="shared" si="13"/>
        <v>0.17499999999999999</v>
      </c>
      <c r="K37" s="18">
        <f t="shared" si="13"/>
        <v>0.17499999999999999</v>
      </c>
      <c r="L37" s="18">
        <f t="shared" si="13"/>
        <v>0.17499999999999999</v>
      </c>
      <c r="M37" s="18">
        <f t="shared" si="13"/>
        <v>0.17499999999999999</v>
      </c>
      <c r="N37" s="18">
        <f t="shared" si="13"/>
        <v>0.17499999999999999</v>
      </c>
    </row>
    <row r="38" spans="1:18" ht="15" customHeight="1" x14ac:dyDescent="0.45">
      <c r="B38" s="111"/>
      <c r="C38" s="99"/>
      <c r="D38" s="21" t="s">
        <v>59</v>
      </c>
      <c r="E38" s="23">
        <f>E35*E$16</f>
        <v>175000.00000000003</v>
      </c>
      <c r="F38" s="23">
        <f t="shared" ref="F38:N38" si="14">F35*F$16</f>
        <v>175000</v>
      </c>
      <c r="G38" s="23">
        <f t="shared" si="14"/>
        <v>175000.00000000003</v>
      </c>
      <c r="H38" s="23">
        <f t="shared" si="14"/>
        <v>175000</v>
      </c>
      <c r="I38" s="23">
        <f t="shared" si="14"/>
        <v>175000</v>
      </c>
      <c r="J38" s="23">
        <f t="shared" si="14"/>
        <v>175000.00000000003</v>
      </c>
      <c r="K38" s="23">
        <f t="shared" si="14"/>
        <v>175000</v>
      </c>
      <c r="L38" s="23">
        <f t="shared" si="14"/>
        <v>174999.99999999997</v>
      </c>
      <c r="M38" s="23">
        <f t="shared" si="14"/>
        <v>175000.00000000003</v>
      </c>
      <c r="N38" s="23">
        <f t="shared" si="14"/>
        <v>175000</v>
      </c>
    </row>
    <row r="39" spans="1:18" ht="15" customHeight="1" x14ac:dyDescent="0.45">
      <c r="B39" s="111"/>
      <c r="C39" s="99"/>
      <c r="D39" s="21" t="s">
        <v>60</v>
      </c>
      <c r="E39" s="23">
        <f>E38</f>
        <v>175000.00000000003</v>
      </c>
      <c r="F39" s="23">
        <f>E39+F38</f>
        <v>350000</v>
      </c>
      <c r="G39" s="23">
        <f t="shared" ref="G39:N39" si="15">F39+G38</f>
        <v>525000</v>
      </c>
      <c r="H39" s="23">
        <f t="shared" si="15"/>
        <v>700000</v>
      </c>
      <c r="I39" s="23">
        <f t="shared" si="15"/>
        <v>875000</v>
      </c>
      <c r="J39" s="23">
        <f t="shared" si="15"/>
        <v>1050000</v>
      </c>
      <c r="K39" s="23">
        <f t="shared" si="15"/>
        <v>1225000</v>
      </c>
      <c r="L39" s="23">
        <f t="shared" si="15"/>
        <v>1400000</v>
      </c>
      <c r="M39" s="23">
        <f t="shared" si="15"/>
        <v>1575000</v>
      </c>
      <c r="N39" s="23">
        <f t="shared" si="15"/>
        <v>1750000</v>
      </c>
    </row>
    <row r="40" spans="1:18" ht="15" customHeight="1" x14ac:dyDescent="0.45">
      <c r="B40" s="111"/>
      <c r="C40" s="109" t="s">
        <v>44</v>
      </c>
      <c r="D40" s="17" t="s">
        <v>55</v>
      </c>
      <c r="E40" s="18">
        <f>E34*E$16/$E$4</f>
        <v>0.17499999999999999</v>
      </c>
      <c r="F40" s="18">
        <f>F34*F$16/$E$4-E40</f>
        <v>0.20999999999999996</v>
      </c>
      <c r="G40" s="18">
        <f>G34*G$16/$E$4-F40-E40</f>
        <v>0.25200000000000039</v>
      </c>
      <c r="H40" s="18">
        <f>H34*H$16/$E$4-G40-F40-E40</f>
        <v>0.30239999999999917</v>
      </c>
      <c r="I40" s="18">
        <f>I34*I$16/$E$4-H40-G40-F40-E40</f>
        <v>0.36288000000000059</v>
      </c>
      <c r="J40" s="18">
        <f>J34*J$16/$E$4-I40-H40-G40-F40-E40</f>
        <v>0.43545599999999857</v>
      </c>
      <c r="K40" s="18">
        <f>K34*K$16/$E$4-J40-I40-H40-G40-F40-E40</f>
        <v>0.52254720000000265</v>
      </c>
      <c r="L40" s="18">
        <f>L34*L$16/$E$4-K40-J40-I40-H40-G40-F40-E40</f>
        <v>0.62705664000000061</v>
      </c>
      <c r="M40" s="18">
        <f>M34*M$16/$E$4-L40-K40-J40-I40-H40-G40-F40-E40</f>
        <v>0.75246796800000526</v>
      </c>
      <c r="N40" s="18">
        <f>N34*N$16/$E$4-M40-L40-K40-J40-I40-H40-G40-F40-E40</f>
        <v>0.90296156159998597</v>
      </c>
      <c r="R40" s="16"/>
    </row>
    <row r="41" spans="1:18" ht="15" customHeight="1" x14ac:dyDescent="0.45">
      <c r="B41" s="111"/>
      <c r="C41" s="105"/>
      <c r="D41" s="17" t="s">
        <v>56</v>
      </c>
      <c r="E41" s="19"/>
      <c r="F41" s="19"/>
      <c r="G41" s="19"/>
      <c r="H41" s="19"/>
      <c r="I41" s="44">
        <f>SUM(E40:I40)/5</f>
        <v>0.26045600000000002</v>
      </c>
      <c r="J41" s="19"/>
      <c r="K41" s="19"/>
      <c r="L41" s="19"/>
      <c r="M41" s="19"/>
      <c r="N41" s="19">
        <f>SUM(E40:N40)/10</f>
        <v>0.45427693695999932</v>
      </c>
    </row>
    <row r="42" spans="1:18" ht="15" customHeight="1" x14ac:dyDescent="0.45">
      <c r="B42" s="111"/>
      <c r="C42" s="99"/>
      <c r="D42" s="21" t="s">
        <v>59</v>
      </c>
      <c r="E42" s="24">
        <f>E44</f>
        <v>175000.00000000003</v>
      </c>
      <c r="F42" s="24">
        <f>F44-E44</f>
        <v>209999.99999999991</v>
      </c>
      <c r="G42" s="24">
        <f t="shared" ref="G42:N42" si="16">G44-F44</f>
        <v>252000.00000000041</v>
      </c>
      <c r="H42" s="24">
        <f t="shared" si="16"/>
        <v>302399.9999999993</v>
      </c>
      <c r="I42" s="24">
        <f t="shared" si="16"/>
        <v>362880.00000000058</v>
      </c>
      <c r="J42" s="24">
        <f t="shared" si="16"/>
        <v>435455.99999999814</v>
      </c>
      <c r="K42" s="24">
        <f t="shared" si="16"/>
        <v>522547.20000000275</v>
      </c>
      <c r="L42" s="24">
        <f t="shared" si="16"/>
        <v>627056.6400000006</v>
      </c>
      <c r="M42" s="24">
        <f t="shared" si="16"/>
        <v>752467.968000005</v>
      </c>
      <c r="N42" s="24">
        <f t="shared" si="16"/>
        <v>902961.56159998663</v>
      </c>
    </row>
    <row r="43" spans="1:18" ht="15" customHeight="1" x14ac:dyDescent="0.45">
      <c r="B43" s="111"/>
      <c r="C43" s="99"/>
      <c r="D43" s="21" t="s">
        <v>61</v>
      </c>
      <c r="E43" s="24"/>
      <c r="F43" s="24"/>
      <c r="G43" s="24"/>
      <c r="H43" s="24"/>
      <c r="I43" s="24">
        <f>SUM(E42:I42)/5</f>
        <v>260456.00000000006</v>
      </c>
      <c r="J43" s="24"/>
      <c r="K43" s="24"/>
      <c r="L43" s="24"/>
      <c r="M43" s="24"/>
      <c r="N43" s="24">
        <f>SUM(E42:N42)/10</f>
        <v>454276.93695999932</v>
      </c>
    </row>
    <row r="44" spans="1:18" ht="15" customHeight="1" x14ac:dyDescent="0.45">
      <c r="B44" s="104"/>
      <c r="C44" s="99"/>
      <c r="D44" s="21" t="s">
        <v>60</v>
      </c>
      <c r="E44" s="23">
        <f t="shared" ref="E44:N44" si="17">E36*E$16</f>
        <v>175000.00000000003</v>
      </c>
      <c r="F44" s="23">
        <f t="shared" si="17"/>
        <v>384999.99999999994</v>
      </c>
      <c r="G44" s="23">
        <f t="shared" si="17"/>
        <v>637000.00000000035</v>
      </c>
      <c r="H44" s="23">
        <f t="shared" si="17"/>
        <v>939399.99999999965</v>
      </c>
      <c r="I44" s="23">
        <f t="shared" si="17"/>
        <v>1302280.0000000002</v>
      </c>
      <c r="J44" s="23">
        <f t="shared" si="17"/>
        <v>1737735.9999999984</v>
      </c>
      <c r="K44" s="23">
        <f t="shared" si="17"/>
        <v>2260283.2000000011</v>
      </c>
      <c r="L44" s="23">
        <f t="shared" si="17"/>
        <v>2887339.8400000017</v>
      </c>
      <c r="M44" s="23">
        <f t="shared" si="17"/>
        <v>3639807.8080000067</v>
      </c>
      <c r="N44" s="23">
        <f t="shared" si="17"/>
        <v>4542769.3695999933</v>
      </c>
    </row>
    <row r="45" spans="1:18" ht="15" customHeight="1" x14ac:dyDescent="0.45">
      <c r="A45" s="9"/>
      <c r="B45" s="4"/>
      <c r="C45" s="1"/>
      <c r="D45" s="5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9"/>
    </row>
    <row r="46" spans="1:18" ht="15" customHeight="1" x14ac:dyDescent="0.45">
      <c r="B46" s="114" t="s">
        <v>38</v>
      </c>
      <c r="C46" s="56" t="s">
        <v>33</v>
      </c>
      <c r="D46" s="57">
        <f>E8</f>
        <v>0.9</v>
      </c>
      <c r="E46" s="102" t="s">
        <v>3</v>
      </c>
      <c r="F46" s="102" t="s">
        <v>4</v>
      </c>
      <c r="G46" s="102" t="s">
        <v>5</v>
      </c>
      <c r="H46" s="102" t="s">
        <v>6</v>
      </c>
      <c r="I46" s="102" t="s">
        <v>7</v>
      </c>
      <c r="J46" s="102" t="s">
        <v>8</v>
      </c>
      <c r="K46" s="102" t="s">
        <v>9</v>
      </c>
      <c r="L46" s="102" t="s">
        <v>10</v>
      </c>
      <c r="M46" s="102" t="s">
        <v>11</v>
      </c>
      <c r="N46" s="102" t="s">
        <v>12</v>
      </c>
    </row>
    <row r="47" spans="1:18" ht="15" customHeight="1" x14ac:dyDescent="0.45">
      <c r="B47" s="115"/>
      <c r="C47" s="46" t="s">
        <v>21</v>
      </c>
      <c r="D47" s="34" t="str">
        <f>"10 BTC / "&amp;TEXT($E$4*10, "$###0.00,,")&amp;"M USD"</f>
        <v>10 BTC / $1.00M USD</v>
      </c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1:18" ht="15" customHeight="1" x14ac:dyDescent="0.45">
      <c r="B48" s="99" t="s">
        <v>16</v>
      </c>
      <c r="C48" s="105" t="s">
        <v>41</v>
      </c>
      <c r="D48" s="17" t="s">
        <v>86</v>
      </c>
      <c r="E48" s="18">
        <f>E$24*$D46-E33</f>
        <v>8.1249999999999989E-2</v>
      </c>
      <c r="F48" s="18">
        <f t="shared" ref="F48:N48" si="18">F$24*$D46-F33</f>
        <v>6.7708333333333398E-2</v>
      </c>
      <c r="G48" s="18">
        <f t="shared" si="18"/>
        <v>5.6423611111111022E-2</v>
      </c>
      <c r="H48" s="18">
        <f t="shared" si="18"/>
        <v>4.7019675925926013E-2</v>
      </c>
      <c r="I48" s="18">
        <f t="shared" si="18"/>
        <v>3.9183063271604923E-2</v>
      </c>
      <c r="J48" s="18">
        <f t="shared" si="18"/>
        <v>3.2652552726337589E-2</v>
      </c>
      <c r="K48" s="18">
        <f t="shared" si="18"/>
        <v>2.721046060528115E-2</v>
      </c>
      <c r="L48" s="18">
        <f t="shared" si="18"/>
        <v>2.2675383837734292E-2</v>
      </c>
      <c r="M48" s="18">
        <f t="shared" si="18"/>
        <v>1.8896153198111811E-2</v>
      </c>
      <c r="N48" s="18">
        <f t="shared" si="18"/>
        <v>1.5746794331760038E-2</v>
      </c>
      <c r="R48" s="13"/>
    </row>
    <row r="49" spans="2:18" ht="15" customHeight="1" x14ac:dyDescent="0.45">
      <c r="B49" s="99"/>
      <c r="C49" s="105"/>
      <c r="D49" s="17" t="s">
        <v>87</v>
      </c>
      <c r="E49" s="18"/>
      <c r="F49" s="18"/>
      <c r="G49" s="18"/>
      <c r="H49" s="18"/>
      <c r="I49" s="44">
        <f>SUM(E48:I48)/5</f>
        <v>5.8316936728395066E-2</v>
      </c>
      <c r="J49" s="18"/>
      <c r="K49" s="18"/>
      <c r="L49" s="18"/>
      <c r="M49" s="18"/>
      <c r="N49" s="19">
        <f>SUM(E48:N48)/10</f>
        <v>4.0876602834120021E-2</v>
      </c>
      <c r="R49" s="13"/>
    </row>
    <row r="50" spans="2:18" ht="15" customHeight="1" x14ac:dyDescent="0.45">
      <c r="B50" s="99"/>
      <c r="C50" s="105"/>
      <c r="D50" s="17" t="s">
        <v>53</v>
      </c>
      <c r="E50" s="18">
        <f>E$18*(E48/E$20)</f>
        <v>8.1249999999999989E-2</v>
      </c>
      <c r="F50" s="18">
        <f>F$18*(F48/F$20)</f>
        <v>0.14895833333333344</v>
      </c>
      <c r="G50" s="18">
        <f>G$18*(G48/G$20)</f>
        <v>0.20538194444444419</v>
      </c>
      <c r="H50" s="18">
        <f>H$18*(H48/H$20)</f>
        <v>0.25240162037037073</v>
      </c>
      <c r="I50" s="18">
        <f>I$18*(I48/I$20)</f>
        <v>0.29158468364197526</v>
      </c>
      <c r="J50" s="18">
        <f>J$18*(J48/J$20)</f>
        <v>0.32423723636831381</v>
      </c>
      <c r="K50" s="18">
        <f>K$18*(K48/K$20)</f>
        <v>0.35144769697359346</v>
      </c>
      <c r="L50" s="18">
        <f>L$18*(L48/L$20)</f>
        <v>0.37412308081132772</v>
      </c>
      <c r="M50" s="18">
        <f>M$18*(M48/M$20)</f>
        <v>0.39301923400943811</v>
      </c>
      <c r="N50" s="18">
        <f>N$18*(N48/N$20)</f>
        <v>0.40876602834120168</v>
      </c>
    </row>
    <row r="51" spans="2:18" ht="15" customHeight="1" x14ac:dyDescent="0.45">
      <c r="B51" s="99"/>
      <c r="C51" s="99"/>
      <c r="D51" s="21" t="s">
        <v>59</v>
      </c>
      <c r="E51" s="22">
        <f>10*E48</f>
        <v>0.81249999999999989</v>
      </c>
      <c r="F51" s="22">
        <f t="shared" ref="F51:N51" si="19">10*F48</f>
        <v>0.67708333333333393</v>
      </c>
      <c r="G51" s="22">
        <f t="shared" si="19"/>
        <v>0.56423611111111027</v>
      </c>
      <c r="H51" s="22">
        <f t="shared" si="19"/>
        <v>0.47019675925926013</v>
      </c>
      <c r="I51" s="22">
        <f t="shared" si="19"/>
        <v>0.39183063271604923</v>
      </c>
      <c r="J51" s="22">
        <f t="shared" si="19"/>
        <v>0.32652552726337591</v>
      </c>
      <c r="K51" s="22">
        <f t="shared" si="19"/>
        <v>0.2721046060528115</v>
      </c>
      <c r="L51" s="22">
        <f t="shared" si="19"/>
        <v>0.22675383837734292</v>
      </c>
      <c r="M51" s="22">
        <f t="shared" si="19"/>
        <v>0.18896153198111809</v>
      </c>
      <c r="N51" s="22">
        <f t="shared" si="19"/>
        <v>0.15746794331760039</v>
      </c>
      <c r="R51" s="13"/>
    </row>
    <row r="52" spans="2:18" ht="15" customHeight="1" x14ac:dyDescent="0.45">
      <c r="B52" s="99"/>
      <c r="C52" s="99"/>
      <c r="D52" s="21" t="s">
        <v>60</v>
      </c>
      <c r="E52" s="22">
        <f>10*E50</f>
        <v>0.81249999999999989</v>
      </c>
      <c r="F52" s="22">
        <f>10*F50</f>
        <v>1.4895833333333344</v>
      </c>
      <c r="G52" s="22">
        <f>10*G50</f>
        <v>2.053819444444442</v>
      </c>
      <c r="H52" s="22">
        <f t="shared" ref="H52:N52" si="20">10*H50</f>
        <v>2.5240162037037073</v>
      </c>
      <c r="I52" s="22">
        <f t="shared" si="20"/>
        <v>2.9158468364197527</v>
      </c>
      <c r="J52" s="22">
        <f t="shared" si="20"/>
        <v>3.2423723636831383</v>
      </c>
      <c r="K52" s="22">
        <f t="shared" si="20"/>
        <v>3.5144769697359344</v>
      </c>
      <c r="L52" s="22">
        <f t="shared" si="20"/>
        <v>3.7412308081132775</v>
      </c>
      <c r="M52" s="22">
        <f t="shared" si="20"/>
        <v>3.930192340094381</v>
      </c>
      <c r="N52" s="22">
        <f t="shared" si="20"/>
        <v>4.087660283412017</v>
      </c>
    </row>
    <row r="53" spans="2:18" ht="15" customHeight="1" x14ac:dyDescent="0.45">
      <c r="B53" s="99"/>
      <c r="C53" s="109" t="s">
        <v>45</v>
      </c>
      <c r="D53" s="17" t="s">
        <v>55</v>
      </c>
      <c r="E53" s="18">
        <f>E48*E$16/$E$4</f>
        <v>9.7499999999999976E-2</v>
      </c>
      <c r="F53" s="18">
        <f t="shared" ref="F53:N53" si="21">F48*F$16/$E$4</f>
        <v>9.7500000000000087E-2</v>
      </c>
      <c r="G53" s="18">
        <f t="shared" si="21"/>
        <v>9.7499999999999851E-2</v>
      </c>
      <c r="H53" s="18">
        <f t="shared" si="21"/>
        <v>9.7500000000000184E-2</v>
      </c>
      <c r="I53" s="18">
        <f t="shared" si="21"/>
        <v>9.7499999999999962E-2</v>
      </c>
      <c r="J53" s="18">
        <f t="shared" si="21"/>
        <v>9.750000000000042E-2</v>
      </c>
      <c r="K53" s="18">
        <f t="shared" si="21"/>
        <v>9.7499999999999795E-2</v>
      </c>
      <c r="L53" s="18">
        <f t="shared" si="21"/>
        <v>9.7499999999999795E-2</v>
      </c>
      <c r="M53" s="18">
        <f t="shared" si="21"/>
        <v>9.7499999999999268E-2</v>
      </c>
      <c r="N53" s="18">
        <f t="shared" si="21"/>
        <v>9.7500000000000489E-2</v>
      </c>
      <c r="R53" s="13"/>
    </row>
    <row r="54" spans="2:18" ht="15" customHeight="1" x14ac:dyDescent="0.45">
      <c r="B54" s="99"/>
      <c r="C54" s="99"/>
      <c r="D54" s="21" t="s">
        <v>59</v>
      </c>
      <c r="E54" s="23">
        <f t="shared" ref="E54:N54" si="22">E51*E$16</f>
        <v>97499.999999999985</v>
      </c>
      <c r="F54" s="23">
        <f t="shared" si="22"/>
        <v>97500.000000000087</v>
      </c>
      <c r="G54" s="23">
        <f t="shared" si="22"/>
        <v>97499.999999999854</v>
      </c>
      <c r="H54" s="23">
        <f t="shared" si="22"/>
        <v>97500.000000000175</v>
      </c>
      <c r="I54" s="23">
        <f t="shared" si="22"/>
        <v>97499.999999999956</v>
      </c>
      <c r="J54" s="23">
        <f t="shared" si="22"/>
        <v>97500.000000000437</v>
      </c>
      <c r="K54" s="23">
        <f t="shared" si="22"/>
        <v>97499.999999999796</v>
      </c>
      <c r="L54" s="23">
        <f t="shared" si="22"/>
        <v>97499.999999999796</v>
      </c>
      <c r="M54" s="23">
        <f t="shared" si="22"/>
        <v>97499.999999999272</v>
      </c>
      <c r="N54" s="23">
        <f t="shared" si="22"/>
        <v>97500.000000000495</v>
      </c>
      <c r="R54" s="13"/>
    </row>
    <row r="55" spans="2:18" ht="15" customHeight="1" x14ac:dyDescent="0.45">
      <c r="B55" s="99"/>
      <c r="C55" s="99"/>
      <c r="D55" s="21" t="s">
        <v>60</v>
      </c>
      <c r="E55" s="23">
        <f>E54</f>
        <v>97499.999999999985</v>
      </c>
      <c r="F55" s="23">
        <f>E55+F54</f>
        <v>195000.00000000006</v>
      </c>
      <c r="G55" s="23">
        <f t="shared" ref="G55:N55" si="23">F55+G54</f>
        <v>292499.99999999988</v>
      </c>
      <c r="H55" s="23">
        <f t="shared" si="23"/>
        <v>390000.00000000006</v>
      </c>
      <c r="I55" s="23">
        <f t="shared" si="23"/>
        <v>487500</v>
      </c>
      <c r="J55" s="23">
        <f t="shared" si="23"/>
        <v>585000.00000000047</v>
      </c>
      <c r="K55" s="23">
        <f t="shared" si="23"/>
        <v>682500.00000000023</v>
      </c>
      <c r="L55" s="23">
        <f t="shared" si="23"/>
        <v>780000</v>
      </c>
      <c r="M55" s="23">
        <f t="shared" si="23"/>
        <v>877499.9999999993</v>
      </c>
      <c r="N55" s="23">
        <f t="shared" si="23"/>
        <v>974999.99999999977</v>
      </c>
      <c r="R55" s="13"/>
    </row>
    <row r="56" spans="2:18" ht="15" customHeight="1" x14ac:dyDescent="0.45">
      <c r="B56" s="99"/>
      <c r="C56" s="109" t="s">
        <v>44</v>
      </c>
      <c r="D56" s="17" t="s">
        <v>55</v>
      </c>
      <c r="E56" s="18">
        <f>E50*E$16/$E$4</f>
        <v>9.7499999999999976E-2</v>
      </c>
      <c r="F56" s="18">
        <f>F50*F$16/$E$4-E56</f>
        <v>0.11700000000000016</v>
      </c>
      <c r="G56" s="18">
        <f>G50*G$16/$E$4-F56-E56</f>
        <v>0.14039999999999941</v>
      </c>
      <c r="H56" s="18">
        <f>H50*H$16/$E$4-G56-F56-E56</f>
        <v>0.16848000000000118</v>
      </c>
      <c r="I56" s="18">
        <f>I50*I$16/$E$4-H56-G56-F56-E56</f>
        <v>0.20217599999999913</v>
      </c>
      <c r="J56" s="18">
        <f>J50*J$16/$E$4-I56-H56-G56-F56-E56</f>
        <v>0.24261120000000336</v>
      </c>
      <c r="K56" s="18">
        <f>K50*K$16/$E$4-J56-I56-H56-G56-F56-E56</f>
        <v>0.29113343999999497</v>
      </c>
      <c r="L56" s="18">
        <f>L50*L$16/$E$4-K56-J56-I56-H56-G56-F56-E56</f>
        <v>0.34936012799999938</v>
      </c>
      <c r="M56" s="18">
        <f>M50*M$16/$E$4-L56-K56-J56-I56-H56-G56-F56-E56</f>
        <v>0.41923215359999116</v>
      </c>
      <c r="N56" s="18">
        <f>N50*N$16/$E$4-M56-L56-K56-J56-I56-H56-G56-F56-E56</f>
        <v>0.50307858432002051</v>
      </c>
      <c r="R56" s="13"/>
    </row>
    <row r="57" spans="2:18" ht="15" customHeight="1" x14ac:dyDescent="0.45">
      <c r="B57" s="99"/>
      <c r="C57" s="105"/>
      <c r="D57" s="17" t="s">
        <v>56</v>
      </c>
      <c r="E57" s="19"/>
      <c r="F57" s="19"/>
      <c r="G57" s="19"/>
      <c r="H57" s="19"/>
      <c r="I57" s="19">
        <f>SUM(E56:I56)/5</f>
        <v>0.14511119999999997</v>
      </c>
      <c r="J57" s="19"/>
      <c r="K57" s="19"/>
      <c r="L57" s="19"/>
      <c r="M57" s="19"/>
      <c r="N57" s="19">
        <f>SUM(E56:N56)/10</f>
        <v>0.25309715059200089</v>
      </c>
      <c r="R57" s="13"/>
    </row>
    <row r="58" spans="2:18" ht="15" customHeight="1" x14ac:dyDescent="0.45">
      <c r="B58" s="99"/>
      <c r="C58" s="99"/>
      <c r="D58" s="21" t="s">
        <v>59</v>
      </c>
      <c r="E58" s="24">
        <f>E60</f>
        <v>97499.999999999985</v>
      </c>
      <c r="F58" s="24">
        <f>F60-E60</f>
        <v>117000.00000000016</v>
      </c>
      <c r="G58" s="24">
        <f t="shared" ref="G58:N58" si="24">G60-F60</f>
        <v>140399.99999999945</v>
      </c>
      <c r="H58" s="24">
        <f t="shared" si="24"/>
        <v>168480.00000000116</v>
      </c>
      <c r="I58" s="24">
        <f t="shared" si="24"/>
        <v>202175.99999999913</v>
      </c>
      <c r="J58" s="24">
        <f t="shared" si="24"/>
        <v>242611.20000000345</v>
      </c>
      <c r="K58" s="24">
        <f t="shared" si="24"/>
        <v>291133.43999999494</v>
      </c>
      <c r="L58" s="24">
        <f t="shared" si="24"/>
        <v>349360.12799999933</v>
      </c>
      <c r="M58" s="24">
        <f t="shared" si="24"/>
        <v>419232.15359999123</v>
      </c>
      <c r="N58" s="24">
        <f t="shared" si="24"/>
        <v>503078.5843200204</v>
      </c>
      <c r="R58" s="13"/>
    </row>
    <row r="59" spans="2:18" ht="15" customHeight="1" x14ac:dyDescent="0.45">
      <c r="B59" s="99"/>
      <c r="C59" s="99"/>
      <c r="D59" s="21" t="s">
        <v>61</v>
      </c>
      <c r="E59" s="24"/>
      <c r="F59" s="24"/>
      <c r="G59" s="24"/>
      <c r="H59" s="24"/>
      <c r="I59" s="24">
        <f>SUM(E58:I58)/5</f>
        <v>145111.19999999998</v>
      </c>
      <c r="J59" s="24"/>
      <c r="K59" s="24"/>
      <c r="L59" s="24"/>
      <c r="M59" s="24"/>
      <c r="N59" s="24">
        <f>SUM(E58:N58)/10</f>
        <v>253097.15059200092</v>
      </c>
      <c r="R59" s="13"/>
    </row>
    <row r="60" spans="2:18" ht="15" customHeight="1" x14ac:dyDescent="0.45">
      <c r="B60" s="99"/>
      <c r="C60" s="99"/>
      <c r="D60" s="21" t="s">
        <v>60</v>
      </c>
      <c r="E60" s="23">
        <f t="shared" ref="E60:N60" si="25">E52*E$16</f>
        <v>97499.999999999985</v>
      </c>
      <c r="F60" s="23">
        <f t="shared" si="25"/>
        <v>214500.00000000015</v>
      </c>
      <c r="G60" s="23">
        <f t="shared" si="25"/>
        <v>354899.99999999959</v>
      </c>
      <c r="H60" s="23">
        <f t="shared" si="25"/>
        <v>523380.00000000076</v>
      </c>
      <c r="I60" s="23">
        <f t="shared" si="25"/>
        <v>725555.99999999988</v>
      </c>
      <c r="J60" s="23">
        <f t="shared" si="25"/>
        <v>968167.20000000333</v>
      </c>
      <c r="K60" s="23">
        <f t="shared" si="25"/>
        <v>1259300.6399999983</v>
      </c>
      <c r="L60" s="23">
        <f t="shared" si="25"/>
        <v>1608660.7679999976</v>
      </c>
      <c r="M60" s="23">
        <f t="shared" si="25"/>
        <v>2027892.9215999888</v>
      </c>
      <c r="N60" s="23">
        <f t="shared" si="25"/>
        <v>2530971.5059200092</v>
      </c>
      <c r="R60" s="13"/>
    </row>
    <row r="61" spans="2:18" ht="15" customHeight="1" x14ac:dyDescent="0.45">
      <c r="B61" s="99" t="s">
        <v>17</v>
      </c>
      <c r="C61" s="105" t="s">
        <v>41</v>
      </c>
      <c r="D61" s="17" t="s">
        <v>55</v>
      </c>
      <c r="E61" s="18">
        <f>E$26*$D46</f>
        <v>2.7E-2</v>
      </c>
      <c r="F61" s="18">
        <f t="shared" ref="F61:N61" si="26">F$26*$D46</f>
        <v>2.7E-2</v>
      </c>
      <c r="G61" s="18">
        <f t="shared" si="26"/>
        <v>2.7E-2</v>
      </c>
      <c r="H61" s="18">
        <f t="shared" si="26"/>
        <v>2.7E-2</v>
      </c>
      <c r="I61" s="92">
        <f t="shared" si="26"/>
        <v>2.7E-2</v>
      </c>
      <c r="J61" s="18">
        <f t="shared" si="26"/>
        <v>2.7E-2</v>
      </c>
      <c r="K61" s="18">
        <f t="shared" si="26"/>
        <v>2.7E-2</v>
      </c>
      <c r="L61" s="18">
        <f t="shared" si="26"/>
        <v>2.7E-2</v>
      </c>
      <c r="M61" s="18">
        <f t="shared" si="26"/>
        <v>2.7E-2</v>
      </c>
      <c r="N61" s="18">
        <f t="shared" si="26"/>
        <v>2.7E-2</v>
      </c>
      <c r="R61" s="13"/>
    </row>
    <row r="62" spans="2:18" ht="15" customHeight="1" x14ac:dyDescent="0.45">
      <c r="B62" s="99"/>
      <c r="C62" s="105"/>
      <c r="D62" s="17" t="s">
        <v>53</v>
      </c>
      <c r="E62" s="18">
        <f>E$27*$D46</f>
        <v>2.7E-2</v>
      </c>
      <c r="F62" s="18">
        <f>F$27*$D46</f>
        <v>5.3999999999999999E-2</v>
      </c>
      <c r="G62" s="18">
        <f>G$27*$D46</f>
        <v>8.1000000000000003E-2</v>
      </c>
      <c r="H62" s="18">
        <f t="shared" ref="H62:N62" si="27">H$27*$D46</f>
        <v>0.108</v>
      </c>
      <c r="I62" s="18">
        <f t="shared" si="27"/>
        <v>0.13500000000000001</v>
      </c>
      <c r="J62" s="18">
        <f t="shared" si="27"/>
        <v>0.16200000000000001</v>
      </c>
      <c r="K62" s="18">
        <f t="shared" si="27"/>
        <v>0.189</v>
      </c>
      <c r="L62" s="18">
        <f t="shared" si="27"/>
        <v>0.216</v>
      </c>
      <c r="M62" s="18">
        <f t="shared" si="27"/>
        <v>0.24300000000000002</v>
      </c>
      <c r="N62" s="18">
        <f t="shared" si="27"/>
        <v>0.27000000000000007</v>
      </c>
      <c r="R62" s="13"/>
    </row>
    <row r="63" spans="2:18" ht="15" customHeight="1" x14ac:dyDescent="0.45">
      <c r="B63" s="99"/>
      <c r="C63" s="99"/>
      <c r="D63" s="21" t="s">
        <v>59</v>
      </c>
      <c r="E63" s="22">
        <f>10*E61</f>
        <v>0.27</v>
      </c>
      <c r="F63" s="22">
        <f t="shared" ref="F63:N64" si="28">10*F61</f>
        <v>0.27</v>
      </c>
      <c r="G63" s="22">
        <f t="shared" si="28"/>
        <v>0.27</v>
      </c>
      <c r="H63" s="22">
        <f t="shared" si="28"/>
        <v>0.27</v>
      </c>
      <c r="I63" s="22">
        <f t="shared" si="28"/>
        <v>0.27</v>
      </c>
      <c r="J63" s="22">
        <f t="shared" si="28"/>
        <v>0.27</v>
      </c>
      <c r="K63" s="22">
        <f t="shared" si="28"/>
        <v>0.27</v>
      </c>
      <c r="L63" s="22">
        <f t="shared" si="28"/>
        <v>0.27</v>
      </c>
      <c r="M63" s="22">
        <f t="shared" si="28"/>
        <v>0.27</v>
      </c>
      <c r="N63" s="22">
        <f t="shared" si="28"/>
        <v>0.27</v>
      </c>
      <c r="R63" s="13"/>
    </row>
    <row r="64" spans="2:18" ht="15" customHeight="1" x14ac:dyDescent="0.45">
      <c r="B64" s="99"/>
      <c r="C64" s="99"/>
      <c r="D64" s="21" t="s">
        <v>60</v>
      </c>
      <c r="E64" s="22">
        <f>10*E62</f>
        <v>0.27</v>
      </c>
      <c r="F64" s="22">
        <f t="shared" si="28"/>
        <v>0.54</v>
      </c>
      <c r="G64" s="22">
        <f t="shared" si="28"/>
        <v>0.81</v>
      </c>
      <c r="H64" s="22">
        <f t="shared" si="28"/>
        <v>1.08</v>
      </c>
      <c r="I64" s="22">
        <f t="shared" si="28"/>
        <v>1.35</v>
      </c>
      <c r="J64" s="22">
        <f t="shared" si="28"/>
        <v>1.62</v>
      </c>
      <c r="K64" s="22">
        <f t="shared" si="28"/>
        <v>1.8900000000000001</v>
      </c>
      <c r="L64" s="22">
        <f t="shared" si="28"/>
        <v>2.16</v>
      </c>
      <c r="M64" s="22">
        <f t="shared" si="28"/>
        <v>2.4300000000000002</v>
      </c>
      <c r="N64" s="22">
        <f t="shared" si="28"/>
        <v>2.7000000000000006</v>
      </c>
    </row>
    <row r="65" spans="2:14" ht="15" customHeight="1" x14ac:dyDescent="0.45">
      <c r="B65" s="99"/>
      <c r="C65" s="109" t="s">
        <v>45</v>
      </c>
      <c r="D65" s="17" t="s">
        <v>55</v>
      </c>
      <c r="E65" s="18">
        <f>E61*E$16/$E$4</f>
        <v>3.2399999999999998E-2</v>
      </c>
      <c r="F65" s="18">
        <f t="shared" ref="F65:N65" si="29">F61*F$16/$E$4</f>
        <v>3.8879999999999998E-2</v>
      </c>
      <c r="G65" s="18">
        <f t="shared" si="29"/>
        <v>4.6656000000000003E-2</v>
      </c>
      <c r="H65" s="18">
        <f t="shared" si="29"/>
        <v>5.5987200000000001E-2</v>
      </c>
      <c r="I65" s="18">
        <f t="shared" si="29"/>
        <v>6.7184640000000004E-2</v>
      </c>
      <c r="J65" s="18">
        <f t="shared" si="29"/>
        <v>8.0621568000000005E-2</v>
      </c>
      <c r="K65" s="18">
        <f t="shared" si="29"/>
        <v>9.6745881600000014E-2</v>
      </c>
      <c r="L65" s="18">
        <f t="shared" si="29"/>
        <v>0.11609505791999999</v>
      </c>
      <c r="M65" s="18">
        <f t="shared" si="29"/>
        <v>0.13931406950399999</v>
      </c>
      <c r="N65" s="18">
        <f t="shared" si="29"/>
        <v>0.1671768834048</v>
      </c>
    </row>
    <row r="66" spans="2:14" ht="15" customHeight="1" x14ac:dyDescent="0.45">
      <c r="B66" s="99"/>
      <c r="C66" s="105"/>
      <c r="D66" s="17" t="s">
        <v>56</v>
      </c>
      <c r="E66" s="18"/>
      <c r="F66" s="18"/>
      <c r="G66" s="18"/>
      <c r="H66" s="18"/>
      <c r="I66" s="19">
        <f>SUM(E65:I65)/5</f>
        <v>4.8221568000000006E-2</v>
      </c>
      <c r="J66" s="19"/>
      <c r="K66" s="19"/>
      <c r="L66" s="19"/>
      <c r="M66" s="19"/>
      <c r="N66" s="19">
        <f>SUM(E65:N65)/10</f>
        <v>8.4106130042880006E-2</v>
      </c>
    </row>
    <row r="67" spans="2:14" ht="15" customHeight="1" x14ac:dyDescent="0.45">
      <c r="B67" s="99"/>
      <c r="C67" s="99"/>
      <c r="D67" s="21" t="s">
        <v>59</v>
      </c>
      <c r="E67" s="25">
        <f t="shared" ref="E67:N67" si="30">E63*E$16</f>
        <v>32400.000000000004</v>
      </c>
      <c r="F67" s="25">
        <f t="shared" si="30"/>
        <v>38880</v>
      </c>
      <c r="G67" s="25">
        <f t="shared" si="30"/>
        <v>46656</v>
      </c>
      <c r="H67" s="25">
        <f t="shared" si="30"/>
        <v>55987.200000000004</v>
      </c>
      <c r="I67" s="25">
        <f t="shared" si="30"/>
        <v>67184.639999999999</v>
      </c>
      <c r="J67" s="25">
        <f t="shared" si="30"/>
        <v>80621.568000000014</v>
      </c>
      <c r="K67" s="25">
        <f t="shared" si="30"/>
        <v>96745.881600000008</v>
      </c>
      <c r="L67" s="25">
        <f t="shared" si="30"/>
        <v>116095.05792000001</v>
      </c>
      <c r="M67" s="25">
        <f t="shared" si="30"/>
        <v>139314.06950400001</v>
      </c>
      <c r="N67" s="25">
        <f t="shared" si="30"/>
        <v>167176.8834048</v>
      </c>
    </row>
    <row r="68" spans="2:14" ht="15" customHeight="1" x14ac:dyDescent="0.45">
      <c r="B68" s="99"/>
      <c r="C68" s="99"/>
      <c r="D68" s="21" t="s">
        <v>61</v>
      </c>
      <c r="E68" s="26"/>
      <c r="F68" s="26"/>
      <c r="G68" s="26"/>
      <c r="H68" s="26"/>
      <c r="I68" s="25">
        <f>SUM(E67:I67)/5</f>
        <v>48221.568000000007</v>
      </c>
      <c r="J68" s="25"/>
      <c r="K68" s="25"/>
      <c r="L68" s="25"/>
      <c r="M68" s="25"/>
      <c r="N68" s="25">
        <f>SUM(E67:N67)/10</f>
        <v>84106.130042880002</v>
      </c>
    </row>
    <row r="69" spans="2:14" ht="15" customHeight="1" x14ac:dyDescent="0.45">
      <c r="B69" s="99"/>
      <c r="C69" s="99"/>
      <c r="D69" s="21" t="s">
        <v>60</v>
      </c>
      <c r="E69" s="26">
        <f>E67</f>
        <v>32400.000000000004</v>
      </c>
      <c r="F69" s="26">
        <f t="shared" ref="F69:N69" si="31">E69+F67</f>
        <v>71280</v>
      </c>
      <c r="G69" s="26">
        <f t="shared" si="31"/>
        <v>117936</v>
      </c>
      <c r="H69" s="26">
        <f t="shared" si="31"/>
        <v>173923.20000000001</v>
      </c>
      <c r="I69" s="26">
        <f t="shared" si="31"/>
        <v>241107.84000000003</v>
      </c>
      <c r="J69" s="26">
        <f t="shared" si="31"/>
        <v>321729.40800000005</v>
      </c>
      <c r="K69" s="26">
        <f t="shared" si="31"/>
        <v>418475.28960000008</v>
      </c>
      <c r="L69" s="26">
        <f t="shared" si="31"/>
        <v>534570.34752000007</v>
      </c>
      <c r="M69" s="26">
        <f t="shared" si="31"/>
        <v>673884.41702400008</v>
      </c>
      <c r="N69" s="26">
        <f t="shared" si="31"/>
        <v>841061.30042880005</v>
      </c>
    </row>
    <row r="70" spans="2:14" ht="15" customHeight="1" x14ac:dyDescent="0.45">
      <c r="B70" s="99"/>
      <c r="C70" s="109" t="s">
        <v>44</v>
      </c>
      <c r="D70" s="17" t="s">
        <v>55</v>
      </c>
      <c r="E70" s="18">
        <f>E62*E$16/$E$4</f>
        <v>3.2399999999999998E-2</v>
      </c>
      <c r="F70" s="18">
        <f>F62*F$16/$E$4-E70</f>
        <v>4.5359999999999998E-2</v>
      </c>
      <c r="G70" s="18">
        <f>G62*G$16/$E$4-F70-E70</f>
        <v>6.2208000000000013E-2</v>
      </c>
      <c r="H70" s="18">
        <f>H62*H$16/$E$4-G70-F70-E70</f>
        <v>8.3980799999999994E-2</v>
      </c>
      <c r="I70" s="18">
        <f>I62*I$16/$E$4-H70-G70-F70-E70</f>
        <v>0.11197440000000002</v>
      </c>
      <c r="J70" s="18">
        <f>J62*J$16/$E$4-I70-H70-G70-F70-E70</f>
        <v>0.14780620799999999</v>
      </c>
      <c r="K70" s="18">
        <f>K62*K$16/$E$4-J70-I70-H70-G70-F70-E70</f>
        <v>0.19349176320000011</v>
      </c>
      <c r="L70" s="18">
        <f>L62*L$16/$E$4-K70-J70-I70-H70-G70-F70-E70</f>
        <v>0.25153929215999976</v>
      </c>
      <c r="M70" s="18">
        <f>M62*M$16/$E$4-L70-K70-J70-I70-H70-G70-F70-E70</f>
        <v>0.3250661621760001</v>
      </c>
      <c r="N70" s="18">
        <f>N62*N$16/$E$4-M70-L70-K70-J70-I70-H70-G70-F70-E70</f>
        <v>0.41794220851200042</v>
      </c>
    </row>
    <row r="71" spans="2:14" ht="15" customHeight="1" x14ac:dyDescent="0.45">
      <c r="B71" s="99"/>
      <c r="C71" s="105"/>
      <c r="D71" s="17" t="s">
        <v>56</v>
      </c>
      <c r="E71" s="19"/>
      <c r="F71" s="19"/>
      <c r="G71" s="19"/>
      <c r="H71" s="19"/>
      <c r="I71" s="19">
        <f>SUM(E70:I70)/5</f>
        <v>6.7184640000000004E-2</v>
      </c>
      <c r="J71" s="19"/>
      <c r="K71" s="19"/>
      <c r="L71" s="19"/>
      <c r="M71" s="19"/>
      <c r="N71" s="19">
        <f>SUM(E70:N70)/10</f>
        <v>0.16717688340480003</v>
      </c>
    </row>
    <row r="72" spans="2:14" ht="15" customHeight="1" x14ac:dyDescent="0.45">
      <c r="B72" s="99"/>
      <c r="C72" s="99"/>
      <c r="D72" s="21" t="s">
        <v>59</v>
      </c>
      <c r="E72" s="25">
        <f>E74</f>
        <v>32400.000000000004</v>
      </c>
      <c r="F72" s="25">
        <f>F74-E74</f>
        <v>45360</v>
      </c>
      <c r="G72" s="25">
        <f>G74-F74</f>
        <v>62208</v>
      </c>
      <c r="H72" s="25">
        <f t="shared" ref="H72:N72" si="32">H74-G74</f>
        <v>83980.800000000017</v>
      </c>
      <c r="I72" s="25">
        <f t="shared" si="32"/>
        <v>111974.39999999999</v>
      </c>
      <c r="J72" s="25">
        <f t="shared" si="32"/>
        <v>147806.20800000004</v>
      </c>
      <c r="K72" s="25">
        <f t="shared" si="32"/>
        <v>193491.76320000004</v>
      </c>
      <c r="L72" s="25">
        <f t="shared" si="32"/>
        <v>251539.29215999995</v>
      </c>
      <c r="M72" s="25">
        <f t="shared" si="32"/>
        <v>325066.16217600007</v>
      </c>
      <c r="N72" s="25">
        <f t="shared" si="32"/>
        <v>417942.20851200004</v>
      </c>
    </row>
    <row r="73" spans="2:14" ht="15" customHeight="1" x14ac:dyDescent="0.45">
      <c r="B73" s="99"/>
      <c r="C73" s="99"/>
      <c r="D73" s="21" t="s">
        <v>61</v>
      </c>
      <c r="E73" s="25"/>
      <c r="F73" s="25"/>
      <c r="G73" s="25"/>
      <c r="H73" s="25"/>
      <c r="I73" s="25">
        <f>SUM(E72:I72)/5</f>
        <v>67184.639999999999</v>
      </c>
      <c r="J73" s="25"/>
      <c r="K73" s="25"/>
      <c r="L73" s="25"/>
      <c r="M73" s="25"/>
      <c r="N73" s="25">
        <f>SUM(E72:N72)/10</f>
        <v>167176.88340480003</v>
      </c>
    </row>
    <row r="74" spans="2:14" ht="15" customHeight="1" x14ac:dyDescent="0.45">
      <c r="B74" s="99"/>
      <c r="C74" s="99"/>
      <c r="D74" s="21" t="s">
        <v>60</v>
      </c>
      <c r="E74" s="26">
        <f t="shared" ref="E74:N74" si="33">E64*E$16</f>
        <v>32400.000000000004</v>
      </c>
      <c r="F74" s="26">
        <f t="shared" si="33"/>
        <v>77760</v>
      </c>
      <c r="G74" s="26">
        <f t="shared" si="33"/>
        <v>139968</v>
      </c>
      <c r="H74" s="26">
        <f t="shared" si="33"/>
        <v>223948.80000000002</v>
      </c>
      <c r="I74" s="26">
        <f t="shared" si="33"/>
        <v>335923.20000000001</v>
      </c>
      <c r="J74" s="26">
        <f t="shared" si="33"/>
        <v>483729.40800000005</v>
      </c>
      <c r="K74" s="26">
        <f t="shared" si="33"/>
        <v>677221.1712000001</v>
      </c>
      <c r="L74" s="26">
        <f t="shared" si="33"/>
        <v>928760.46336000005</v>
      </c>
      <c r="M74" s="26">
        <f t="shared" si="33"/>
        <v>1253826.6255360001</v>
      </c>
      <c r="N74" s="26">
        <f t="shared" si="33"/>
        <v>1671768.8340480002</v>
      </c>
    </row>
    <row r="75" spans="2:14" ht="15" customHeight="1" x14ac:dyDescent="0.45">
      <c r="B75" s="99" t="s">
        <v>18</v>
      </c>
      <c r="C75" s="105" t="s">
        <v>41</v>
      </c>
      <c r="D75" s="17" t="s">
        <v>55</v>
      </c>
      <c r="E75" s="18">
        <f>E48+E61-E120</f>
        <v>6.6583333333333328E-2</v>
      </c>
      <c r="F75" s="18">
        <f t="shared" ref="F75:N75" si="34">F48+F61-F120</f>
        <v>5.9986111111111171E-2</v>
      </c>
      <c r="G75" s="18">
        <f t="shared" si="34"/>
        <v>5.4488425925925829E-2</v>
      </c>
      <c r="H75" s="18">
        <f t="shared" si="34"/>
        <v>4.9907021604938359E-2</v>
      </c>
      <c r="I75" s="18">
        <f t="shared" si="34"/>
        <v>4.6089184670781873E-2</v>
      </c>
      <c r="J75" s="18">
        <f t="shared" si="34"/>
        <v>4.2907653892318383E-2</v>
      </c>
      <c r="K75" s="18">
        <f t="shared" si="34"/>
        <v>4.0256378243598477E-2</v>
      </c>
      <c r="L75" s="18">
        <f t="shared" si="34"/>
        <v>3.8046981869665396E-2</v>
      </c>
      <c r="M75" s="18">
        <f t="shared" si="34"/>
        <v>3.6205818224721069E-2</v>
      </c>
      <c r="N75" s="18">
        <f t="shared" si="34"/>
        <v>3.4671515187267757E-2</v>
      </c>
    </row>
    <row r="76" spans="2:14" ht="15" customHeight="1" x14ac:dyDescent="0.45">
      <c r="B76" s="99"/>
      <c r="C76" s="105"/>
      <c r="D76" s="17" t="s">
        <v>56</v>
      </c>
      <c r="E76" s="18"/>
      <c r="F76" s="18"/>
      <c r="G76" s="18"/>
      <c r="H76" s="18"/>
      <c r="I76" s="44">
        <f>SUM(E75:I75)/5</f>
        <v>5.541081532921812E-2</v>
      </c>
      <c r="J76" s="18"/>
      <c r="K76" s="18"/>
      <c r="L76" s="18"/>
      <c r="M76" s="18"/>
      <c r="N76" s="19">
        <f>SUM(E75:N75)/10</f>
        <v>4.6914242406366165E-2</v>
      </c>
    </row>
    <row r="77" spans="2:14" ht="15" customHeight="1" x14ac:dyDescent="0.45">
      <c r="B77" s="99"/>
      <c r="C77" s="105"/>
      <c r="D77" s="17" t="s">
        <v>53</v>
      </c>
      <c r="E77" s="18">
        <f>E50+E62-E122</f>
        <v>6.6583333333333328E-2</v>
      </c>
      <c r="F77" s="18">
        <f>F50+F62-F122</f>
        <v>0.12656944444444457</v>
      </c>
      <c r="G77" s="18">
        <f t="shared" ref="G77:N77" si="35">G50+G62-G122</f>
        <v>0.18105787037037008</v>
      </c>
      <c r="H77" s="18">
        <f t="shared" si="35"/>
        <v>0.23096489197530903</v>
      </c>
      <c r="I77" s="18">
        <f t="shared" si="35"/>
        <v>0.27705407664609044</v>
      </c>
      <c r="J77" s="18">
        <f t="shared" si="35"/>
        <v>0.31996173053841004</v>
      </c>
      <c r="K77" s="18">
        <f t="shared" si="35"/>
        <v>0.36021810878200666</v>
      </c>
      <c r="L77" s="18">
        <f t="shared" si="35"/>
        <v>0.39826509065167204</v>
      </c>
      <c r="M77" s="18">
        <f t="shared" si="35"/>
        <v>0.4344709088763915</v>
      </c>
      <c r="N77" s="18">
        <f t="shared" si="35"/>
        <v>0.46914242406366352</v>
      </c>
    </row>
    <row r="78" spans="2:14" ht="15" customHeight="1" x14ac:dyDescent="0.45">
      <c r="B78" s="99"/>
      <c r="C78" s="99"/>
      <c r="D78" s="21" t="s">
        <v>59</v>
      </c>
      <c r="E78" s="22">
        <f>10*E75</f>
        <v>0.66583333333333328</v>
      </c>
      <c r="F78" s="22">
        <f t="shared" ref="F78:N78" si="36">10*F75</f>
        <v>0.59986111111111173</v>
      </c>
      <c r="G78" s="22">
        <f t="shared" si="36"/>
        <v>0.54488425925925832</v>
      </c>
      <c r="H78" s="22">
        <f t="shared" si="36"/>
        <v>0.49907021604938362</v>
      </c>
      <c r="I78" s="22">
        <f t="shared" si="36"/>
        <v>0.46089184670781874</v>
      </c>
      <c r="J78" s="22">
        <f t="shared" si="36"/>
        <v>0.42907653892318381</v>
      </c>
      <c r="K78" s="22">
        <f t="shared" si="36"/>
        <v>0.40256378243598478</v>
      </c>
      <c r="L78" s="22">
        <f t="shared" si="36"/>
        <v>0.38046981869665397</v>
      </c>
      <c r="M78" s="22">
        <f t="shared" si="36"/>
        <v>0.3620581822472107</v>
      </c>
      <c r="N78" s="22">
        <f t="shared" si="36"/>
        <v>0.34671515187267754</v>
      </c>
    </row>
    <row r="79" spans="2:14" ht="15" customHeight="1" x14ac:dyDescent="0.45">
      <c r="B79" s="99"/>
      <c r="C79" s="99"/>
      <c r="D79" s="21" t="s">
        <v>60</v>
      </c>
      <c r="E79" s="22">
        <f>10*E77</f>
        <v>0.66583333333333328</v>
      </c>
      <c r="F79" s="22">
        <f>10*F77</f>
        <v>1.2656944444444456</v>
      </c>
      <c r="G79" s="22">
        <f>10*G77</f>
        <v>1.8105787037037007</v>
      </c>
      <c r="H79" s="22">
        <f t="shared" ref="H79:N79" si="37">10*H77</f>
        <v>2.3096489197530903</v>
      </c>
      <c r="I79" s="22">
        <f t="shared" si="37"/>
        <v>2.7705407664609045</v>
      </c>
      <c r="J79" s="22">
        <f t="shared" si="37"/>
        <v>3.1996173053841002</v>
      </c>
      <c r="K79" s="22">
        <f t="shared" si="37"/>
        <v>3.6021810878200666</v>
      </c>
      <c r="L79" s="22">
        <f t="shared" si="37"/>
        <v>3.9826509065167204</v>
      </c>
      <c r="M79" s="22">
        <f t="shared" si="37"/>
        <v>4.3447090887639153</v>
      </c>
      <c r="N79" s="22">
        <f t="shared" si="37"/>
        <v>4.6914242406366355</v>
      </c>
    </row>
    <row r="80" spans="2:14" ht="15" customHeight="1" x14ac:dyDescent="0.45">
      <c r="B80" s="99"/>
      <c r="C80" s="109" t="s">
        <v>45</v>
      </c>
      <c r="D80" s="17" t="s">
        <v>55</v>
      </c>
      <c r="E80" s="18">
        <f>E53+E65-E125</f>
        <v>7.9899999999999957E-2</v>
      </c>
      <c r="F80" s="18">
        <f t="shared" ref="F80:N80" si="38">F53+F65-F125</f>
        <v>8.6380000000000082E-2</v>
      </c>
      <c r="G80" s="18">
        <f t="shared" si="38"/>
        <v>9.4155999999999837E-2</v>
      </c>
      <c r="H80" s="18">
        <f t="shared" si="38"/>
        <v>0.10348720000000018</v>
      </c>
      <c r="I80" s="18">
        <f t="shared" si="38"/>
        <v>0.11468463999999996</v>
      </c>
      <c r="J80" s="18">
        <f t="shared" si="38"/>
        <v>0.12812156800000041</v>
      </c>
      <c r="K80" s="18">
        <f t="shared" si="38"/>
        <v>0.14424588159999979</v>
      </c>
      <c r="L80" s="18">
        <f t="shared" si="38"/>
        <v>0.16359505791999979</v>
      </c>
      <c r="M80" s="18">
        <f t="shared" si="38"/>
        <v>0.18681406950399926</v>
      </c>
      <c r="N80" s="18">
        <f t="shared" si="38"/>
        <v>0.21467688340480051</v>
      </c>
    </row>
    <row r="81" spans="1:18" ht="15" customHeight="1" x14ac:dyDescent="0.45">
      <c r="B81" s="99"/>
      <c r="C81" s="105"/>
      <c r="D81" s="17" t="s">
        <v>56</v>
      </c>
      <c r="E81" s="18"/>
      <c r="F81" s="18"/>
      <c r="G81" s="18"/>
      <c r="H81" s="18"/>
      <c r="I81" s="19">
        <f>SUM(E80:I80)/5</f>
        <v>9.5721568000000007E-2</v>
      </c>
      <c r="J81" s="19"/>
      <c r="K81" s="19"/>
      <c r="L81" s="19"/>
      <c r="M81" s="19"/>
      <c r="N81" s="19">
        <f>SUM(E80:N80)/10</f>
        <v>0.13160613004287997</v>
      </c>
    </row>
    <row r="82" spans="1:18" ht="15" customHeight="1" x14ac:dyDescent="0.45">
      <c r="B82" s="99"/>
      <c r="C82" s="99"/>
      <c r="D82" s="21" t="s">
        <v>59</v>
      </c>
      <c r="E82" s="24">
        <f t="shared" ref="E82:N82" si="39">E78*E$16</f>
        <v>79900</v>
      </c>
      <c r="F82" s="24">
        <f t="shared" si="39"/>
        <v>86380.000000000087</v>
      </c>
      <c r="G82" s="24">
        <f t="shared" si="39"/>
        <v>94155.99999999984</v>
      </c>
      <c r="H82" s="24">
        <f t="shared" si="39"/>
        <v>103487.20000000019</v>
      </c>
      <c r="I82" s="24">
        <f t="shared" si="39"/>
        <v>114684.63999999996</v>
      </c>
      <c r="J82" s="24">
        <f t="shared" si="39"/>
        <v>128121.56800000042</v>
      </c>
      <c r="K82" s="24">
        <f t="shared" si="39"/>
        <v>144245.88159999979</v>
      </c>
      <c r="L82" s="24">
        <f t="shared" si="39"/>
        <v>163595.05791999979</v>
      </c>
      <c r="M82" s="24">
        <f t="shared" si="39"/>
        <v>186814.06950399929</v>
      </c>
      <c r="N82" s="24">
        <f t="shared" si="39"/>
        <v>214676.88340480049</v>
      </c>
    </row>
    <row r="83" spans="1:18" ht="15" customHeight="1" x14ac:dyDescent="0.45">
      <c r="B83" s="99"/>
      <c r="C83" s="99"/>
      <c r="D83" s="21" t="s">
        <v>61</v>
      </c>
      <c r="E83" s="23"/>
      <c r="F83" s="23"/>
      <c r="G83" s="23"/>
      <c r="H83" s="23"/>
      <c r="I83" s="24">
        <f>SUM(E82:I82)/5</f>
        <v>95721.568000000014</v>
      </c>
      <c r="J83" s="24"/>
      <c r="K83" s="24"/>
      <c r="L83" s="24"/>
      <c r="M83" s="24"/>
      <c r="N83" s="24">
        <f>SUM(E82:N82)/10</f>
        <v>131606.13004287999</v>
      </c>
    </row>
    <row r="84" spans="1:18" ht="15" customHeight="1" x14ac:dyDescent="0.45">
      <c r="B84" s="99"/>
      <c r="C84" s="99"/>
      <c r="D84" s="21" t="s">
        <v>60</v>
      </c>
      <c r="E84" s="23">
        <f>E82</f>
        <v>79900</v>
      </c>
      <c r="F84" s="23">
        <f t="shared" ref="F84:N84" si="40">E84+F82</f>
        <v>166280.00000000009</v>
      </c>
      <c r="G84" s="23">
        <f t="shared" si="40"/>
        <v>260435.99999999994</v>
      </c>
      <c r="H84" s="23">
        <f t="shared" si="40"/>
        <v>363923.20000000013</v>
      </c>
      <c r="I84" s="23">
        <f t="shared" si="40"/>
        <v>478607.84000000008</v>
      </c>
      <c r="J84" s="23">
        <f t="shared" si="40"/>
        <v>606729.40800000052</v>
      </c>
      <c r="K84" s="23">
        <f t="shared" si="40"/>
        <v>750975.28960000025</v>
      </c>
      <c r="L84" s="23">
        <f t="shared" si="40"/>
        <v>914570.34752000007</v>
      </c>
      <c r="M84" s="23">
        <f t="shared" si="40"/>
        <v>1101384.4170239994</v>
      </c>
      <c r="N84" s="23">
        <f t="shared" si="40"/>
        <v>1316061.3004287998</v>
      </c>
    </row>
    <row r="85" spans="1:18" ht="15" customHeight="1" x14ac:dyDescent="0.45">
      <c r="B85" s="99"/>
      <c r="C85" s="109" t="s">
        <v>44</v>
      </c>
      <c r="D85" s="17" t="s">
        <v>55</v>
      </c>
      <c r="E85" s="18">
        <f>E56+E70-E128</f>
        <v>7.9899999999999957E-2</v>
      </c>
      <c r="F85" s="18">
        <f t="shared" ref="F85:N85" si="41">F56+F70-F128</f>
        <v>0.10236000000000019</v>
      </c>
      <c r="G85" s="18">
        <f t="shared" si="41"/>
        <v>0.13060799999999934</v>
      </c>
      <c r="H85" s="18">
        <f t="shared" si="41"/>
        <v>0.16606080000000129</v>
      </c>
      <c r="I85" s="18">
        <f t="shared" si="41"/>
        <v>0.21047039999999895</v>
      </c>
      <c r="J85" s="18">
        <f t="shared" si="41"/>
        <v>0.26600140800000394</v>
      </c>
      <c r="K85" s="18">
        <f t="shared" si="41"/>
        <v>0.33532600319999434</v>
      </c>
      <c r="L85" s="18">
        <f t="shared" si="41"/>
        <v>0.42174038015999882</v>
      </c>
      <c r="M85" s="18">
        <f t="shared" si="41"/>
        <v>0.5293074677759898</v>
      </c>
      <c r="N85" s="18">
        <f t="shared" si="41"/>
        <v>0.66303177523202483</v>
      </c>
    </row>
    <row r="86" spans="1:18" ht="15" customHeight="1" x14ac:dyDescent="0.45">
      <c r="B86" s="99"/>
      <c r="C86" s="105"/>
      <c r="D86" s="17" t="s">
        <v>56</v>
      </c>
      <c r="E86" s="19"/>
      <c r="F86" s="19"/>
      <c r="G86" s="19"/>
      <c r="H86" s="19"/>
      <c r="I86" s="19">
        <f>SUM(E85:I85)/5</f>
        <v>0.13787983999999995</v>
      </c>
      <c r="J86" s="19"/>
      <c r="K86" s="19"/>
      <c r="L86" s="19"/>
      <c r="M86" s="19"/>
      <c r="N86" s="19">
        <f>SUM(E85:N85)/10</f>
        <v>0.29048062343680114</v>
      </c>
    </row>
    <row r="87" spans="1:18" ht="15" customHeight="1" x14ac:dyDescent="0.45">
      <c r="B87" s="99"/>
      <c r="C87" s="99"/>
      <c r="D87" s="21" t="s">
        <v>59</v>
      </c>
      <c r="E87" s="24">
        <f>E89</f>
        <v>79900</v>
      </c>
      <c r="F87" s="24">
        <f>F89-E89</f>
        <v>102360.00000000017</v>
      </c>
      <c r="G87" s="24">
        <f>G89-F89</f>
        <v>130607.9999999993</v>
      </c>
      <c r="H87" s="24">
        <f t="shared" ref="H87:N87" si="42">H89-G89</f>
        <v>166060.80000000133</v>
      </c>
      <c r="I87" s="24">
        <f t="shared" si="42"/>
        <v>210470.39999999903</v>
      </c>
      <c r="J87" s="24">
        <f t="shared" si="42"/>
        <v>266001.4080000039</v>
      </c>
      <c r="K87" s="24">
        <f t="shared" si="42"/>
        <v>335326.0031999941</v>
      </c>
      <c r="L87" s="24">
        <f t="shared" si="42"/>
        <v>421740.38015999901</v>
      </c>
      <c r="M87" s="24">
        <f t="shared" si="42"/>
        <v>529307.46777599049</v>
      </c>
      <c r="N87" s="24">
        <f t="shared" si="42"/>
        <v>663031.77523202449</v>
      </c>
    </row>
    <row r="88" spans="1:18" ht="15" customHeight="1" x14ac:dyDescent="0.45">
      <c r="A88" s="9"/>
      <c r="B88" s="99"/>
      <c r="C88" s="99"/>
      <c r="D88" s="21" t="s">
        <v>61</v>
      </c>
      <c r="E88" s="24"/>
      <c r="F88" s="24"/>
      <c r="G88" s="24"/>
      <c r="H88" s="24"/>
      <c r="I88" s="24">
        <f>SUM(E87:I87)/5</f>
        <v>137879.83999999997</v>
      </c>
      <c r="J88" s="24"/>
      <c r="K88" s="24"/>
      <c r="L88" s="24"/>
      <c r="M88" s="24"/>
      <c r="N88" s="24">
        <f>SUM(E87:N87)/10</f>
        <v>290480.62343680119</v>
      </c>
      <c r="O88" s="9"/>
    </row>
    <row r="89" spans="1:18" ht="15" customHeight="1" x14ac:dyDescent="0.45">
      <c r="B89" s="99"/>
      <c r="C89" s="99"/>
      <c r="D89" s="21" t="s">
        <v>60</v>
      </c>
      <c r="E89" s="23">
        <f t="shared" ref="E89:N89" si="43">E79*E$16</f>
        <v>79900</v>
      </c>
      <c r="F89" s="23">
        <f t="shared" si="43"/>
        <v>182260.00000000017</v>
      </c>
      <c r="G89" s="23">
        <f t="shared" si="43"/>
        <v>312867.99999999948</v>
      </c>
      <c r="H89" s="23">
        <f t="shared" si="43"/>
        <v>478928.8000000008</v>
      </c>
      <c r="I89" s="23">
        <f t="shared" si="43"/>
        <v>689399.19999999984</v>
      </c>
      <c r="J89" s="23">
        <f t="shared" si="43"/>
        <v>955400.60800000373</v>
      </c>
      <c r="K89" s="23">
        <f t="shared" si="43"/>
        <v>1290726.6111999978</v>
      </c>
      <c r="L89" s="23">
        <f t="shared" si="43"/>
        <v>1712466.9913599968</v>
      </c>
      <c r="M89" s="23">
        <f t="shared" si="43"/>
        <v>2241774.4591359873</v>
      </c>
      <c r="N89" s="23">
        <f t="shared" si="43"/>
        <v>2904806.2343680118</v>
      </c>
    </row>
    <row r="90" spans="1:18" s="5" customFormat="1" ht="15" customHeight="1" x14ac:dyDescent="0.45">
      <c r="B90" s="4"/>
      <c r="C90" s="1"/>
      <c r="D90" s="53"/>
      <c r="E90" s="36"/>
      <c r="F90" s="36"/>
      <c r="G90" s="36"/>
      <c r="H90" s="36"/>
      <c r="I90" s="36"/>
      <c r="J90" s="36"/>
      <c r="K90" s="36"/>
      <c r="L90" s="36"/>
      <c r="M90" s="36"/>
      <c r="N90" s="36"/>
      <c r="P90" s="2"/>
      <c r="Q90" s="2"/>
      <c r="R90" s="2"/>
    </row>
    <row r="91" spans="1:18" s="5" customFormat="1" ht="15" customHeight="1" x14ac:dyDescent="0.45">
      <c r="B91" s="112" t="s">
        <v>39</v>
      </c>
      <c r="C91" s="3" t="s">
        <v>33</v>
      </c>
      <c r="D91" s="58">
        <f>E9</f>
        <v>0.1</v>
      </c>
      <c r="E91" s="102" t="s">
        <v>3</v>
      </c>
      <c r="F91" s="102" t="s">
        <v>4</v>
      </c>
      <c r="G91" s="102" t="s">
        <v>5</v>
      </c>
      <c r="H91" s="102" t="s">
        <v>6</v>
      </c>
      <c r="I91" s="102" t="s">
        <v>7</v>
      </c>
      <c r="J91" s="102" t="s">
        <v>8</v>
      </c>
      <c r="K91" s="102" t="s">
        <v>9</v>
      </c>
      <c r="L91" s="102" t="s">
        <v>10</v>
      </c>
      <c r="M91" s="102" t="s">
        <v>11</v>
      </c>
      <c r="N91" s="102" t="s">
        <v>12</v>
      </c>
      <c r="P91" s="2"/>
      <c r="Q91" s="2"/>
      <c r="R91" s="2"/>
    </row>
    <row r="92" spans="1:18" s="5" customFormat="1" ht="15" customHeight="1" x14ac:dyDescent="0.45">
      <c r="B92" s="113"/>
      <c r="C92" s="47" t="s">
        <v>21</v>
      </c>
      <c r="D92" s="35" t="str">
        <f>"10 BTC / "&amp;TEXT($E$4*10, "$###0.00,,")&amp;"M USD"</f>
        <v>10 BTC / $1.00M USD</v>
      </c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P92" s="2"/>
      <c r="Q92" s="2"/>
      <c r="R92" s="2"/>
    </row>
    <row r="93" spans="1:18" s="5" customFormat="1" ht="15" customHeight="1" x14ac:dyDescent="0.45">
      <c r="B93" s="99" t="s">
        <v>16</v>
      </c>
      <c r="C93" s="105" t="s">
        <v>41</v>
      </c>
      <c r="D93" s="17" t="s">
        <v>86</v>
      </c>
      <c r="E93" s="18">
        <f>E$24*$D91</f>
        <v>3.3333333333333333E-2</v>
      </c>
      <c r="F93" s="18">
        <f t="shared" ref="F93:N93" si="44">F$24*$D91</f>
        <v>2.7777777777777787E-2</v>
      </c>
      <c r="G93" s="18">
        <f t="shared" si="44"/>
        <v>2.314814814814814E-2</v>
      </c>
      <c r="H93" s="18">
        <f t="shared" si="44"/>
        <v>1.9290123456790133E-2</v>
      </c>
      <c r="I93" s="18">
        <f t="shared" si="44"/>
        <v>1.6075102880658432E-2</v>
      </c>
      <c r="J93" s="18">
        <f t="shared" si="44"/>
        <v>1.3395919067215378E-2</v>
      </c>
      <c r="K93" s="18">
        <f t="shared" si="44"/>
        <v>1.116326588934613E-2</v>
      </c>
      <c r="L93" s="18">
        <f t="shared" si="44"/>
        <v>9.3027215744551084E-3</v>
      </c>
      <c r="M93" s="18">
        <f t="shared" si="44"/>
        <v>7.7522679787125799E-3</v>
      </c>
      <c r="N93" s="18">
        <f t="shared" si="44"/>
        <v>6.4602233155938386E-3</v>
      </c>
      <c r="P93" s="2"/>
      <c r="Q93" s="2"/>
      <c r="R93" s="2"/>
    </row>
    <row r="94" spans="1:18" s="5" customFormat="1" ht="15" customHeight="1" x14ac:dyDescent="0.45">
      <c r="B94" s="99"/>
      <c r="C94" s="105"/>
      <c r="D94" s="17" t="s">
        <v>87</v>
      </c>
      <c r="E94" s="18"/>
      <c r="F94" s="18"/>
      <c r="G94" s="18"/>
      <c r="H94" s="18"/>
      <c r="I94" s="44">
        <f>SUM(E93:I93)/5</f>
        <v>2.3924897119341561E-2</v>
      </c>
      <c r="J94" s="18"/>
      <c r="K94" s="18"/>
      <c r="L94" s="18"/>
      <c r="M94" s="18"/>
      <c r="N94" s="19">
        <f>SUM(E93:N93)/10</f>
        <v>1.6769888342203085E-2</v>
      </c>
      <c r="P94" s="2"/>
      <c r="Q94" s="2"/>
      <c r="R94" s="2"/>
    </row>
    <row r="95" spans="1:18" s="5" customFormat="1" ht="15" customHeight="1" x14ac:dyDescent="0.45">
      <c r="B95" s="99"/>
      <c r="C95" s="105"/>
      <c r="D95" s="17" t="s">
        <v>53</v>
      </c>
      <c r="E95" s="18">
        <f>E$18*$D91</f>
        <v>1.6666666666666666E-2</v>
      </c>
      <c r="F95" s="18">
        <f>F$18*$D91</f>
        <v>3.0555555555555558E-2</v>
      </c>
      <c r="G95" s="18">
        <f t="shared" ref="G95:N95" si="45">G$18*$D91</f>
        <v>4.2129629629629628E-2</v>
      </c>
      <c r="H95" s="18">
        <f t="shared" si="45"/>
        <v>5.1774691358024698E-2</v>
      </c>
      <c r="I95" s="18">
        <f t="shared" si="45"/>
        <v>5.9812242798353912E-2</v>
      </c>
      <c r="J95" s="18">
        <f t="shared" si="45"/>
        <v>6.6510202331961601E-2</v>
      </c>
      <c r="K95" s="18">
        <f t="shared" si="45"/>
        <v>7.2091835276634667E-2</v>
      </c>
      <c r="L95" s="18">
        <f t="shared" si="45"/>
        <v>7.6743196063862221E-2</v>
      </c>
      <c r="M95" s="18">
        <f t="shared" si="45"/>
        <v>8.0619330053218516E-2</v>
      </c>
      <c r="N95" s="18">
        <f t="shared" si="45"/>
        <v>8.3849441711015438E-2</v>
      </c>
      <c r="P95" s="2"/>
      <c r="Q95" s="2"/>
      <c r="R95" s="2"/>
    </row>
    <row r="96" spans="1:18" s="5" customFormat="1" ht="15" customHeight="1" x14ac:dyDescent="0.45">
      <c r="B96" s="99"/>
      <c r="C96" s="99"/>
      <c r="D96" s="21" t="s">
        <v>59</v>
      </c>
      <c r="E96" s="22">
        <f>10*E93</f>
        <v>0.33333333333333331</v>
      </c>
      <c r="F96" s="22">
        <f t="shared" ref="F96:N96" si="46">10*F93</f>
        <v>0.27777777777777785</v>
      </c>
      <c r="G96" s="22">
        <f t="shared" si="46"/>
        <v>0.2314814814814814</v>
      </c>
      <c r="H96" s="22">
        <f t="shared" si="46"/>
        <v>0.19290123456790131</v>
      </c>
      <c r="I96" s="22">
        <f t="shared" si="46"/>
        <v>0.16075102880658432</v>
      </c>
      <c r="J96" s="22">
        <f t="shared" si="46"/>
        <v>0.13395919067215378</v>
      </c>
      <c r="K96" s="22">
        <f t="shared" si="46"/>
        <v>0.1116326588934613</v>
      </c>
      <c r="L96" s="22">
        <f t="shared" si="46"/>
        <v>9.3027215744551084E-2</v>
      </c>
      <c r="M96" s="22">
        <f t="shared" si="46"/>
        <v>7.7522679787125792E-2</v>
      </c>
      <c r="N96" s="22">
        <f t="shared" si="46"/>
        <v>6.4602233155938382E-2</v>
      </c>
      <c r="P96" s="2"/>
      <c r="Q96" s="2"/>
      <c r="R96" s="2"/>
    </row>
    <row r="97" spans="2:18" s="5" customFormat="1" ht="15" customHeight="1" x14ac:dyDescent="0.45">
      <c r="B97" s="99"/>
      <c r="C97" s="99"/>
      <c r="D97" s="21" t="s">
        <v>60</v>
      </c>
      <c r="E97" s="22">
        <f>10*E95</f>
        <v>0.16666666666666666</v>
      </c>
      <c r="F97" s="22">
        <f>10*F95</f>
        <v>0.30555555555555558</v>
      </c>
      <c r="G97" s="22">
        <f>10*G95</f>
        <v>0.42129629629629628</v>
      </c>
      <c r="H97" s="22">
        <f t="shared" ref="H97:N97" si="47">10*H95</f>
        <v>0.51774691358024694</v>
      </c>
      <c r="I97" s="22">
        <f t="shared" si="47"/>
        <v>0.5981224279835391</v>
      </c>
      <c r="J97" s="22">
        <f t="shared" si="47"/>
        <v>0.66510202331961599</v>
      </c>
      <c r="K97" s="22">
        <f t="shared" si="47"/>
        <v>0.72091835276634664</v>
      </c>
      <c r="L97" s="22">
        <f t="shared" si="47"/>
        <v>0.76743196063862218</v>
      </c>
      <c r="M97" s="22">
        <f t="shared" si="47"/>
        <v>0.80619330053218519</v>
      </c>
      <c r="N97" s="22">
        <f t="shared" si="47"/>
        <v>0.83849441711015438</v>
      </c>
      <c r="P97" s="2"/>
      <c r="Q97" s="2"/>
      <c r="R97" s="2"/>
    </row>
    <row r="98" spans="2:18" s="5" customFormat="1" ht="15" customHeight="1" x14ac:dyDescent="0.45">
      <c r="B98" s="99"/>
      <c r="C98" s="109" t="s">
        <v>45</v>
      </c>
      <c r="D98" s="17" t="s">
        <v>55</v>
      </c>
      <c r="E98" s="18">
        <f>E93*E$16/$E$4</f>
        <v>0.04</v>
      </c>
      <c r="F98" s="18">
        <f t="shared" ref="F98:N98" si="48">F93*F$16/$E$4</f>
        <v>4.0000000000000015E-2</v>
      </c>
      <c r="G98" s="18">
        <f t="shared" si="48"/>
        <v>3.9999999999999987E-2</v>
      </c>
      <c r="H98" s="18">
        <f t="shared" si="48"/>
        <v>4.0000000000000022E-2</v>
      </c>
      <c r="I98" s="18">
        <f t="shared" si="48"/>
        <v>3.9999999999999994E-2</v>
      </c>
      <c r="J98" s="18">
        <f t="shared" si="48"/>
        <v>4.0000000000000042E-2</v>
      </c>
      <c r="K98" s="18">
        <f t="shared" si="48"/>
        <v>3.999999999999998E-2</v>
      </c>
      <c r="L98" s="18">
        <f t="shared" si="48"/>
        <v>3.999999999999998E-2</v>
      </c>
      <c r="M98" s="18">
        <f t="shared" si="48"/>
        <v>3.9999999999999925E-2</v>
      </c>
      <c r="N98" s="18">
        <f t="shared" si="48"/>
        <v>4.0000000000000056E-2</v>
      </c>
      <c r="P98" s="2"/>
      <c r="Q98" s="2"/>
      <c r="R98" s="2"/>
    </row>
    <row r="99" spans="2:18" s="5" customFormat="1" ht="15" customHeight="1" x14ac:dyDescent="0.45">
      <c r="B99" s="99"/>
      <c r="C99" s="99"/>
      <c r="D99" s="21" t="s">
        <v>59</v>
      </c>
      <c r="E99" s="23">
        <f t="shared" ref="E99:N99" si="49">E96*E$16</f>
        <v>40000</v>
      </c>
      <c r="F99" s="23">
        <f t="shared" si="49"/>
        <v>40000.000000000007</v>
      </c>
      <c r="G99" s="23">
        <f t="shared" si="49"/>
        <v>39999.999999999985</v>
      </c>
      <c r="H99" s="23">
        <f t="shared" si="49"/>
        <v>40000.000000000015</v>
      </c>
      <c r="I99" s="23">
        <f t="shared" si="49"/>
        <v>39999.999999999985</v>
      </c>
      <c r="J99" s="23">
        <f t="shared" si="49"/>
        <v>40000.000000000044</v>
      </c>
      <c r="K99" s="23">
        <f t="shared" si="49"/>
        <v>39999.999999999978</v>
      </c>
      <c r="L99" s="23">
        <f t="shared" si="49"/>
        <v>39999.999999999978</v>
      </c>
      <c r="M99" s="23">
        <f t="shared" si="49"/>
        <v>39999.99999999992</v>
      </c>
      <c r="N99" s="23">
        <f t="shared" si="49"/>
        <v>40000.000000000058</v>
      </c>
      <c r="P99" s="2"/>
      <c r="Q99" s="2"/>
      <c r="R99" s="2"/>
    </row>
    <row r="100" spans="2:18" s="5" customFormat="1" ht="15" customHeight="1" x14ac:dyDescent="0.45">
      <c r="B100" s="99"/>
      <c r="C100" s="99"/>
      <c r="D100" s="21" t="s">
        <v>60</v>
      </c>
      <c r="E100" s="23">
        <f>E99</f>
        <v>40000</v>
      </c>
      <c r="F100" s="23">
        <f>E100+F99</f>
        <v>80000</v>
      </c>
      <c r="G100" s="23">
        <f t="shared" ref="G100:N100" si="50">F100+G99</f>
        <v>119999.99999999999</v>
      </c>
      <c r="H100" s="23">
        <f t="shared" si="50"/>
        <v>160000</v>
      </c>
      <c r="I100" s="23">
        <f t="shared" si="50"/>
        <v>200000</v>
      </c>
      <c r="J100" s="23">
        <f t="shared" si="50"/>
        <v>240000.00000000006</v>
      </c>
      <c r="K100" s="23">
        <f t="shared" si="50"/>
        <v>280000.00000000006</v>
      </c>
      <c r="L100" s="23">
        <f t="shared" si="50"/>
        <v>320000.00000000006</v>
      </c>
      <c r="M100" s="23">
        <f t="shared" si="50"/>
        <v>360000</v>
      </c>
      <c r="N100" s="23">
        <f t="shared" si="50"/>
        <v>400000.00000000006</v>
      </c>
      <c r="P100" s="2"/>
      <c r="Q100" s="2"/>
      <c r="R100" s="2"/>
    </row>
    <row r="101" spans="2:18" s="5" customFormat="1" ht="15" customHeight="1" x14ac:dyDescent="0.45">
      <c r="B101" s="99"/>
      <c r="C101" s="109" t="s">
        <v>44</v>
      </c>
      <c r="D101" s="17" t="s">
        <v>55</v>
      </c>
      <c r="E101" s="18">
        <f>E95*E$16/$E$4</f>
        <v>0.02</v>
      </c>
      <c r="F101" s="18">
        <f>F95*F$16/$E$4-E101</f>
        <v>2.3999999999999997E-2</v>
      </c>
      <c r="G101" s="18">
        <f>G95*G$16/$E$4-F101-E101</f>
        <v>2.880000000000001E-2</v>
      </c>
      <c r="H101" s="18">
        <f>H95*H$16/$E$4-G101-F101-E101</f>
        <v>3.4560000000000021E-2</v>
      </c>
      <c r="I101" s="18">
        <f>I95*I$16/$E$4-H101-G101-F101-E101</f>
        <v>4.1471999999999995E-2</v>
      </c>
      <c r="J101" s="18">
        <f>J95*J$16/$E$4-I101-H101-G101-F101-E101</f>
        <v>4.976640000000003E-2</v>
      </c>
      <c r="K101" s="18">
        <f>K95*K$16/$E$4-J101-I101-H101-G101-F101-E101</f>
        <v>5.9719679999999969E-2</v>
      </c>
      <c r="L101" s="18">
        <f>L95*L$16/$E$4-K101-J101-I101-H101-G101-F101-E101</f>
        <v>7.1663615999999902E-2</v>
      </c>
      <c r="M101" s="18">
        <f>M95*M$16/$E$4-L101-K101-J101-I101-H101-G101-F101-E101</f>
        <v>8.5996339200000119E-2</v>
      </c>
      <c r="N101" s="18">
        <f>N95*N$16/$E$4-M101-L101-K101-J101-I101-H101-G101-F101-E101</f>
        <v>0.10319560704000004</v>
      </c>
      <c r="P101" s="2"/>
      <c r="Q101" s="2"/>
      <c r="R101" s="2"/>
    </row>
    <row r="102" spans="2:18" s="5" customFormat="1" ht="15" customHeight="1" x14ac:dyDescent="0.45">
      <c r="B102" s="99"/>
      <c r="C102" s="105"/>
      <c r="D102" s="17" t="s">
        <v>56</v>
      </c>
      <c r="E102" s="19"/>
      <c r="F102" s="19"/>
      <c r="G102" s="19"/>
      <c r="H102" s="19"/>
      <c r="I102" s="19">
        <f>SUM(E101:I101)/5</f>
        <v>2.9766400000000005E-2</v>
      </c>
      <c r="J102" s="19"/>
      <c r="K102" s="19"/>
      <c r="L102" s="19"/>
      <c r="M102" s="19"/>
      <c r="N102" s="19">
        <f>SUM(E101:N101)/10</f>
        <v>5.1917364224000007E-2</v>
      </c>
      <c r="P102" s="2"/>
      <c r="Q102" s="2"/>
      <c r="R102" s="2"/>
    </row>
    <row r="103" spans="2:18" s="5" customFormat="1" ht="15" customHeight="1" x14ac:dyDescent="0.45">
      <c r="B103" s="99"/>
      <c r="C103" s="99"/>
      <c r="D103" s="21" t="s">
        <v>59</v>
      </c>
      <c r="E103" s="24">
        <f>E105</f>
        <v>20000</v>
      </c>
      <c r="F103" s="24">
        <f>F105-E105</f>
        <v>24000</v>
      </c>
      <c r="G103" s="24">
        <f t="shared" ref="G103:N103" si="51">G105-F105</f>
        <v>28800</v>
      </c>
      <c r="H103" s="24">
        <f t="shared" si="51"/>
        <v>34560</v>
      </c>
      <c r="I103" s="24">
        <f t="shared" si="51"/>
        <v>41472</v>
      </c>
      <c r="J103" s="24">
        <f t="shared" si="51"/>
        <v>49766.400000000023</v>
      </c>
      <c r="K103" s="24">
        <f t="shared" si="51"/>
        <v>59719.679999999993</v>
      </c>
      <c r="L103" s="24">
        <f t="shared" si="51"/>
        <v>71663.61599999998</v>
      </c>
      <c r="M103" s="24">
        <f t="shared" si="51"/>
        <v>85996.339200000046</v>
      </c>
      <c r="N103" s="24">
        <f t="shared" si="51"/>
        <v>103195.60703999997</v>
      </c>
      <c r="P103" s="2"/>
      <c r="Q103" s="2"/>
      <c r="R103" s="2"/>
    </row>
    <row r="104" spans="2:18" s="5" customFormat="1" ht="15" customHeight="1" x14ac:dyDescent="0.45">
      <c r="B104" s="99"/>
      <c r="C104" s="99"/>
      <c r="D104" s="21" t="s">
        <v>61</v>
      </c>
      <c r="E104" s="24"/>
      <c r="F104" s="24"/>
      <c r="G104" s="24"/>
      <c r="H104" s="24"/>
      <c r="I104" s="24">
        <f>SUM(E103:I103)/5</f>
        <v>29766.400000000001</v>
      </c>
      <c r="J104" s="24"/>
      <c r="K104" s="24"/>
      <c r="L104" s="24"/>
      <c r="M104" s="24"/>
      <c r="N104" s="24">
        <f>SUM(E103:N103)/10</f>
        <v>51917.364224000004</v>
      </c>
      <c r="P104" s="2"/>
      <c r="Q104" s="2"/>
      <c r="R104" s="2"/>
    </row>
    <row r="105" spans="2:18" s="5" customFormat="1" ht="15" customHeight="1" x14ac:dyDescent="0.45">
      <c r="B105" s="99"/>
      <c r="C105" s="99"/>
      <c r="D105" s="21" t="s">
        <v>60</v>
      </c>
      <c r="E105" s="23">
        <f t="shared" ref="E105:N105" si="52">E97*E$16</f>
        <v>20000</v>
      </c>
      <c r="F105" s="23">
        <f t="shared" si="52"/>
        <v>44000</v>
      </c>
      <c r="G105" s="23">
        <f t="shared" si="52"/>
        <v>72800</v>
      </c>
      <c r="H105" s="23">
        <f t="shared" si="52"/>
        <v>107360</v>
      </c>
      <c r="I105" s="23">
        <f t="shared" si="52"/>
        <v>148832</v>
      </c>
      <c r="J105" s="23">
        <f t="shared" si="52"/>
        <v>198598.40000000002</v>
      </c>
      <c r="K105" s="23">
        <f t="shared" si="52"/>
        <v>258318.08000000002</v>
      </c>
      <c r="L105" s="23">
        <f t="shared" si="52"/>
        <v>329981.696</v>
      </c>
      <c r="M105" s="23">
        <f t="shared" si="52"/>
        <v>415978.03520000004</v>
      </c>
      <c r="N105" s="23">
        <f t="shared" si="52"/>
        <v>519173.64224000002</v>
      </c>
      <c r="P105" s="2"/>
      <c r="Q105" s="2"/>
      <c r="R105" s="2"/>
    </row>
    <row r="106" spans="2:18" s="5" customFormat="1" ht="15" customHeight="1" x14ac:dyDescent="0.45">
      <c r="B106" s="99" t="s">
        <v>17</v>
      </c>
      <c r="C106" s="105" t="s">
        <v>41</v>
      </c>
      <c r="D106" s="17" t="s">
        <v>55</v>
      </c>
      <c r="E106" s="18">
        <f>E$26*$D91</f>
        <v>3.0000000000000001E-3</v>
      </c>
      <c r="F106" s="18">
        <f t="shared" ref="F106:N106" si="53">F$26*$D91</f>
        <v>3.0000000000000001E-3</v>
      </c>
      <c r="G106" s="18">
        <f t="shared" si="53"/>
        <v>3.0000000000000001E-3</v>
      </c>
      <c r="H106" s="18">
        <f t="shared" si="53"/>
        <v>3.0000000000000001E-3</v>
      </c>
      <c r="I106" s="92">
        <f t="shared" si="53"/>
        <v>3.0000000000000001E-3</v>
      </c>
      <c r="J106" s="18">
        <f t="shared" si="53"/>
        <v>3.0000000000000001E-3</v>
      </c>
      <c r="K106" s="18">
        <f t="shared" si="53"/>
        <v>3.0000000000000001E-3</v>
      </c>
      <c r="L106" s="18">
        <f t="shared" si="53"/>
        <v>3.0000000000000001E-3</v>
      </c>
      <c r="M106" s="18">
        <f t="shared" si="53"/>
        <v>3.0000000000000001E-3</v>
      </c>
      <c r="N106" s="18">
        <f t="shared" si="53"/>
        <v>3.0000000000000001E-3</v>
      </c>
      <c r="P106" s="2"/>
      <c r="Q106" s="2"/>
      <c r="R106" s="2"/>
    </row>
    <row r="107" spans="2:18" s="5" customFormat="1" ht="15" customHeight="1" x14ac:dyDescent="0.45">
      <c r="B107" s="99"/>
      <c r="C107" s="105"/>
      <c r="D107" s="17" t="s">
        <v>53</v>
      </c>
      <c r="E107" s="18">
        <f>E$27*$D91</f>
        <v>3.0000000000000001E-3</v>
      </c>
      <c r="F107" s="18">
        <f t="shared" ref="F107:N107" si="54">F$27*$D91</f>
        <v>6.0000000000000001E-3</v>
      </c>
      <c r="G107" s="18">
        <f t="shared" si="54"/>
        <v>8.9999999999999993E-3</v>
      </c>
      <c r="H107" s="18">
        <f t="shared" si="54"/>
        <v>1.2E-2</v>
      </c>
      <c r="I107" s="18">
        <f t="shared" si="54"/>
        <v>1.4999999999999999E-2</v>
      </c>
      <c r="J107" s="18">
        <f t="shared" si="54"/>
        <v>1.7999999999999999E-2</v>
      </c>
      <c r="K107" s="18">
        <f t="shared" si="54"/>
        <v>2.1000000000000001E-2</v>
      </c>
      <c r="L107" s="18">
        <f t="shared" si="54"/>
        <v>2.4E-2</v>
      </c>
      <c r="M107" s="18">
        <f t="shared" si="54"/>
        <v>2.7000000000000003E-2</v>
      </c>
      <c r="N107" s="18">
        <f t="shared" si="54"/>
        <v>3.0000000000000006E-2</v>
      </c>
      <c r="P107" s="2"/>
      <c r="Q107" s="2"/>
      <c r="R107" s="2"/>
    </row>
    <row r="108" spans="2:18" s="5" customFormat="1" ht="15" customHeight="1" x14ac:dyDescent="0.45">
      <c r="B108" s="99"/>
      <c r="C108" s="99"/>
      <c r="D108" s="21" t="s">
        <v>59</v>
      </c>
      <c r="E108" s="22">
        <f>10*E106</f>
        <v>0.03</v>
      </c>
      <c r="F108" s="22">
        <f t="shared" ref="F108:N109" si="55">10*F106</f>
        <v>0.03</v>
      </c>
      <c r="G108" s="22">
        <f t="shared" si="55"/>
        <v>0.03</v>
      </c>
      <c r="H108" s="22">
        <f t="shared" si="55"/>
        <v>0.03</v>
      </c>
      <c r="I108" s="22">
        <f t="shared" si="55"/>
        <v>0.03</v>
      </c>
      <c r="J108" s="22">
        <f t="shared" si="55"/>
        <v>0.03</v>
      </c>
      <c r="K108" s="22">
        <f t="shared" si="55"/>
        <v>0.03</v>
      </c>
      <c r="L108" s="22">
        <f t="shared" si="55"/>
        <v>0.03</v>
      </c>
      <c r="M108" s="22">
        <f t="shared" si="55"/>
        <v>0.03</v>
      </c>
      <c r="N108" s="22">
        <f t="shared" si="55"/>
        <v>0.03</v>
      </c>
      <c r="P108" s="2"/>
      <c r="Q108" s="2"/>
      <c r="R108" s="2"/>
    </row>
    <row r="109" spans="2:18" s="5" customFormat="1" ht="15" customHeight="1" x14ac:dyDescent="0.45">
      <c r="B109" s="99"/>
      <c r="C109" s="99"/>
      <c r="D109" s="21" t="s">
        <v>60</v>
      </c>
      <c r="E109" s="22">
        <f>10*E107</f>
        <v>0.03</v>
      </c>
      <c r="F109" s="22">
        <f t="shared" si="55"/>
        <v>0.06</v>
      </c>
      <c r="G109" s="22">
        <f t="shared" si="55"/>
        <v>0.09</v>
      </c>
      <c r="H109" s="22">
        <f t="shared" si="55"/>
        <v>0.12</v>
      </c>
      <c r="I109" s="22">
        <f t="shared" si="55"/>
        <v>0.15</v>
      </c>
      <c r="J109" s="22">
        <f t="shared" si="55"/>
        <v>0.18</v>
      </c>
      <c r="K109" s="22">
        <f t="shared" si="55"/>
        <v>0.21000000000000002</v>
      </c>
      <c r="L109" s="22">
        <f t="shared" si="55"/>
        <v>0.24</v>
      </c>
      <c r="M109" s="22">
        <f t="shared" si="55"/>
        <v>0.27</v>
      </c>
      <c r="N109" s="22">
        <f t="shared" si="55"/>
        <v>0.30000000000000004</v>
      </c>
      <c r="P109" s="2"/>
      <c r="Q109" s="2"/>
      <c r="R109" s="2"/>
    </row>
    <row r="110" spans="2:18" s="5" customFormat="1" ht="15" customHeight="1" x14ac:dyDescent="0.45">
      <c r="B110" s="99"/>
      <c r="C110" s="109" t="s">
        <v>45</v>
      </c>
      <c r="D110" s="17" t="s">
        <v>55</v>
      </c>
      <c r="E110" s="18">
        <f>E106*E$16/$E$4</f>
        <v>3.5999999999999999E-3</v>
      </c>
      <c r="F110" s="18">
        <f t="shared" ref="F110:N110" si="56">F106*F$16/$E$4</f>
        <v>4.3200000000000001E-3</v>
      </c>
      <c r="G110" s="18">
        <f t="shared" si="56"/>
        <v>5.1839999999999994E-3</v>
      </c>
      <c r="H110" s="18">
        <f t="shared" si="56"/>
        <v>6.2208000000000003E-3</v>
      </c>
      <c r="I110" s="18">
        <f t="shared" si="56"/>
        <v>7.4649599999999997E-3</v>
      </c>
      <c r="J110" s="18">
        <f t="shared" si="56"/>
        <v>8.9579520000000017E-3</v>
      </c>
      <c r="K110" s="18">
        <f t="shared" si="56"/>
        <v>1.0749542400000001E-2</v>
      </c>
      <c r="L110" s="18">
        <f t="shared" si="56"/>
        <v>1.289945088E-2</v>
      </c>
      <c r="M110" s="18">
        <f t="shared" si="56"/>
        <v>1.5479341056E-2</v>
      </c>
      <c r="N110" s="18">
        <f t="shared" si="56"/>
        <v>1.8575209267199997E-2</v>
      </c>
      <c r="P110" s="2"/>
      <c r="Q110" s="2"/>
      <c r="R110" s="2"/>
    </row>
    <row r="111" spans="2:18" s="5" customFormat="1" ht="15" customHeight="1" x14ac:dyDescent="0.45">
      <c r="B111" s="99"/>
      <c r="C111" s="105"/>
      <c r="D111" s="17" t="s">
        <v>56</v>
      </c>
      <c r="E111" s="18"/>
      <c r="F111" s="18"/>
      <c r="G111" s="18"/>
      <c r="H111" s="18"/>
      <c r="I111" s="19">
        <f>SUM(E110:I110)/5</f>
        <v>5.357952E-3</v>
      </c>
      <c r="J111" s="19"/>
      <c r="K111" s="19"/>
      <c r="L111" s="19"/>
      <c r="M111" s="19"/>
      <c r="N111" s="19">
        <f>SUM(E110:N110)/10</f>
        <v>9.3451255603199997E-3</v>
      </c>
      <c r="P111" s="2"/>
      <c r="Q111" s="2"/>
      <c r="R111" s="2"/>
    </row>
    <row r="112" spans="2:18" s="5" customFormat="1" ht="15" customHeight="1" x14ac:dyDescent="0.45">
      <c r="B112" s="99"/>
      <c r="C112" s="99"/>
      <c r="D112" s="21" t="s">
        <v>59</v>
      </c>
      <c r="E112" s="25">
        <f t="shared" ref="E112:N112" si="57">E108*E$16</f>
        <v>3600</v>
      </c>
      <c r="F112" s="25">
        <f t="shared" si="57"/>
        <v>4320</v>
      </c>
      <c r="G112" s="25">
        <f t="shared" si="57"/>
        <v>5184</v>
      </c>
      <c r="H112" s="25">
        <f t="shared" si="57"/>
        <v>6220.8</v>
      </c>
      <c r="I112" s="25">
        <f t="shared" si="57"/>
        <v>7464.96</v>
      </c>
      <c r="J112" s="25">
        <f t="shared" si="57"/>
        <v>8957.9520000000011</v>
      </c>
      <c r="K112" s="25">
        <f t="shared" si="57"/>
        <v>10749.5424</v>
      </c>
      <c r="L112" s="25">
        <f t="shared" si="57"/>
        <v>12899.450879999999</v>
      </c>
      <c r="M112" s="25">
        <f t="shared" si="57"/>
        <v>15479.341055999999</v>
      </c>
      <c r="N112" s="25">
        <f t="shared" si="57"/>
        <v>18575.209267199996</v>
      </c>
      <c r="P112" s="2"/>
      <c r="Q112" s="2"/>
      <c r="R112" s="2"/>
    </row>
    <row r="113" spans="2:18" s="5" customFormat="1" ht="15" customHeight="1" x14ac:dyDescent="0.45">
      <c r="B113" s="99"/>
      <c r="C113" s="99"/>
      <c r="D113" s="21" t="s">
        <v>61</v>
      </c>
      <c r="E113" s="26"/>
      <c r="F113" s="26"/>
      <c r="G113" s="26"/>
      <c r="H113" s="26"/>
      <c r="I113" s="25">
        <f>SUM(E112:I112)/5</f>
        <v>5357.9519999999993</v>
      </c>
      <c r="J113" s="25"/>
      <c r="K113" s="25"/>
      <c r="L113" s="25"/>
      <c r="M113" s="25"/>
      <c r="N113" s="25">
        <f>SUM(E112:N112)/10</f>
        <v>9345.1255603200007</v>
      </c>
      <c r="P113" s="2"/>
      <c r="Q113" s="2"/>
      <c r="R113" s="2"/>
    </row>
    <row r="114" spans="2:18" s="5" customFormat="1" ht="15" customHeight="1" x14ac:dyDescent="0.45">
      <c r="B114" s="99"/>
      <c r="C114" s="99"/>
      <c r="D114" s="21" t="s">
        <v>60</v>
      </c>
      <c r="E114" s="26">
        <f>E112</f>
        <v>3600</v>
      </c>
      <c r="F114" s="26">
        <f t="shared" ref="F114:N114" si="58">E114+F112</f>
        <v>7920</v>
      </c>
      <c r="G114" s="26">
        <f t="shared" si="58"/>
        <v>13104</v>
      </c>
      <c r="H114" s="26">
        <f t="shared" si="58"/>
        <v>19324.8</v>
      </c>
      <c r="I114" s="26">
        <f t="shared" si="58"/>
        <v>26789.759999999998</v>
      </c>
      <c r="J114" s="26">
        <f t="shared" si="58"/>
        <v>35747.712</v>
      </c>
      <c r="K114" s="26">
        <f t="shared" si="58"/>
        <v>46497.254399999998</v>
      </c>
      <c r="L114" s="26">
        <f t="shared" si="58"/>
        <v>59396.705279999995</v>
      </c>
      <c r="M114" s="26">
        <f t="shared" si="58"/>
        <v>74876.046335999999</v>
      </c>
      <c r="N114" s="26">
        <f t="shared" si="58"/>
        <v>93451.255603199999</v>
      </c>
      <c r="P114" s="2"/>
      <c r="Q114" s="2"/>
      <c r="R114" s="2"/>
    </row>
    <row r="115" spans="2:18" s="5" customFormat="1" ht="15" customHeight="1" x14ac:dyDescent="0.45">
      <c r="B115" s="99"/>
      <c r="C115" s="109" t="s">
        <v>44</v>
      </c>
      <c r="D115" s="17" t="s">
        <v>55</v>
      </c>
      <c r="E115" s="18">
        <f>E107*E$16/$E$4</f>
        <v>3.5999999999999999E-3</v>
      </c>
      <c r="F115" s="18">
        <f>F107*F$16/$E$4-E115</f>
        <v>5.0400000000000002E-3</v>
      </c>
      <c r="G115" s="18">
        <f>G107*G$16/$E$4-F115-E115</f>
        <v>6.9119999999999971E-3</v>
      </c>
      <c r="H115" s="18">
        <f>H107*H$16/$E$4-G115-F115-E115</f>
        <v>9.3312000000000048E-3</v>
      </c>
      <c r="I115" s="18">
        <f>I107*I$16/$E$4-H115-G115-F115-E115</f>
        <v>1.2441599999999997E-2</v>
      </c>
      <c r="J115" s="18">
        <f>J107*J$16/$E$4-I115-H115-G115-F115-E115</f>
        <v>1.6422912000000005E-2</v>
      </c>
      <c r="K115" s="18">
        <f>K107*K$16/$E$4-J115-I115-H115-G115-F115-E115</f>
        <v>2.1499084800000012E-2</v>
      </c>
      <c r="L115" s="18">
        <f>L107*L$16/$E$4-K115-J115-I115-H115-G115-F115-E115</f>
        <v>2.7948810239999976E-2</v>
      </c>
      <c r="M115" s="18">
        <f>M107*M$16/$E$4-L115-K115-J115-I115-H115-G115-F115-E115</f>
        <v>3.6118462464000016E-2</v>
      </c>
      <c r="N115" s="18">
        <f>N107*N$16/$E$4-M115-L115-K115-J115-I115-H115-G115-F115-E115</f>
        <v>4.6438023168000019E-2</v>
      </c>
      <c r="P115" s="2"/>
      <c r="Q115" s="2"/>
      <c r="R115" s="2"/>
    </row>
    <row r="116" spans="2:18" s="5" customFormat="1" ht="15" customHeight="1" x14ac:dyDescent="0.45">
      <c r="B116" s="99"/>
      <c r="C116" s="105"/>
      <c r="D116" s="17" t="s">
        <v>56</v>
      </c>
      <c r="E116" s="19"/>
      <c r="F116" s="19"/>
      <c r="G116" s="19"/>
      <c r="H116" s="19"/>
      <c r="I116" s="19">
        <f>SUM(E115:I115)/5</f>
        <v>7.4649599999999997E-3</v>
      </c>
      <c r="J116" s="19"/>
      <c r="K116" s="19"/>
      <c r="L116" s="19"/>
      <c r="M116" s="19"/>
      <c r="N116" s="19">
        <f>SUM(E115:N115)/10</f>
        <v>1.8575209267200004E-2</v>
      </c>
      <c r="P116" s="2"/>
      <c r="Q116" s="2"/>
      <c r="R116" s="2"/>
    </row>
    <row r="117" spans="2:18" s="5" customFormat="1" ht="15" customHeight="1" x14ac:dyDescent="0.45">
      <c r="B117" s="99"/>
      <c r="C117" s="99"/>
      <c r="D117" s="21" t="s">
        <v>59</v>
      </c>
      <c r="E117" s="25">
        <f>E119</f>
        <v>3600</v>
      </c>
      <c r="F117" s="25">
        <f>F119-E119</f>
        <v>5040</v>
      </c>
      <c r="G117" s="25">
        <f>G119-F119</f>
        <v>6912</v>
      </c>
      <c r="H117" s="25">
        <f t="shared" ref="H117:N117" si="59">H119-G119</f>
        <v>9331.2000000000007</v>
      </c>
      <c r="I117" s="25">
        <f t="shared" si="59"/>
        <v>12441.599999999995</v>
      </c>
      <c r="J117" s="25">
        <f t="shared" si="59"/>
        <v>16422.912000000004</v>
      </c>
      <c r="K117" s="25">
        <f t="shared" si="59"/>
        <v>21499.084800000011</v>
      </c>
      <c r="L117" s="25">
        <f t="shared" si="59"/>
        <v>27948.810239999977</v>
      </c>
      <c r="M117" s="25">
        <f t="shared" si="59"/>
        <v>36118.462464000026</v>
      </c>
      <c r="N117" s="25">
        <f t="shared" si="59"/>
        <v>46438.023168000014</v>
      </c>
      <c r="P117" s="2"/>
      <c r="Q117" s="2"/>
      <c r="R117" s="2"/>
    </row>
    <row r="118" spans="2:18" s="5" customFormat="1" ht="15" customHeight="1" x14ac:dyDescent="0.45">
      <c r="B118" s="99"/>
      <c r="C118" s="99"/>
      <c r="D118" s="21" t="s">
        <v>61</v>
      </c>
      <c r="E118" s="25"/>
      <c r="F118" s="25"/>
      <c r="G118" s="25"/>
      <c r="H118" s="25"/>
      <c r="I118" s="25">
        <f>SUM(E117:I117)/5</f>
        <v>7464.9599999999991</v>
      </c>
      <c r="J118" s="25"/>
      <c r="K118" s="25"/>
      <c r="L118" s="25"/>
      <c r="M118" s="25"/>
      <c r="N118" s="25">
        <f>SUM(E117:N117)/10</f>
        <v>18575.209267200004</v>
      </c>
      <c r="P118" s="2"/>
      <c r="Q118" s="2"/>
      <c r="R118" s="2"/>
    </row>
    <row r="119" spans="2:18" s="5" customFormat="1" ht="15" customHeight="1" x14ac:dyDescent="0.45">
      <c r="B119" s="99"/>
      <c r="C119" s="99"/>
      <c r="D119" s="21" t="s">
        <v>60</v>
      </c>
      <c r="E119" s="26">
        <f t="shared" ref="E119:N119" si="60">E109*E$16</f>
        <v>3600</v>
      </c>
      <c r="F119" s="26">
        <f t="shared" si="60"/>
        <v>8640</v>
      </c>
      <c r="G119" s="26">
        <f t="shared" si="60"/>
        <v>15552</v>
      </c>
      <c r="H119" s="26">
        <f t="shared" si="60"/>
        <v>24883.200000000001</v>
      </c>
      <c r="I119" s="26">
        <f t="shared" si="60"/>
        <v>37324.799999999996</v>
      </c>
      <c r="J119" s="26">
        <f t="shared" si="60"/>
        <v>53747.712</v>
      </c>
      <c r="K119" s="26">
        <f t="shared" si="60"/>
        <v>75246.796800000011</v>
      </c>
      <c r="L119" s="26">
        <f t="shared" si="60"/>
        <v>103195.60703999999</v>
      </c>
      <c r="M119" s="26">
        <f t="shared" si="60"/>
        <v>139314.06950400001</v>
      </c>
      <c r="N119" s="26">
        <f t="shared" si="60"/>
        <v>185752.09267200003</v>
      </c>
      <c r="P119" s="2"/>
      <c r="Q119" s="2"/>
      <c r="R119" s="2"/>
    </row>
    <row r="120" spans="2:18" ht="15" customHeight="1" x14ac:dyDescent="0.45">
      <c r="B120" s="110" t="s">
        <v>73</v>
      </c>
      <c r="C120" s="105" t="s">
        <v>41</v>
      </c>
      <c r="D120" s="17" t="s">
        <v>55</v>
      </c>
      <c r="E120" s="18">
        <f>E125*$E$4/E$16</f>
        <v>4.1666666666666664E-2</v>
      </c>
      <c r="F120" s="18">
        <f t="shared" ref="F120:N120" si="61">F125*$E$4/F$16</f>
        <v>3.4722222222222224E-2</v>
      </c>
      <c r="G120" s="18">
        <f t="shared" si="61"/>
        <v>2.8935185185185185E-2</v>
      </c>
      <c r="H120" s="18">
        <f t="shared" si="61"/>
        <v>2.4112654320987654E-2</v>
      </c>
      <c r="I120" s="18">
        <f t="shared" si="61"/>
        <v>2.0093878600823047E-2</v>
      </c>
      <c r="J120" s="18">
        <f t="shared" si="61"/>
        <v>1.6744898834019202E-2</v>
      </c>
      <c r="K120" s="18">
        <f t="shared" si="61"/>
        <v>1.395408236168267E-2</v>
      </c>
      <c r="L120" s="18">
        <f t="shared" si="61"/>
        <v>1.1628401968068892E-2</v>
      </c>
      <c r="M120" s="18">
        <f t="shared" si="61"/>
        <v>9.6903349733907431E-3</v>
      </c>
      <c r="N120" s="18">
        <f t="shared" si="61"/>
        <v>8.0752791444922874E-3</v>
      </c>
    </row>
    <row r="121" spans="2:18" ht="15" customHeight="1" x14ac:dyDescent="0.45">
      <c r="B121" s="111"/>
      <c r="C121" s="105"/>
      <c r="D121" s="17" t="s">
        <v>56</v>
      </c>
      <c r="E121" s="18"/>
      <c r="F121" s="18"/>
      <c r="G121" s="18"/>
      <c r="H121" s="18"/>
      <c r="I121" s="44">
        <f>SUM(E120:I120)/5</f>
        <v>2.9906121399176956E-2</v>
      </c>
      <c r="J121" s="18"/>
      <c r="K121" s="18"/>
      <c r="L121" s="18"/>
      <c r="M121" s="18"/>
      <c r="N121" s="19">
        <f>SUM(E120:N120)/10</f>
        <v>2.0962360427753856E-2</v>
      </c>
    </row>
    <row r="122" spans="2:18" ht="15" customHeight="1" x14ac:dyDescent="0.45">
      <c r="B122" s="111"/>
      <c r="C122" s="105"/>
      <c r="D122" s="17" t="s">
        <v>53</v>
      </c>
      <c r="E122" s="18">
        <f>E$18*(E120/E$20)</f>
        <v>4.1666666666666664E-2</v>
      </c>
      <c r="F122" s="18">
        <f>F$18*(F120/F$20)</f>
        <v>7.6388888888888881E-2</v>
      </c>
      <c r="G122" s="18">
        <f>G$18*(G120/G$20)</f>
        <v>0.10532407407407411</v>
      </c>
      <c r="H122" s="18">
        <f>H$18*(H120/H$20)</f>
        <v>0.12943672839506168</v>
      </c>
      <c r="I122" s="18">
        <f>I$18*(I120/I$20)</f>
        <v>0.14953060699588483</v>
      </c>
      <c r="J122" s="18">
        <f>J$18*(J120/J$20)</f>
        <v>0.1662755058299038</v>
      </c>
      <c r="K122" s="18">
        <f>K$18*(K120/K$20)</f>
        <v>0.18022958819158674</v>
      </c>
      <c r="L122" s="18">
        <f>L$18*(L120/L$20)</f>
        <v>0.19185799015965568</v>
      </c>
      <c r="M122" s="18">
        <f>M$18*(M120/M$20)</f>
        <v>0.20154832513304669</v>
      </c>
      <c r="N122" s="18">
        <f>N$18*(N120/N$20)</f>
        <v>0.20962360427753829</v>
      </c>
    </row>
    <row r="123" spans="2:18" ht="15" customHeight="1" x14ac:dyDescent="0.45">
      <c r="B123" s="111"/>
      <c r="C123" s="99"/>
      <c r="D123" s="21" t="s">
        <v>59</v>
      </c>
      <c r="E123" s="22">
        <f>10*E120</f>
        <v>0.41666666666666663</v>
      </c>
      <c r="F123" s="22">
        <f t="shared" ref="F123:N123" si="62">10*F120</f>
        <v>0.34722222222222221</v>
      </c>
      <c r="G123" s="22">
        <f t="shared" si="62"/>
        <v>0.28935185185185186</v>
      </c>
      <c r="H123" s="22">
        <f t="shared" si="62"/>
        <v>0.24112654320987653</v>
      </c>
      <c r="I123" s="22">
        <f t="shared" si="62"/>
        <v>0.20093878600823045</v>
      </c>
      <c r="J123" s="22">
        <f t="shared" si="62"/>
        <v>0.16744898834019201</v>
      </c>
      <c r="K123" s="22">
        <f t="shared" si="62"/>
        <v>0.13954082361682668</v>
      </c>
      <c r="L123" s="22">
        <f t="shared" si="62"/>
        <v>0.11628401968068892</v>
      </c>
      <c r="M123" s="22">
        <f t="shared" si="62"/>
        <v>9.6903349733907435E-2</v>
      </c>
      <c r="N123" s="22">
        <f t="shared" si="62"/>
        <v>8.0752791444922867E-2</v>
      </c>
      <c r="R123" s="13"/>
    </row>
    <row r="124" spans="2:18" ht="15" customHeight="1" x14ac:dyDescent="0.45">
      <c r="B124" s="111"/>
      <c r="C124" s="99"/>
      <c r="D124" s="21" t="s">
        <v>60</v>
      </c>
      <c r="E124" s="22">
        <f>10*E122</f>
        <v>0.41666666666666663</v>
      </c>
      <c r="F124" s="22">
        <f>10*F122</f>
        <v>0.76388888888888884</v>
      </c>
      <c r="G124" s="22">
        <f>10*G122</f>
        <v>1.0532407407407411</v>
      </c>
      <c r="H124" s="22">
        <f t="shared" ref="H124:N124" si="63">10*H122</f>
        <v>1.2943672839506168</v>
      </c>
      <c r="I124" s="22">
        <f t="shared" si="63"/>
        <v>1.4953060699588483</v>
      </c>
      <c r="J124" s="22">
        <f t="shared" si="63"/>
        <v>1.662755058299038</v>
      </c>
      <c r="K124" s="22">
        <f t="shared" si="63"/>
        <v>1.8022958819158674</v>
      </c>
      <c r="L124" s="22">
        <f t="shared" si="63"/>
        <v>1.9185799015965568</v>
      </c>
      <c r="M124" s="22">
        <f t="shared" si="63"/>
        <v>2.0154832513304668</v>
      </c>
      <c r="N124" s="22">
        <f t="shared" si="63"/>
        <v>2.096236042775383</v>
      </c>
      <c r="R124" s="13"/>
    </row>
    <row r="125" spans="2:18" ht="15" customHeight="1" x14ac:dyDescent="0.45">
      <c r="B125" s="111"/>
      <c r="C125" s="109" t="s">
        <v>45</v>
      </c>
      <c r="D125" s="17" t="s">
        <v>55</v>
      </c>
      <c r="E125" s="18">
        <f>$E$11*$E$12</f>
        <v>0.05</v>
      </c>
      <c r="F125" s="18">
        <f t="shared" ref="F125:N125" si="64">$E$11*$E$12</f>
        <v>0.05</v>
      </c>
      <c r="G125" s="18">
        <f t="shared" si="64"/>
        <v>0.05</v>
      </c>
      <c r="H125" s="18">
        <f t="shared" si="64"/>
        <v>0.05</v>
      </c>
      <c r="I125" s="18">
        <f t="shared" si="64"/>
        <v>0.05</v>
      </c>
      <c r="J125" s="18">
        <f t="shared" si="64"/>
        <v>0.05</v>
      </c>
      <c r="K125" s="18">
        <f t="shared" si="64"/>
        <v>0.05</v>
      </c>
      <c r="L125" s="18">
        <f t="shared" si="64"/>
        <v>0.05</v>
      </c>
      <c r="M125" s="18">
        <f t="shared" si="64"/>
        <v>0.05</v>
      </c>
      <c r="N125" s="18">
        <f t="shared" si="64"/>
        <v>0.05</v>
      </c>
    </row>
    <row r="126" spans="2:18" ht="15" customHeight="1" x14ac:dyDescent="0.45">
      <c r="B126" s="111"/>
      <c r="C126" s="99"/>
      <c r="D126" s="21" t="s">
        <v>59</v>
      </c>
      <c r="E126" s="23">
        <f>E123*E$16</f>
        <v>49999.999999999993</v>
      </c>
      <c r="F126" s="23">
        <f t="shared" ref="F126:N126" si="65">F123*F$16</f>
        <v>50000</v>
      </c>
      <c r="G126" s="23">
        <f t="shared" si="65"/>
        <v>50000</v>
      </c>
      <c r="H126" s="23">
        <f t="shared" si="65"/>
        <v>50000</v>
      </c>
      <c r="I126" s="23">
        <f t="shared" si="65"/>
        <v>50000</v>
      </c>
      <c r="J126" s="23">
        <f t="shared" si="65"/>
        <v>49999.999999999993</v>
      </c>
      <c r="K126" s="23">
        <f t="shared" si="65"/>
        <v>49999.999999999993</v>
      </c>
      <c r="L126" s="23">
        <f t="shared" si="65"/>
        <v>50000</v>
      </c>
      <c r="M126" s="23">
        <f t="shared" si="65"/>
        <v>50000</v>
      </c>
      <c r="N126" s="23">
        <f t="shared" si="65"/>
        <v>50000</v>
      </c>
    </row>
    <row r="127" spans="2:18" ht="15" customHeight="1" x14ac:dyDescent="0.45">
      <c r="B127" s="111"/>
      <c r="C127" s="99"/>
      <c r="D127" s="21" t="s">
        <v>60</v>
      </c>
      <c r="E127" s="23">
        <f>E126</f>
        <v>49999.999999999993</v>
      </c>
      <c r="F127" s="23">
        <f>E127+F126</f>
        <v>100000</v>
      </c>
      <c r="G127" s="23">
        <f t="shared" ref="G127:N127" si="66">F127+G126</f>
        <v>150000</v>
      </c>
      <c r="H127" s="23">
        <f t="shared" si="66"/>
        <v>200000</v>
      </c>
      <c r="I127" s="23">
        <f t="shared" si="66"/>
        <v>250000</v>
      </c>
      <c r="J127" s="23">
        <f t="shared" si="66"/>
        <v>300000</v>
      </c>
      <c r="K127" s="23">
        <f t="shared" si="66"/>
        <v>350000</v>
      </c>
      <c r="L127" s="23">
        <f t="shared" si="66"/>
        <v>400000</v>
      </c>
      <c r="M127" s="23">
        <f t="shared" si="66"/>
        <v>450000</v>
      </c>
      <c r="N127" s="23">
        <f t="shared" si="66"/>
        <v>500000</v>
      </c>
    </row>
    <row r="128" spans="2:18" ht="15" customHeight="1" x14ac:dyDescent="0.45">
      <c r="B128" s="111"/>
      <c r="C128" s="109" t="s">
        <v>44</v>
      </c>
      <c r="D128" s="17" t="s">
        <v>55</v>
      </c>
      <c r="E128" s="18">
        <f>E122*E$16/$E$4</f>
        <v>0.05</v>
      </c>
      <c r="F128" s="18">
        <f>F122*F$16/$E$4-E128</f>
        <v>5.9999999999999984E-2</v>
      </c>
      <c r="G128" s="18">
        <f>G122*G$16/$E$4-F128-E128</f>
        <v>7.2000000000000092E-2</v>
      </c>
      <c r="H128" s="18">
        <f>H122*H$16/$E$4-G128-F128-E128</f>
        <v>8.6399999999999852E-2</v>
      </c>
      <c r="I128" s="18">
        <f>I122*I$16/$E$4-H128-G128-F128-E128</f>
        <v>0.1036800000000002</v>
      </c>
      <c r="J128" s="18">
        <f>J122*J$16/$E$4-I128-H128-G128-F128-E128</f>
        <v>0.1244159999999994</v>
      </c>
      <c r="K128" s="18">
        <f>K122*K$16/$E$4-J128-I128-H128-G128-F128-E128</f>
        <v>0.14929920000000074</v>
      </c>
      <c r="L128" s="18">
        <f>L122*L$16/$E$4-K128-J128-I128-H128-G128-F128-E128</f>
        <v>0.17915904000000027</v>
      </c>
      <c r="M128" s="18">
        <f>M122*M$16/$E$4-L128-K128-J128-I128-H128-G128-F128-E128</f>
        <v>0.21499084800000146</v>
      </c>
      <c r="N128" s="18">
        <f>N122*N$16/$E$4-M128-L128-K128-J128-I128-H128-G128-F128-E128</f>
        <v>0.25798901759999604</v>
      </c>
      <c r="R128" s="16"/>
    </row>
    <row r="129" spans="1:18" ht="15" customHeight="1" x14ac:dyDescent="0.45">
      <c r="B129" s="111"/>
      <c r="C129" s="105"/>
      <c r="D129" s="17" t="s">
        <v>56</v>
      </c>
      <c r="E129" s="19"/>
      <c r="F129" s="19"/>
      <c r="G129" s="19"/>
      <c r="H129" s="19"/>
      <c r="I129" s="19">
        <f>SUM(E128:I128)/5</f>
        <v>7.4416000000000024E-2</v>
      </c>
      <c r="J129" s="19"/>
      <c r="K129" s="19"/>
      <c r="L129" s="19"/>
      <c r="M129" s="19"/>
      <c r="N129" s="19">
        <f>SUM(E128:N128)/10</f>
        <v>0.12979341055999977</v>
      </c>
    </row>
    <row r="130" spans="1:18" ht="15" customHeight="1" x14ac:dyDescent="0.45">
      <c r="B130" s="111"/>
      <c r="C130" s="99"/>
      <c r="D130" s="21" t="s">
        <v>59</v>
      </c>
      <c r="E130" s="24">
        <f>E132</f>
        <v>49999.999999999993</v>
      </c>
      <c r="F130" s="24">
        <f>F132-E132</f>
        <v>60000.000000000007</v>
      </c>
      <c r="G130" s="24">
        <f t="shared" ref="G130:N130" si="67">G132-F132</f>
        <v>72000.000000000058</v>
      </c>
      <c r="H130" s="24">
        <f t="shared" si="67"/>
        <v>86399.999999999825</v>
      </c>
      <c r="I130" s="24">
        <f t="shared" si="67"/>
        <v>103680.00000000023</v>
      </c>
      <c r="J130" s="24">
        <f t="shared" si="67"/>
        <v>124415.99999999942</v>
      </c>
      <c r="K130" s="24">
        <f t="shared" si="67"/>
        <v>149299.20000000088</v>
      </c>
      <c r="L130" s="24">
        <f t="shared" si="67"/>
        <v>179159.04000000015</v>
      </c>
      <c r="M130" s="24">
        <f t="shared" si="67"/>
        <v>214990.8480000014</v>
      </c>
      <c r="N130" s="24">
        <f t="shared" si="67"/>
        <v>257989.0175999963</v>
      </c>
    </row>
    <row r="131" spans="1:18" ht="15" customHeight="1" x14ac:dyDescent="0.45">
      <c r="B131" s="111"/>
      <c r="C131" s="99"/>
      <c r="D131" s="21" t="s">
        <v>61</v>
      </c>
      <c r="E131" s="24"/>
      <c r="F131" s="24"/>
      <c r="G131" s="24"/>
      <c r="H131" s="24"/>
      <c r="I131" s="24">
        <f>SUM(E130:I130)/5</f>
        <v>74416.000000000029</v>
      </c>
      <c r="J131" s="24"/>
      <c r="K131" s="24"/>
      <c r="L131" s="24"/>
      <c r="M131" s="24"/>
      <c r="N131" s="24">
        <f>SUM(E130:N130)/10</f>
        <v>129793.41055999983</v>
      </c>
    </row>
    <row r="132" spans="1:18" ht="15" customHeight="1" x14ac:dyDescent="0.45">
      <c r="B132" s="104"/>
      <c r="C132" s="99"/>
      <c r="D132" s="21" t="s">
        <v>60</v>
      </c>
      <c r="E132" s="23">
        <f t="shared" ref="E132:N132" si="68">E124*E$16</f>
        <v>49999.999999999993</v>
      </c>
      <c r="F132" s="23">
        <f t="shared" si="68"/>
        <v>110000</v>
      </c>
      <c r="G132" s="23">
        <f t="shared" si="68"/>
        <v>182000.00000000006</v>
      </c>
      <c r="H132" s="23">
        <f t="shared" si="68"/>
        <v>268399.99999999988</v>
      </c>
      <c r="I132" s="23">
        <f t="shared" si="68"/>
        <v>372080.00000000012</v>
      </c>
      <c r="J132" s="23">
        <f t="shared" si="68"/>
        <v>496495.99999999953</v>
      </c>
      <c r="K132" s="23">
        <f t="shared" si="68"/>
        <v>645795.20000000042</v>
      </c>
      <c r="L132" s="23">
        <f t="shared" si="68"/>
        <v>824954.24000000057</v>
      </c>
      <c r="M132" s="23">
        <f t="shared" si="68"/>
        <v>1039945.088000002</v>
      </c>
      <c r="N132" s="23">
        <f t="shared" si="68"/>
        <v>1297934.1055999983</v>
      </c>
    </row>
    <row r="133" spans="1:18" s="5" customFormat="1" ht="15" customHeight="1" x14ac:dyDescent="0.45">
      <c r="B133" s="99" t="s">
        <v>18</v>
      </c>
      <c r="C133" s="105" t="s">
        <v>41</v>
      </c>
      <c r="D133" s="17" t="s">
        <v>55</v>
      </c>
      <c r="E133" s="18">
        <f>E93+E106+E120</f>
        <v>7.8E-2</v>
      </c>
      <c r="F133" s="18">
        <f t="shared" ref="F133:N133" si="69">F93+F106+F120</f>
        <v>6.5500000000000003E-2</v>
      </c>
      <c r="G133" s="18">
        <f t="shared" si="69"/>
        <v>5.5083333333333324E-2</v>
      </c>
      <c r="H133" s="18">
        <f t="shared" si="69"/>
        <v>4.6402777777777786E-2</v>
      </c>
      <c r="I133" s="18">
        <f t="shared" si="69"/>
        <v>3.9168981481481478E-2</v>
      </c>
      <c r="J133" s="18">
        <f t="shared" si="69"/>
        <v>3.3140817901234576E-2</v>
      </c>
      <c r="K133" s="18">
        <f t="shared" si="69"/>
        <v>2.8117348251028799E-2</v>
      </c>
      <c r="L133" s="18">
        <f t="shared" si="69"/>
        <v>2.3931123542524E-2</v>
      </c>
      <c r="M133" s="18">
        <f t="shared" si="69"/>
        <v>2.0442602952103324E-2</v>
      </c>
      <c r="N133" s="18">
        <f t="shared" si="69"/>
        <v>1.7535502460086127E-2</v>
      </c>
      <c r="P133" s="2"/>
      <c r="Q133" s="2"/>
      <c r="R133" s="2"/>
    </row>
    <row r="134" spans="1:18" s="5" customFormat="1" ht="15" customHeight="1" x14ac:dyDescent="0.45">
      <c r="B134" s="99"/>
      <c r="C134" s="105"/>
      <c r="D134" s="17" t="s">
        <v>56</v>
      </c>
      <c r="E134" s="18"/>
      <c r="F134" s="18"/>
      <c r="G134" s="18"/>
      <c r="H134" s="18"/>
      <c r="I134" s="44">
        <f>SUM(E133:I133)/5</f>
        <v>5.6831018518518517E-2</v>
      </c>
      <c r="J134" s="18"/>
      <c r="K134" s="18"/>
      <c r="L134" s="18"/>
      <c r="M134" s="18"/>
      <c r="N134" s="19">
        <f>SUM(E133:N133)/10</f>
        <v>4.0732248769956944E-2</v>
      </c>
      <c r="P134" s="2"/>
      <c r="Q134" s="2"/>
      <c r="R134" s="2"/>
    </row>
    <row r="135" spans="1:18" ht="15" customHeight="1" x14ac:dyDescent="0.45">
      <c r="B135" s="99"/>
      <c r="C135" s="105"/>
      <c r="D135" s="17" t="s">
        <v>53</v>
      </c>
      <c r="E135" s="18">
        <f>E95+E107</f>
        <v>1.9666666666666666E-2</v>
      </c>
      <c r="F135" s="18">
        <f t="shared" ref="F135:N135" si="70">F95+F107</f>
        <v>3.6555555555555556E-2</v>
      </c>
      <c r="G135" s="18">
        <f t="shared" si="70"/>
        <v>5.1129629629629629E-2</v>
      </c>
      <c r="H135" s="18">
        <f t="shared" si="70"/>
        <v>6.3774691358024702E-2</v>
      </c>
      <c r="I135" s="18">
        <f t="shared" si="70"/>
        <v>7.4812242798353912E-2</v>
      </c>
      <c r="J135" s="18">
        <f t="shared" si="70"/>
        <v>8.4510202331961604E-2</v>
      </c>
      <c r="K135" s="18">
        <f t="shared" si="70"/>
        <v>9.3091835276634671E-2</v>
      </c>
      <c r="L135" s="18">
        <f t="shared" si="70"/>
        <v>0.10074319606386223</v>
      </c>
      <c r="M135" s="18">
        <f t="shared" si="70"/>
        <v>0.10761933005321853</v>
      </c>
      <c r="N135" s="18">
        <f t="shared" si="70"/>
        <v>0.11384944171101544</v>
      </c>
    </row>
    <row r="136" spans="1:18" ht="15" customHeight="1" x14ac:dyDescent="0.45">
      <c r="B136" s="99"/>
      <c r="C136" s="99"/>
      <c r="D136" s="21" t="s">
        <v>59</v>
      </c>
      <c r="E136" s="22">
        <f>10*E133</f>
        <v>0.78</v>
      </c>
      <c r="F136" s="22">
        <f t="shared" ref="F136:N136" si="71">10*F133</f>
        <v>0.65500000000000003</v>
      </c>
      <c r="G136" s="22">
        <f t="shared" si="71"/>
        <v>0.55083333333333329</v>
      </c>
      <c r="H136" s="22">
        <f t="shared" si="71"/>
        <v>0.46402777777777787</v>
      </c>
      <c r="I136" s="22">
        <f t="shared" si="71"/>
        <v>0.3916898148148148</v>
      </c>
      <c r="J136" s="22">
        <f t="shared" si="71"/>
        <v>0.33140817901234576</v>
      </c>
      <c r="K136" s="22">
        <f t="shared" si="71"/>
        <v>0.28117348251028801</v>
      </c>
      <c r="L136" s="22">
        <f t="shared" si="71"/>
        <v>0.23931123542523999</v>
      </c>
      <c r="M136" s="22">
        <f t="shared" si="71"/>
        <v>0.20442602952103323</v>
      </c>
      <c r="N136" s="22">
        <f t="shared" si="71"/>
        <v>0.17535502460086128</v>
      </c>
    </row>
    <row r="137" spans="1:18" ht="15" customHeight="1" x14ac:dyDescent="0.45">
      <c r="B137" s="99"/>
      <c r="C137" s="99"/>
      <c r="D137" s="21" t="s">
        <v>60</v>
      </c>
      <c r="E137" s="22">
        <f>10*E135</f>
        <v>0.19666666666666666</v>
      </c>
      <c r="F137" s="22">
        <f>10*F135</f>
        <v>0.36555555555555558</v>
      </c>
      <c r="G137" s="22">
        <f>10*G135</f>
        <v>0.51129629629629625</v>
      </c>
      <c r="H137" s="22">
        <f t="shared" ref="H137:N137" si="72">10*H135</f>
        <v>0.63774691358024704</v>
      </c>
      <c r="I137" s="22">
        <f t="shared" si="72"/>
        <v>0.74812242798353912</v>
      </c>
      <c r="J137" s="22">
        <f t="shared" si="72"/>
        <v>0.84510202331961604</v>
      </c>
      <c r="K137" s="22">
        <f t="shared" si="72"/>
        <v>0.93091835276634671</v>
      </c>
      <c r="L137" s="22">
        <f t="shared" si="72"/>
        <v>1.0074319606386224</v>
      </c>
      <c r="M137" s="22">
        <f t="shared" si="72"/>
        <v>1.0761933005321853</v>
      </c>
      <c r="N137" s="22">
        <f t="shared" si="72"/>
        <v>1.1384944171101543</v>
      </c>
    </row>
    <row r="138" spans="1:18" ht="15" customHeight="1" x14ac:dyDescent="0.45">
      <c r="B138" s="99"/>
      <c r="C138" s="109" t="s">
        <v>45</v>
      </c>
      <c r="D138" s="17" t="s">
        <v>55</v>
      </c>
      <c r="E138" s="18">
        <f>E98+E110+E125</f>
        <v>9.3600000000000003E-2</v>
      </c>
      <c r="F138" s="18">
        <f t="shared" ref="F138:N138" si="73">F98+F110+F125</f>
        <v>9.4320000000000015E-2</v>
      </c>
      <c r="G138" s="18">
        <f t="shared" si="73"/>
        <v>9.5183999999999991E-2</v>
      </c>
      <c r="H138" s="18">
        <f t="shared" si="73"/>
        <v>9.6220800000000023E-2</v>
      </c>
      <c r="I138" s="18">
        <f t="shared" si="73"/>
        <v>9.7464959999999989E-2</v>
      </c>
      <c r="J138" s="18">
        <f t="shared" si="73"/>
        <v>9.8957952000000043E-2</v>
      </c>
      <c r="K138" s="18">
        <f t="shared" si="73"/>
        <v>0.10074954239999998</v>
      </c>
      <c r="L138" s="18">
        <f t="shared" si="73"/>
        <v>0.10289945087999998</v>
      </c>
      <c r="M138" s="18">
        <f t="shared" si="73"/>
        <v>0.10547934105599993</v>
      </c>
      <c r="N138" s="18">
        <f t="shared" si="73"/>
        <v>0.10857520926720006</v>
      </c>
    </row>
    <row r="139" spans="1:18" ht="15" customHeight="1" x14ac:dyDescent="0.45">
      <c r="B139" s="99"/>
      <c r="C139" s="105"/>
      <c r="D139" s="17" t="s">
        <v>56</v>
      </c>
      <c r="E139" s="18"/>
      <c r="F139" s="18"/>
      <c r="G139" s="18"/>
      <c r="H139" s="18"/>
      <c r="I139" s="19">
        <f>SUM(E138:I138)/5</f>
        <v>9.5357951999999996E-2</v>
      </c>
      <c r="J139" s="19"/>
      <c r="K139" s="19"/>
      <c r="L139" s="19"/>
      <c r="M139" s="19"/>
      <c r="N139" s="19">
        <f>SUM(E138:N138)/10</f>
        <v>9.9345125560320005E-2</v>
      </c>
    </row>
    <row r="140" spans="1:18" ht="15" customHeight="1" x14ac:dyDescent="0.45">
      <c r="B140" s="99"/>
      <c r="C140" s="99"/>
      <c r="D140" s="21" t="s">
        <v>59</v>
      </c>
      <c r="E140" s="24">
        <f t="shared" ref="E140:N140" si="74">E136*E$16</f>
        <v>93600</v>
      </c>
      <c r="F140" s="24">
        <f t="shared" si="74"/>
        <v>94320</v>
      </c>
      <c r="G140" s="24">
        <f t="shared" si="74"/>
        <v>95183.999999999985</v>
      </c>
      <c r="H140" s="24">
        <f t="shared" si="74"/>
        <v>96220.800000000017</v>
      </c>
      <c r="I140" s="24">
        <f t="shared" si="74"/>
        <v>97464.959999999992</v>
      </c>
      <c r="J140" s="24">
        <f t="shared" si="74"/>
        <v>98957.952000000034</v>
      </c>
      <c r="K140" s="24">
        <f t="shared" si="74"/>
        <v>100749.54239999999</v>
      </c>
      <c r="L140" s="24">
        <f t="shared" si="74"/>
        <v>102899.45087999997</v>
      </c>
      <c r="M140" s="24">
        <f t="shared" si="74"/>
        <v>105479.34105599992</v>
      </c>
      <c r="N140" s="24">
        <f t="shared" si="74"/>
        <v>108575.20926720007</v>
      </c>
    </row>
    <row r="141" spans="1:18" ht="15" customHeight="1" x14ac:dyDescent="0.45">
      <c r="B141" s="99"/>
      <c r="C141" s="99"/>
      <c r="D141" s="21" t="s">
        <v>61</v>
      </c>
      <c r="E141" s="23"/>
      <c r="F141" s="23"/>
      <c r="G141" s="23"/>
      <c r="H141" s="23"/>
      <c r="I141" s="24">
        <f>SUM(E140:I140)/5</f>
        <v>95357.952000000005</v>
      </c>
      <c r="J141" s="24"/>
      <c r="K141" s="24"/>
      <c r="L141" s="24"/>
      <c r="M141" s="24"/>
      <c r="N141" s="24">
        <f>SUM(E140:N140)/10</f>
        <v>99345.125560320012</v>
      </c>
    </row>
    <row r="142" spans="1:18" ht="15" customHeight="1" x14ac:dyDescent="0.45">
      <c r="B142" s="99"/>
      <c r="C142" s="99"/>
      <c r="D142" s="21" t="s">
        <v>60</v>
      </c>
      <c r="E142" s="23">
        <f>E140</f>
        <v>93600</v>
      </c>
      <c r="F142" s="23">
        <f t="shared" ref="F142:N142" si="75">E142+F140</f>
        <v>187920</v>
      </c>
      <c r="G142" s="23">
        <f t="shared" si="75"/>
        <v>283104</v>
      </c>
      <c r="H142" s="23">
        <f t="shared" si="75"/>
        <v>379324.80000000005</v>
      </c>
      <c r="I142" s="23">
        <f t="shared" si="75"/>
        <v>476789.76000000001</v>
      </c>
      <c r="J142" s="23">
        <f t="shared" si="75"/>
        <v>575747.71200000006</v>
      </c>
      <c r="K142" s="23">
        <f t="shared" si="75"/>
        <v>676497.25440000009</v>
      </c>
      <c r="L142" s="23">
        <f t="shared" si="75"/>
        <v>779396.70528000011</v>
      </c>
      <c r="M142" s="23">
        <f t="shared" si="75"/>
        <v>884876.04633600009</v>
      </c>
      <c r="N142" s="23">
        <f t="shared" si="75"/>
        <v>993451.25560320017</v>
      </c>
    </row>
    <row r="143" spans="1:18" ht="15" customHeight="1" x14ac:dyDescent="0.45">
      <c r="B143" s="99"/>
      <c r="C143" s="109" t="s">
        <v>44</v>
      </c>
      <c r="D143" s="17" t="s">
        <v>55</v>
      </c>
      <c r="E143" s="18">
        <f>E101+E115+E128</f>
        <v>7.3599999999999999E-2</v>
      </c>
      <c r="F143" s="18">
        <f t="shared" ref="F143:N143" si="76">F101+F115+F128</f>
        <v>8.903999999999998E-2</v>
      </c>
      <c r="G143" s="18">
        <f t="shared" si="76"/>
        <v>0.1077120000000001</v>
      </c>
      <c r="H143" s="18">
        <f t="shared" si="76"/>
        <v>0.13029119999999988</v>
      </c>
      <c r="I143" s="18">
        <f t="shared" si="76"/>
        <v>0.15759360000000019</v>
      </c>
      <c r="J143" s="18">
        <f t="shared" si="76"/>
        <v>0.19060531199999942</v>
      </c>
      <c r="K143" s="18">
        <f t="shared" si="76"/>
        <v>0.23051796480000072</v>
      </c>
      <c r="L143" s="18">
        <f t="shared" si="76"/>
        <v>0.27877146624000015</v>
      </c>
      <c r="M143" s="18">
        <f t="shared" si="76"/>
        <v>0.33710564966400158</v>
      </c>
      <c r="N143" s="18">
        <f t="shared" si="76"/>
        <v>0.40762264780799606</v>
      </c>
    </row>
    <row r="144" spans="1:18" ht="15" customHeight="1" x14ac:dyDescent="0.45">
      <c r="A144" s="9"/>
      <c r="B144" s="99"/>
      <c r="C144" s="105"/>
      <c r="D144" s="17" t="s">
        <v>56</v>
      </c>
      <c r="E144" s="19"/>
      <c r="F144" s="19"/>
      <c r="G144" s="19"/>
      <c r="H144" s="19"/>
      <c r="I144" s="19">
        <f>SUM(E143:I143)/5</f>
        <v>0.11164736000000004</v>
      </c>
      <c r="J144" s="19"/>
      <c r="K144" s="19"/>
      <c r="L144" s="19"/>
      <c r="M144" s="19"/>
      <c r="N144" s="19">
        <f>SUM(E143:N143)/10</f>
        <v>0.20028598405119982</v>
      </c>
      <c r="O144" s="9"/>
    </row>
    <row r="145" spans="2:18" ht="15" customHeight="1" x14ac:dyDescent="0.45">
      <c r="B145" s="99"/>
      <c r="C145" s="99"/>
      <c r="D145" s="21" t="s">
        <v>59</v>
      </c>
      <c r="E145" s="24">
        <f>E147</f>
        <v>23600</v>
      </c>
      <c r="F145" s="24">
        <f>F147-E147</f>
        <v>29040</v>
      </c>
      <c r="G145" s="24">
        <f>G147-F147</f>
        <v>35711.999999999985</v>
      </c>
      <c r="H145" s="24">
        <f t="shared" ref="H145:N145" si="77">H147-G147</f>
        <v>43891.200000000055</v>
      </c>
      <c r="I145" s="24">
        <f t="shared" si="77"/>
        <v>53913.599999999977</v>
      </c>
      <c r="J145" s="24">
        <f t="shared" si="77"/>
        <v>66189.312000000034</v>
      </c>
      <c r="K145" s="24">
        <f t="shared" si="77"/>
        <v>81218.764800000034</v>
      </c>
      <c r="L145" s="24">
        <f t="shared" si="77"/>
        <v>99612.426240000001</v>
      </c>
      <c r="M145" s="24">
        <f t="shared" si="77"/>
        <v>122114.80166399997</v>
      </c>
      <c r="N145" s="24">
        <f t="shared" si="77"/>
        <v>149633.63020799996</v>
      </c>
    </row>
    <row r="146" spans="2:18" ht="15" customHeight="1" x14ac:dyDescent="0.45">
      <c r="B146" s="99"/>
      <c r="C146" s="99"/>
      <c r="D146" s="21" t="s">
        <v>61</v>
      </c>
      <c r="E146" s="24"/>
      <c r="F146" s="24"/>
      <c r="G146" s="24"/>
      <c r="H146" s="24"/>
      <c r="I146" s="24">
        <f>SUM(E145:I145)/5</f>
        <v>37231.360000000001</v>
      </c>
      <c r="J146" s="24"/>
      <c r="K146" s="24"/>
      <c r="L146" s="24"/>
      <c r="M146" s="24"/>
      <c r="N146" s="24">
        <f>SUM(E145:N145)/10</f>
        <v>70492.573491200004</v>
      </c>
    </row>
    <row r="147" spans="2:18" ht="15" customHeight="1" x14ac:dyDescent="0.45">
      <c r="B147" s="99"/>
      <c r="C147" s="99"/>
      <c r="D147" s="21" t="s">
        <v>60</v>
      </c>
      <c r="E147" s="23">
        <f t="shared" ref="E147:N147" si="78">E137*E$16</f>
        <v>23600</v>
      </c>
      <c r="F147" s="23">
        <f t="shared" si="78"/>
        <v>52640</v>
      </c>
      <c r="G147" s="23">
        <f t="shared" si="78"/>
        <v>88351.999999999985</v>
      </c>
      <c r="H147" s="23">
        <f t="shared" si="78"/>
        <v>132243.20000000004</v>
      </c>
      <c r="I147" s="23">
        <f t="shared" si="78"/>
        <v>186156.80000000002</v>
      </c>
      <c r="J147" s="23">
        <f t="shared" si="78"/>
        <v>252346.11200000005</v>
      </c>
      <c r="K147" s="23">
        <f t="shared" si="78"/>
        <v>333564.87680000009</v>
      </c>
      <c r="L147" s="23">
        <f t="shared" si="78"/>
        <v>433177.30304000009</v>
      </c>
      <c r="M147" s="23">
        <f t="shared" si="78"/>
        <v>555292.10470400006</v>
      </c>
      <c r="N147" s="23">
        <f t="shared" si="78"/>
        <v>704925.73491200001</v>
      </c>
    </row>
    <row r="148" spans="2:18" ht="15" customHeight="1" x14ac:dyDescent="0.45">
      <c r="B148" s="1"/>
      <c r="C148" s="1"/>
      <c r="D148" s="48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8" ht="15" customHeight="1" x14ac:dyDescent="0.45">
      <c r="B149" s="107" t="s">
        <v>39</v>
      </c>
      <c r="C149" s="107" t="s">
        <v>69</v>
      </c>
      <c r="D149" s="107" t="s">
        <v>68</v>
      </c>
      <c r="E149" s="102" t="s">
        <v>3</v>
      </c>
      <c r="F149" s="102" t="s">
        <v>4</v>
      </c>
      <c r="G149" s="102" t="s">
        <v>5</v>
      </c>
      <c r="H149" s="102" t="s">
        <v>6</v>
      </c>
      <c r="I149" s="102" t="s">
        <v>7</v>
      </c>
      <c r="J149" s="102" t="s">
        <v>8</v>
      </c>
      <c r="K149" s="102" t="s">
        <v>9</v>
      </c>
      <c r="L149" s="102" t="s">
        <v>10</v>
      </c>
      <c r="M149" s="102" t="s">
        <v>11</v>
      </c>
      <c r="N149" s="102" t="s">
        <v>12</v>
      </c>
    </row>
    <row r="150" spans="2:18" ht="15" customHeight="1" x14ac:dyDescent="0.45">
      <c r="B150" s="108"/>
      <c r="C150" s="108"/>
      <c r="D150" s="108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</row>
    <row r="151" spans="2:18" s="5" customFormat="1" ht="15" customHeight="1" x14ac:dyDescent="0.45">
      <c r="B151" s="104" t="s">
        <v>16</v>
      </c>
      <c r="C151" s="106">
        <v>20000</v>
      </c>
      <c r="D151" s="59" t="s">
        <v>19</v>
      </c>
      <c r="E151" s="29">
        <f>E$96*$C151/20</f>
        <v>333.33333333333331</v>
      </c>
      <c r="F151" s="29">
        <f t="shared" ref="F151:N151" si="79">F$96*$C151/20</f>
        <v>277.77777777777783</v>
      </c>
      <c r="G151" s="29">
        <f t="shared" si="79"/>
        <v>231.48148148148138</v>
      </c>
      <c r="H151" s="29">
        <f t="shared" si="79"/>
        <v>192.90123456790133</v>
      </c>
      <c r="I151" s="29">
        <f t="shared" si="79"/>
        <v>160.75102880658432</v>
      </c>
      <c r="J151" s="29">
        <f t="shared" si="79"/>
        <v>133.95919067215377</v>
      </c>
      <c r="K151" s="29">
        <f t="shared" si="79"/>
        <v>111.6326588934613</v>
      </c>
      <c r="L151" s="29">
        <f t="shared" si="79"/>
        <v>93.027215744551086</v>
      </c>
      <c r="M151" s="29">
        <f t="shared" si="79"/>
        <v>77.522679787125782</v>
      </c>
      <c r="N151" s="29">
        <f t="shared" si="79"/>
        <v>64.602233155938379</v>
      </c>
      <c r="P151" s="2"/>
      <c r="Q151" s="2"/>
      <c r="R151" s="2"/>
    </row>
    <row r="152" spans="2:18" s="5" customFormat="1" ht="15" customHeight="1" x14ac:dyDescent="0.45">
      <c r="B152" s="99"/>
      <c r="C152" s="100"/>
      <c r="D152" s="21" t="s">
        <v>22</v>
      </c>
      <c r="E152" s="29"/>
      <c r="F152" s="29"/>
      <c r="G152" s="29"/>
      <c r="H152" s="29"/>
      <c r="I152" s="29">
        <f>SUM(E151:I151)/5</f>
        <v>239.24897119341563</v>
      </c>
      <c r="J152" s="29"/>
      <c r="K152" s="29"/>
      <c r="L152" s="29"/>
      <c r="M152" s="29"/>
      <c r="N152" s="29">
        <f>SUM(E151:N151)/10</f>
        <v>167.69888342203083</v>
      </c>
      <c r="P152" s="2"/>
      <c r="Q152" s="2"/>
      <c r="R152" s="2"/>
    </row>
    <row r="153" spans="2:18" s="5" customFormat="1" ht="15" customHeight="1" x14ac:dyDescent="0.45">
      <c r="B153" s="99"/>
      <c r="C153" s="100"/>
      <c r="D153" s="21" t="s">
        <v>52</v>
      </c>
      <c r="E153" s="29">
        <f>E$97*$C151/20</f>
        <v>166.66666666666666</v>
      </c>
      <c r="F153" s="29">
        <f t="shared" ref="F153:N153" si="80">F$97*$C151/20</f>
        <v>305.55555555555554</v>
      </c>
      <c r="G153" s="29">
        <f t="shared" si="80"/>
        <v>421.29629629629625</v>
      </c>
      <c r="H153" s="29">
        <f t="shared" si="80"/>
        <v>517.74691358024688</v>
      </c>
      <c r="I153" s="29">
        <f t="shared" si="80"/>
        <v>598.12242798353907</v>
      </c>
      <c r="J153" s="29">
        <f t="shared" si="80"/>
        <v>665.10202331961602</v>
      </c>
      <c r="K153" s="29">
        <f t="shared" si="80"/>
        <v>720.91835276634663</v>
      </c>
      <c r="L153" s="29">
        <f t="shared" si="80"/>
        <v>767.43196063862217</v>
      </c>
      <c r="M153" s="29">
        <f t="shared" si="80"/>
        <v>806.19330053218516</v>
      </c>
      <c r="N153" s="29">
        <f t="shared" si="80"/>
        <v>838.49441711015447</v>
      </c>
      <c r="P153" s="2"/>
      <c r="Q153" s="2"/>
      <c r="R153" s="2"/>
    </row>
    <row r="154" spans="2:18" s="5" customFormat="1" ht="15" customHeight="1" x14ac:dyDescent="0.45">
      <c r="B154" s="99"/>
      <c r="C154" s="100">
        <v>400000</v>
      </c>
      <c r="D154" s="59" t="s">
        <v>19</v>
      </c>
      <c r="E154" s="29">
        <f>E$96*$C154/20</f>
        <v>6666.6666666666661</v>
      </c>
      <c r="F154" s="29">
        <f t="shared" ref="F154:N154" si="81">F$96*$C154/20</f>
        <v>5555.5555555555566</v>
      </c>
      <c r="G154" s="29">
        <f t="shared" si="81"/>
        <v>4629.6296296296277</v>
      </c>
      <c r="H154" s="29">
        <f t="shared" si="81"/>
        <v>3858.0246913580258</v>
      </c>
      <c r="I154" s="29">
        <f t="shared" si="81"/>
        <v>3215.0205761316861</v>
      </c>
      <c r="J154" s="29">
        <f t="shared" si="81"/>
        <v>2679.1838134430755</v>
      </c>
      <c r="K154" s="29">
        <f t="shared" si="81"/>
        <v>2232.6531778692261</v>
      </c>
      <c r="L154" s="29">
        <f t="shared" si="81"/>
        <v>1860.5443148910217</v>
      </c>
      <c r="M154" s="29">
        <f t="shared" si="81"/>
        <v>1550.4535957425157</v>
      </c>
      <c r="N154" s="29">
        <f t="shared" si="81"/>
        <v>1292.0446631187676</v>
      </c>
      <c r="P154" s="2"/>
      <c r="Q154" s="2"/>
      <c r="R154" s="2"/>
    </row>
    <row r="155" spans="2:18" s="5" customFormat="1" ht="15" customHeight="1" x14ac:dyDescent="0.45">
      <c r="B155" s="99"/>
      <c r="C155" s="100"/>
      <c r="D155" s="21" t="s">
        <v>22</v>
      </c>
      <c r="E155" s="29"/>
      <c r="F155" s="29"/>
      <c r="G155" s="29"/>
      <c r="H155" s="29"/>
      <c r="I155" s="29">
        <f>SUM(E154:I154)/5</f>
        <v>4784.9794238683126</v>
      </c>
      <c r="J155" s="29"/>
      <c r="K155" s="29"/>
      <c r="L155" s="29"/>
      <c r="M155" s="29"/>
      <c r="N155" s="29">
        <f>SUM(E154:N154)/10</f>
        <v>3353.977668440617</v>
      </c>
      <c r="P155" s="2"/>
      <c r="Q155" s="2"/>
      <c r="R155" s="2"/>
    </row>
    <row r="156" spans="2:18" s="5" customFormat="1" ht="15" customHeight="1" x14ac:dyDescent="0.45">
      <c r="B156" s="99"/>
      <c r="C156" s="100"/>
      <c r="D156" s="21" t="s">
        <v>52</v>
      </c>
      <c r="E156" s="29">
        <f>E$97*$C154/20</f>
        <v>3333.333333333333</v>
      </c>
      <c r="F156" s="29">
        <f t="shared" ref="F156:N156" si="82">F$97*$C154/20</f>
        <v>6111.1111111111113</v>
      </c>
      <c r="G156" s="29">
        <f t="shared" si="82"/>
        <v>8425.9259259259252</v>
      </c>
      <c r="H156" s="29">
        <f t="shared" si="82"/>
        <v>10354.938271604939</v>
      </c>
      <c r="I156" s="29">
        <f t="shared" si="82"/>
        <v>11962.448559670782</v>
      </c>
      <c r="J156" s="29">
        <f t="shared" si="82"/>
        <v>13302.04046639232</v>
      </c>
      <c r="K156" s="29">
        <f t="shared" si="82"/>
        <v>14418.367055326933</v>
      </c>
      <c r="L156" s="29">
        <f t="shared" si="82"/>
        <v>15348.639212772443</v>
      </c>
      <c r="M156" s="29">
        <f t="shared" si="82"/>
        <v>16123.866010643706</v>
      </c>
      <c r="N156" s="29">
        <f t="shared" si="82"/>
        <v>16769.888342203085</v>
      </c>
      <c r="P156" s="2"/>
      <c r="Q156" s="2"/>
      <c r="R156" s="2"/>
    </row>
    <row r="157" spans="2:18" s="5" customFormat="1" ht="15" customHeight="1" x14ac:dyDescent="0.45">
      <c r="B157" s="105"/>
      <c r="C157" s="101">
        <v>1000000</v>
      </c>
      <c r="D157" s="17" t="s">
        <v>19</v>
      </c>
      <c r="E157" s="31">
        <f>E$96*$C$157/20</f>
        <v>16666.666666666664</v>
      </c>
      <c r="F157" s="31">
        <f t="shared" ref="F157:N157" si="83">F$96*$C$157/20</f>
        <v>13888.888888888894</v>
      </c>
      <c r="G157" s="31">
        <f t="shared" si="83"/>
        <v>11574.074074074069</v>
      </c>
      <c r="H157" s="31">
        <f t="shared" si="83"/>
        <v>9645.0617283950669</v>
      </c>
      <c r="I157" s="31">
        <f t="shared" si="83"/>
        <v>8037.5514403292154</v>
      </c>
      <c r="J157" s="31">
        <f t="shared" si="83"/>
        <v>6697.9595336076891</v>
      </c>
      <c r="K157" s="31">
        <f t="shared" si="83"/>
        <v>5581.6329446730651</v>
      </c>
      <c r="L157" s="31">
        <f t="shared" si="83"/>
        <v>4651.3607872275543</v>
      </c>
      <c r="M157" s="31">
        <f t="shared" si="83"/>
        <v>3876.1339893562895</v>
      </c>
      <c r="N157" s="31">
        <f t="shared" si="83"/>
        <v>3230.1116577969192</v>
      </c>
      <c r="P157" s="2"/>
      <c r="Q157" s="2"/>
      <c r="R157" s="2"/>
    </row>
    <row r="158" spans="2:18" s="5" customFormat="1" ht="15" customHeight="1" x14ac:dyDescent="0.45">
      <c r="B158" s="105"/>
      <c r="C158" s="101"/>
      <c r="D158" s="17" t="s">
        <v>22</v>
      </c>
      <c r="E158" s="31"/>
      <c r="F158" s="31"/>
      <c r="G158" s="31"/>
      <c r="H158" s="31"/>
      <c r="I158" s="31">
        <f>SUM(E157:I157)/5</f>
        <v>11962.448559670782</v>
      </c>
      <c r="J158" s="31"/>
      <c r="K158" s="31"/>
      <c r="L158" s="31"/>
      <c r="M158" s="31"/>
      <c r="N158" s="31">
        <f>SUM(E157:N157)/10</f>
        <v>8384.9441711015425</v>
      </c>
      <c r="P158" s="2"/>
      <c r="Q158" s="2"/>
      <c r="R158" s="2"/>
    </row>
    <row r="159" spans="2:18" s="5" customFormat="1" ht="15" customHeight="1" x14ac:dyDescent="0.45">
      <c r="B159" s="105"/>
      <c r="C159" s="101"/>
      <c r="D159" s="17" t="s">
        <v>52</v>
      </c>
      <c r="E159" s="31">
        <f>E$97*$C157/20</f>
        <v>8333.3333333333321</v>
      </c>
      <c r="F159" s="31">
        <f t="shared" ref="F159:N159" si="84">F$97*$C157/20</f>
        <v>15277.777777777777</v>
      </c>
      <c r="G159" s="31">
        <f t="shared" si="84"/>
        <v>21064.814814814814</v>
      </c>
      <c r="H159" s="31">
        <f t="shared" si="84"/>
        <v>25887.345679012345</v>
      </c>
      <c r="I159" s="31">
        <f t="shared" si="84"/>
        <v>29906.121399176955</v>
      </c>
      <c r="J159" s="31">
        <f t="shared" si="84"/>
        <v>33255.101165980799</v>
      </c>
      <c r="K159" s="31">
        <f t="shared" si="84"/>
        <v>36045.917638317333</v>
      </c>
      <c r="L159" s="31">
        <f t="shared" si="84"/>
        <v>38371.598031931106</v>
      </c>
      <c r="M159" s="31">
        <f t="shared" si="84"/>
        <v>40309.665026609262</v>
      </c>
      <c r="N159" s="31">
        <f t="shared" si="84"/>
        <v>41924.720855507723</v>
      </c>
      <c r="P159" s="2"/>
      <c r="Q159" s="2"/>
      <c r="R159" s="2"/>
    </row>
    <row r="160" spans="2:18" s="5" customFormat="1" ht="15" customHeight="1" x14ac:dyDescent="0.45">
      <c r="B160" s="105"/>
      <c r="C160" s="101">
        <v>2100000</v>
      </c>
      <c r="D160" s="17" t="s">
        <v>19</v>
      </c>
      <c r="E160" s="31">
        <f>E$96*$C160/20</f>
        <v>35000</v>
      </c>
      <c r="F160" s="31">
        <f t="shared" ref="F160:N160" si="85">F$96*$C160/20</f>
        <v>29166.666666666675</v>
      </c>
      <c r="G160" s="31">
        <f t="shared" si="85"/>
        <v>24305.555555555547</v>
      </c>
      <c r="H160" s="31">
        <f t="shared" si="85"/>
        <v>20254.629629629639</v>
      </c>
      <c r="I160" s="31">
        <f t="shared" si="85"/>
        <v>16878.858024691355</v>
      </c>
      <c r="J160" s="31">
        <f t="shared" si="85"/>
        <v>14065.715020576148</v>
      </c>
      <c r="K160" s="31">
        <f t="shared" si="85"/>
        <v>11721.429183813436</v>
      </c>
      <c r="L160" s="31">
        <f t="shared" si="85"/>
        <v>9767.8576531778635</v>
      </c>
      <c r="M160" s="31">
        <f t="shared" si="85"/>
        <v>8139.8813776482084</v>
      </c>
      <c r="N160" s="31">
        <f t="shared" si="85"/>
        <v>6783.2344813735299</v>
      </c>
      <c r="P160" s="2"/>
      <c r="Q160" s="2"/>
      <c r="R160" s="2"/>
    </row>
    <row r="161" spans="2:18" s="5" customFormat="1" ht="15" customHeight="1" x14ac:dyDescent="0.45">
      <c r="B161" s="105"/>
      <c r="C161" s="101"/>
      <c r="D161" s="17" t="s">
        <v>22</v>
      </c>
      <c r="E161" s="31"/>
      <c r="F161" s="31"/>
      <c r="G161" s="31"/>
      <c r="H161" s="31"/>
      <c r="I161" s="31">
        <f>SUM(E160:I160)/5</f>
        <v>25121.141975308641</v>
      </c>
      <c r="J161" s="31"/>
      <c r="K161" s="31"/>
      <c r="L161" s="31"/>
      <c r="M161" s="31"/>
      <c r="N161" s="31">
        <f>SUM(E160:N160)/10</f>
        <v>17608.382759313237</v>
      </c>
      <c r="P161" s="2"/>
      <c r="Q161" s="2"/>
      <c r="R161" s="2"/>
    </row>
    <row r="162" spans="2:18" s="5" customFormat="1" ht="15" customHeight="1" x14ac:dyDescent="0.45">
      <c r="B162" s="105"/>
      <c r="C162" s="101"/>
      <c r="D162" s="17" t="s">
        <v>52</v>
      </c>
      <c r="E162" s="31">
        <f>E$97*$C160/20</f>
        <v>17500</v>
      </c>
      <c r="F162" s="31">
        <f t="shared" ref="F162:N162" si="86">F$97*$C160/20</f>
        <v>32083.333333333336</v>
      </c>
      <c r="G162" s="31">
        <f t="shared" si="86"/>
        <v>44236.111111111109</v>
      </c>
      <c r="H162" s="31">
        <f t="shared" si="86"/>
        <v>54363.425925925934</v>
      </c>
      <c r="I162" s="31">
        <f t="shared" si="86"/>
        <v>62802.854938271608</v>
      </c>
      <c r="J162" s="31">
        <f t="shared" si="86"/>
        <v>69835.712448559672</v>
      </c>
      <c r="K162" s="31">
        <f t="shared" si="86"/>
        <v>75696.427040466398</v>
      </c>
      <c r="L162" s="31">
        <f t="shared" si="86"/>
        <v>80580.355867055332</v>
      </c>
      <c r="M162" s="31">
        <f t="shared" si="86"/>
        <v>84650.296555879439</v>
      </c>
      <c r="N162" s="31">
        <f t="shared" si="86"/>
        <v>88041.913796566208</v>
      </c>
      <c r="P162" s="2"/>
      <c r="Q162" s="2"/>
      <c r="R162" s="2"/>
    </row>
    <row r="163" spans="2:18" s="5" customFormat="1" ht="15" customHeight="1" x14ac:dyDescent="0.45">
      <c r="B163" s="99" t="s">
        <v>17</v>
      </c>
      <c r="C163" s="100">
        <v>20000</v>
      </c>
      <c r="D163" s="59" t="s">
        <v>19</v>
      </c>
      <c r="E163" s="29">
        <f>E$106*$C163/20</f>
        <v>3</v>
      </c>
      <c r="F163" s="29">
        <f t="shared" ref="F163:N163" si="87">F$106*$C163/20</f>
        <v>3</v>
      </c>
      <c r="G163" s="29">
        <f t="shared" si="87"/>
        <v>3</v>
      </c>
      <c r="H163" s="29">
        <f t="shared" si="87"/>
        <v>3</v>
      </c>
      <c r="I163" s="29">
        <f t="shared" si="87"/>
        <v>3</v>
      </c>
      <c r="J163" s="29">
        <f t="shared" si="87"/>
        <v>3</v>
      </c>
      <c r="K163" s="29">
        <f t="shared" si="87"/>
        <v>3</v>
      </c>
      <c r="L163" s="29">
        <f t="shared" si="87"/>
        <v>3</v>
      </c>
      <c r="M163" s="29">
        <f t="shared" si="87"/>
        <v>3</v>
      </c>
      <c r="N163" s="29">
        <f t="shared" si="87"/>
        <v>3</v>
      </c>
      <c r="P163" s="2"/>
      <c r="Q163" s="2"/>
      <c r="R163" s="2"/>
    </row>
    <row r="164" spans="2:18" s="5" customFormat="1" ht="15" customHeight="1" x14ac:dyDescent="0.45">
      <c r="B164" s="99"/>
      <c r="C164" s="100"/>
      <c r="D164" s="21" t="s">
        <v>22</v>
      </c>
      <c r="E164" s="29"/>
      <c r="F164" s="29"/>
      <c r="G164" s="29"/>
      <c r="H164" s="29"/>
      <c r="I164" s="29">
        <f>SUM(E163:I163)/5</f>
        <v>3</v>
      </c>
      <c r="J164" s="29"/>
      <c r="K164" s="29"/>
      <c r="L164" s="29"/>
      <c r="M164" s="29"/>
      <c r="N164" s="29">
        <f>SUM(E163:N163)/10</f>
        <v>3</v>
      </c>
      <c r="P164" s="2"/>
      <c r="Q164" s="2"/>
      <c r="R164" s="2"/>
    </row>
    <row r="165" spans="2:18" s="5" customFormat="1" ht="15" customHeight="1" x14ac:dyDescent="0.45">
      <c r="B165" s="99"/>
      <c r="C165" s="100"/>
      <c r="D165" s="21" t="s">
        <v>52</v>
      </c>
      <c r="E165" s="29">
        <f>E$107*$C163/20</f>
        <v>3</v>
      </c>
      <c r="F165" s="29">
        <f t="shared" ref="F165:N165" si="88">F$107*$C163/20</f>
        <v>6</v>
      </c>
      <c r="G165" s="29">
        <f t="shared" si="88"/>
        <v>9</v>
      </c>
      <c r="H165" s="29">
        <f t="shared" si="88"/>
        <v>12</v>
      </c>
      <c r="I165" s="29">
        <f t="shared" si="88"/>
        <v>15</v>
      </c>
      <c r="J165" s="29">
        <f t="shared" si="88"/>
        <v>18</v>
      </c>
      <c r="K165" s="29">
        <f t="shared" si="88"/>
        <v>21</v>
      </c>
      <c r="L165" s="29">
        <f t="shared" si="88"/>
        <v>24</v>
      </c>
      <c r="M165" s="29">
        <f t="shared" si="88"/>
        <v>27.000000000000007</v>
      </c>
      <c r="N165" s="29">
        <f t="shared" si="88"/>
        <v>30.000000000000007</v>
      </c>
      <c r="P165" s="2"/>
      <c r="Q165" s="2"/>
      <c r="R165" s="2"/>
    </row>
    <row r="166" spans="2:18" s="5" customFormat="1" ht="15" customHeight="1" x14ac:dyDescent="0.45">
      <c r="B166" s="99"/>
      <c r="C166" s="100">
        <v>400000</v>
      </c>
      <c r="D166" s="59" t="s">
        <v>19</v>
      </c>
      <c r="E166" s="29">
        <f>E$106*$C166/20</f>
        <v>60</v>
      </c>
      <c r="F166" s="29">
        <f t="shared" ref="F166:N166" si="89">F$106*$C166/20</f>
        <v>60</v>
      </c>
      <c r="G166" s="29">
        <f t="shared" si="89"/>
        <v>60</v>
      </c>
      <c r="H166" s="29">
        <f t="shared" si="89"/>
        <v>60</v>
      </c>
      <c r="I166" s="29">
        <f t="shared" si="89"/>
        <v>60</v>
      </c>
      <c r="J166" s="29">
        <f t="shared" si="89"/>
        <v>60</v>
      </c>
      <c r="K166" s="29">
        <f t="shared" si="89"/>
        <v>60</v>
      </c>
      <c r="L166" s="29">
        <f t="shared" si="89"/>
        <v>60</v>
      </c>
      <c r="M166" s="29">
        <f t="shared" si="89"/>
        <v>60</v>
      </c>
      <c r="N166" s="29">
        <f t="shared" si="89"/>
        <v>60</v>
      </c>
      <c r="P166" s="2"/>
      <c r="Q166" s="2"/>
      <c r="R166" s="2"/>
    </row>
    <row r="167" spans="2:18" s="5" customFormat="1" ht="15" customHeight="1" x14ac:dyDescent="0.45">
      <c r="B167" s="99"/>
      <c r="C167" s="100"/>
      <c r="D167" s="21" t="s">
        <v>22</v>
      </c>
      <c r="E167" s="29"/>
      <c r="F167" s="29"/>
      <c r="G167" s="29"/>
      <c r="H167" s="29"/>
      <c r="I167" s="29">
        <f>SUM(E166:I166)/5</f>
        <v>60</v>
      </c>
      <c r="J167" s="29"/>
      <c r="K167" s="29"/>
      <c r="L167" s="29"/>
      <c r="M167" s="29"/>
      <c r="N167" s="29">
        <f>SUM(E166:N166)/10</f>
        <v>60</v>
      </c>
      <c r="P167" s="2"/>
      <c r="Q167" s="2"/>
      <c r="R167" s="2"/>
    </row>
    <row r="168" spans="2:18" s="5" customFormat="1" ht="15" customHeight="1" x14ac:dyDescent="0.45">
      <c r="B168" s="99"/>
      <c r="C168" s="100"/>
      <c r="D168" s="21" t="s">
        <v>52</v>
      </c>
      <c r="E168" s="29">
        <f>E$107*$C166/20</f>
        <v>60</v>
      </c>
      <c r="F168" s="29">
        <f t="shared" ref="F168:N168" si="90">F$107*$C166/20</f>
        <v>120</v>
      </c>
      <c r="G168" s="29">
        <f t="shared" si="90"/>
        <v>179.99999999999997</v>
      </c>
      <c r="H168" s="29">
        <f t="shared" si="90"/>
        <v>240</v>
      </c>
      <c r="I168" s="29">
        <f t="shared" si="90"/>
        <v>300</v>
      </c>
      <c r="J168" s="29">
        <f t="shared" si="90"/>
        <v>359.99999999999994</v>
      </c>
      <c r="K168" s="29">
        <f t="shared" si="90"/>
        <v>420</v>
      </c>
      <c r="L168" s="29">
        <f t="shared" si="90"/>
        <v>480</v>
      </c>
      <c r="M168" s="29">
        <f t="shared" si="90"/>
        <v>540.00000000000011</v>
      </c>
      <c r="N168" s="29">
        <f t="shared" si="90"/>
        <v>600.00000000000011</v>
      </c>
      <c r="P168" s="2"/>
      <c r="Q168" s="2"/>
      <c r="R168" s="2"/>
    </row>
    <row r="169" spans="2:18" s="5" customFormat="1" ht="15" customHeight="1" x14ac:dyDescent="0.45">
      <c r="B169" s="99"/>
      <c r="C169" s="101">
        <v>1000000</v>
      </c>
      <c r="D169" s="17" t="s">
        <v>19</v>
      </c>
      <c r="E169" s="31">
        <f>E$106*$C$169/20</f>
        <v>150</v>
      </c>
      <c r="F169" s="31">
        <f t="shared" ref="F169:N169" si="91">F$106*$C$169/20</f>
        <v>150</v>
      </c>
      <c r="G169" s="31">
        <f t="shared" si="91"/>
        <v>150</v>
      </c>
      <c r="H169" s="31">
        <f t="shared" si="91"/>
        <v>150</v>
      </c>
      <c r="I169" s="31">
        <f t="shared" si="91"/>
        <v>150</v>
      </c>
      <c r="J169" s="31">
        <f t="shared" si="91"/>
        <v>150</v>
      </c>
      <c r="K169" s="31">
        <f t="shared" si="91"/>
        <v>150</v>
      </c>
      <c r="L169" s="31">
        <f t="shared" si="91"/>
        <v>150</v>
      </c>
      <c r="M169" s="31">
        <f t="shared" si="91"/>
        <v>150</v>
      </c>
      <c r="N169" s="31">
        <f t="shared" si="91"/>
        <v>150</v>
      </c>
      <c r="P169" s="2"/>
      <c r="Q169" s="2"/>
      <c r="R169" s="2"/>
    </row>
    <row r="170" spans="2:18" s="5" customFormat="1" ht="15" customHeight="1" x14ac:dyDescent="0.45">
      <c r="B170" s="99"/>
      <c r="C170" s="101"/>
      <c r="D170" s="17" t="s">
        <v>22</v>
      </c>
      <c r="E170" s="31"/>
      <c r="F170" s="31"/>
      <c r="G170" s="31"/>
      <c r="H170" s="31"/>
      <c r="I170" s="31">
        <f>SUM(E169:I169)/5</f>
        <v>150</v>
      </c>
      <c r="J170" s="31"/>
      <c r="K170" s="31"/>
      <c r="L170" s="31"/>
      <c r="M170" s="31"/>
      <c r="N170" s="31">
        <f>SUM(E169:N169)/10</f>
        <v>150</v>
      </c>
      <c r="P170" s="2"/>
      <c r="Q170" s="2"/>
      <c r="R170" s="2"/>
    </row>
    <row r="171" spans="2:18" s="5" customFormat="1" ht="15" customHeight="1" x14ac:dyDescent="0.45">
      <c r="B171" s="99"/>
      <c r="C171" s="101"/>
      <c r="D171" s="17" t="s">
        <v>52</v>
      </c>
      <c r="E171" s="31">
        <f>E$107*$C169/20</f>
        <v>150</v>
      </c>
      <c r="F171" s="31">
        <f t="shared" ref="F171:N171" si="92">F$107*$C169/20</f>
        <v>300</v>
      </c>
      <c r="G171" s="31">
        <f t="shared" si="92"/>
        <v>450</v>
      </c>
      <c r="H171" s="31">
        <f t="shared" si="92"/>
        <v>600</v>
      </c>
      <c r="I171" s="31">
        <f t="shared" si="92"/>
        <v>750</v>
      </c>
      <c r="J171" s="31">
        <f t="shared" si="92"/>
        <v>900</v>
      </c>
      <c r="K171" s="31">
        <f t="shared" si="92"/>
        <v>1050</v>
      </c>
      <c r="L171" s="31">
        <f t="shared" si="92"/>
        <v>1200</v>
      </c>
      <c r="M171" s="31">
        <f t="shared" si="92"/>
        <v>1350.0000000000002</v>
      </c>
      <c r="N171" s="31">
        <f t="shared" si="92"/>
        <v>1500.0000000000005</v>
      </c>
      <c r="P171" s="2"/>
      <c r="Q171" s="2"/>
      <c r="R171" s="2"/>
    </row>
    <row r="172" spans="2:18" s="5" customFormat="1" ht="15" customHeight="1" x14ac:dyDescent="0.45">
      <c r="B172" s="99"/>
      <c r="C172" s="101">
        <v>2100000</v>
      </c>
      <c r="D172" s="17" t="s">
        <v>19</v>
      </c>
      <c r="E172" s="31">
        <f>E$106*$C172/20</f>
        <v>315</v>
      </c>
      <c r="F172" s="31">
        <f t="shared" ref="F172:N172" si="93">F$106*$C172/20</f>
        <v>315</v>
      </c>
      <c r="G172" s="31">
        <f t="shared" si="93"/>
        <v>315</v>
      </c>
      <c r="H172" s="31">
        <f t="shared" si="93"/>
        <v>315</v>
      </c>
      <c r="I172" s="31">
        <f t="shared" si="93"/>
        <v>315</v>
      </c>
      <c r="J172" s="31">
        <f t="shared" si="93"/>
        <v>315</v>
      </c>
      <c r="K172" s="31">
        <f t="shared" si="93"/>
        <v>315</v>
      </c>
      <c r="L172" s="31">
        <f t="shared" si="93"/>
        <v>315</v>
      </c>
      <c r="M172" s="31">
        <f t="shared" si="93"/>
        <v>315</v>
      </c>
      <c r="N172" s="31">
        <f t="shared" si="93"/>
        <v>315</v>
      </c>
      <c r="P172" s="2"/>
      <c r="Q172" s="2"/>
      <c r="R172" s="2"/>
    </row>
    <row r="173" spans="2:18" s="5" customFormat="1" ht="15" customHeight="1" x14ac:dyDescent="0.45">
      <c r="B173" s="99"/>
      <c r="C173" s="101"/>
      <c r="D173" s="17" t="s">
        <v>22</v>
      </c>
      <c r="E173" s="31"/>
      <c r="F173" s="31"/>
      <c r="G173" s="31"/>
      <c r="H173" s="31"/>
      <c r="I173" s="31">
        <f>SUM(E172:I172)/5</f>
        <v>315</v>
      </c>
      <c r="J173" s="31"/>
      <c r="K173" s="31"/>
      <c r="L173" s="31"/>
      <c r="M173" s="31"/>
      <c r="N173" s="31">
        <f>SUM(E172:N172)/10</f>
        <v>315</v>
      </c>
      <c r="P173" s="2"/>
      <c r="Q173" s="2"/>
      <c r="R173" s="2"/>
    </row>
    <row r="174" spans="2:18" s="5" customFormat="1" ht="15" customHeight="1" x14ac:dyDescent="0.45">
      <c r="B174" s="99"/>
      <c r="C174" s="101"/>
      <c r="D174" s="17" t="s">
        <v>52</v>
      </c>
      <c r="E174" s="31">
        <f>E$107*$C172/20</f>
        <v>315</v>
      </c>
      <c r="F174" s="31">
        <f t="shared" ref="F174:N174" si="94">F$107*$C172/20</f>
        <v>630</v>
      </c>
      <c r="G174" s="31">
        <f t="shared" si="94"/>
        <v>945</v>
      </c>
      <c r="H174" s="31">
        <f t="shared" si="94"/>
        <v>1260</v>
      </c>
      <c r="I174" s="31">
        <f t="shared" si="94"/>
        <v>1575</v>
      </c>
      <c r="J174" s="31">
        <f t="shared" si="94"/>
        <v>1890</v>
      </c>
      <c r="K174" s="31">
        <f t="shared" si="94"/>
        <v>2205</v>
      </c>
      <c r="L174" s="31">
        <f t="shared" si="94"/>
        <v>2520</v>
      </c>
      <c r="M174" s="31">
        <f t="shared" si="94"/>
        <v>2835.0000000000005</v>
      </c>
      <c r="N174" s="31">
        <f t="shared" si="94"/>
        <v>3150.0000000000009</v>
      </c>
      <c r="P174" s="2"/>
      <c r="Q174" s="2"/>
      <c r="R174" s="2"/>
    </row>
    <row r="175" spans="2:18" s="5" customFormat="1" ht="15" customHeight="1" x14ac:dyDescent="0.45">
      <c r="B175" s="99" t="s">
        <v>73</v>
      </c>
      <c r="C175" s="100">
        <v>20000</v>
      </c>
      <c r="D175" s="59" t="s">
        <v>19</v>
      </c>
      <c r="E175" s="29">
        <f>E$120*$C175/20</f>
        <v>41.666666666666664</v>
      </c>
      <c r="F175" s="29">
        <f t="shared" ref="F175:N175" si="95">F$120*$C175/20</f>
        <v>34.722222222222221</v>
      </c>
      <c r="G175" s="29">
        <f t="shared" si="95"/>
        <v>28.935185185185183</v>
      </c>
      <c r="H175" s="29">
        <f t="shared" si="95"/>
        <v>24.112654320987652</v>
      </c>
      <c r="I175" s="29">
        <f t="shared" si="95"/>
        <v>20.093878600823047</v>
      </c>
      <c r="J175" s="29">
        <f t="shared" si="95"/>
        <v>16.744898834019203</v>
      </c>
      <c r="K175" s="29">
        <f t="shared" si="95"/>
        <v>13.954082361682669</v>
      </c>
      <c r="L175" s="29">
        <f t="shared" si="95"/>
        <v>11.628401968068893</v>
      </c>
      <c r="M175" s="29">
        <f t="shared" si="95"/>
        <v>9.690334973390744</v>
      </c>
      <c r="N175" s="29">
        <f t="shared" si="95"/>
        <v>8.0752791444922885</v>
      </c>
      <c r="P175" s="2"/>
      <c r="Q175" s="2"/>
      <c r="R175" s="2"/>
    </row>
    <row r="176" spans="2:18" s="5" customFormat="1" ht="15" customHeight="1" x14ac:dyDescent="0.45">
      <c r="B176" s="99"/>
      <c r="C176" s="100"/>
      <c r="D176" s="21" t="s">
        <v>22</v>
      </c>
      <c r="E176" s="29"/>
      <c r="F176" s="29"/>
      <c r="G176" s="29"/>
      <c r="H176" s="29"/>
      <c r="I176" s="29">
        <f>SUM(E175:I175)/5</f>
        <v>29.906121399176953</v>
      </c>
      <c r="J176" s="29"/>
      <c r="K176" s="29"/>
      <c r="L176" s="29"/>
      <c r="M176" s="29"/>
      <c r="N176" s="29">
        <f>SUM(E175:N175)/10</f>
        <v>20.962360427753858</v>
      </c>
      <c r="P176" s="2"/>
      <c r="Q176" s="2"/>
      <c r="R176" s="2"/>
    </row>
    <row r="177" spans="2:18" s="5" customFormat="1" ht="15" customHeight="1" x14ac:dyDescent="0.45">
      <c r="B177" s="99"/>
      <c r="C177" s="100"/>
      <c r="D177" s="21" t="s">
        <v>52</v>
      </c>
      <c r="E177" s="29">
        <f>E$122*$C175/20</f>
        <v>41.666666666666664</v>
      </c>
      <c r="F177" s="29">
        <f t="shared" ref="F177:N177" si="96">F$122*$C175/20</f>
        <v>76.388888888888886</v>
      </c>
      <c r="G177" s="29">
        <f t="shared" si="96"/>
        <v>105.3240740740741</v>
      </c>
      <c r="H177" s="29">
        <f t="shared" si="96"/>
        <v>129.43672839506169</v>
      </c>
      <c r="I177" s="29">
        <f t="shared" si="96"/>
        <v>149.53060699588482</v>
      </c>
      <c r="J177" s="29">
        <f t="shared" si="96"/>
        <v>166.27550582990381</v>
      </c>
      <c r="K177" s="29">
        <f t="shared" si="96"/>
        <v>180.22958819158674</v>
      </c>
      <c r="L177" s="29">
        <f t="shared" si="96"/>
        <v>191.85799015965569</v>
      </c>
      <c r="M177" s="29">
        <f t="shared" si="96"/>
        <v>201.54832513304669</v>
      </c>
      <c r="N177" s="29">
        <f t="shared" si="96"/>
        <v>209.62360427753828</v>
      </c>
      <c r="P177" s="2"/>
      <c r="Q177" s="2"/>
      <c r="R177" s="2"/>
    </row>
    <row r="178" spans="2:18" s="5" customFormat="1" ht="15" customHeight="1" x14ac:dyDescent="0.45">
      <c r="B178" s="99"/>
      <c r="C178" s="100">
        <v>400000</v>
      </c>
      <c r="D178" s="59" t="s">
        <v>19</v>
      </c>
      <c r="E178" s="29">
        <f>E$120*$C178/20</f>
        <v>833.33333333333326</v>
      </c>
      <c r="F178" s="29">
        <f t="shared" ref="F178:N178" si="97">F$120*$C178/20</f>
        <v>694.44444444444446</v>
      </c>
      <c r="G178" s="29">
        <f t="shared" si="97"/>
        <v>578.7037037037037</v>
      </c>
      <c r="H178" s="29">
        <f t="shared" si="97"/>
        <v>482.25308641975306</v>
      </c>
      <c r="I178" s="29">
        <f t="shared" si="97"/>
        <v>401.87757201646093</v>
      </c>
      <c r="J178" s="29">
        <f t="shared" si="97"/>
        <v>334.89797668038403</v>
      </c>
      <c r="K178" s="29">
        <f t="shared" si="97"/>
        <v>279.08164723365337</v>
      </c>
      <c r="L178" s="29">
        <f t="shared" si="97"/>
        <v>232.56803936137786</v>
      </c>
      <c r="M178" s="29">
        <f t="shared" si="97"/>
        <v>193.80669946781487</v>
      </c>
      <c r="N178" s="29">
        <f t="shared" si="97"/>
        <v>161.50558288984575</v>
      </c>
      <c r="P178" s="2"/>
      <c r="Q178" s="2"/>
      <c r="R178" s="2"/>
    </row>
    <row r="179" spans="2:18" s="5" customFormat="1" ht="15" customHeight="1" x14ac:dyDescent="0.45">
      <c r="B179" s="99"/>
      <c r="C179" s="100"/>
      <c r="D179" s="21" t="s">
        <v>22</v>
      </c>
      <c r="E179" s="29"/>
      <c r="F179" s="29"/>
      <c r="G179" s="29"/>
      <c r="H179" s="29"/>
      <c r="I179" s="29">
        <f>SUM(E178:I178)/5</f>
        <v>598.12242798353907</v>
      </c>
      <c r="J179" s="29"/>
      <c r="K179" s="29"/>
      <c r="L179" s="29"/>
      <c r="M179" s="29"/>
      <c r="N179" s="29">
        <f>SUM(E178:N178)/10</f>
        <v>419.24720855507712</v>
      </c>
      <c r="P179" s="2"/>
      <c r="Q179" s="2"/>
      <c r="R179" s="2"/>
    </row>
    <row r="180" spans="2:18" s="5" customFormat="1" ht="15" customHeight="1" x14ac:dyDescent="0.45">
      <c r="B180" s="99"/>
      <c r="C180" s="100"/>
      <c r="D180" s="21" t="s">
        <v>52</v>
      </c>
      <c r="E180" s="29">
        <f>E$122*$C178/20</f>
        <v>833.33333333333326</v>
      </c>
      <c r="F180" s="29">
        <f t="shared" ref="F180:N180" si="98">F$122*$C178/20</f>
        <v>1527.7777777777776</v>
      </c>
      <c r="G180" s="29">
        <f t="shared" si="98"/>
        <v>2106.4814814814822</v>
      </c>
      <c r="H180" s="29">
        <f t="shared" si="98"/>
        <v>2588.7345679012333</v>
      </c>
      <c r="I180" s="29">
        <f t="shared" si="98"/>
        <v>2990.6121399176964</v>
      </c>
      <c r="J180" s="29">
        <f t="shared" si="98"/>
        <v>3325.5101165980764</v>
      </c>
      <c r="K180" s="29">
        <f t="shared" si="98"/>
        <v>3604.5917638317346</v>
      </c>
      <c r="L180" s="29">
        <f t="shared" si="98"/>
        <v>3837.1598031931135</v>
      </c>
      <c r="M180" s="29">
        <f t="shared" si="98"/>
        <v>4030.9665026609337</v>
      </c>
      <c r="N180" s="29">
        <f t="shared" si="98"/>
        <v>4192.4720855507658</v>
      </c>
      <c r="P180" s="2"/>
      <c r="Q180" s="2"/>
      <c r="R180" s="2"/>
    </row>
    <row r="181" spans="2:18" s="5" customFormat="1" ht="15" customHeight="1" x14ac:dyDescent="0.45">
      <c r="B181" s="99"/>
      <c r="C181" s="101">
        <v>1000000</v>
      </c>
      <c r="D181" s="17" t="s">
        <v>19</v>
      </c>
      <c r="E181" s="31">
        <f>E$120*$C$181/20</f>
        <v>2083.333333333333</v>
      </c>
      <c r="F181" s="31">
        <f t="shared" ref="F181:N181" si="99">F$120*$C$181/20</f>
        <v>1736.1111111111113</v>
      </c>
      <c r="G181" s="31">
        <f t="shared" si="99"/>
        <v>1446.7592592592594</v>
      </c>
      <c r="H181" s="31">
        <f t="shared" si="99"/>
        <v>1205.6327160493827</v>
      </c>
      <c r="I181" s="31">
        <f t="shared" si="99"/>
        <v>1004.6939300411523</v>
      </c>
      <c r="J181" s="31">
        <f t="shared" si="99"/>
        <v>837.24494170096</v>
      </c>
      <c r="K181" s="31">
        <f t="shared" si="99"/>
        <v>697.70411808413348</v>
      </c>
      <c r="L181" s="31">
        <f t="shared" si="99"/>
        <v>581.42009840344463</v>
      </c>
      <c r="M181" s="31">
        <f t="shared" si="99"/>
        <v>484.51674866953715</v>
      </c>
      <c r="N181" s="31">
        <f t="shared" si="99"/>
        <v>403.76395722461439</v>
      </c>
      <c r="P181" s="2"/>
      <c r="Q181" s="2"/>
      <c r="R181" s="2"/>
    </row>
    <row r="182" spans="2:18" s="5" customFormat="1" ht="15" customHeight="1" x14ac:dyDescent="0.45">
      <c r="B182" s="99"/>
      <c r="C182" s="101"/>
      <c r="D182" s="17" t="s">
        <v>22</v>
      </c>
      <c r="E182" s="31"/>
      <c r="F182" s="31"/>
      <c r="G182" s="31"/>
      <c r="H182" s="31"/>
      <c r="I182" s="31">
        <f>SUM(E181:I181)/5</f>
        <v>1495.3060699588477</v>
      </c>
      <c r="J182" s="31"/>
      <c r="K182" s="31"/>
      <c r="L182" s="31"/>
      <c r="M182" s="31"/>
      <c r="N182" s="31">
        <f>SUM(E181:N181)/10</f>
        <v>1048.1180213876928</v>
      </c>
      <c r="P182" s="2"/>
      <c r="Q182" s="2"/>
      <c r="R182" s="2"/>
    </row>
    <row r="183" spans="2:18" s="5" customFormat="1" ht="15" customHeight="1" x14ac:dyDescent="0.45">
      <c r="B183" s="99"/>
      <c r="C183" s="101"/>
      <c r="D183" s="17" t="s">
        <v>52</v>
      </c>
      <c r="E183" s="31">
        <f>E$122*$C181/20</f>
        <v>2083.333333333333</v>
      </c>
      <c r="F183" s="31">
        <f t="shared" ref="F183:N183" si="100">F$122*$C181/20</f>
        <v>3819.4444444444439</v>
      </c>
      <c r="G183" s="31">
        <f t="shared" si="100"/>
        <v>5266.2037037037062</v>
      </c>
      <c r="H183" s="31">
        <f t="shared" si="100"/>
        <v>6471.8364197530846</v>
      </c>
      <c r="I183" s="31">
        <f t="shared" si="100"/>
        <v>7476.5303497942414</v>
      </c>
      <c r="J183" s="31">
        <f t="shared" si="100"/>
        <v>8313.7752914951889</v>
      </c>
      <c r="K183" s="31">
        <f t="shared" si="100"/>
        <v>9011.4794095793368</v>
      </c>
      <c r="L183" s="31">
        <f t="shared" si="100"/>
        <v>9592.8995079827837</v>
      </c>
      <c r="M183" s="31">
        <f t="shared" si="100"/>
        <v>10077.416256652334</v>
      </c>
      <c r="N183" s="31">
        <f t="shared" si="100"/>
        <v>10481.180213876914</v>
      </c>
      <c r="P183" s="2"/>
      <c r="Q183" s="2"/>
      <c r="R183" s="2"/>
    </row>
    <row r="184" spans="2:18" s="5" customFormat="1" ht="15" customHeight="1" x14ac:dyDescent="0.45">
      <c r="B184" s="99"/>
      <c r="C184" s="101">
        <v>2100000</v>
      </c>
      <c r="D184" s="17" t="s">
        <v>19</v>
      </c>
      <c r="E184" s="31">
        <f>E$120*$C$184/20</f>
        <v>4375</v>
      </c>
      <c r="F184" s="31">
        <f t="shared" ref="F184:N184" si="101">F$120*$C$184/20</f>
        <v>3645.8333333333335</v>
      </c>
      <c r="G184" s="31">
        <f t="shared" si="101"/>
        <v>3038.1944444444443</v>
      </c>
      <c r="H184" s="31">
        <f t="shared" si="101"/>
        <v>2531.8287037037035</v>
      </c>
      <c r="I184" s="31">
        <f t="shared" si="101"/>
        <v>2109.8572530864199</v>
      </c>
      <c r="J184" s="31">
        <f t="shared" si="101"/>
        <v>1758.2143775720165</v>
      </c>
      <c r="K184" s="31">
        <f t="shared" si="101"/>
        <v>1465.1786479766802</v>
      </c>
      <c r="L184" s="31">
        <f t="shared" si="101"/>
        <v>1220.9822066472339</v>
      </c>
      <c r="M184" s="31">
        <f t="shared" si="101"/>
        <v>1017.4851722060281</v>
      </c>
      <c r="N184" s="31">
        <f t="shared" si="101"/>
        <v>847.9043101716901</v>
      </c>
      <c r="P184" s="2"/>
      <c r="Q184" s="2"/>
      <c r="R184" s="2"/>
    </row>
    <row r="185" spans="2:18" s="5" customFormat="1" ht="15" customHeight="1" x14ac:dyDescent="0.45">
      <c r="B185" s="99"/>
      <c r="C185" s="101"/>
      <c r="D185" s="17" t="s">
        <v>22</v>
      </c>
      <c r="E185" s="31"/>
      <c r="F185" s="31"/>
      <c r="G185" s="31"/>
      <c r="H185" s="31"/>
      <c r="I185" s="31">
        <f>SUM(E184:I184)/5</f>
        <v>3140.1427469135806</v>
      </c>
      <c r="J185" s="31"/>
      <c r="K185" s="31"/>
      <c r="L185" s="31"/>
      <c r="M185" s="31"/>
      <c r="N185" s="31">
        <f>SUM(E184:N184)/10</f>
        <v>2201.0478449141547</v>
      </c>
      <c r="P185" s="2"/>
      <c r="Q185" s="2"/>
      <c r="R185" s="2"/>
    </row>
    <row r="186" spans="2:18" s="5" customFormat="1" ht="15" customHeight="1" x14ac:dyDescent="0.45">
      <c r="B186" s="99"/>
      <c r="C186" s="101"/>
      <c r="D186" s="17" t="s">
        <v>52</v>
      </c>
      <c r="E186" s="31">
        <f>E$122*$C184/20</f>
        <v>4375</v>
      </c>
      <c r="F186" s="31">
        <f t="shared" ref="F186:N186" si="102">F$122*$C184/20</f>
        <v>8020.833333333333</v>
      </c>
      <c r="G186" s="31">
        <f t="shared" si="102"/>
        <v>11059.027777777781</v>
      </c>
      <c r="H186" s="31">
        <f t="shared" si="102"/>
        <v>13590.856481481478</v>
      </c>
      <c r="I186" s="31">
        <f t="shared" si="102"/>
        <v>15700.713734567908</v>
      </c>
      <c r="J186" s="31">
        <f t="shared" si="102"/>
        <v>17458.9281121399</v>
      </c>
      <c r="K186" s="31">
        <f t="shared" si="102"/>
        <v>18924.106760116607</v>
      </c>
      <c r="L186" s="31">
        <f t="shared" si="102"/>
        <v>20145.088966763848</v>
      </c>
      <c r="M186" s="31">
        <f t="shared" si="102"/>
        <v>21162.574138969903</v>
      </c>
      <c r="N186" s="31">
        <f t="shared" si="102"/>
        <v>22010.478449141519</v>
      </c>
      <c r="P186" s="2"/>
      <c r="Q186" s="2"/>
      <c r="R186" s="2"/>
    </row>
    <row r="187" spans="2:18" s="5" customFormat="1" ht="15" customHeight="1" x14ac:dyDescent="0.45">
      <c r="B187" s="99" t="s">
        <v>18</v>
      </c>
      <c r="C187" s="100">
        <v>20000</v>
      </c>
      <c r="D187" s="59" t="s">
        <v>19</v>
      </c>
      <c r="E187" s="29">
        <f>E151+E163+E175</f>
        <v>378</v>
      </c>
      <c r="F187" s="29">
        <f t="shared" ref="F187:N187" si="103">F151+F163+F175</f>
        <v>315.50000000000006</v>
      </c>
      <c r="G187" s="29">
        <f t="shared" si="103"/>
        <v>263.41666666666657</v>
      </c>
      <c r="H187" s="29">
        <f t="shared" si="103"/>
        <v>220.01388888888897</v>
      </c>
      <c r="I187" s="29">
        <f t="shared" si="103"/>
        <v>183.84490740740736</v>
      </c>
      <c r="J187" s="29">
        <f t="shared" si="103"/>
        <v>153.70408950617298</v>
      </c>
      <c r="K187" s="29">
        <f t="shared" si="103"/>
        <v>128.58674125514398</v>
      </c>
      <c r="L187" s="29">
        <f t="shared" si="103"/>
        <v>107.65561771261997</v>
      </c>
      <c r="M187" s="29">
        <f t="shared" si="103"/>
        <v>90.213014760516529</v>
      </c>
      <c r="N187" s="29">
        <f t="shared" si="103"/>
        <v>75.677512300430664</v>
      </c>
      <c r="P187" s="2"/>
      <c r="Q187" s="2"/>
      <c r="R187" s="2"/>
    </row>
    <row r="188" spans="2:18" s="5" customFormat="1" ht="15" customHeight="1" x14ac:dyDescent="0.45">
      <c r="B188" s="99"/>
      <c r="C188" s="100"/>
      <c r="D188" s="21" t="s">
        <v>22</v>
      </c>
      <c r="E188" s="29"/>
      <c r="F188" s="29"/>
      <c r="G188" s="29"/>
      <c r="H188" s="29"/>
      <c r="I188" s="30">
        <f>SUM(E187:I187)/5</f>
        <v>272.15509259259255</v>
      </c>
      <c r="J188" s="29"/>
      <c r="K188" s="29"/>
      <c r="L188" s="29"/>
      <c r="M188" s="29"/>
      <c r="N188" s="29">
        <f>SUM(E187:N187)/10</f>
        <v>191.66124384978468</v>
      </c>
      <c r="P188" s="2"/>
      <c r="Q188" s="2"/>
      <c r="R188" s="2"/>
    </row>
    <row r="189" spans="2:18" s="5" customFormat="1" ht="15" customHeight="1" x14ac:dyDescent="0.45">
      <c r="B189" s="99"/>
      <c r="C189" s="100"/>
      <c r="D189" s="21" t="s">
        <v>52</v>
      </c>
      <c r="E189" s="29">
        <f>E153+E165+E177</f>
        <v>211.33333333333331</v>
      </c>
      <c r="F189" s="29">
        <f t="shared" ref="F189:N190" si="104">F153+F165+F177</f>
        <v>387.94444444444446</v>
      </c>
      <c r="G189" s="29">
        <f t="shared" si="104"/>
        <v>535.62037037037032</v>
      </c>
      <c r="H189" s="29">
        <f t="shared" si="104"/>
        <v>659.18364197530855</v>
      </c>
      <c r="I189" s="30">
        <f t="shared" si="104"/>
        <v>762.65303497942386</v>
      </c>
      <c r="J189" s="29">
        <f t="shared" si="104"/>
        <v>849.37752914951989</v>
      </c>
      <c r="K189" s="29">
        <f t="shared" si="104"/>
        <v>922.14794095793332</v>
      </c>
      <c r="L189" s="29">
        <f t="shared" si="104"/>
        <v>983.28995079827791</v>
      </c>
      <c r="M189" s="29">
        <f t="shared" si="104"/>
        <v>1034.7416256652318</v>
      </c>
      <c r="N189" s="29">
        <f t="shared" si="104"/>
        <v>1078.1180213876928</v>
      </c>
      <c r="P189" s="2"/>
      <c r="Q189" s="2"/>
      <c r="R189" s="2"/>
    </row>
    <row r="190" spans="2:18" s="5" customFormat="1" ht="15" customHeight="1" x14ac:dyDescent="0.45">
      <c r="B190" s="99"/>
      <c r="C190" s="100">
        <v>400000</v>
      </c>
      <c r="D190" s="59" t="s">
        <v>19</v>
      </c>
      <c r="E190" s="29">
        <f>E154+E166+E178</f>
        <v>7559.9999999999991</v>
      </c>
      <c r="F190" s="29">
        <f t="shared" si="104"/>
        <v>6310.0000000000009</v>
      </c>
      <c r="G190" s="29">
        <f t="shared" si="104"/>
        <v>5268.3333333333312</v>
      </c>
      <c r="H190" s="29">
        <f t="shared" si="104"/>
        <v>4400.2777777777792</v>
      </c>
      <c r="I190" s="29">
        <f t="shared" si="104"/>
        <v>3676.8981481481469</v>
      </c>
      <c r="J190" s="29">
        <f t="shared" si="104"/>
        <v>3074.0817901234595</v>
      </c>
      <c r="K190" s="29">
        <f t="shared" si="104"/>
        <v>2571.7348251028793</v>
      </c>
      <c r="L190" s="29">
        <f t="shared" si="104"/>
        <v>2153.1123542523997</v>
      </c>
      <c r="M190" s="29">
        <f t="shared" si="104"/>
        <v>1804.2602952103307</v>
      </c>
      <c r="N190" s="29">
        <f t="shared" si="104"/>
        <v>1513.5502460086134</v>
      </c>
      <c r="P190" s="2"/>
      <c r="Q190" s="2"/>
      <c r="R190" s="2"/>
    </row>
    <row r="191" spans="2:18" s="5" customFormat="1" ht="15" customHeight="1" x14ac:dyDescent="0.45">
      <c r="B191" s="99"/>
      <c r="C191" s="100"/>
      <c r="D191" s="21" t="s">
        <v>22</v>
      </c>
      <c r="E191" s="29"/>
      <c r="F191" s="29"/>
      <c r="G191" s="29"/>
      <c r="H191" s="29"/>
      <c r="I191" s="30">
        <f>SUM(E190:I190)/5</f>
        <v>5443.1018518518513</v>
      </c>
      <c r="J191" s="29"/>
      <c r="K191" s="29"/>
      <c r="L191" s="29"/>
      <c r="M191" s="29"/>
      <c r="N191" s="29">
        <f>SUM(E190:N190)/10</f>
        <v>3833.2248769956941</v>
      </c>
      <c r="P191" s="2"/>
      <c r="Q191" s="2"/>
      <c r="R191" s="2"/>
    </row>
    <row r="192" spans="2:18" s="5" customFormat="1" ht="15" customHeight="1" x14ac:dyDescent="0.45">
      <c r="B192" s="99"/>
      <c r="C192" s="100"/>
      <c r="D192" s="21" t="s">
        <v>52</v>
      </c>
      <c r="E192" s="29">
        <f>E156+E168+E180</f>
        <v>4226.6666666666661</v>
      </c>
      <c r="F192" s="29">
        <f t="shared" ref="F192:N193" si="105">F156+F168+F180</f>
        <v>7758.8888888888887</v>
      </c>
      <c r="G192" s="29">
        <f t="shared" si="105"/>
        <v>10712.407407407407</v>
      </c>
      <c r="H192" s="29">
        <f t="shared" si="105"/>
        <v>13183.672839506173</v>
      </c>
      <c r="I192" s="30">
        <f t="shared" si="105"/>
        <v>15253.060699588477</v>
      </c>
      <c r="J192" s="29">
        <f t="shared" si="105"/>
        <v>16987.550582990396</v>
      </c>
      <c r="K192" s="29">
        <f t="shared" si="105"/>
        <v>18442.958819158666</v>
      </c>
      <c r="L192" s="29">
        <f t="shared" si="105"/>
        <v>19665.799015965556</v>
      </c>
      <c r="M192" s="29">
        <f t="shared" si="105"/>
        <v>20694.832513304638</v>
      </c>
      <c r="N192" s="29">
        <f t="shared" si="105"/>
        <v>21562.360427753851</v>
      </c>
      <c r="P192" s="2"/>
      <c r="Q192" s="2"/>
      <c r="R192" s="2"/>
    </row>
    <row r="193" spans="2:18" s="5" customFormat="1" ht="15" customHeight="1" x14ac:dyDescent="0.45">
      <c r="B193" s="99"/>
      <c r="C193" s="101">
        <v>1000000</v>
      </c>
      <c r="D193" s="17" t="s">
        <v>19</v>
      </c>
      <c r="E193" s="31">
        <f>E157+E169+E181</f>
        <v>18899.999999999996</v>
      </c>
      <c r="F193" s="31">
        <f t="shared" si="105"/>
        <v>15775.000000000005</v>
      </c>
      <c r="G193" s="31">
        <f t="shared" si="105"/>
        <v>13170.833333333328</v>
      </c>
      <c r="H193" s="31">
        <f t="shared" si="105"/>
        <v>11000.694444444449</v>
      </c>
      <c r="I193" s="31">
        <f t="shared" si="105"/>
        <v>9192.2453703703686</v>
      </c>
      <c r="J193" s="31">
        <f t="shared" si="105"/>
        <v>7685.2044753086493</v>
      </c>
      <c r="K193" s="31">
        <f t="shared" si="105"/>
        <v>6429.3370627571985</v>
      </c>
      <c r="L193" s="31">
        <f t="shared" si="105"/>
        <v>5382.7808856309985</v>
      </c>
      <c r="M193" s="31">
        <f t="shared" si="105"/>
        <v>4510.6507380258263</v>
      </c>
      <c r="N193" s="31">
        <f t="shared" si="105"/>
        <v>3783.8756150215336</v>
      </c>
      <c r="P193" s="2"/>
      <c r="Q193" s="2"/>
      <c r="R193" s="2"/>
    </row>
    <row r="194" spans="2:18" s="5" customFormat="1" ht="15" customHeight="1" x14ac:dyDescent="0.45">
      <c r="B194" s="99"/>
      <c r="C194" s="101"/>
      <c r="D194" s="17" t="s">
        <v>22</v>
      </c>
      <c r="E194" s="31"/>
      <c r="F194" s="31"/>
      <c r="G194" s="31"/>
      <c r="H194" s="31"/>
      <c r="I194" s="32">
        <f>SUM(E193:I193)/5</f>
        <v>13607.75462962963</v>
      </c>
      <c r="J194" s="31"/>
      <c r="K194" s="31"/>
      <c r="L194" s="31"/>
      <c r="M194" s="31"/>
      <c r="N194" s="31">
        <f>SUM(E193:N193)/10</f>
        <v>9583.0621924892366</v>
      </c>
      <c r="P194" s="2"/>
      <c r="Q194" s="2"/>
      <c r="R194" s="2"/>
    </row>
    <row r="195" spans="2:18" s="5" customFormat="1" ht="15" customHeight="1" x14ac:dyDescent="0.45">
      <c r="B195" s="99"/>
      <c r="C195" s="101"/>
      <c r="D195" s="17" t="s">
        <v>52</v>
      </c>
      <c r="E195" s="31">
        <f>E159+E171+E183</f>
        <v>10566.666666666664</v>
      </c>
      <c r="F195" s="31">
        <f t="shared" ref="F195:N196" si="106">F159+F171+F183</f>
        <v>19397.222222222223</v>
      </c>
      <c r="G195" s="31">
        <f t="shared" si="106"/>
        <v>26781.018518518518</v>
      </c>
      <c r="H195" s="31">
        <f t="shared" si="106"/>
        <v>32959.182098765428</v>
      </c>
      <c r="I195" s="32">
        <f t="shared" si="106"/>
        <v>38132.651748971199</v>
      </c>
      <c r="J195" s="31">
        <f t="shared" si="106"/>
        <v>42468.876457475984</v>
      </c>
      <c r="K195" s="31">
        <f t="shared" si="106"/>
        <v>46107.397047896666</v>
      </c>
      <c r="L195" s="31">
        <f t="shared" si="106"/>
        <v>49164.497539913893</v>
      </c>
      <c r="M195" s="31">
        <f t="shared" si="106"/>
        <v>51737.081283261592</v>
      </c>
      <c r="N195" s="31">
        <f t="shared" si="106"/>
        <v>53905.901069384636</v>
      </c>
      <c r="P195" s="2"/>
      <c r="Q195" s="2"/>
      <c r="R195" s="2"/>
    </row>
    <row r="196" spans="2:18" s="5" customFormat="1" ht="15" customHeight="1" x14ac:dyDescent="0.45">
      <c r="B196" s="99"/>
      <c r="C196" s="101">
        <v>2100000</v>
      </c>
      <c r="D196" s="17" t="s">
        <v>19</v>
      </c>
      <c r="E196" s="31">
        <f>E160+E172+E184</f>
        <v>39690</v>
      </c>
      <c r="F196" s="31">
        <f t="shared" si="106"/>
        <v>33127.500000000007</v>
      </c>
      <c r="G196" s="31">
        <f t="shared" si="106"/>
        <v>27658.749999999993</v>
      </c>
      <c r="H196" s="31">
        <f t="shared" si="106"/>
        <v>23101.458333333343</v>
      </c>
      <c r="I196" s="31">
        <f t="shared" si="106"/>
        <v>19303.715277777774</v>
      </c>
      <c r="J196" s="31">
        <f t="shared" si="106"/>
        <v>16138.929398148164</v>
      </c>
      <c r="K196" s="31">
        <f t="shared" si="106"/>
        <v>13501.607831790116</v>
      </c>
      <c r="L196" s="31">
        <f t="shared" si="106"/>
        <v>11303.839859825097</v>
      </c>
      <c r="M196" s="31">
        <f t="shared" si="106"/>
        <v>9472.3665498542377</v>
      </c>
      <c r="N196" s="31">
        <f t="shared" si="106"/>
        <v>7946.1387915452196</v>
      </c>
      <c r="P196" s="2"/>
      <c r="Q196" s="2"/>
      <c r="R196" s="2"/>
    </row>
    <row r="197" spans="2:18" s="5" customFormat="1" ht="15" customHeight="1" x14ac:dyDescent="0.45">
      <c r="B197" s="99"/>
      <c r="C197" s="101"/>
      <c r="D197" s="17" t="s">
        <v>22</v>
      </c>
      <c r="E197" s="31"/>
      <c r="F197" s="31"/>
      <c r="G197" s="31"/>
      <c r="H197" s="31"/>
      <c r="I197" s="32">
        <f>SUM(E196:I196)/5</f>
        <v>28576.284722222226</v>
      </c>
      <c r="J197" s="31"/>
      <c r="K197" s="31"/>
      <c r="L197" s="31"/>
      <c r="M197" s="31"/>
      <c r="N197" s="31">
        <f>SUM(E196:N196)/10</f>
        <v>20124.430604227393</v>
      </c>
      <c r="P197" s="2"/>
      <c r="Q197" s="2"/>
      <c r="R197" s="2"/>
    </row>
    <row r="198" spans="2:18" s="5" customFormat="1" ht="15" customHeight="1" x14ac:dyDescent="0.45">
      <c r="B198" s="99"/>
      <c r="C198" s="101"/>
      <c r="D198" s="17" t="s">
        <v>52</v>
      </c>
      <c r="E198" s="31">
        <f>E162+E174+E186</f>
        <v>22190</v>
      </c>
      <c r="F198" s="31">
        <f t="shared" ref="F198:N198" si="107">F162+F174+F186</f>
        <v>40734.166666666672</v>
      </c>
      <c r="G198" s="31">
        <f t="shared" si="107"/>
        <v>56240.138888888891</v>
      </c>
      <c r="H198" s="31">
        <f t="shared" si="107"/>
        <v>69214.282407407416</v>
      </c>
      <c r="I198" s="32">
        <f t="shared" si="107"/>
        <v>80078.568672839523</v>
      </c>
      <c r="J198" s="31">
        <f t="shared" si="107"/>
        <v>89184.640560699569</v>
      </c>
      <c r="K198" s="31">
        <f t="shared" si="107"/>
        <v>96825.533800583013</v>
      </c>
      <c r="L198" s="31">
        <f t="shared" si="107"/>
        <v>103245.44483381917</v>
      </c>
      <c r="M198" s="31">
        <f t="shared" si="107"/>
        <v>108647.87069484935</v>
      </c>
      <c r="N198" s="31">
        <f t="shared" si="107"/>
        <v>113202.39224570773</v>
      </c>
      <c r="P198" s="2"/>
      <c r="Q198" s="2"/>
      <c r="R198" s="2"/>
    </row>
    <row r="199" spans="2:18" s="5" customFormat="1" ht="15" customHeight="1" x14ac:dyDescent="0.45">
      <c r="B199" s="4"/>
      <c r="C199" s="1"/>
      <c r="D199" s="48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P199" s="2"/>
      <c r="Q199" s="2"/>
      <c r="R199" s="2"/>
    </row>
    <row r="200" spans="2:18" s="5" customFormat="1" ht="15" customHeight="1" x14ac:dyDescent="0.45">
      <c r="B200" s="2"/>
      <c r="C200" s="2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P200" s="2"/>
      <c r="Q200" s="2"/>
      <c r="R200" s="2"/>
    </row>
  </sheetData>
  <mergeCells count="121">
    <mergeCell ref="B18:B25"/>
    <mergeCell ref="C18:C25"/>
    <mergeCell ref="B2:C12"/>
    <mergeCell ref="D2:E3"/>
    <mergeCell ref="G2:I3"/>
    <mergeCell ref="K2:N2"/>
    <mergeCell ref="B14:B15"/>
    <mergeCell ref="C14:C15"/>
    <mergeCell ref="D14:D15"/>
    <mergeCell ref="E14:E15"/>
    <mergeCell ref="F14:F15"/>
    <mergeCell ref="G14:G15"/>
    <mergeCell ref="N14:N15"/>
    <mergeCell ref="K14:K15"/>
    <mergeCell ref="L14:L15"/>
    <mergeCell ref="M14:M15"/>
    <mergeCell ref="B16:B17"/>
    <mergeCell ref="C16:C17"/>
    <mergeCell ref="B26:B27"/>
    <mergeCell ref="C26:C27"/>
    <mergeCell ref="H14:H15"/>
    <mergeCell ref="I14:I15"/>
    <mergeCell ref="J14:J15"/>
    <mergeCell ref="J29:J30"/>
    <mergeCell ref="K29:K30"/>
    <mergeCell ref="L29:L30"/>
    <mergeCell ref="M29:M30"/>
    <mergeCell ref="N29:N30"/>
    <mergeCell ref="B31:B44"/>
    <mergeCell ref="C31:C36"/>
    <mergeCell ref="C37:C39"/>
    <mergeCell ref="C40:C44"/>
    <mergeCell ref="B29:B30"/>
    <mergeCell ref="E29:E30"/>
    <mergeCell ref="F29:F30"/>
    <mergeCell ref="G29:G30"/>
    <mergeCell ref="H29:H30"/>
    <mergeCell ref="I29:I30"/>
    <mergeCell ref="K46:K47"/>
    <mergeCell ref="L46:L47"/>
    <mergeCell ref="M46:M47"/>
    <mergeCell ref="N46:N47"/>
    <mergeCell ref="B48:B60"/>
    <mergeCell ref="C48:C52"/>
    <mergeCell ref="C53:C55"/>
    <mergeCell ref="C56:C60"/>
    <mergeCell ref="B46:B47"/>
    <mergeCell ref="E46:E47"/>
    <mergeCell ref="F46:F47"/>
    <mergeCell ref="G46:G47"/>
    <mergeCell ref="H46:H47"/>
    <mergeCell ref="I46:I47"/>
    <mergeCell ref="B61:B74"/>
    <mergeCell ref="C61:C64"/>
    <mergeCell ref="C65:C69"/>
    <mergeCell ref="C70:C74"/>
    <mergeCell ref="B75:B89"/>
    <mergeCell ref="C75:C79"/>
    <mergeCell ref="C80:C84"/>
    <mergeCell ref="C85:C89"/>
    <mergeCell ref="J46:J47"/>
    <mergeCell ref="J91:J92"/>
    <mergeCell ref="K91:K92"/>
    <mergeCell ref="L91:L92"/>
    <mergeCell ref="M91:M92"/>
    <mergeCell ref="N91:N92"/>
    <mergeCell ref="B93:B105"/>
    <mergeCell ref="C93:C97"/>
    <mergeCell ref="C98:C100"/>
    <mergeCell ref="C101:C105"/>
    <mergeCell ref="B91:B92"/>
    <mergeCell ref="E91:E92"/>
    <mergeCell ref="F91:F92"/>
    <mergeCell ref="G91:G92"/>
    <mergeCell ref="H91:H92"/>
    <mergeCell ref="I91:I92"/>
    <mergeCell ref="B133:B147"/>
    <mergeCell ref="C133:C137"/>
    <mergeCell ref="C138:C142"/>
    <mergeCell ref="C143:C147"/>
    <mergeCell ref="B149:B150"/>
    <mergeCell ref="C149:C150"/>
    <mergeCell ref="B106:B119"/>
    <mergeCell ref="C106:C109"/>
    <mergeCell ref="C110:C114"/>
    <mergeCell ref="C115:C119"/>
    <mergeCell ref="B120:B132"/>
    <mergeCell ref="C120:C124"/>
    <mergeCell ref="C125:C127"/>
    <mergeCell ref="C128:C132"/>
    <mergeCell ref="J149:J150"/>
    <mergeCell ref="K149:K150"/>
    <mergeCell ref="L149:L150"/>
    <mergeCell ref="M149:M150"/>
    <mergeCell ref="N149:N150"/>
    <mergeCell ref="B151:B162"/>
    <mergeCell ref="C151:C153"/>
    <mergeCell ref="C154:C156"/>
    <mergeCell ref="C157:C159"/>
    <mergeCell ref="C160:C162"/>
    <mergeCell ref="D149:D150"/>
    <mergeCell ref="E149:E150"/>
    <mergeCell ref="F149:F150"/>
    <mergeCell ref="G149:G150"/>
    <mergeCell ref="H149:H150"/>
    <mergeCell ref="I149:I150"/>
    <mergeCell ref="B187:B198"/>
    <mergeCell ref="C187:C189"/>
    <mergeCell ref="C190:C192"/>
    <mergeCell ref="C193:C195"/>
    <mergeCell ref="C196:C198"/>
    <mergeCell ref="B163:B174"/>
    <mergeCell ref="C163:C165"/>
    <mergeCell ref="C166:C168"/>
    <mergeCell ref="C169:C171"/>
    <mergeCell ref="C172:C174"/>
    <mergeCell ref="B175:B186"/>
    <mergeCell ref="C175:C177"/>
    <mergeCell ref="C178:C180"/>
    <mergeCell ref="C181:C183"/>
    <mergeCell ref="C184:C186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ignoredErrors>
    <ignoredError sqref="I22 N22 I24 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124" t="s">
        <v>82</v>
      </c>
      <c r="C2" s="135" t="s">
        <v>28</v>
      </c>
      <c r="D2" s="128"/>
      <c r="E2" s="6"/>
      <c r="F2" s="140" t="s">
        <v>23</v>
      </c>
      <c r="G2" s="140"/>
      <c r="H2" s="140"/>
      <c r="I2" s="140"/>
      <c r="J2" s="7"/>
      <c r="K2" s="7"/>
      <c r="L2" s="7"/>
      <c r="M2" s="7"/>
      <c r="N2" s="5"/>
    </row>
    <row r="3" spans="1:14" ht="15" customHeight="1" x14ac:dyDescent="0.45">
      <c r="A3" s="5"/>
      <c r="B3" s="124"/>
      <c r="C3" s="129"/>
      <c r="D3" s="130"/>
      <c r="E3" s="6"/>
      <c r="F3" s="140"/>
      <c r="G3" s="140"/>
      <c r="H3" s="140"/>
      <c r="I3" s="140"/>
      <c r="J3" s="7"/>
      <c r="K3" s="7"/>
      <c r="L3" s="7"/>
      <c r="M3" s="7"/>
      <c r="N3" s="5"/>
    </row>
    <row r="4" spans="1:14" ht="15" customHeight="1" x14ac:dyDescent="0.45">
      <c r="A4" s="5"/>
      <c r="B4" s="124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124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124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124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126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70</v>
      </c>
      <c r="C10" s="89"/>
      <c r="D10" s="102" t="s">
        <v>3</v>
      </c>
      <c r="E10" s="102" t="s">
        <v>4</v>
      </c>
      <c r="F10" s="102" t="s">
        <v>5</v>
      </c>
      <c r="G10" s="102" t="s">
        <v>6</v>
      </c>
      <c r="H10" s="102" t="s">
        <v>7</v>
      </c>
      <c r="I10" s="102" t="s">
        <v>8</v>
      </c>
      <c r="J10" s="102" t="s">
        <v>9</v>
      </c>
      <c r="K10" s="102" t="s">
        <v>10</v>
      </c>
      <c r="L10" s="102" t="s">
        <v>11</v>
      </c>
      <c r="M10" s="102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65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5"/>
    </row>
    <row r="12" spans="1:14" ht="15" customHeight="1" x14ac:dyDescent="0.45">
      <c r="A12" s="5"/>
      <c r="B12" s="136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36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36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36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36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39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38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36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36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36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36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39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38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36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36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36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36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39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38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36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36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36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36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39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36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36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36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36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36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37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  <mergeCell ref="B2:B8"/>
    <mergeCell ref="B36:B41"/>
    <mergeCell ref="B18:B23"/>
    <mergeCell ref="B24:B29"/>
    <mergeCell ref="B30:B35"/>
    <mergeCell ref="B12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2025-10-28T14:23:11Z</dcterms:modified>
</cp:coreProperties>
</file>