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2664" documentId="13_ncr:1_{AE93A452-22DF-478B-8AAE-1A3A6016AB56}" xr6:coauthVersionLast="47" xr6:coauthVersionMax="47" xr10:uidLastSave="{C2EA8E88-69E7-47D0-BD84-58FA3D224D38}"/>
  <bookViews>
    <workbookView xWindow="-98" yWindow="-98" windowWidth="28996" windowHeight="15675" xr2:uid="{10396A79-A4B2-467C-A467-ECE59C587EB2}"/>
  </bookViews>
  <sheets>
    <sheet name="Yield Estimate Calculator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2" l="1"/>
  <c r="C13" i="12" l="1"/>
  <c r="C27" i="12" s="1"/>
  <c r="C8" i="12"/>
  <c r="D13" i="12" l="1"/>
  <c r="D27" i="12" s="1"/>
  <c r="C15" i="12"/>
  <c r="C14" i="12"/>
  <c r="E13" i="12" l="1"/>
  <c r="E27" i="12" s="1"/>
  <c r="D15" i="12"/>
  <c r="D17" i="12" s="1"/>
  <c r="C16" i="12"/>
  <c r="C17" i="12"/>
  <c r="D14" i="12"/>
  <c r="F13" i="12" l="1"/>
  <c r="F27" i="12" s="1"/>
  <c r="D16" i="12"/>
  <c r="C20" i="12"/>
  <c r="C24" i="12" s="1"/>
  <c r="C25" i="12" s="1"/>
  <c r="C26" i="12" s="1"/>
  <c r="C31" i="12"/>
  <c r="E15" i="12"/>
  <c r="D20" i="12"/>
  <c r="D24" i="12" s="1"/>
  <c r="D25" i="12" s="1"/>
  <c r="C36" i="12"/>
  <c r="C38" i="12" s="1"/>
  <c r="D31" i="12"/>
  <c r="D33" i="12" s="1"/>
  <c r="D36" i="12"/>
  <c r="E14" i="12"/>
  <c r="G13" i="12" l="1"/>
  <c r="G27" i="12" s="1"/>
  <c r="C33" i="12"/>
  <c r="C34" i="12" s="1"/>
  <c r="D34" i="12" s="1"/>
  <c r="D26" i="12"/>
  <c r="C22" i="12"/>
  <c r="C23" i="12" s="1"/>
  <c r="C29" i="12" s="1"/>
  <c r="D22" i="12"/>
  <c r="E17" i="12"/>
  <c r="E16" i="12"/>
  <c r="F15" i="12"/>
  <c r="F14" i="12"/>
  <c r="D38" i="12"/>
  <c r="H13" i="12" l="1"/>
  <c r="H27" i="12" s="1"/>
  <c r="G28" i="12"/>
  <c r="D23" i="12"/>
  <c r="D29" i="12" s="1"/>
  <c r="G15" i="12"/>
  <c r="F17" i="12"/>
  <c r="F16" i="12"/>
  <c r="E20" i="12"/>
  <c r="E36" i="12"/>
  <c r="E31" i="12"/>
  <c r="C44" i="12"/>
  <c r="C45" i="12" s="1"/>
  <c r="C42" i="12"/>
  <c r="C43" i="12" s="1"/>
  <c r="C40" i="12"/>
  <c r="C41" i="12" s="1"/>
  <c r="D44" i="12"/>
  <c r="D42" i="12"/>
  <c r="D40" i="12"/>
  <c r="C39" i="12"/>
  <c r="D39" i="12" s="1"/>
  <c r="H14" i="12"/>
  <c r="G14" i="12"/>
  <c r="I13" i="12" l="1"/>
  <c r="I27" i="12" s="1"/>
  <c r="E22" i="12"/>
  <c r="E23" i="12" s="1"/>
  <c r="E29" i="12" s="1"/>
  <c r="E24" i="12"/>
  <c r="E25" i="12" s="1"/>
  <c r="E26" i="12" s="1"/>
  <c r="E38" i="12"/>
  <c r="E39" i="12" s="1"/>
  <c r="G16" i="12"/>
  <c r="G17" i="12"/>
  <c r="G18" i="12" s="1"/>
  <c r="E33" i="12"/>
  <c r="F20" i="12"/>
  <c r="F24" i="12" s="1"/>
  <c r="F25" i="12" s="1"/>
  <c r="F36" i="12"/>
  <c r="F38" i="12" s="1"/>
  <c r="F31" i="12"/>
  <c r="F33" i="12" s="1"/>
  <c r="H15" i="12"/>
  <c r="D43" i="12"/>
  <c r="D45" i="12"/>
  <c r="D41" i="12"/>
  <c r="I14" i="12"/>
  <c r="J13" i="12" l="1"/>
  <c r="J27" i="12" s="1"/>
  <c r="F26" i="12"/>
  <c r="F22" i="12"/>
  <c r="F23" i="12" s="1"/>
  <c r="F29" i="12" s="1"/>
  <c r="E34" i="12"/>
  <c r="F34" i="12" s="1"/>
  <c r="F40" i="12"/>
  <c r="F44" i="12"/>
  <c r="F42" i="12"/>
  <c r="H16" i="12"/>
  <c r="H17" i="12"/>
  <c r="F39" i="12"/>
  <c r="J14" i="12"/>
  <c r="I15" i="12"/>
  <c r="G20" i="12"/>
  <c r="G24" i="12" s="1"/>
  <c r="G25" i="12" s="1"/>
  <c r="G36" i="12"/>
  <c r="G38" i="12" s="1"/>
  <c r="G31" i="12"/>
  <c r="G33" i="12" s="1"/>
  <c r="E40" i="12"/>
  <c r="E41" i="12" s="1"/>
  <c r="E44" i="12"/>
  <c r="E45" i="12" s="1"/>
  <c r="E42" i="12"/>
  <c r="E43" i="12" s="1"/>
  <c r="G26" i="12" l="1"/>
  <c r="K13" i="12"/>
  <c r="K27" i="12" s="1"/>
  <c r="G32" i="12"/>
  <c r="G21" i="12"/>
  <c r="G22" i="12"/>
  <c r="G23" i="12" s="1"/>
  <c r="G29" i="12" s="1"/>
  <c r="F41" i="12"/>
  <c r="G34" i="12"/>
  <c r="F43" i="12"/>
  <c r="F45" i="12"/>
  <c r="G37" i="12"/>
  <c r="I16" i="12"/>
  <c r="I17" i="12"/>
  <c r="H20" i="12"/>
  <c r="H24" i="12" s="1"/>
  <c r="H25" i="12" s="1"/>
  <c r="H26" i="12" s="1"/>
  <c r="H36" i="12"/>
  <c r="H31" i="12"/>
  <c r="G40" i="12"/>
  <c r="G44" i="12"/>
  <c r="G45" i="12" s="1"/>
  <c r="G42" i="12"/>
  <c r="G39" i="12"/>
  <c r="J15" i="12"/>
  <c r="L13" i="12" l="1"/>
  <c r="L27" i="12" s="1"/>
  <c r="H22" i="12"/>
  <c r="H23" i="12" s="1"/>
  <c r="H29" i="12" s="1"/>
  <c r="G41" i="12"/>
  <c r="G43" i="12"/>
  <c r="K15" i="12"/>
  <c r="H38" i="12"/>
  <c r="J17" i="12"/>
  <c r="J16" i="12"/>
  <c r="I20" i="12"/>
  <c r="I31" i="12"/>
  <c r="I33" i="12" s="1"/>
  <c r="I36" i="12"/>
  <c r="I38" i="12" s="1"/>
  <c r="K14" i="12"/>
  <c r="H33" i="12"/>
  <c r="L28" i="12" l="1"/>
  <c r="I22" i="12"/>
  <c r="I23" i="12" s="1"/>
  <c r="I29" i="12" s="1"/>
  <c r="I24" i="12"/>
  <c r="I25" i="12" s="1"/>
  <c r="I26" i="12" s="1"/>
  <c r="L15" i="12"/>
  <c r="I44" i="12"/>
  <c r="I42" i="12"/>
  <c r="I40" i="12"/>
  <c r="H42" i="12"/>
  <c r="H43" i="12" s="1"/>
  <c r="H40" i="12"/>
  <c r="H41" i="12" s="1"/>
  <c r="H44" i="12"/>
  <c r="H45" i="12" s="1"/>
  <c r="H34" i="12"/>
  <c r="I34" i="12" s="1"/>
  <c r="K16" i="12"/>
  <c r="K17" i="12"/>
  <c r="L14" i="12"/>
  <c r="H39" i="12"/>
  <c r="I39" i="12" s="1"/>
  <c r="J20" i="12"/>
  <c r="J24" i="12" s="1"/>
  <c r="J25" i="12" s="1"/>
  <c r="J31" i="12"/>
  <c r="J36" i="12"/>
  <c r="J26" i="12" l="1"/>
  <c r="J22" i="12"/>
  <c r="J23" i="12" s="1"/>
  <c r="J29" i="12" s="1"/>
  <c r="I41" i="12"/>
  <c r="I43" i="12"/>
  <c r="J33" i="12"/>
  <c r="K20" i="12"/>
  <c r="K24" i="12" s="1"/>
  <c r="K25" i="12" s="1"/>
  <c r="K36" i="12"/>
  <c r="K38" i="12" s="1"/>
  <c r="K31" i="12"/>
  <c r="K33" i="12" s="1"/>
  <c r="I45" i="12"/>
  <c r="J38" i="12"/>
  <c r="J39" i="12" s="1"/>
  <c r="L16" i="12"/>
  <c r="L17" i="12"/>
  <c r="L18" i="12" s="1"/>
  <c r="K26" i="12" l="1"/>
  <c r="K22" i="12"/>
  <c r="K23" i="12" s="1"/>
  <c r="K29" i="12" s="1"/>
  <c r="J34" i="12"/>
  <c r="K34" i="12" s="1"/>
  <c r="L20" i="12"/>
  <c r="L31" i="12"/>
  <c r="L33" i="12" s="1"/>
  <c r="L36" i="12"/>
  <c r="L38" i="12" s="1"/>
  <c r="K42" i="12"/>
  <c r="K40" i="12"/>
  <c r="K44" i="12"/>
  <c r="K39" i="12"/>
  <c r="J40" i="12"/>
  <c r="J41" i="12" s="1"/>
  <c r="J44" i="12"/>
  <c r="J45" i="12" s="1"/>
  <c r="J42" i="12"/>
  <c r="J43" i="12" s="1"/>
  <c r="L22" i="12" l="1"/>
  <c r="L23" i="12" s="1"/>
  <c r="L29" i="12" s="1"/>
  <c r="L24" i="12"/>
  <c r="L25" i="12" s="1"/>
  <c r="L26" i="12" s="1"/>
  <c r="K45" i="12"/>
  <c r="K41" i="12"/>
  <c r="K43" i="12"/>
  <c r="L32" i="12"/>
  <c r="L37" i="12"/>
  <c r="L39" i="12"/>
  <c r="L21" i="12"/>
  <c r="L40" i="12"/>
  <c r="L44" i="12"/>
  <c r="L45" i="12" s="1"/>
  <c r="L42" i="12"/>
  <c r="L34" i="12"/>
  <c r="L43" i="12" l="1"/>
  <c r="L41" i="12"/>
</calcChain>
</file>

<file path=xl/sharedStrings.xml><?xml version="1.0" encoding="utf-8"?>
<sst xmlns="http://schemas.openxmlformats.org/spreadsheetml/2006/main" count="62" uniqueCount="52">
  <si>
    <t>Bitcoin Compound Annual Growth Rate</t>
  </si>
  <si>
    <t>Bitcoin USD Price</t>
  </si>
  <si>
    <t>Bitcoin USD Marketcap</t>
  </si>
  <si>
    <t>Bitcoin USD Price Start</t>
  </si>
  <si>
    <t>Stable Receiver Balance</t>
  </si>
  <si>
    <t>USD is fixed regardless on market dynamics. Bitcoin is variable depending on market dynamics.</t>
  </si>
  <si>
    <t>Stable Provider Balance</t>
  </si>
  <si>
    <t>USD and Bitcoin is variable depending on market dynamics.</t>
  </si>
  <si>
    <t>Stable Receiver Yield Allocation</t>
  </si>
  <si>
    <t>Stable Provider Yield Allocation</t>
  </si>
  <si>
    <t>Stable Balancer Yield Allocation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</si>
  <si>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</si>
  <si>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</si>
  <si>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</si>
  <si>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</si>
  <si>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</si>
  <si>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</si>
  <si>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</si>
  <si>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</si>
  <si>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</si>
  <si>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</si>
  <si>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</si>
  <si>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</si>
  <si>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Bitcoin Investor / Stable Provider</t>
  </si>
  <si>
    <t>Lightning Bank / Stable Balancer</t>
  </si>
  <si>
    <t>Cumulative $1M USD Yield</t>
  </si>
  <si>
    <t>Cumulative 10 BTC Yield</t>
  </si>
  <si>
    <t>Fiat Investor / Stable Receiver</t>
  </si>
  <si>
    <t>Total Yield Allocation</t>
  </si>
  <si>
    <t>Cumulative 20K BTC TVL Yield</t>
  </si>
  <si>
    <t>Cumulative 400K BTC TVL Yield</t>
  </si>
  <si>
    <t>Cumulative 1M BTC TVL Yield</t>
  </si>
  <si>
    <t>Annual BTC Yield %</t>
  </si>
  <si>
    <t>Average Annual BTC Yield %</t>
  </si>
  <si>
    <t>Annual 10 BTC Yield</t>
  </si>
  <si>
    <t>Annual USD Yield %</t>
  </si>
  <si>
    <t>Annual $1M USD Yield</t>
  </si>
  <si>
    <t>Annual Compounded USD Yield %</t>
  </si>
  <si>
    <t>Average Annual Compounded USD Yield %</t>
  </si>
  <si>
    <t>Annual Compounded $1M USD Yield</t>
  </si>
  <si>
    <t>Annual 20K BTC TVL Yield</t>
  </si>
  <si>
    <t>Annual 400K BTC TVL Yield</t>
  </si>
  <si>
    <t>Annual 1M BTC TVL Yield</t>
  </si>
  <si>
    <t>Start Price</t>
  </si>
  <si>
    <t>End Price</t>
  </si>
  <si>
    <t>CAGR</t>
  </si>
  <si>
    <t>Start Date</t>
  </si>
  <si>
    <t>End Date</t>
  </si>
  <si>
    <t>Bitcoin Compound Annual Growth Rate Calculator</t>
  </si>
  <si>
    <t>Yield Estimate Calculator</t>
  </si>
  <si>
    <t>Yield Estimate Variables</t>
  </si>
  <si>
    <t>Bitcoin Lightning Bank - The Decentralized Strategy
Pairing Bitcoin Investors with Fiat Investors for Yield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</si>
</sst>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##0.00,,&quot; M&quot;"/>
    <numFmt numFmtId="165" formatCode="&quot;$&quot;#,##0.000"/>
    <numFmt numFmtId="166" formatCode="&quot;$&quot;#,##0,&quot; K&quot;"/>
    <numFmt numFmtId="167" formatCode="&quot;$&quot;###0.00,,,,&quot; T&quot;"/>
    <numFmt numFmtId="168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22"/>
      <color theme="0"/>
      <name val="Aptos Display"/>
      <family val="2"/>
      <scheme val="major"/>
    </font>
    <font>
      <sz val="16"/>
      <color theme="0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5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4" fontId="1" fillId="0" borderId="4" xfId="0" applyNumberFormat="1" applyFont="1" applyBorder="1" applyAlignment="1">
      <alignment horizontal="left" vertical="center" indent="1"/>
    </xf>
    <xf numFmtId="4" fontId="1" fillId="0" borderId="13" xfId="0" applyNumberFormat="1" applyFont="1" applyBorder="1" applyAlignment="1">
      <alignment horizontal="left" vertical="center" indent="1"/>
    </xf>
    <xf numFmtId="4" fontId="1" fillId="0" borderId="3" xfId="0" applyNumberFormat="1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165" fontId="1" fillId="0" borderId="5" xfId="0" applyNumberFormat="1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6" fontId="1" fillId="0" borderId="6" xfId="0" applyNumberFormat="1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164" fontId="4" fillId="4" borderId="0" xfId="0" applyNumberFormat="1" applyFont="1" applyFill="1" applyAlignment="1">
      <alignment horizontal="left" vertical="center" wrapText="1" indent="1"/>
    </xf>
    <xf numFmtId="9" fontId="4" fillId="4" borderId="0" xfId="0" applyNumberFormat="1" applyFont="1" applyFill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left" vertical="center" indent="1"/>
    </xf>
    <xf numFmtId="3" fontId="1" fillId="0" borderId="13" xfId="0" applyNumberFormat="1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0" borderId="13" xfId="0" applyNumberFormat="1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167" fontId="1" fillId="0" borderId="13" xfId="0" applyNumberFormat="1" applyFont="1" applyBorder="1" applyAlignment="1">
      <alignment horizontal="left" vertical="center" indent="1"/>
    </xf>
    <xf numFmtId="167" fontId="1" fillId="0" borderId="3" xfId="0" applyNumberFormat="1" applyFont="1" applyBorder="1" applyAlignment="1">
      <alignment horizontal="left" vertical="center" indent="1"/>
    </xf>
    <xf numFmtId="168" fontId="1" fillId="5" borderId="0" xfId="0" applyNumberFormat="1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0" fontId="5" fillId="5" borderId="0" xfId="0" applyNumberFormat="1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wrapText="1" indent="1"/>
    </xf>
    <xf numFmtId="10" fontId="5" fillId="7" borderId="0" xfId="0" applyNumberFormat="1" applyFont="1" applyFill="1" applyAlignment="1">
      <alignment horizontal="left" vertical="center" wrapText="1" indent="1"/>
    </xf>
    <xf numFmtId="164" fontId="1" fillId="0" borderId="0" xfId="0" applyNumberFormat="1" applyFont="1" applyAlignment="1">
      <alignment horizontal="left" vertical="center" indent="1"/>
    </xf>
    <xf numFmtId="168" fontId="1" fillId="0" borderId="0" xfId="0" applyNumberFormat="1" applyFont="1" applyAlignment="1">
      <alignment horizontal="left" vertical="center" indent="1"/>
    </xf>
    <xf numFmtId="2" fontId="1" fillId="0" borderId="0" xfId="0" applyNumberFormat="1" applyFont="1" applyAlignment="1">
      <alignment horizontal="left" vertical="center" indent="1"/>
    </xf>
    <xf numFmtId="0" fontId="1" fillId="7" borderId="0" xfId="0" applyFont="1" applyFill="1" applyAlignment="1">
      <alignment horizontal="left" vertical="center" wrapText="1" indent="1"/>
    </xf>
    <xf numFmtId="10" fontId="4" fillId="7" borderId="10" xfId="0" applyNumberFormat="1" applyFont="1" applyFill="1" applyBorder="1" applyAlignment="1">
      <alignment horizontal="left" vertical="center" wrapText="1" indent="1"/>
    </xf>
    <xf numFmtId="10" fontId="4" fillId="7" borderId="6" xfId="0" applyNumberFormat="1" applyFont="1" applyFill="1" applyBorder="1" applyAlignment="1">
      <alignment horizontal="left" vertical="center" wrapText="1" indent="1"/>
    </xf>
    <xf numFmtId="10" fontId="3" fillId="0" borderId="4" xfId="0" applyNumberFormat="1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10" fontId="1" fillId="0" borderId="1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10" fontId="3" fillId="0" borderId="2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right" vertical="center" indent="1"/>
    </xf>
    <xf numFmtId="0" fontId="2" fillId="2" borderId="0" xfId="0" applyFont="1" applyFill="1" applyAlignment="1">
      <alignment horizontal="right" vertical="center" wrapText="1" indent="1"/>
    </xf>
    <xf numFmtId="10" fontId="4" fillId="6" borderId="0" xfId="0" applyNumberFormat="1" applyFont="1" applyFill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0" fontId="1" fillId="0" borderId="13" xfId="0" applyNumberFormat="1" applyFont="1" applyBorder="1" applyAlignment="1">
      <alignment horizontal="left" vertical="center" indent="1"/>
    </xf>
    <xf numFmtId="10" fontId="1" fillId="0" borderId="3" xfId="0" applyNumberFormat="1" applyFont="1" applyBorder="1" applyAlignment="1">
      <alignment horizontal="left" vertical="center" indent="1"/>
    </xf>
    <xf numFmtId="10" fontId="3" fillId="0" borderId="3" xfId="0" applyNumberFormat="1" applyFont="1" applyBorder="1" applyAlignment="1">
      <alignment horizontal="left" vertical="center" indent="1"/>
    </xf>
    <xf numFmtId="166" fontId="1" fillId="0" borderId="1" xfId="0" applyNumberFormat="1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4" xfId="0" applyNumberFormat="1" applyFont="1" applyBorder="1" applyAlignment="1">
      <alignment horizontal="left" vertical="center" indent="1"/>
    </xf>
    <xf numFmtId="10" fontId="1" fillId="0" borderId="4" xfId="0" applyNumberFormat="1" applyFont="1" applyBorder="1" applyAlignment="1">
      <alignment horizontal="left" vertical="center" indent="1"/>
    </xf>
    <xf numFmtId="3" fontId="4" fillId="6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indent="1"/>
    </xf>
    <xf numFmtId="10" fontId="5" fillId="6" borderId="0" xfId="0" applyNumberFormat="1" applyFont="1" applyFill="1" applyAlignment="1">
      <alignment horizontal="left" vertical="center" indent="1"/>
    </xf>
    <xf numFmtId="164" fontId="1" fillId="7" borderId="0" xfId="0" applyNumberFormat="1" applyFont="1" applyFill="1" applyAlignment="1">
      <alignment horizontal="left" vertical="center" indent="1"/>
    </xf>
    <xf numFmtId="10" fontId="4" fillId="5" borderId="0" xfId="0" applyNumberFormat="1" applyFont="1" applyFill="1" applyAlignment="1">
      <alignment horizontal="left" vertical="center" wrapText="1" indent="1"/>
    </xf>
    <xf numFmtId="10" fontId="2" fillId="2" borderId="0" xfId="0" applyNumberFormat="1" applyFont="1" applyFill="1" applyAlignment="1">
      <alignment horizontal="left" vertical="center" wrapText="1" indent="1"/>
    </xf>
    <xf numFmtId="10" fontId="4" fillId="8" borderId="0" xfId="0" applyNumberFormat="1" applyFont="1" applyFill="1" applyAlignment="1">
      <alignment horizontal="left" vertical="center" wrapText="1" indent="1"/>
    </xf>
    <xf numFmtId="168" fontId="1" fillId="4" borderId="0" xfId="0" applyNumberFormat="1" applyFont="1" applyFill="1" applyAlignment="1">
      <alignment horizontal="left" vertical="center" indent="1"/>
    </xf>
    <xf numFmtId="14" fontId="1" fillId="4" borderId="0" xfId="0" applyNumberFormat="1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C89-1353-4987-8F23-FE7154F69287}">
  <dimension ref="A1:N56"/>
  <sheetViews>
    <sheetView tabSelected="1" zoomScaleNormal="100" workbookViewId="0">
      <selection activeCell="P7" sqref="P7"/>
    </sheetView>
  </sheetViews>
  <sheetFormatPr defaultRowHeight="15" customHeight="1" x14ac:dyDescent="0.45"/>
  <cols>
    <col min="1" max="1" width="1.73046875" style="7" customWidth="1"/>
    <col min="2" max="2" width="36" style="7" customWidth="1"/>
    <col min="3" max="12" width="12" style="7" customWidth="1"/>
    <col min="13" max="13" width="1.6640625" style="7" customWidth="1"/>
    <col min="14" max="14" width="14.46484375" style="7" customWidth="1"/>
    <col min="15" max="15" width="1.53125" style="7" customWidth="1"/>
    <col min="16" max="16384" width="9.06640625" style="7"/>
  </cols>
  <sheetData>
    <row r="1" spans="1:14" ht="15" customHeight="1" x14ac:dyDescent="0.45">
      <c r="A1" s="1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</row>
    <row r="2" spans="1:14" ht="15" customHeight="1" x14ac:dyDescent="0.45">
      <c r="A2" s="21"/>
      <c r="B2" s="5" t="s">
        <v>50</v>
      </c>
      <c r="C2" s="5"/>
      <c r="D2" s="45"/>
      <c r="E2" s="75" t="s">
        <v>51</v>
      </c>
      <c r="F2" s="74"/>
      <c r="G2" s="74"/>
      <c r="H2" s="74"/>
      <c r="I2" s="74"/>
      <c r="J2" s="74"/>
      <c r="K2" s="74"/>
      <c r="L2" s="74"/>
      <c r="M2" s="22"/>
    </row>
    <row r="3" spans="1:14" ht="15" customHeight="1" x14ac:dyDescent="0.45">
      <c r="A3" s="22"/>
      <c r="B3" s="54" t="s">
        <v>3</v>
      </c>
      <c r="C3" s="25">
        <v>100000</v>
      </c>
      <c r="D3" s="45"/>
      <c r="E3" s="74"/>
      <c r="F3" s="74"/>
      <c r="G3" s="74"/>
      <c r="H3" s="74"/>
      <c r="I3" s="74"/>
      <c r="J3" s="74"/>
      <c r="K3" s="74"/>
      <c r="L3" s="74"/>
      <c r="M3" s="22"/>
    </row>
    <row r="4" spans="1:14" ht="15" customHeight="1" x14ac:dyDescent="0.45">
      <c r="A4" s="22"/>
      <c r="B4" s="53" t="s">
        <v>0</v>
      </c>
      <c r="C4" s="26">
        <v>0.2</v>
      </c>
      <c r="D4" s="45"/>
      <c r="E4" s="74"/>
      <c r="F4" s="74"/>
      <c r="G4" s="74"/>
      <c r="H4" s="74"/>
      <c r="I4" s="74"/>
      <c r="J4" s="74"/>
      <c r="K4" s="74"/>
      <c r="L4" s="74"/>
      <c r="M4" s="22"/>
    </row>
    <row r="5" spans="1:14" ht="15" customHeight="1" x14ac:dyDescent="0.45">
      <c r="A5" s="22"/>
      <c r="B5" s="54" t="s">
        <v>8</v>
      </c>
      <c r="C5" s="40">
        <v>0.5</v>
      </c>
      <c r="D5" s="46"/>
      <c r="E5" s="74"/>
      <c r="F5" s="74"/>
      <c r="G5" s="74"/>
      <c r="H5" s="74"/>
      <c r="I5" s="74"/>
      <c r="J5" s="74"/>
      <c r="K5" s="74"/>
      <c r="L5" s="74"/>
      <c r="M5" s="22"/>
    </row>
    <row r="6" spans="1:14" ht="15" customHeight="1" x14ac:dyDescent="0.45">
      <c r="A6" s="22"/>
      <c r="B6" s="54" t="s">
        <v>9</v>
      </c>
      <c r="C6" s="40">
        <v>0.3</v>
      </c>
      <c r="D6" s="47"/>
      <c r="M6" s="22"/>
    </row>
    <row r="7" spans="1:14" ht="15" customHeight="1" x14ac:dyDescent="0.45">
      <c r="A7" s="22"/>
      <c r="B7" s="54" t="s">
        <v>10</v>
      </c>
      <c r="C7" s="40">
        <v>0.2</v>
      </c>
      <c r="D7" s="47"/>
      <c r="E7" s="66" t="s">
        <v>48</v>
      </c>
      <c r="F7" s="69"/>
      <c r="G7" s="69"/>
      <c r="H7" s="69"/>
      <c r="I7" s="69"/>
      <c r="J7" s="69"/>
      <c r="K7" s="70" t="s">
        <v>45</v>
      </c>
      <c r="L7" s="71">
        <f>(J8/F8)^(1/DATEDIF(H8,L8,"Y"))-1</f>
        <v>0.76925197017405411</v>
      </c>
      <c r="M7" s="22"/>
    </row>
    <row r="8" spans="1:14" ht="15" customHeight="1" x14ac:dyDescent="0.45">
      <c r="A8" s="22"/>
      <c r="B8" s="54" t="s">
        <v>28</v>
      </c>
      <c r="C8" s="41">
        <f>SUM(C5:C7)</f>
        <v>1</v>
      </c>
      <c r="D8" s="41"/>
      <c r="E8" s="70" t="s">
        <v>43</v>
      </c>
      <c r="F8" s="72">
        <v>314.25</v>
      </c>
      <c r="G8" s="70" t="s">
        <v>46</v>
      </c>
      <c r="H8" s="73">
        <v>42005</v>
      </c>
      <c r="I8" s="70" t="s">
        <v>44</v>
      </c>
      <c r="J8" s="72">
        <v>94443.520000000004</v>
      </c>
      <c r="K8" s="70" t="s">
        <v>47</v>
      </c>
      <c r="L8" s="73">
        <v>45658</v>
      </c>
      <c r="M8" s="22"/>
    </row>
    <row r="9" spans="1:14" ht="15" customHeight="1" x14ac:dyDescent="0.45">
      <c r="A9" s="22"/>
      <c r="B9" s="18"/>
      <c r="C9" s="19"/>
      <c r="E9" s="1"/>
      <c r="F9" s="1"/>
      <c r="G9" s="1"/>
      <c r="H9" s="1"/>
      <c r="I9" s="1"/>
      <c r="J9" s="1"/>
      <c r="K9" s="1"/>
      <c r="L9" s="20"/>
      <c r="M9" s="22"/>
    </row>
    <row r="10" spans="1:14" ht="15" customHeight="1" x14ac:dyDescent="0.45">
      <c r="A10" s="22"/>
      <c r="B10" s="5" t="s">
        <v>49</v>
      </c>
      <c r="C10" s="8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  <c r="M10" s="22"/>
    </row>
    <row r="11" spans="1:14" ht="15" customHeight="1" x14ac:dyDescent="0.45">
      <c r="A11" s="22"/>
      <c r="B11" s="53" t="s">
        <v>4</v>
      </c>
      <c r="C11" s="9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M11" s="56"/>
      <c r="N11" s="6"/>
    </row>
    <row r="12" spans="1:14" ht="15" customHeight="1" x14ac:dyDescent="0.45">
      <c r="A12" s="22"/>
      <c r="B12" s="53" t="s">
        <v>6</v>
      </c>
      <c r="C12" s="1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56"/>
      <c r="N12" s="6"/>
    </row>
    <row r="13" spans="1:14" ht="15" customHeight="1" x14ac:dyDescent="0.45">
      <c r="A13" s="22"/>
      <c r="B13" s="53" t="s">
        <v>1</v>
      </c>
      <c r="C13" s="12">
        <f>($C$3 * $C$4) + $C$3</f>
        <v>120000</v>
      </c>
      <c r="D13" s="2">
        <f>(C13 * $C$4) + C13</f>
        <v>144000</v>
      </c>
      <c r="E13" s="2">
        <f t="shared" ref="E13:L13" si="0">(D13 * $C$4) + D13</f>
        <v>172800</v>
      </c>
      <c r="F13" s="2">
        <f t="shared" si="0"/>
        <v>207360</v>
      </c>
      <c r="G13" s="2">
        <f t="shared" si="0"/>
        <v>248832</v>
      </c>
      <c r="H13" s="2">
        <f t="shared" si="0"/>
        <v>298598.40000000002</v>
      </c>
      <c r="I13" s="2">
        <f t="shared" si="0"/>
        <v>358318.08000000002</v>
      </c>
      <c r="J13" s="2">
        <f t="shared" si="0"/>
        <v>429981.696</v>
      </c>
      <c r="K13" s="2">
        <f t="shared" si="0"/>
        <v>515978.03519999998</v>
      </c>
      <c r="L13" s="2">
        <f t="shared" si="0"/>
        <v>619173.64223999996</v>
      </c>
      <c r="M13" s="56"/>
    </row>
    <row r="14" spans="1:14" ht="15" customHeight="1" x14ac:dyDescent="0.45">
      <c r="A14" s="22"/>
      <c r="B14" s="53" t="s">
        <v>2</v>
      </c>
      <c r="C14" s="34">
        <f>C13*21000000</f>
        <v>2520000000000</v>
      </c>
      <c r="D14" s="35">
        <f t="shared" ref="D14:L14" si="1">D13*21000000</f>
        <v>3024000000000</v>
      </c>
      <c r="E14" s="35">
        <f t="shared" si="1"/>
        <v>3628800000000</v>
      </c>
      <c r="F14" s="35">
        <f t="shared" si="1"/>
        <v>4354560000000</v>
      </c>
      <c r="G14" s="35">
        <f t="shared" si="1"/>
        <v>5225472000000</v>
      </c>
      <c r="H14" s="35">
        <f t="shared" si="1"/>
        <v>6270566400000.001</v>
      </c>
      <c r="I14" s="35">
        <f t="shared" si="1"/>
        <v>7524679680000</v>
      </c>
      <c r="J14" s="35">
        <f t="shared" si="1"/>
        <v>9029615616000</v>
      </c>
      <c r="K14" s="35">
        <f t="shared" si="1"/>
        <v>10835538739200</v>
      </c>
      <c r="L14" s="35">
        <f t="shared" si="1"/>
        <v>13002646487040</v>
      </c>
      <c r="M14" s="56"/>
    </row>
    <row r="15" spans="1:14" ht="15" customHeight="1" x14ac:dyDescent="0.45">
      <c r="A15" s="22"/>
      <c r="B15" s="53" t="s">
        <v>22</v>
      </c>
      <c r="C15" s="67">
        <f>( ( C13 - $C$3 ) ) / C13</f>
        <v>0.16666666666666666</v>
      </c>
      <c r="D15" s="67">
        <f>( ( D13 - $C$3 ) ) / D13</f>
        <v>0.30555555555555558</v>
      </c>
      <c r="E15" s="67">
        <f t="shared" ref="E15:L15" si="2">( ( E13 - $C$3 ) ) / E13</f>
        <v>0.42129629629629628</v>
      </c>
      <c r="F15" s="67">
        <f t="shared" si="2"/>
        <v>0.51774691358024694</v>
      </c>
      <c r="G15" s="67">
        <f t="shared" si="2"/>
        <v>0.5981224279835391</v>
      </c>
      <c r="H15" s="67">
        <f t="shared" si="2"/>
        <v>0.66510202331961599</v>
      </c>
      <c r="I15" s="67">
        <f t="shared" si="2"/>
        <v>0.72091835276634664</v>
      </c>
      <c r="J15" s="67">
        <f t="shared" si="2"/>
        <v>0.76743196063862218</v>
      </c>
      <c r="K15" s="67">
        <f t="shared" si="2"/>
        <v>0.80619330053218508</v>
      </c>
      <c r="L15" s="67">
        <f t="shared" si="2"/>
        <v>0.83849441711015427</v>
      </c>
      <c r="M15" s="62"/>
    </row>
    <row r="16" spans="1:14" ht="15" customHeight="1" x14ac:dyDescent="0.45">
      <c r="A16" s="22"/>
      <c r="B16" s="53" t="s">
        <v>21</v>
      </c>
      <c r="C16" s="67">
        <f>1-C15</f>
        <v>0.83333333333333337</v>
      </c>
      <c r="D16" s="67">
        <f t="shared" ref="D16:L16" si="3">1-D15</f>
        <v>0.69444444444444442</v>
      </c>
      <c r="E16" s="67">
        <f t="shared" si="3"/>
        <v>0.57870370370370372</v>
      </c>
      <c r="F16" s="67">
        <f t="shared" si="3"/>
        <v>0.48225308641975306</v>
      </c>
      <c r="G16" s="67">
        <f t="shared" si="3"/>
        <v>0.4018775720164609</v>
      </c>
      <c r="H16" s="67">
        <f t="shared" si="3"/>
        <v>0.33489797668038401</v>
      </c>
      <c r="I16" s="67">
        <f t="shared" si="3"/>
        <v>0.27908164723365336</v>
      </c>
      <c r="J16" s="67">
        <f t="shared" si="3"/>
        <v>0.23256803936137782</v>
      </c>
      <c r="K16" s="67">
        <f t="shared" si="3"/>
        <v>0.19380669946781492</v>
      </c>
      <c r="L16" s="67">
        <f t="shared" si="3"/>
        <v>0.16150558288984573</v>
      </c>
      <c r="M16" s="62"/>
    </row>
    <row r="17" spans="1:13" ht="15" customHeight="1" x14ac:dyDescent="0.45">
      <c r="A17" s="22"/>
      <c r="B17" s="53" t="s">
        <v>32</v>
      </c>
      <c r="C17" s="61">
        <f>C15</f>
        <v>0.16666666666666666</v>
      </c>
      <c r="D17" s="64">
        <f>D15-C15</f>
        <v>0.13888888888888892</v>
      </c>
      <c r="E17" s="64">
        <f>E15-D15</f>
        <v>0.1157407407407407</v>
      </c>
      <c r="F17" s="64">
        <f t="shared" ref="F17:L17" si="4">F15-E15</f>
        <v>9.6450617283950657E-2</v>
      </c>
      <c r="G17" s="64">
        <f t="shared" si="4"/>
        <v>8.0375514403292159E-2</v>
      </c>
      <c r="H17" s="64">
        <f t="shared" si="4"/>
        <v>6.6979595336076891E-2</v>
      </c>
      <c r="I17" s="64">
        <f t="shared" si="4"/>
        <v>5.581632944673065E-2</v>
      </c>
      <c r="J17" s="64">
        <f t="shared" si="4"/>
        <v>4.6513607872275542E-2</v>
      </c>
      <c r="K17" s="64">
        <f t="shared" si="4"/>
        <v>3.8761339893562896E-2</v>
      </c>
      <c r="L17" s="64">
        <f t="shared" si="4"/>
        <v>3.2301116577969191E-2</v>
      </c>
      <c r="M17" s="56"/>
    </row>
    <row r="18" spans="1:13" ht="15" customHeight="1" x14ac:dyDescent="0.45">
      <c r="A18" s="22"/>
      <c r="B18" s="53" t="s">
        <v>33</v>
      </c>
      <c r="C18" s="57"/>
      <c r="D18" s="58"/>
      <c r="E18" s="58"/>
      <c r="F18" s="58"/>
      <c r="G18" s="58">
        <f>SUM(C17:G17)/5</f>
        <v>0.11962448559670782</v>
      </c>
      <c r="H18" s="59"/>
      <c r="I18" s="59"/>
      <c r="J18" s="59"/>
      <c r="K18" s="59"/>
      <c r="L18" s="58">
        <f>SUM(C17:L17)/10</f>
        <v>8.3849441711015424E-2</v>
      </c>
      <c r="M18" s="56"/>
    </row>
    <row r="19" spans="1:13" ht="15" customHeight="1" x14ac:dyDescent="0.45">
      <c r="A19" s="22"/>
      <c r="B19" s="5" t="s">
        <v>27</v>
      </c>
      <c r="C19" s="39"/>
      <c r="D19" s="36"/>
      <c r="E19" s="37"/>
      <c r="F19" s="37"/>
      <c r="G19" s="37"/>
      <c r="H19" s="37"/>
      <c r="I19" s="37"/>
      <c r="J19" s="37"/>
      <c r="K19" s="37"/>
      <c r="L19" s="37"/>
      <c r="M19" s="22"/>
    </row>
    <row r="20" spans="1:13" ht="15" customHeight="1" x14ac:dyDescent="0.45">
      <c r="A20" s="22"/>
      <c r="B20" s="53" t="s">
        <v>32</v>
      </c>
      <c r="C20" s="51">
        <f>C17 * $C$5</f>
        <v>8.3333333333333329E-2</v>
      </c>
      <c r="D20" s="48">
        <f>D17 * $C$5</f>
        <v>6.9444444444444461E-2</v>
      </c>
      <c r="E20" s="48">
        <f t="shared" ref="E20:L20" si="5">E17 * $C$5</f>
        <v>5.787037037037035E-2</v>
      </c>
      <c r="F20" s="48">
        <f t="shared" si="5"/>
        <v>4.8225308641975329E-2</v>
      </c>
      <c r="G20" s="48">
        <f t="shared" si="5"/>
        <v>4.0187757201646079E-2</v>
      </c>
      <c r="H20" s="48">
        <f t="shared" si="5"/>
        <v>3.3489797668038446E-2</v>
      </c>
      <c r="I20" s="48">
        <f t="shared" si="5"/>
        <v>2.7908164723365325E-2</v>
      </c>
      <c r="J20" s="48">
        <f t="shared" si="5"/>
        <v>2.3256803936137771E-2</v>
      </c>
      <c r="K20" s="48">
        <f t="shared" si="5"/>
        <v>1.9380669946781448E-2</v>
      </c>
      <c r="L20" s="48">
        <f t="shared" si="5"/>
        <v>1.6150558288984596E-2</v>
      </c>
      <c r="M20" s="56"/>
    </row>
    <row r="21" spans="1:13" ht="15" customHeight="1" x14ac:dyDescent="0.45">
      <c r="A21" s="22"/>
      <c r="B21" s="53" t="s">
        <v>33</v>
      </c>
      <c r="C21" s="52"/>
      <c r="D21" s="49"/>
      <c r="E21" s="49"/>
      <c r="F21" s="49"/>
      <c r="G21" s="50">
        <f>SUM(C20:G20)/5</f>
        <v>5.9812242798353912E-2</v>
      </c>
      <c r="H21" s="49"/>
      <c r="I21" s="49"/>
      <c r="J21" s="49"/>
      <c r="K21" s="49"/>
      <c r="L21" s="50">
        <f>SUM(C20:L20)/10</f>
        <v>4.1924720855507712E-2</v>
      </c>
      <c r="M21" s="56"/>
    </row>
    <row r="22" spans="1:13" ht="15" customHeight="1" x14ac:dyDescent="0.45">
      <c r="A22" s="22"/>
      <c r="B22" s="53" t="s">
        <v>34</v>
      </c>
      <c r="C22" s="17">
        <f>10*C20</f>
        <v>0.83333333333333326</v>
      </c>
      <c r="D22" s="4">
        <f t="shared" ref="D22:L22" si="6">10*D20</f>
        <v>0.69444444444444464</v>
      </c>
      <c r="E22" s="4">
        <f t="shared" si="6"/>
        <v>0.5787037037037035</v>
      </c>
      <c r="F22" s="4">
        <f t="shared" si="6"/>
        <v>0.48225308641975329</v>
      </c>
      <c r="G22" s="4">
        <f t="shared" si="6"/>
        <v>0.40187757201646079</v>
      </c>
      <c r="H22" s="4">
        <f t="shared" si="6"/>
        <v>0.33489797668038446</v>
      </c>
      <c r="I22" s="4">
        <f t="shared" si="6"/>
        <v>0.27908164723365325</v>
      </c>
      <c r="J22" s="4">
        <f t="shared" si="6"/>
        <v>0.23256803936137771</v>
      </c>
      <c r="K22" s="4">
        <f t="shared" si="6"/>
        <v>0.19380669946781448</v>
      </c>
      <c r="L22" s="4">
        <f t="shared" si="6"/>
        <v>0.16150558288984596</v>
      </c>
      <c r="M22" s="56"/>
    </row>
    <row r="23" spans="1:13" ht="15" customHeight="1" x14ac:dyDescent="0.45">
      <c r="A23" s="22"/>
      <c r="B23" s="53" t="s">
        <v>26</v>
      </c>
      <c r="C23" s="15">
        <f>C22</f>
        <v>0.83333333333333326</v>
      </c>
      <c r="D23" s="16">
        <f>D22+C23</f>
        <v>1.5277777777777779</v>
      </c>
      <c r="E23" s="16">
        <f t="shared" ref="E23" si="7">E22+D23</f>
        <v>2.1064814814814814</v>
      </c>
      <c r="F23" s="16">
        <f t="shared" ref="F23" si="8">F22+E23</f>
        <v>2.5887345679012346</v>
      </c>
      <c r="G23" s="16">
        <f t="shared" ref="G23" si="9">G22+F23</f>
        <v>2.9906121399176953</v>
      </c>
      <c r="H23" s="16">
        <f t="shared" ref="H23" si="10">H22+G23</f>
        <v>3.3255101165980796</v>
      </c>
      <c r="I23" s="16">
        <f t="shared" ref="I23" si="11">I22+H23</f>
        <v>3.6045917638317331</v>
      </c>
      <c r="J23" s="16">
        <f t="shared" ref="J23" si="12">J22+I23</f>
        <v>3.8371598031931109</v>
      </c>
      <c r="K23" s="16">
        <f t="shared" ref="K23" si="13">K22+J23</f>
        <v>4.0309665026609256</v>
      </c>
      <c r="L23" s="16">
        <f t="shared" ref="L23" si="14">L22+K23</f>
        <v>4.1924720855507713</v>
      </c>
      <c r="M23" s="56"/>
    </row>
    <row r="24" spans="1:13" ht="15" customHeight="1" x14ac:dyDescent="0.45">
      <c r="A24" s="22"/>
      <c r="B24" s="53" t="s">
        <v>35</v>
      </c>
      <c r="C24" s="67">
        <f>C20*C13/$C$3</f>
        <v>0.1</v>
      </c>
      <c r="D24" s="67">
        <f t="shared" ref="D24:L24" si="15">D20*D13/$C$3</f>
        <v>0.10000000000000002</v>
      </c>
      <c r="E24" s="67">
        <f t="shared" si="15"/>
        <v>9.9999999999999964E-2</v>
      </c>
      <c r="F24" s="67">
        <f t="shared" si="15"/>
        <v>0.10000000000000003</v>
      </c>
      <c r="G24" s="67">
        <f t="shared" si="15"/>
        <v>9.9999999999999964E-2</v>
      </c>
      <c r="H24" s="67">
        <f t="shared" si="15"/>
        <v>0.1000000000000001</v>
      </c>
      <c r="I24" s="67">
        <f t="shared" si="15"/>
        <v>9.999999999999995E-2</v>
      </c>
      <c r="J24" s="67">
        <f t="shared" si="15"/>
        <v>9.999999999999995E-2</v>
      </c>
      <c r="K24" s="67">
        <f t="shared" si="15"/>
        <v>9.9999999999999797E-2</v>
      </c>
      <c r="L24" s="67">
        <f t="shared" si="15"/>
        <v>0.10000000000000014</v>
      </c>
      <c r="M24" s="62"/>
    </row>
    <row r="25" spans="1:13" ht="15" customHeight="1" x14ac:dyDescent="0.45">
      <c r="A25" s="22"/>
      <c r="B25" s="53" t="s">
        <v>36</v>
      </c>
      <c r="C25" s="31">
        <f t="shared" ref="C25:L25" si="16">1000000*C24</f>
        <v>100000</v>
      </c>
      <c r="D25" s="31">
        <f t="shared" si="16"/>
        <v>100000.00000000001</v>
      </c>
      <c r="E25" s="63">
        <f t="shared" si="16"/>
        <v>99999.999999999971</v>
      </c>
      <c r="F25" s="63">
        <f t="shared" si="16"/>
        <v>100000.00000000003</v>
      </c>
      <c r="G25" s="63">
        <f t="shared" si="16"/>
        <v>99999.999999999971</v>
      </c>
      <c r="H25" s="63">
        <f t="shared" si="16"/>
        <v>100000.0000000001</v>
      </c>
      <c r="I25" s="63">
        <f t="shared" si="16"/>
        <v>99999.999999999956</v>
      </c>
      <c r="J25" s="63">
        <f t="shared" si="16"/>
        <v>99999.999999999956</v>
      </c>
      <c r="K25" s="63">
        <f t="shared" si="16"/>
        <v>99999.999999999796</v>
      </c>
      <c r="L25" s="63">
        <f t="shared" si="16"/>
        <v>100000.00000000015</v>
      </c>
      <c r="M25" s="56"/>
    </row>
    <row r="26" spans="1:13" ht="15" customHeight="1" x14ac:dyDescent="0.45">
      <c r="A26" s="22"/>
      <c r="B26" s="53" t="s">
        <v>25</v>
      </c>
      <c r="C26" s="32">
        <f>C25</f>
        <v>100000</v>
      </c>
      <c r="D26" s="32">
        <f>D25+C26</f>
        <v>200000</v>
      </c>
      <c r="E26" s="33">
        <f t="shared" ref="E26:L26" si="17">E25+D26</f>
        <v>300000</v>
      </c>
      <c r="F26" s="33">
        <f t="shared" si="17"/>
        <v>400000</v>
      </c>
      <c r="G26" s="33">
        <f t="shared" si="17"/>
        <v>500000</v>
      </c>
      <c r="H26" s="33">
        <f t="shared" si="17"/>
        <v>600000.00000000012</v>
      </c>
      <c r="I26" s="33">
        <f t="shared" si="17"/>
        <v>700000.00000000012</v>
      </c>
      <c r="J26" s="33">
        <f t="shared" si="17"/>
        <v>800000.00000000012</v>
      </c>
      <c r="K26" s="33">
        <f t="shared" si="17"/>
        <v>899999.99999999988</v>
      </c>
      <c r="L26" s="33">
        <f t="shared" si="17"/>
        <v>1000000</v>
      </c>
      <c r="M26" s="56"/>
    </row>
    <row r="27" spans="1:13" ht="15" customHeight="1" x14ac:dyDescent="0.45">
      <c r="A27" s="22"/>
      <c r="B27" s="53" t="s">
        <v>37</v>
      </c>
      <c r="C27" s="55">
        <f>(C13-$C$3)*$C$5/$C$3</f>
        <v>0.1</v>
      </c>
      <c r="D27" s="55">
        <f>(D13-$C$3)*$C$5/$C$3-C27</f>
        <v>0.12</v>
      </c>
      <c r="E27" s="55">
        <f t="shared" ref="E27:L27" si="18">(E13-$C$3)*$C$5/$C$3-D27</f>
        <v>0.24399999999999999</v>
      </c>
      <c r="F27" s="55">
        <f t="shared" si="18"/>
        <v>0.29280000000000006</v>
      </c>
      <c r="G27" s="55">
        <f t="shared" si="18"/>
        <v>0.45135999999999998</v>
      </c>
      <c r="H27" s="55">
        <f t="shared" si="18"/>
        <v>0.54163200000000011</v>
      </c>
      <c r="I27" s="55">
        <f t="shared" si="18"/>
        <v>0.74995839999999991</v>
      </c>
      <c r="J27" s="55">
        <f t="shared" si="18"/>
        <v>0.89995007999999999</v>
      </c>
      <c r="K27" s="55">
        <f t="shared" si="18"/>
        <v>1.1799400959999997</v>
      </c>
      <c r="L27" s="55">
        <f t="shared" si="18"/>
        <v>1.4159281152000003</v>
      </c>
      <c r="M27" s="22"/>
    </row>
    <row r="28" spans="1:13" ht="15" customHeight="1" x14ac:dyDescent="0.45">
      <c r="A28" s="22"/>
      <c r="B28" s="53" t="s">
        <v>38</v>
      </c>
      <c r="C28" s="55"/>
      <c r="D28" s="55"/>
      <c r="E28" s="55"/>
      <c r="F28" s="55"/>
      <c r="G28" s="55">
        <f>SUM(C27:G27)/5</f>
        <v>0.24163199999999999</v>
      </c>
      <c r="H28" s="55"/>
      <c r="I28" s="55"/>
      <c r="J28" s="55"/>
      <c r="K28" s="55"/>
      <c r="L28" s="55">
        <f>SUM(C27:L27)/10</f>
        <v>0.59955686911999995</v>
      </c>
      <c r="M28" s="22"/>
    </row>
    <row r="29" spans="1:13" ht="15" customHeight="1" x14ac:dyDescent="0.45">
      <c r="A29" s="22"/>
      <c r="B29" s="53" t="s">
        <v>39</v>
      </c>
      <c r="C29" s="68">
        <f>C23*C13</f>
        <v>99999.999999999985</v>
      </c>
      <c r="D29" s="68">
        <f t="shared" ref="D29:L29" si="19">D23*D13</f>
        <v>220000.00000000003</v>
      </c>
      <c r="E29" s="68">
        <f t="shared" si="19"/>
        <v>364000</v>
      </c>
      <c r="F29" s="68">
        <f t="shared" si="19"/>
        <v>536800</v>
      </c>
      <c r="G29" s="68">
        <f>G23*G13</f>
        <v>744160</v>
      </c>
      <c r="H29" s="68">
        <f t="shared" si="19"/>
        <v>992992.00000000012</v>
      </c>
      <c r="I29" s="68">
        <f t="shared" si="19"/>
        <v>1291590.4000000001</v>
      </c>
      <c r="J29" s="68">
        <f t="shared" si="19"/>
        <v>1649908.48</v>
      </c>
      <c r="K29" s="68">
        <f t="shared" si="19"/>
        <v>2079890.176</v>
      </c>
      <c r="L29" s="68">
        <f t="shared" si="19"/>
        <v>2595868.2111999998</v>
      </c>
      <c r="M29" s="22"/>
    </row>
    <row r="30" spans="1:13" ht="15" customHeight="1" x14ac:dyDescent="0.45">
      <c r="A30" s="22"/>
      <c r="B30" s="5" t="s">
        <v>23</v>
      </c>
      <c r="C30" s="66"/>
      <c r="D30" s="37"/>
      <c r="E30" s="37"/>
      <c r="F30" s="37"/>
      <c r="G30" s="37"/>
      <c r="H30" s="37"/>
      <c r="I30" s="37"/>
      <c r="J30" s="37"/>
      <c r="K30" s="37"/>
      <c r="L30" s="37"/>
      <c r="M30" s="22"/>
    </row>
    <row r="31" spans="1:13" ht="15" customHeight="1" x14ac:dyDescent="0.45">
      <c r="A31" s="22"/>
      <c r="B31" s="53" t="s">
        <v>32</v>
      </c>
      <c r="C31" s="67">
        <f t="shared" ref="C31:L31" si="20">C17 * $C$6</f>
        <v>4.9999999999999996E-2</v>
      </c>
      <c r="D31" s="67">
        <f t="shared" si="20"/>
        <v>4.1666666666666678E-2</v>
      </c>
      <c r="E31" s="67">
        <f t="shared" si="20"/>
        <v>3.472222222222221E-2</v>
      </c>
      <c r="F31" s="67">
        <f t="shared" si="20"/>
        <v>2.8935185185185196E-2</v>
      </c>
      <c r="G31" s="67">
        <f t="shared" si="20"/>
        <v>2.4112654320987647E-2</v>
      </c>
      <c r="H31" s="67">
        <f t="shared" si="20"/>
        <v>2.0093878600823067E-2</v>
      </c>
      <c r="I31" s="67">
        <f t="shared" si="20"/>
        <v>1.6744898834019195E-2</v>
      </c>
      <c r="J31" s="67">
        <f t="shared" si="20"/>
        <v>1.3954082361682663E-2</v>
      </c>
      <c r="K31" s="67">
        <f t="shared" si="20"/>
        <v>1.1628401968068868E-2</v>
      </c>
      <c r="L31" s="67">
        <f t="shared" si="20"/>
        <v>9.690334973390757E-3</v>
      </c>
      <c r="M31" s="22"/>
    </row>
    <row r="32" spans="1:13" ht="15" customHeight="1" x14ac:dyDescent="0.45">
      <c r="A32" s="22"/>
      <c r="B32" s="53" t="s">
        <v>33</v>
      </c>
      <c r="C32" s="67"/>
      <c r="D32" s="67"/>
      <c r="E32" s="67"/>
      <c r="F32" s="67"/>
      <c r="G32" s="55">
        <f>SUM(C31:G31)/5</f>
        <v>3.5887345679012347E-2</v>
      </c>
      <c r="H32" s="67"/>
      <c r="I32" s="67"/>
      <c r="J32" s="67"/>
      <c r="K32" s="67"/>
      <c r="L32" s="55">
        <f>SUM(C31:L31)/10</f>
        <v>2.5154832513304626E-2</v>
      </c>
      <c r="M32" s="22"/>
    </row>
    <row r="33" spans="1:13" ht="15" customHeight="1" x14ac:dyDescent="0.45">
      <c r="A33" s="22"/>
      <c r="B33" s="53" t="s">
        <v>34</v>
      </c>
      <c r="C33" s="13">
        <f>10*C31</f>
        <v>0.49999999999999994</v>
      </c>
      <c r="D33" s="14">
        <f t="shared" ref="D33:L33" si="21">10*D31</f>
        <v>0.4166666666666668</v>
      </c>
      <c r="E33" s="14">
        <f t="shared" si="21"/>
        <v>0.3472222222222221</v>
      </c>
      <c r="F33" s="14">
        <f t="shared" si="21"/>
        <v>0.28935185185185197</v>
      </c>
      <c r="G33" s="14">
        <f t="shared" si="21"/>
        <v>0.24112654320987648</v>
      </c>
      <c r="H33" s="14">
        <f t="shared" si="21"/>
        <v>0.20093878600823067</v>
      </c>
      <c r="I33" s="14">
        <f t="shared" si="21"/>
        <v>0.16744898834019195</v>
      </c>
      <c r="J33" s="14">
        <f t="shared" si="21"/>
        <v>0.13954082361682663</v>
      </c>
      <c r="K33" s="14">
        <f t="shared" si="21"/>
        <v>0.11628401968068869</v>
      </c>
      <c r="L33" s="14">
        <f t="shared" si="21"/>
        <v>9.6903349733907573E-2</v>
      </c>
      <c r="M33" s="56"/>
    </row>
    <row r="34" spans="1:13" ht="15" customHeight="1" x14ac:dyDescent="0.45">
      <c r="A34" s="22"/>
      <c r="B34" s="53" t="s">
        <v>26</v>
      </c>
      <c r="C34" s="15">
        <f>C33</f>
        <v>0.49999999999999994</v>
      </c>
      <c r="D34" s="16">
        <f>D33+C34</f>
        <v>0.91666666666666674</v>
      </c>
      <c r="E34" s="16">
        <f t="shared" ref="E34" si="22">E33+D34</f>
        <v>1.2638888888888888</v>
      </c>
      <c r="F34" s="16">
        <f t="shared" ref="F34" si="23">F33+E34</f>
        <v>1.5532407407407409</v>
      </c>
      <c r="G34" s="16">
        <f t="shared" ref="G34" si="24">G33+F34</f>
        <v>1.7943672839506175</v>
      </c>
      <c r="H34" s="16">
        <f t="shared" ref="H34" si="25">H33+G34</f>
        <v>1.9953060699588483</v>
      </c>
      <c r="I34" s="16">
        <f t="shared" ref="I34" si="26">I33+H34</f>
        <v>2.16275505829904</v>
      </c>
      <c r="J34" s="16">
        <f t="shared" ref="J34" si="27">J33+I34</f>
        <v>2.3022958819158665</v>
      </c>
      <c r="K34" s="16">
        <f t="shared" ref="K34" si="28">K33+J34</f>
        <v>2.418579901596555</v>
      </c>
      <c r="L34" s="16">
        <f t="shared" ref="L34" si="29">L33+K34</f>
        <v>2.5154832513304628</v>
      </c>
      <c r="M34" s="56"/>
    </row>
    <row r="35" spans="1:13" ht="15" customHeight="1" x14ac:dyDescent="0.45">
      <c r="A35" s="22"/>
      <c r="B35" s="5" t="s">
        <v>24</v>
      </c>
      <c r="C35" s="66"/>
      <c r="D35" s="37"/>
      <c r="E35" s="37"/>
      <c r="F35" s="37"/>
      <c r="G35" s="37"/>
      <c r="H35" s="37"/>
      <c r="I35" s="37"/>
      <c r="J35" s="37"/>
      <c r="K35" s="37"/>
      <c r="L35" s="37"/>
      <c r="M35" s="22"/>
    </row>
    <row r="36" spans="1:13" ht="15" customHeight="1" x14ac:dyDescent="0.45">
      <c r="A36" s="22"/>
      <c r="B36" s="53" t="s">
        <v>32</v>
      </c>
      <c r="C36" s="67">
        <f t="shared" ref="C36:L36" si="30">C17 * $C$7</f>
        <v>3.3333333333333333E-2</v>
      </c>
      <c r="D36" s="67">
        <f t="shared" si="30"/>
        <v>2.7777777777777787E-2</v>
      </c>
      <c r="E36" s="67">
        <f t="shared" si="30"/>
        <v>2.314814814814814E-2</v>
      </c>
      <c r="F36" s="67">
        <f t="shared" si="30"/>
        <v>1.9290123456790133E-2</v>
      </c>
      <c r="G36" s="67">
        <f t="shared" si="30"/>
        <v>1.6075102880658432E-2</v>
      </c>
      <c r="H36" s="67">
        <f t="shared" si="30"/>
        <v>1.3395919067215378E-2</v>
      </c>
      <c r="I36" s="67">
        <f t="shared" si="30"/>
        <v>1.116326588934613E-2</v>
      </c>
      <c r="J36" s="67">
        <f t="shared" si="30"/>
        <v>9.3027215744551084E-3</v>
      </c>
      <c r="K36" s="67">
        <f t="shared" si="30"/>
        <v>7.7522679787125799E-3</v>
      </c>
      <c r="L36" s="67">
        <f t="shared" si="30"/>
        <v>6.4602233155938386E-3</v>
      </c>
      <c r="M36" s="22"/>
    </row>
    <row r="37" spans="1:13" ht="15" customHeight="1" x14ac:dyDescent="0.45">
      <c r="A37" s="22"/>
      <c r="B37" s="53" t="s">
        <v>33</v>
      </c>
      <c r="C37" s="67"/>
      <c r="D37" s="67"/>
      <c r="E37" s="67"/>
      <c r="F37" s="67"/>
      <c r="G37" s="55">
        <f>SUM(C36:G36)/5</f>
        <v>2.3924897119341561E-2</v>
      </c>
      <c r="H37" s="67"/>
      <c r="I37" s="67"/>
      <c r="J37" s="67"/>
      <c r="K37" s="67"/>
      <c r="L37" s="55">
        <f>SUM(C36:L36)/10</f>
        <v>1.6769888342203085E-2</v>
      </c>
      <c r="M37" s="22"/>
    </row>
    <row r="38" spans="1:13" ht="15" customHeight="1" x14ac:dyDescent="0.45">
      <c r="A38" s="22"/>
      <c r="B38" s="53" t="s">
        <v>34</v>
      </c>
      <c r="C38" s="13">
        <f t="shared" ref="C38:L38" si="31">10*C36</f>
        <v>0.33333333333333331</v>
      </c>
      <c r="D38" s="14">
        <f t="shared" si="31"/>
        <v>0.27777777777777785</v>
      </c>
      <c r="E38" s="14">
        <f t="shared" si="31"/>
        <v>0.2314814814814814</v>
      </c>
      <c r="F38" s="14">
        <f t="shared" si="31"/>
        <v>0.19290123456790131</v>
      </c>
      <c r="G38" s="14">
        <f t="shared" si="31"/>
        <v>0.16075102880658432</v>
      </c>
      <c r="H38" s="14">
        <f t="shared" si="31"/>
        <v>0.13395919067215378</v>
      </c>
      <c r="I38" s="14">
        <f t="shared" si="31"/>
        <v>0.1116326588934613</v>
      </c>
      <c r="J38" s="14">
        <f t="shared" si="31"/>
        <v>9.3027215744551084E-2</v>
      </c>
      <c r="K38" s="14">
        <f t="shared" si="31"/>
        <v>7.7522679787125792E-2</v>
      </c>
      <c r="L38" s="14">
        <f t="shared" si="31"/>
        <v>6.4602233155938382E-2</v>
      </c>
      <c r="M38" s="60"/>
    </row>
    <row r="39" spans="1:13" ht="15" customHeight="1" x14ac:dyDescent="0.45">
      <c r="A39" s="22"/>
      <c r="B39" s="53" t="s">
        <v>26</v>
      </c>
      <c r="C39" s="17">
        <f>C38</f>
        <v>0.33333333333333331</v>
      </c>
      <c r="D39" s="4">
        <f>D38+C39</f>
        <v>0.61111111111111116</v>
      </c>
      <c r="E39" s="4">
        <f t="shared" ref="E39:L39" si="32">E38+D39</f>
        <v>0.84259259259259256</v>
      </c>
      <c r="F39" s="4">
        <f t="shared" si="32"/>
        <v>1.0354938271604939</v>
      </c>
      <c r="G39" s="4">
        <f t="shared" si="32"/>
        <v>1.1962448559670782</v>
      </c>
      <c r="H39" s="4">
        <f t="shared" si="32"/>
        <v>1.330204046639232</v>
      </c>
      <c r="I39" s="4">
        <f t="shared" si="32"/>
        <v>1.4418367055326933</v>
      </c>
      <c r="J39" s="4">
        <f t="shared" si="32"/>
        <v>1.5348639212772444</v>
      </c>
      <c r="K39" s="4">
        <f t="shared" si="32"/>
        <v>1.6123866010643702</v>
      </c>
      <c r="L39" s="4">
        <f t="shared" si="32"/>
        <v>1.6769888342203085</v>
      </c>
      <c r="M39" s="4"/>
    </row>
    <row r="40" spans="1:13" ht="15" customHeight="1" x14ac:dyDescent="0.45">
      <c r="A40" s="22"/>
      <c r="B40" s="53" t="s">
        <v>40</v>
      </c>
      <c r="C40" s="27">
        <f>$C38*1000</f>
        <v>333.33333333333331</v>
      </c>
      <c r="D40" s="28">
        <f t="shared" ref="D40:L40" si="33">D38*1000</f>
        <v>277.77777777777783</v>
      </c>
      <c r="E40" s="28">
        <f t="shared" si="33"/>
        <v>231.48148148148141</v>
      </c>
      <c r="F40" s="28">
        <f t="shared" si="33"/>
        <v>192.90123456790133</v>
      </c>
      <c r="G40" s="28">
        <f t="shared" si="33"/>
        <v>160.75102880658432</v>
      </c>
      <c r="H40" s="28">
        <f t="shared" si="33"/>
        <v>133.9591906721538</v>
      </c>
      <c r="I40" s="28">
        <f t="shared" si="33"/>
        <v>111.6326588934613</v>
      </c>
      <c r="J40" s="28">
        <f t="shared" si="33"/>
        <v>93.027215744551086</v>
      </c>
      <c r="K40" s="28">
        <f t="shared" si="33"/>
        <v>77.522679787125796</v>
      </c>
      <c r="L40" s="28">
        <f t="shared" si="33"/>
        <v>64.602233155938379</v>
      </c>
      <c r="M40" s="60"/>
    </row>
    <row r="41" spans="1:13" ht="15" customHeight="1" x14ac:dyDescent="0.45">
      <c r="A41" s="22"/>
      <c r="B41" s="53" t="s">
        <v>29</v>
      </c>
      <c r="C41" s="27">
        <f>C40</f>
        <v>333.33333333333331</v>
      </c>
      <c r="D41" s="28">
        <f>D40+C41</f>
        <v>611.11111111111109</v>
      </c>
      <c r="E41" s="28">
        <f t="shared" ref="E41:L41" si="34">E40+D41</f>
        <v>842.5925925925925</v>
      </c>
      <c r="F41" s="28">
        <f t="shared" si="34"/>
        <v>1035.4938271604938</v>
      </c>
      <c r="G41" s="28">
        <f t="shared" si="34"/>
        <v>1196.2448559670781</v>
      </c>
      <c r="H41" s="28">
        <f t="shared" si="34"/>
        <v>1330.2040466392318</v>
      </c>
      <c r="I41" s="28">
        <f t="shared" si="34"/>
        <v>1441.836705532693</v>
      </c>
      <c r="J41" s="28">
        <f t="shared" si="34"/>
        <v>1534.8639212772441</v>
      </c>
      <c r="K41" s="28">
        <f t="shared" si="34"/>
        <v>1612.3866010643699</v>
      </c>
      <c r="L41" s="28">
        <f t="shared" si="34"/>
        <v>1676.9888342203083</v>
      </c>
      <c r="M41" s="60"/>
    </row>
    <row r="42" spans="1:13" ht="15" customHeight="1" x14ac:dyDescent="0.45">
      <c r="A42" s="22"/>
      <c r="B42" s="53" t="s">
        <v>41</v>
      </c>
      <c r="C42" s="27">
        <f>C38*20000</f>
        <v>6666.6666666666661</v>
      </c>
      <c r="D42" s="28">
        <f t="shared" ref="D42:L42" si="35">D38*20000</f>
        <v>5555.5555555555566</v>
      </c>
      <c r="E42" s="28">
        <f t="shared" si="35"/>
        <v>4629.6296296296277</v>
      </c>
      <c r="F42" s="28">
        <f t="shared" si="35"/>
        <v>3858.0246913580263</v>
      </c>
      <c r="G42" s="28">
        <f t="shared" si="35"/>
        <v>3215.0205761316865</v>
      </c>
      <c r="H42" s="28">
        <f t="shared" si="35"/>
        <v>2679.1838134430755</v>
      </c>
      <c r="I42" s="28">
        <f t="shared" si="35"/>
        <v>2232.6531778692261</v>
      </c>
      <c r="J42" s="28">
        <f t="shared" si="35"/>
        <v>1860.5443148910217</v>
      </c>
      <c r="K42" s="28">
        <f t="shared" si="35"/>
        <v>1550.4535957425157</v>
      </c>
      <c r="L42" s="28">
        <f t="shared" si="35"/>
        <v>1292.0446631187676</v>
      </c>
      <c r="M42" s="60"/>
    </row>
    <row r="43" spans="1:13" ht="15" customHeight="1" x14ac:dyDescent="0.45">
      <c r="A43" s="22"/>
      <c r="B43" s="53" t="s">
        <v>30</v>
      </c>
      <c r="C43" s="29">
        <f>C42</f>
        <v>6666.6666666666661</v>
      </c>
      <c r="D43" s="30">
        <f>D42+C43</f>
        <v>12222.222222222223</v>
      </c>
      <c r="E43" s="30">
        <f t="shared" ref="E43:L43" si="36">E42+D43</f>
        <v>16851.85185185185</v>
      </c>
      <c r="F43" s="30">
        <f t="shared" si="36"/>
        <v>20709.876543209877</v>
      </c>
      <c r="G43" s="30">
        <f t="shared" si="36"/>
        <v>23924.897119341564</v>
      </c>
      <c r="H43" s="30">
        <f t="shared" si="36"/>
        <v>26604.08093278464</v>
      </c>
      <c r="I43" s="30">
        <f t="shared" si="36"/>
        <v>28836.734110653866</v>
      </c>
      <c r="J43" s="30">
        <f t="shared" si="36"/>
        <v>30697.278425544886</v>
      </c>
      <c r="K43" s="30">
        <f t="shared" si="36"/>
        <v>32247.7320212874</v>
      </c>
      <c r="L43" s="30">
        <f t="shared" si="36"/>
        <v>33539.77668440617</v>
      </c>
      <c r="M43" s="60"/>
    </row>
    <row r="44" spans="1:13" ht="15" customHeight="1" x14ac:dyDescent="0.45">
      <c r="A44" s="22"/>
      <c r="B44" s="53" t="s">
        <v>42</v>
      </c>
      <c r="C44" s="65">
        <f>C38*50000</f>
        <v>16666.666666666664</v>
      </c>
      <c r="D44" s="65">
        <f t="shared" ref="D44:L44" si="37">D38*50000</f>
        <v>13888.888888888892</v>
      </c>
      <c r="E44" s="65">
        <f t="shared" si="37"/>
        <v>11574.074074074069</v>
      </c>
      <c r="F44" s="65">
        <f t="shared" si="37"/>
        <v>9645.0617283950651</v>
      </c>
      <c r="G44" s="65">
        <f t="shared" si="37"/>
        <v>8037.5514403292154</v>
      </c>
      <c r="H44" s="65">
        <f t="shared" si="37"/>
        <v>6697.9595336076891</v>
      </c>
      <c r="I44" s="65">
        <f t="shared" si="37"/>
        <v>5581.6329446730651</v>
      </c>
      <c r="J44" s="65">
        <f t="shared" si="37"/>
        <v>4651.3607872275543</v>
      </c>
      <c r="K44" s="65">
        <f t="shared" si="37"/>
        <v>3876.1339893562895</v>
      </c>
      <c r="L44" s="65">
        <f t="shared" si="37"/>
        <v>3230.1116577969192</v>
      </c>
      <c r="M44" s="23"/>
    </row>
    <row r="45" spans="1:13" ht="15" customHeight="1" x14ac:dyDescent="0.45">
      <c r="A45" s="22"/>
      <c r="B45" s="53" t="s">
        <v>31</v>
      </c>
      <c r="C45" s="65">
        <f>C44</f>
        <v>16666.666666666664</v>
      </c>
      <c r="D45" s="65">
        <f>D44+C45</f>
        <v>30555.555555555555</v>
      </c>
      <c r="E45" s="65">
        <f t="shared" ref="E45:L45" si="38">E44+D45</f>
        <v>42129.62962962962</v>
      </c>
      <c r="F45" s="65">
        <f t="shared" si="38"/>
        <v>51774.691358024684</v>
      </c>
      <c r="G45" s="65">
        <f t="shared" si="38"/>
        <v>59812.242798353902</v>
      </c>
      <c r="H45" s="65">
        <f t="shared" si="38"/>
        <v>66510.202331961598</v>
      </c>
      <c r="I45" s="65">
        <f t="shared" si="38"/>
        <v>72091.835276634665</v>
      </c>
      <c r="J45" s="65">
        <f t="shared" si="38"/>
        <v>76743.196063862226</v>
      </c>
      <c r="K45" s="65">
        <f t="shared" si="38"/>
        <v>80619.330053218509</v>
      </c>
      <c r="L45" s="65">
        <f t="shared" si="38"/>
        <v>83849.441711015432</v>
      </c>
      <c r="M45" s="22"/>
    </row>
    <row r="46" spans="1:13" ht="15" customHeight="1" x14ac:dyDescent="0.45">
      <c r="A46" s="2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</row>
    <row r="47" spans="1:13" ht="15" customHeight="1" x14ac:dyDescent="0.45"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53" spans="7:12" ht="15" customHeight="1" x14ac:dyDescent="0.45">
      <c r="J53" s="42"/>
      <c r="K53" s="42"/>
      <c r="L53" s="44"/>
    </row>
    <row r="54" spans="7:12" ht="15" customHeight="1" x14ac:dyDescent="0.45">
      <c r="J54" s="42"/>
      <c r="K54" s="42"/>
      <c r="L54" s="44"/>
    </row>
    <row r="56" spans="7:12" ht="15" customHeight="1" x14ac:dyDescent="0.45">
      <c r="G56" s="38"/>
      <c r="H56" s="38"/>
      <c r="I56" s="38"/>
      <c r="J56" s="38"/>
      <c r="K56" s="38"/>
      <c r="L56" s="38"/>
    </row>
  </sheetData>
  <mergeCells count="1">
    <mergeCell ref="E2:L5"/>
  </mergeCells>
  <conditionalFormatting sqref="C8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ignoredErrors>
    <ignoredError sqref="C16 L44 C40:L40 C42:L42 C44:K44" formula="1"/>
    <ignoredError sqref="C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Estimate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2025-09-20T16:49:08Z</dcterms:modified>
</cp:coreProperties>
</file>