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d.docs.live.net/20eb409204932c1c/Lightning Bank Case Study/"/>
    </mc:Choice>
  </mc:AlternateContent>
  <xr:revisionPtr revIDLastSave="6366" documentId="13_ncr:1_{AE93A452-22DF-478B-8AAE-1A3A6016AB56}" xr6:coauthVersionLast="47" xr6:coauthVersionMax="47" xr10:uidLastSave="{FD256C8E-A76C-4A80-9041-BC482C6C9253}"/>
  <bookViews>
    <workbookView xWindow="-98" yWindow="-98" windowWidth="28996" windowHeight="15675" xr2:uid="{10396A79-A4B2-467C-A467-ECE59C587EB2}"/>
  </bookViews>
  <sheets>
    <sheet name="Yield Estimate Calculator" sheetId="15" r:id="rId1"/>
    <sheet name="10 Year Burndown" sheetId="1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13" l="1"/>
  <c r="K32" i="13"/>
  <c r="E36" i="13"/>
  <c r="F36" i="13" s="1"/>
  <c r="E30" i="13"/>
  <c r="E32" i="13" s="1"/>
  <c r="E24" i="13"/>
  <c r="F24" i="13" s="1"/>
  <c r="G24" i="13" s="1"/>
  <c r="H24" i="13" s="1"/>
  <c r="I24" i="13" s="1"/>
  <c r="J24" i="13" s="1"/>
  <c r="K24" i="13" s="1"/>
  <c r="L24" i="13" s="1"/>
  <c r="M24" i="13" s="1"/>
  <c r="N24" i="13" s="1"/>
  <c r="N26" i="13" s="1"/>
  <c r="E18" i="13"/>
  <c r="E20" i="13" s="1"/>
  <c r="E12" i="13"/>
  <c r="E14" i="13" s="1"/>
  <c r="F30" i="13"/>
  <c r="G30" i="13" s="1"/>
  <c r="H30" i="13" s="1"/>
  <c r="I30" i="13" s="1"/>
  <c r="J30" i="13" s="1"/>
  <c r="K30" i="13" s="1"/>
  <c r="L30" i="13" s="1"/>
  <c r="M30" i="13" s="1"/>
  <c r="N30" i="13" s="1"/>
  <c r="N32" i="13" s="1"/>
  <c r="L32" i="13" l="1"/>
  <c r="J26" i="13"/>
  <c r="F18" i="13"/>
  <c r="G18" i="13" s="1"/>
  <c r="H18" i="13" s="1"/>
  <c r="K26" i="13"/>
  <c r="F26" i="13"/>
  <c r="J32" i="13"/>
  <c r="J33" i="13" s="1"/>
  <c r="G26" i="13"/>
  <c r="I32" i="13"/>
  <c r="I33" i="13" s="1"/>
  <c r="G36" i="13"/>
  <c r="F38" i="13"/>
  <c r="E38" i="13"/>
  <c r="F20" i="13"/>
  <c r="H26" i="13"/>
  <c r="L26" i="13"/>
  <c r="F32" i="13"/>
  <c r="M32" i="13"/>
  <c r="H32" i="13"/>
  <c r="H33" i="13" s="1"/>
  <c r="E26" i="13"/>
  <c r="I26" i="13"/>
  <c r="M26" i="13"/>
  <c r="G32" i="13"/>
  <c r="E13" i="13"/>
  <c r="F12" i="13"/>
  <c r="K7" i="15"/>
  <c r="K10" i="15"/>
  <c r="K9" i="15"/>
  <c r="K8" i="15"/>
  <c r="K5" i="15"/>
  <c r="K4" i="15"/>
  <c r="K6" i="15"/>
  <c r="K3" i="15"/>
  <c r="E10" i="15"/>
  <c r="D113" i="15"/>
  <c r="D114" i="15"/>
  <c r="D68" i="15"/>
  <c r="D69" i="15"/>
  <c r="D24" i="15"/>
  <c r="D23" i="15"/>
  <c r="N20" i="15"/>
  <c r="M20" i="15"/>
  <c r="L20" i="15"/>
  <c r="K20" i="15"/>
  <c r="K128" i="15" s="1"/>
  <c r="J20" i="15"/>
  <c r="I20" i="15"/>
  <c r="H20" i="15"/>
  <c r="G20" i="15"/>
  <c r="G128" i="15" s="1"/>
  <c r="F20" i="15"/>
  <c r="E20" i="15"/>
  <c r="E14" i="15"/>
  <c r="G20" i="13" l="1"/>
  <c r="I18" i="13"/>
  <c r="H20" i="13"/>
  <c r="H36" i="13"/>
  <c r="G38" i="13"/>
  <c r="G39" i="13" s="1"/>
  <c r="G12" i="13"/>
  <c r="F14" i="13"/>
  <c r="F128" i="15"/>
  <c r="J128" i="15"/>
  <c r="J178" i="15" s="1"/>
  <c r="K38" i="15"/>
  <c r="K40" i="15" s="1"/>
  <c r="H128" i="15"/>
  <c r="L128" i="15"/>
  <c r="G38" i="15"/>
  <c r="G40" i="15" s="1"/>
  <c r="E128" i="15"/>
  <c r="E175" i="15" s="1"/>
  <c r="E83" i="15"/>
  <c r="E85" i="15" s="1"/>
  <c r="E89" i="15" s="1"/>
  <c r="E91" i="15" s="1"/>
  <c r="E38" i="15"/>
  <c r="I38" i="15"/>
  <c r="I128" i="15"/>
  <c r="I83" i="15"/>
  <c r="I85" i="15" s="1"/>
  <c r="M38" i="15"/>
  <c r="M40" i="15" s="1"/>
  <c r="M128" i="15"/>
  <c r="M130" i="15" s="1"/>
  <c r="M83" i="15"/>
  <c r="M85" i="15" s="1"/>
  <c r="N38" i="15"/>
  <c r="N40" i="15" s="1"/>
  <c r="J38" i="15"/>
  <c r="J40" i="15" s="1"/>
  <c r="F38" i="15"/>
  <c r="F40" i="15" s="1"/>
  <c r="F83" i="15"/>
  <c r="F85" i="15" s="1"/>
  <c r="J83" i="15"/>
  <c r="J85" i="15" s="1"/>
  <c r="N83" i="15"/>
  <c r="N85" i="15" s="1"/>
  <c r="N128" i="15"/>
  <c r="N172" i="15" s="1"/>
  <c r="G83" i="15"/>
  <c r="G85" i="15" s="1"/>
  <c r="K83" i="15"/>
  <c r="K85" i="15" s="1"/>
  <c r="L38" i="15"/>
  <c r="L40" i="15" s="1"/>
  <c r="H38" i="15"/>
  <c r="H40" i="15" s="1"/>
  <c r="H83" i="15"/>
  <c r="H85" i="15" s="1"/>
  <c r="L83" i="15"/>
  <c r="L85" i="15" s="1"/>
  <c r="J181" i="15"/>
  <c r="J172" i="15"/>
  <c r="J130" i="15"/>
  <c r="F14" i="15"/>
  <c r="E15" i="15"/>
  <c r="E21" i="15"/>
  <c r="E16" i="15"/>
  <c r="J18" i="13" l="1"/>
  <c r="I20" i="13"/>
  <c r="I36" i="13"/>
  <c r="H38" i="13"/>
  <c r="H39" i="13" s="1"/>
  <c r="H12" i="13"/>
  <c r="G14" i="13"/>
  <c r="E178" i="15"/>
  <c r="E130" i="15"/>
  <c r="E134" i="15" s="1"/>
  <c r="E136" i="15" s="1"/>
  <c r="J175" i="15"/>
  <c r="E181" i="15"/>
  <c r="E132" i="15"/>
  <c r="E172" i="15"/>
  <c r="I40" i="15"/>
  <c r="I6" i="15"/>
  <c r="N130" i="15"/>
  <c r="N181" i="15"/>
  <c r="N175" i="15"/>
  <c r="N178" i="15"/>
  <c r="E117" i="15"/>
  <c r="E27" i="15"/>
  <c r="E72" i="15"/>
  <c r="E74" i="15" s="1"/>
  <c r="E82" i="15" s="1"/>
  <c r="E80" i="15" s="1"/>
  <c r="E129" i="15"/>
  <c r="E180" i="15" s="1"/>
  <c r="E84" i="15"/>
  <c r="E92" i="15" s="1"/>
  <c r="E39" i="15"/>
  <c r="H130" i="15"/>
  <c r="H181" i="15"/>
  <c r="H175" i="15"/>
  <c r="H172" i="15"/>
  <c r="H178" i="15"/>
  <c r="I130" i="15"/>
  <c r="I181" i="15"/>
  <c r="I175" i="15"/>
  <c r="I178" i="15"/>
  <c r="I172" i="15"/>
  <c r="L130" i="15"/>
  <c r="L181" i="15"/>
  <c r="L175" i="15"/>
  <c r="L178" i="15"/>
  <c r="L172" i="15"/>
  <c r="M181" i="15"/>
  <c r="M175" i="15"/>
  <c r="M172" i="15"/>
  <c r="M178" i="15"/>
  <c r="G130" i="15"/>
  <c r="G178" i="15"/>
  <c r="G172" i="15"/>
  <c r="G181" i="15"/>
  <c r="G175" i="15"/>
  <c r="F130" i="15"/>
  <c r="F134" i="15" s="1"/>
  <c r="F136" i="15" s="1"/>
  <c r="F178" i="15"/>
  <c r="F172" i="15"/>
  <c r="F181" i="15"/>
  <c r="F175" i="15"/>
  <c r="K130" i="15"/>
  <c r="K178" i="15"/>
  <c r="K172" i="15"/>
  <c r="K181" i="15"/>
  <c r="K175" i="15"/>
  <c r="F87" i="15"/>
  <c r="F132" i="15"/>
  <c r="F44" i="15"/>
  <c r="F15" i="15"/>
  <c r="E87" i="15"/>
  <c r="F16" i="15"/>
  <c r="G14" i="15"/>
  <c r="G42" i="15" s="1"/>
  <c r="F89" i="15"/>
  <c r="F91" i="15" s="1"/>
  <c r="F21" i="15"/>
  <c r="E42" i="15"/>
  <c r="E40" i="15"/>
  <c r="E44" i="15" s="1"/>
  <c r="E18" i="15"/>
  <c r="E17" i="15"/>
  <c r="F42" i="15"/>
  <c r="K18" i="13" l="1"/>
  <c r="J20" i="13"/>
  <c r="J36" i="13"/>
  <c r="I38" i="13"/>
  <c r="I39" i="13" s="1"/>
  <c r="I12" i="13"/>
  <c r="H14" i="13"/>
  <c r="E86" i="15"/>
  <c r="E96" i="15" s="1"/>
  <c r="E94" i="15" s="1"/>
  <c r="E174" i="15"/>
  <c r="F129" i="15"/>
  <c r="F183" i="15" s="1"/>
  <c r="F84" i="15"/>
  <c r="F86" i="15" s="1"/>
  <c r="F96" i="15" s="1"/>
  <c r="F39" i="15"/>
  <c r="F117" i="15"/>
  <c r="F27" i="15"/>
  <c r="F29" i="15" s="1"/>
  <c r="F37" i="15" s="1"/>
  <c r="F72" i="15"/>
  <c r="F74" i="15" s="1"/>
  <c r="F82" i="15" s="1"/>
  <c r="F80" i="15" s="1"/>
  <c r="E115" i="15"/>
  <c r="E25" i="15"/>
  <c r="E30" i="15" s="1"/>
  <c r="E70" i="15"/>
  <c r="E177" i="15"/>
  <c r="E183" i="15"/>
  <c r="I182" i="15"/>
  <c r="G89" i="15"/>
  <c r="G91" i="15" s="1"/>
  <c r="N173" i="15"/>
  <c r="N176" i="15"/>
  <c r="I179" i="15"/>
  <c r="I173" i="15"/>
  <c r="N182" i="15"/>
  <c r="I176" i="15"/>
  <c r="N179" i="15"/>
  <c r="E99" i="15"/>
  <c r="E101" i="15" s="1"/>
  <c r="E111" i="15" s="1"/>
  <c r="E109" i="15" s="1"/>
  <c r="F18" i="15"/>
  <c r="E78" i="15"/>
  <c r="E107" i="15" s="1"/>
  <c r="F17" i="15"/>
  <c r="E144" i="15"/>
  <c r="E146" i="15" s="1"/>
  <c r="E156" i="15" s="1"/>
  <c r="E154" i="15" s="1"/>
  <c r="E119" i="15"/>
  <c r="E123" i="15"/>
  <c r="G87" i="15"/>
  <c r="G132" i="15"/>
  <c r="G134" i="15"/>
  <c r="G136" i="15" s="1"/>
  <c r="E131" i="15"/>
  <c r="E141" i="15" s="1"/>
  <c r="E139" i="15" s="1"/>
  <c r="E137" i="15"/>
  <c r="G15" i="15"/>
  <c r="H14" i="15"/>
  <c r="H42" i="15" s="1"/>
  <c r="G44" i="15"/>
  <c r="G16" i="15"/>
  <c r="E54" i="15"/>
  <c r="E56" i="15" s="1"/>
  <c r="E66" i="15" s="1"/>
  <c r="E64" i="15" s="1"/>
  <c r="E46" i="15"/>
  <c r="F46" i="15" s="1"/>
  <c r="G21" i="15"/>
  <c r="E29" i="15"/>
  <c r="E37" i="15" s="1"/>
  <c r="E35" i="15" s="1"/>
  <c r="E33" i="15"/>
  <c r="E47" i="15"/>
  <c r="E41" i="15"/>
  <c r="E51" i="15" s="1"/>
  <c r="E49" i="15" s="1"/>
  <c r="E31" i="13"/>
  <c r="F37" i="13"/>
  <c r="E37" i="13"/>
  <c r="F25" i="13"/>
  <c r="E25" i="13"/>
  <c r="F19" i="13"/>
  <c r="E19" i="13"/>
  <c r="E16" i="13"/>
  <c r="L18" i="13" l="1"/>
  <c r="K20" i="13"/>
  <c r="K36" i="13"/>
  <c r="J38" i="13"/>
  <c r="J39" i="13" s="1"/>
  <c r="J12" i="13"/>
  <c r="I14" i="13"/>
  <c r="E15" i="13"/>
  <c r="F94" i="15"/>
  <c r="F174" i="15"/>
  <c r="F180" i="15"/>
  <c r="F177" i="15"/>
  <c r="F70" i="15"/>
  <c r="F75" i="15" s="1"/>
  <c r="F102" i="15" s="1"/>
  <c r="F115" i="15"/>
  <c r="F120" i="15" s="1"/>
  <c r="F147" i="15" s="1"/>
  <c r="F25" i="15"/>
  <c r="F28" i="15" s="1"/>
  <c r="F31" i="15" s="1"/>
  <c r="G39" i="15"/>
  <c r="G129" i="15"/>
  <c r="G183" i="15" s="1"/>
  <c r="G84" i="15"/>
  <c r="G72" i="15"/>
  <c r="G27" i="15"/>
  <c r="G29" i="15" s="1"/>
  <c r="G37" i="15" s="1"/>
  <c r="G35" i="15" s="1"/>
  <c r="G117" i="15"/>
  <c r="E52" i="15"/>
  <c r="E55" i="15" s="1"/>
  <c r="E59" i="15" s="1"/>
  <c r="E61" i="15" s="1"/>
  <c r="E62" i="15"/>
  <c r="E75" i="15"/>
  <c r="E102" i="15" s="1"/>
  <c r="E97" i="15"/>
  <c r="E100" i="15" s="1"/>
  <c r="E104" i="15" s="1"/>
  <c r="E127" i="15"/>
  <c r="E125" i="15" s="1"/>
  <c r="E165" i="15"/>
  <c r="E189" i="15" s="1"/>
  <c r="E171" i="15"/>
  <c r="E195" i="15" s="1"/>
  <c r="E162" i="15"/>
  <c r="E186" i="15" s="1"/>
  <c r="E168" i="15"/>
  <c r="E192" i="15" s="1"/>
  <c r="H89" i="15"/>
  <c r="H91" i="15" s="1"/>
  <c r="F54" i="15"/>
  <c r="F56" i="15" s="1"/>
  <c r="F66" i="15" s="1"/>
  <c r="F64" i="15" s="1"/>
  <c r="I14" i="15"/>
  <c r="I89" i="15" s="1"/>
  <c r="E73" i="15"/>
  <c r="E76" i="15" s="1"/>
  <c r="E77" i="15" s="1"/>
  <c r="F92" i="15"/>
  <c r="F99" i="15"/>
  <c r="F101" i="15" s="1"/>
  <c r="F111" i="15" s="1"/>
  <c r="F109" i="15" s="1"/>
  <c r="H87" i="15"/>
  <c r="H132" i="15"/>
  <c r="H134" i="15"/>
  <c r="H136" i="15" s="1"/>
  <c r="F137" i="15"/>
  <c r="F131" i="15"/>
  <c r="F141" i="15" s="1"/>
  <c r="F139" i="15" s="1"/>
  <c r="F78" i="15"/>
  <c r="F142" i="15"/>
  <c r="F145" i="15" s="1"/>
  <c r="F149" i="15" s="1"/>
  <c r="F118" i="15"/>
  <c r="E142" i="15"/>
  <c r="E120" i="15"/>
  <c r="E147" i="15" s="1"/>
  <c r="E118" i="15"/>
  <c r="F144" i="15"/>
  <c r="F146" i="15" s="1"/>
  <c r="F156" i="15" s="1"/>
  <c r="F154" i="15" s="1"/>
  <c r="F123" i="15"/>
  <c r="F119" i="15"/>
  <c r="E152" i="15"/>
  <c r="G17" i="15"/>
  <c r="G18" i="15"/>
  <c r="G46" i="15"/>
  <c r="H44" i="15"/>
  <c r="H15" i="15"/>
  <c r="H16" i="15"/>
  <c r="F33" i="15"/>
  <c r="F47" i="15"/>
  <c r="F41" i="15"/>
  <c r="F51" i="15" s="1"/>
  <c r="F49" i="15" s="1"/>
  <c r="F35" i="15"/>
  <c r="E28" i="15"/>
  <c r="E31" i="15" s="1"/>
  <c r="E32" i="15" s="1"/>
  <c r="E57" i="15"/>
  <c r="H21" i="15"/>
  <c r="F39" i="13"/>
  <c r="F40" i="13"/>
  <c r="G37" i="13"/>
  <c r="E40" i="13"/>
  <c r="E39" i="13"/>
  <c r="F31" i="13"/>
  <c r="E33" i="13"/>
  <c r="E34" i="13"/>
  <c r="E28" i="13"/>
  <c r="E27" i="13"/>
  <c r="F27" i="13"/>
  <c r="F28" i="13"/>
  <c r="G25" i="13"/>
  <c r="E22" i="13"/>
  <c r="E21" i="13"/>
  <c r="G19" i="13"/>
  <c r="F21" i="13"/>
  <c r="F22" i="13"/>
  <c r="F13" i="13"/>
  <c r="M18" i="13" l="1"/>
  <c r="L20" i="13"/>
  <c r="L36" i="13"/>
  <c r="K38" i="13"/>
  <c r="K12" i="13"/>
  <c r="J14" i="13"/>
  <c r="F52" i="15"/>
  <c r="F55" i="15" s="1"/>
  <c r="F59" i="15" s="1"/>
  <c r="F61" i="15" s="1"/>
  <c r="G174" i="15"/>
  <c r="F73" i="15"/>
  <c r="F76" i="15" s="1"/>
  <c r="G180" i="15"/>
  <c r="F97" i="15"/>
  <c r="F100" i="15" s="1"/>
  <c r="F104" i="15" s="1"/>
  <c r="G177" i="15"/>
  <c r="H72" i="15"/>
  <c r="H74" i="15" s="1"/>
  <c r="H82" i="15" s="1"/>
  <c r="H117" i="15"/>
  <c r="H27" i="15"/>
  <c r="G70" i="15"/>
  <c r="G97" i="15" s="1"/>
  <c r="G25" i="15"/>
  <c r="G52" i="15" s="1"/>
  <c r="G55" i="15" s="1"/>
  <c r="G59" i="15" s="1"/>
  <c r="G115" i="15"/>
  <c r="H129" i="15"/>
  <c r="H183" i="15" s="1"/>
  <c r="H84" i="15"/>
  <c r="H39" i="15"/>
  <c r="F77" i="15"/>
  <c r="H180" i="15"/>
  <c r="F121" i="15"/>
  <c r="F166" i="15"/>
  <c r="F160" i="15"/>
  <c r="F184" i="15" s="1"/>
  <c r="F169" i="15"/>
  <c r="F193" i="15" s="1"/>
  <c r="F163" i="15"/>
  <c r="F30" i="15"/>
  <c r="F57" i="15" s="1"/>
  <c r="F127" i="15"/>
  <c r="F125" i="15" s="1"/>
  <c r="F165" i="15"/>
  <c r="F189" i="15" s="1"/>
  <c r="F171" i="15"/>
  <c r="F195" i="15" s="1"/>
  <c r="F162" i="15"/>
  <c r="F186" i="15" s="1"/>
  <c r="F168" i="15"/>
  <c r="F192" i="15" s="1"/>
  <c r="E121" i="15"/>
  <c r="E122" i="15" s="1"/>
  <c r="F122" i="15" s="1"/>
  <c r="E160" i="15"/>
  <c r="E163" i="15"/>
  <c r="E166" i="15"/>
  <c r="E190" i="15" s="1"/>
  <c r="E169" i="15"/>
  <c r="I15" i="15"/>
  <c r="I42" i="15"/>
  <c r="I43" i="15" s="1"/>
  <c r="H46" i="15"/>
  <c r="G99" i="15"/>
  <c r="G101" i="15" s="1"/>
  <c r="G111" i="15" s="1"/>
  <c r="G109" i="15" s="1"/>
  <c r="G86" i="15"/>
  <c r="G96" i="15" s="1"/>
  <c r="G94" i="15" s="1"/>
  <c r="G92" i="15"/>
  <c r="I87" i="15"/>
  <c r="I88" i="15" s="1"/>
  <c r="F107" i="15"/>
  <c r="I16" i="15"/>
  <c r="I134" i="15"/>
  <c r="I135" i="15" s="1"/>
  <c r="G54" i="15"/>
  <c r="G56" i="15" s="1"/>
  <c r="G66" i="15" s="1"/>
  <c r="G64" i="15" s="1"/>
  <c r="I132" i="15"/>
  <c r="I133" i="15" s="1"/>
  <c r="I44" i="15"/>
  <c r="I45" i="15" s="1"/>
  <c r="J14" i="15"/>
  <c r="J132" i="15" s="1"/>
  <c r="F152" i="15"/>
  <c r="G74" i="15"/>
  <c r="G82" i="15" s="1"/>
  <c r="G80" i="15" s="1"/>
  <c r="G78" i="15"/>
  <c r="G137" i="15"/>
  <c r="G131" i="15"/>
  <c r="G141" i="15" s="1"/>
  <c r="G139" i="15" s="1"/>
  <c r="E145" i="15"/>
  <c r="E149" i="15" s="1"/>
  <c r="G123" i="15"/>
  <c r="G119" i="15"/>
  <c r="G144" i="15"/>
  <c r="G146" i="15" s="1"/>
  <c r="G156" i="15" s="1"/>
  <c r="G154" i="15" s="1"/>
  <c r="H17" i="15"/>
  <c r="H18" i="15"/>
  <c r="I90" i="15"/>
  <c r="I91" i="15"/>
  <c r="E106" i="15"/>
  <c r="F62" i="15"/>
  <c r="G33" i="15"/>
  <c r="F32" i="15"/>
  <c r="G47" i="15"/>
  <c r="G41" i="15"/>
  <c r="G51" i="15" s="1"/>
  <c r="G49" i="15" s="1"/>
  <c r="I21" i="15"/>
  <c r="G40" i="13"/>
  <c r="H37" i="13"/>
  <c r="F33" i="13"/>
  <c r="F34" i="13"/>
  <c r="G31" i="13"/>
  <c r="G28" i="13"/>
  <c r="G27" i="13"/>
  <c r="H25" i="13"/>
  <c r="G21" i="13"/>
  <c r="G22" i="13"/>
  <c r="H19" i="13"/>
  <c r="F15" i="13"/>
  <c r="F16" i="13"/>
  <c r="G13" i="13"/>
  <c r="N18" i="13" l="1"/>
  <c r="N20" i="13" s="1"/>
  <c r="M20" i="13"/>
  <c r="M36" i="13"/>
  <c r="L38" i="13"/>
  <c r="L12" i="13"/>
  <c r="K14" i="13"/>
  <c r="F106" i="15"/>
  <c r="G30" i="15"/>
  <c r="G57" i="15" s="1"/>
  <c r="H174" i="15"/>
  <c r="H92" i="15"/>
  <c r="H115" i="15"/>
  <c r="H25" i="15"/>
  <c r="H52" i="15" s="1"/>
  <c r="H55" i="15" s="1"/>
  <c r="H59" i="15" s="1"/>
  <c r="H70" i="15"/>
  <c r="I117" i="15"/>
  <c r="I144" i="15" s="1"/>
  <c r="I146" i="15" s="1"/>
  <c r="I156" i="15" s="1"/>
  <c r="I72" i="15"/>
  <c r="I74" i="15" s="1"/>
  <c r="I82" i="15" s="1"/>
  <c r="I80" i="15" s="1"/>
  <c r="I27" i="15"/>
  <c r="I129" i="15"/>
  <c r="I174" i="15" s="1"/>
  <c r="I84" i="15"/>
  <c r="I39" i="15"/>
  <c r="H177" i="15"/>
  <c r="E187" i="15"/>
  <c r="E184" i="15"/>
  <c r="F190" i="15"/>
  <c r="G127" i="15"/>
  <c r="G125" i="15" s="1"/>
  <c r="G165" i="15"/>
  <c r="G189" i="15" s="1"/>
  <c r="G171" i="15"/>
  <c r="G195" i="15" s="1"/>
  <c r="G168" i="15"/>
  <c r="G192" i="15" s="1"/>
  <c r="G162" i="15"/>
  <c r="G186" i="15" s="1"/>
  <c r="G61" i="15"/>
  <c r="E193" i="15"/>
  <c r="F187" i="15"/>
  <c r="G28" i="15"/>
  <c r="G31" i="15" s="1"/>
  <c r="G32" i="15" s="1"/>
  <c r="I46" i="15"/>
  <c r="I17" i="15"/>
  <c r="G107" i="15"/>
  <c r="J42" i="15"/>
  <c r="H99" i="15"/>
  <c r="H101" i="15" s="1"/>
  <c r="H111" i="15" s="1"/>
  <c r="H109" i="15" s="1"/>
  <c r="H86" i="15"/>
  <c r="H96" i="15" s="1"/>
  <c r="H94" i="15" s="1"/>
  <c r="H80" i="15"/>
  <c r="I29" i="15"/>
  <c r="I37" i="15" s="1"/>
  <c r="K14" i="15"/>
  <c r="K87" i="15" s="1"/>
  <c r="I18" i="15"/>
  <c r="J15" i="15"/>
  <c r="J16" i="15"/>
  <c r="J89" i="15"/>
  <c r="J91" i="15" s="1"/>
  <c r="J134" i="15"/>
  <c r="H78" i="15"/>
  <c r="I136" i="15"/>
  <c r="J44" i="15"/>
  <c r="J87" i="15"/>
  <c r="G73" i="15"/>
  <c r="G76" i="15" s="1"/>
  <c r="G77" i="15" s="1"/>
  <c r="G75" i="15"/>
  <c r="G102" i="15" s="1"/>
  <c r="G100" i="15"/>
  <c r="G104" i="15" s="1"/>
  <c r="G106" i="15" s="1"/>
  <c r="H137" i="15"/>
  <c r="H131" i="15"/>
  <c r="H141" i="15" s="1"/>
  <c r="H139" i="15" s="1"/>
  <c r="E151" i="15"/>
  <c r="F151" i="15" s="1"/>
  <c r="H97" i="15"/>
  <c r="G152" i="15"/>
  <c r="G120" i="15"/>
  <c r="G147" i="15" s="1"/>
  <c r="G142" i="15"/>
  <c r="G118" i="15"/>
  <c r="H123" i="15"/>
  <c r="H119" i="15"/>
  <c r="H144" i="15"/>
  <c r="H146" i="15" s="1"/>
  <c r="H156" i="15" s="1"/>
  <c r="H154" i="15" s="1"/>
  <c r="H33" i="15"/>
  <c r="H54" i="15"/>
  <c r="H56" i="15" s="1"/>
  <c r="H66" i="15" s="1"/>
  <c r="H64" i="15" s="1"/>
  <c r="H29" i="15"/>
  <c r="H37" i="15" s="1"/>
  <c r="H35" i="15" s="1"/>
  <c r="G62" i="15"/>
  <c r="H47" i="15"/>
  <c r="H41" i="15"/>
  <c r="H51" i="15" s="1"/>
  <c r="H49" i="15" s="1"/>
  <c r="J21" i="15"/>
  <c r="H40" i="13"/>
  <c r="I37" i="13"/>
  <c r="G34" i="13"/>
  <c r="G33" i="13"/>
  <c r="H31" i="13"/>
  <c r="H28" i="13"/>
  <c r="H27" i="13"/>
  <c r="I25" i="13"/>
  <c r="H22" i="13"/>
  <c r="H21" i="13"/>
  <c r="I19" i="13"/>
  <c r="H13" i="13"/>
  <c r="G16" i="13"/>
  <c r="G15" i="13"/>
  <c r="N36" i="13" l="1"/>
  <c r="N38" i="13" s="1"/>
  <c r="M38" i="13"/>
  <c r="M12" i="13"/>
  <c r="L14" i="13"/>
  <c r="I99" i="15"/>
  <c r="I101" i="15" s="1"/>
  <c r="I111" i="15" s="1"/>
  <c r="I109" i="15" s="1"/>
  <c r="I110" i="15" s="1"/>
  <c r="H107" i="15"/>
  <c r="I131" i="15"/>
  <c r="I141" i="15" s="1"/>
  <c r="I139" i="15" s="1"/>
  <c r="I140" i="15" s="1"/>
  <c r="I180" i="15"/>
  <c r="K42" i="15"/>
  <c r="I177" i="15"/>
  <c r="I119" i="15"/>
  <c r="I162" i="15" s="1"/>
  <c r="I186" i="15" s="1"/>
  <c r="M4" i="15" s="1"/>
  <c r="J117" i="15"/>
  <c r="J27" i="15"/>
  <c r="J29" i="15" s="1"/>
  <c r="J37" i="15" s="1"/>
  <c r="J35" i="15" s="1"/>
  <c r="J72" i="15"/>
  <c r="J74" i="15" s="1"/>
  <c r="J82" i="15" s="1"/>
  <c r="J80" i="15" s="1"/>
  <c r="I183" i="15"/>
  <c r="J129" i="15"/>
  <c r="J180" i="15" s="1"/>
  <c r="J84" i="15"/>
  <c r="J39" i="15"/>
  <c r="I115" i="15"/>
  <c r="I142" i="15" s="1"/>
  <c r="I145" i="15" s="1"/>
  <c r="I149" i="15" s="1"/>
  <c r="I70" i="15"/>
  <c r="I97" i="15" s="1"/>
  <c r="I25" i="15"/>
  <c r="I52" i="15" s="1"/>
  <c r="I55" i="15" s="1"/>
  <c r="I59" i="15" s="1"/>
  <c r="I60" i="15" s="1"/>
  <c r="G121" i="15"/>
  <c r="G122" i="15" s="1"/>
  <c r="G163" i="15"/>
  <c r="G169" i="15"/>
  <c r="G166" i="15"/>
  <c r="G160" i="15"/>
  <c r="I165" i="15"/>
  <c r="H61" i="15"/>
  <c r="H127" i="15"/>
  <c r="H125" i="15" s="1"/>
  <c r="H162" i="15"/>
  <c r="H186" i="15" s="1"/>
  <c r="H168" i="15"/>
  <c r="H192" i="15" s="1"/>
  <c r="H171" i="15"/>
  <c r="H195" i="15" s="1"/>
  <c r="H165" i="15"/>
  <c r="H189" i="15" s="1"/>
  <c r="H28" i="15"/>
  <c r="H31" i="15" s="1"/>
  <c r="H32" i="15" s="1"/>
  <c r="J18" i="15"/>
  <c r="J46" i="15"/>
  <c r="I81" i="15"/>
  <c r="K132" i="15"/>
  <c r="K44" i="15"/>
  <c r="K15" i="15"/>
  <c r="K134" i="15"/>
  <c r="L14" i="15"/>
  <c r="M14" i="15" s="1"/>
  <c r="K89" i="15"/>
  <c r="K91" i="15" s="1"/>
  <c r="K16" i="15"/>
  <c r="H30" i="15"/>
  <c r="H57" i="15" s="1"/>
  <c r="H62" i="15"/>
  <c r="I78" i="15"/>
  <c r="I33" i="15"/>
  <c r="I34" i="15" s="1"/>
  <c r="I5" i="15" s="1"/>
  <c r="J17" i="15"/>
  <c r="I19" i="15"/>
  <c r="I54" i="15"/>
  <c r="I56" i="15" s="1"/>
  <c r="I66" i="15" s="1"/>
  <c r="I64" i="15" s="1"/>
  <c r="I65" i="15" s="1"/>
  <c r="J136" i="15"/>
  <c r="H152" i="15"/>
  <c r="I92" i="15"/>
  <c r="G145" i="15"/>
  <c r="G149" i="15" s="1"/>
  <c r="I137" i="15"/>
  <c r="H142" i="15"/>
  <c r="H145" i="15" s="1"/>
  <c r="H149" i="15" s="1"/>
  <c r="H120" i="15"/>
  <c r="H147" i="15" s="1"/>
  <c r="H118" i="15"/>
  <c r="H100" i="15"/>
  <c r="H104" i="15" s="1"/>
  <c r="H106" i="15" s="1"/>
  <c r="H75" i="15"/>
  <c r="H102" i="15" s="1"/>
  <c r="H73" i="15"/>
  <c r="H76" i="15" s="1"/>
  <c r="H77" i="15" s="1"/>
  <c r="I123" i="15"/>
  <c r="I154" i="15"/>
  <c r="I155" i="15" s="1"/>
  <c r="I86" i="15"/>
  <c r="I96" i="15" s="1"/>
  <c r="I94" i="15" s="1"/>
  <c r="I95" i="15" s="1"/>
  <c r="I35" i="15"/>
  <c r="I36" i="15" s="1"/>
  <c r="K21" i="15"/>
  <c r="I41" i="15"/>
  <c r="I51" i="15" s="1"/>
  <c r="I49" i="15" s="1"/>
  <c r="I47" i="15"/>
  <c r="I48" i="15" s="1"/>
  <c r="I40" i="13"/>
  <c r="I41" i="13" s="1"/>
  <c r="J37" i="13"/>
  <c r="H34" i="13"/>
  <c r="I31" i="13"/>
  <c r="I28" i="13"/>
  <c r="I29" i="13" s="1"/>
  <c r="I27" i="13"/>
  <c r="J25" i="13"/>
  <c r="I22" i="13"/>
  <c r="I23" i="13" s="1"/>
  <c r="I21" i="13"/>
  <c r="J19" i="13"/>
  <c r="H16" i="13"/>
  <c r="H15" i="13"/>
  <c r="I13" i="13"/>
  <c r="N12" i="13" l="1"/>
  <c r="N14" i="13" s="1"/>
  <c r="M14" i="13"/>
  <c r="M15" i="15"/>
  <c r="M16" i="15"/>
  <c r="N14" i="15"/>
  <c r="I118" i="15"/>
  <c r="I169" i="15" s="1"/>
  <c r="I193" i="15" s="1"/>
  <c r="J137" i="15"/>
  <c r="I127" i="15"/>
  <c r="I125" i="15" s="1"/>
  <c r="I126" i="15" s="1"/>
  <c r="I171" i="15"/>
  <c r="I195" i="15" s="1"/>
  <c r="M10" i="15" s="1"/>
  <c r="J177" i="15"/>
  <c r="I189" i="15"/>
  <c r="M6" i="15" s="1"/>
  <c r="J144" i="15"/>
  <c r="J146" i="15" s="1"/>
  <c r="J156" i="15" s="1"/>
  <c r="J154" i="15" s="1"/>
  <c r="I120" i="15"/>
  <c r="I147" i="15" s="1"/>
  <c r="I148" i="15" s="1"/>
  <c r="I116" i="15"/>
  <c r="J131" i="15"/>
  <c r="J141" i="15" s="1"/>
  <c r="J139" i="15" s="1"/>
  <c r="J119" i="15"/>
  <c r="J127" i="15" s="1"/>
  <c r="J125" i="15" s="1"/>
  <c r="I168" i="15"/>
  <c r="I192" i="15" s="1"/>
  <c r="M8" i="15" s="1"/>
  <c r="J174" i="15"/>
  <c r="J183" i="15"/>
  <c r="K72" i="15"/>
  <c r="K74" i="15" s="1"/>
  <c r="K82" i="15" s="1"/>
  <c r="K80" i="15" s="1"/>
  <c r="K27" i="15"/>
  <c r="K29" i="15" s="1"/>
  <c r="K37" i="15" s="1"/>
  <c r="K35" i="15" s="1"/>
  <c r="K117" i="15"/>
  <c r="K119" i="15" s="1"/>
  <c r="J70" i="15"/>
  <c r="J97" i="15" s="1"/>
  <c r="J100" i="15" s="1"/>
  <c r="J104" i="15" s="1"/>
  <c r="J115" i="15"/>
  <c r="J142" i="15" s="1"/>
  <c r="J145" i="15" s="1"/>
  <c r="J149" i="15" s="1"/>
  <c r="J25" i="15"/>
  <c r="J52" i="15" s="1"/>
  <c r="J55" i="15" s="1"/>
  <c r="J59" i="15" s="1"/>
  <c r="K39" i="15"/>
  <c r="K129" i="15"/>
  <c r="K183" i="15" s="1"/>
  <c r="K84" i="15"/>
  <c r="K86" i="15" s="1"/>
  <c r="K96" i="15" s="1"/>
  <c r="L132" i="15"/>
  <c r="K136" i="15"/>
  <c r="K18" i="15"/>
  <c r="I61" i="15"/>
  <c r="G193" i="15"/>
  <c r="G190" i="15"/>
  <c r="J92" i="15"/>
  <c r="G187" i="15"/>
  <c r="H121" i="15"/>
  <c r="H122" i="15" s="1"/>
  <c r="H160" i="15"/>
  <c r="H163" i="15"/>
  <c r="H187" i="15" s="1"/>
  <c r="H169" i="15"/>
  <c r="H193" i="15" s="1"/>
  <c r="H166" i="15"/>
  <c r="I121" i="15"/>
  <c r="G184" i="15"/>
  <c r="L44" i="15"/>
  <c r="L134" i="15"/>
  <c r="L16" i="15"/>
  <c r="K46" i="15"/>
  <c r="K17" i="15"/>
  <c r="I28" i="15"/>
  <c r="I31" i="15" s="1"/>
  <c r="I32" i="15" s="1"/>
  <c r="I53" i="15"/>
  <c r="L15" i="15"/>
  <c r="L89" i="15"/>
  <c r="L91" i="15" s="1"/>
  <c r="L42" i="15"/>
  <c r="L87" i="15"/>
  <c r="I107" i="15"/>
  <c r="I108" i="15" s="1"/>
  <c r="J33" i="15"/>
  <c r="J78" i="15"/>
  <c r="I79" i="15"/>
  <c r="J54" i="15"/>
  <c r="J56" i="15" s="1"/>
  <c r="J66" i="15" s="1"/>
  <c r="J64" i="15" s="1"/>
  <c r="I93" i="15"/>
  <c r="I75" i="15"/>
  <c r="I102" i="15" s="1"/>
  <c r="I103" i="15" s="1"/>
  <c r="I73" i="15"/>
  <c r="I76" i="15" s="1"/>
  <c r="I77" i="15" s="1"/>
  <c r="I100" i="15"/>
  <c r="I104" i="15" s="1"/>
  <c r="I105" i="15" s="1"/>
  <c r="I71" i="15"/>
  <c r="I26" i="15"/>
  <c r="I30" i="15"/>
  <c r="I152" i="15"/>
  <c r="I153" i="15" s="1"/>
  <c r="I124" i="15"/>
  <c r="J123" i="15"/>
  <c r="I143" i="15"/>
  <c r="I10" i="15" s="1"/>
  <c r="I150" i="15"/>
  <c r="G151" i="15"/>
  <c r="H151" i="15" s="1"/>
  <c r="I151" i="15" s="1"/>
  <c r="I138" i="15"/>
  <c r="M132" i="15"/>
  <c r="M134" i="15"/>
  <c r="J86" i="15"/>
  <c r="J96" i="15" s="1"/>
  <c r="J94" i="15" s="1"/>
  <c r="J99" i="15"/>
  <c r="J101" i="15" s="1"/>
  <c r="J111" i="15" s="1"/>
  <c r="J109" i="15" s="1"/>
  <c r="M87" i="15"/>
  <c r="M89" i="15"/>
  <c r="I62" i="15"/>
  <c r="I63" i="15" s="1"/>
  <c r="I8" i="15" s="1"/>
  <c r="M42" i="15"/>
  <c r="M44" i="15"/>
  <c r="I50" i="15"/>
  <c r="L21" i="15"/>
  <c r="J47" i="15"/>
  <c r="J41" i="15"/>
  <c r="J51" i="15" s="1"/>
  <c r="J49" i="15" s="1"/>
  <c r="K37" i="13"/>
  <c r="J40" i="13"/>
  <c r="J31" i="13"/>
  <c r="I34" i="13"/>
  <c r="J27" i="13"/>
  <c r="J28" i="13"/>
  <c r="K25" i="13"/>
  <c r="K19" i="13"/>
  <c r="J21" i="13"/>
  <c r="J22" i="13"/>
  <c r="I15" i="13"/>
  <c r="I16" i="13"/>
  <c r="I17" i="13" s="1"/>
  <c r="J13" i="13"/>
  <c r="I163" i="15" l="1"/>
  <c r="I187" i="15" s="1"/>
  <c r="N15" i="15"/>
  <c r="N16" i="15"/>
  <c r="I160" i="15"/>
  <c r="I184" i="15" s="1"/>
  <c r="I166" i="15"/>
  <c r="I190" i="15" s="1"/>
  <c r="J168" i="15"/>
  <c r="J192" i="15" s="1"/>
  <c r="I57" i="15"/>
  <c r="I58" i="15" s="1"/>
  <c r="I7" i="15" s="1"/>
  <c r="I4" i="15"/>
  <c r="J120" i="15"/>
  <c r="J147" i="15" s="1"/>
  <c r="J165" i="15"/>
  <c r="J189" i="15" s="1"/>
  <c r="K54" i="15"/>
  <c r="K56" i="15" s="1"/>
  <c r="K66" i="15" s="1"/>
  <c r="K64" i="15" s="1"/>
  <c r="J118" i="15"/>
  <c r="J166" i="15" s="1"/>
  <c r="J190" i="15" s="1"/>
  <c r="L46" i="15"/>
  <c r="M46" i="15" s="1"/>
  <c r="J171" i="15"/>
  <c r="J195" i="15" s="1"/>
  <c r="J162" i="15"/>
  <c r="J186" i="15" s="1"/>
  <c r="K174" i="15"/>
  <c r="L72" i="15"/>
  <c r="L74" i="15" s="1"/>
  <c r="L82" i="15" s="1"/>
  <c r="L80" i="15" s="1"/>
  <c r="L117" i="15"/>
  <c r="L119" i="15" s="1"/>
  <c r="L27" i="15"/>
  <c r="K180" i="15"/>
  <c r="K70" i="15"/>
  <c r="K97" i="15" s="1"/>
  <c r="K100" i="15" s="1"/>
  <c r="K104" i="15" s="1"/>
  <c r="K25" i="15"/>
  <c r="K52" i="15" s="1"/>
  <c r="K55" i="15" s="1"/>
  <c r="K59" i="15" s="1"/>
  <c r="K115" i="15"/>
  <c r="K118" i="15" s="1"/>
  <c r="L129" i="15"/>
  <c r="L177" i="15" s="1"/>
  <c r="L84" i="15"/>
  <c r="L86" i="15" s="1"/>
  <c r="L96" i="15" s="1"/>
  <c r="L94" i="15" s="1"/>
  <c r="L39" i="15"/>
  <c r="K177" i="15"/>
  <c r="M117" i="15"/>
  <c r="M72" i="15"/>
  <c r="M74" i="15" s="1"/>
  <c r="M82" i="15" s="1"/>
  <c r="M27" i="15"/>
  <c r="K123" i="15"/>
  <c r="K33" i="15"/>
  <c r="I122" i="15"/>
  <c r="L136" i="15"/>
  <c r="M136" i="15" s="1"/>
  <c r="L17" i="15"/>
  <c r="J107" i="15"/>
  <c r="J61" i="15"/>
  <c r="J75" i="15"/>
  <c r="J102" i="15" s="1"/>
  <c r="K127" i="15"/>
  <c r="K125" i="15" s="1"/>
  <c r="K165" i="15"/>
  <c r="K171" i="15"/>
  <c r="K195" i="15" s="1"/>
  <c r="K162" i="15"/>
  <c r="K168" i="15"/>
  <c r="J73" i="15"/>
  <c r="J76" i="15" s="1"/>
  <c r="J77" i="15" s="1"/>
  <c r="H184" i="15"/>
  <c r="I188" i="15"/>
  <c r="M5" i="15" s="1"/>
  <c r="I170" i="15"/>
  <c r="I164" i="15"/>
  <c r="H190" i="15"/>
  <c r="I191" i="15" s="1"/>
  <c r="M7" i="15" s="1"/>
  <c r="I194" i="15"/>
  <c r="M9" i="15" s="1"/>
  <c r="I167" i="15"/>
  <c r="L18" i="15"/>
  <c r="J62" i="15"/>
  <c r="J28" i="15"/>
  <c r="J31" i="15" s="1"/>
  <c r="J32" i="15" s="1"/>
  <c r="J30" i="15"/>
  <c r="J57" i="15" s="1"/>
  <c r="M91" i="15"/>
  <c r="K78" i="15"/>
  <c r="I98" i="15"/>
  <c r="I9" i="15" s="1"/>
  <c r="K99" i="15"/>
  <c r="K101" i="15" s="1"/>
  <c r="K111" i="15" s="1"/>
  <c r="K109" i="15" s="1"/>
  <c r="K92" i="15"/>
  <c r="I106" i="15"/>
  <c r="J106" i="15" s="1"/>
  <c r="J151" i="15"/>
  <c r="K94" i="15"/>
  <c r="K137" i="15"/>
  <c r="K131" i="15"/>
  <c r="K141" i="15" s="1"/>
  <c r="K139" i="15" s="1"/>
  <c r="K144" i="15"/>
  <c r="K146" i="15" s="1"/>
  <c r="K156" i="15" s="1"/>
  <c r="K154" i="15" s="1"/>
  <c r="J152" i="15"/>
  <c r="M21" i="15"/>
  <c r="K47" i="15"/>
  <c r="K41" i="15"/>
  <c r="K51" i="15" s="1"/>
  <c r="K49" i="15" s="1"/>
  <c r="M17" i="15"/>
  <c r="M18" i="15"/>
  <c r="K39" i="13"/>
  <c r="K40" i="13"/>
  <c r="L37" i="13"/>
  <c r="J34" i="13"/>
  <c r="K31" i="13"/>
  <c r="I35" i="13"/>
  <c r="L25" i="13"/>
  <c r="K27" i="13"/>
  <c r="K28" i="13"/>
  <c r="K22" i="13"/>
  <c r="K21" i="13"/>
  <c r="L19" i="13"/>
  <c r="K13" i="13"/>
  <c r="J15" i="13"/>
  <c r="J16" i="13"/>
  <c r="I161" i="15" l="1"/>
  <c r="I185" i="15"/>
  <c r="M3" i="15" s="1"/>
  <c r="J169" i="15"/>
  <c r="J193" i="15" s="1"/>
  <c r="K189" i="15"/>
  <c r="K73" i="15"/>
  <c r="K76" i="15" s="1"/>
  <c r="K75" i="15"/>
  <c r="K102" i="15" s="1"/>
  <c r="J121" i="15"/>
  <c r="J122" i="15" s="1"/>
  <c r="L123" i="15"/>
  <c r="M123" i="15" s="1"/>
  <c r="J163" i="15"/>
  <c r="J187" i="15" s="1"/>
  <c r="K142" i="15"/>
  <c r="K145" i="15" s="1"/>
  <c r="K149" i="15" s="1"/>
  <c r="J160" i="15"/>
  <c r="J184" i="15" s="1"/>
  <c r="K186" i="15"/>
  <c r="L183" i="15"/>
  <c r="L33" i="15"/>
  <c r="M33" i="15" s="1"/>
  <c r="K62" i="15"/>
  <c r="K120" i="15"/>
  <c r="K147" i="15" s="1"/>
  <c r="K152" i="15"/>
  <c r="L115" i="15"/>
  <c r="L142" i="15" s="1"/>
  <c r="L145" i="15" s="1"/>
  <c r="L149" i="15" s="1"/>
  <c r="L25" i="15"/>
  <c r="L70" i="15"/>
  <c r="L97" i="15" s="1"/>
  <c r="L100" i="15" s="1"/>
  <c r="L104" i="15" s="1"/>
  <c r="M115" i="15"/>
  <c r="M70" i="15"/>
  <c r="M97" i="15" s="1"/>
  <c r="M25" i="15"/>
  <c r="M52" i="15" s="1"/>
  <c r="M55" i="15" s="1"/>
  <c r="M59" i="15" s="1"/>
  <c r="L144" i="15"/>
  <c r="L146" i="15" s="1"/>
  <c r="L156" i="15" s="1"/>
  <c r="L154" i="15" s="1"/>
  <c r="L174" i="15"/>
  <c r="K192" i="15"/>
  <c r="L180" i="15"/>
  <c r="M129" i="15"/>
  <c r="M180" i="15" s="1"/>
  <c r="M84" i="15"/>
  <c r="M99" i="15" s="1"/>
  <c r="M101" i="15" s="1"/>
  <c r="M111" i="15" s="1"/>
  <c r="M39" i="15"/>
  <c r="K30" i="15"/>
  <c r="K57" i="15" s="1"/>
  <c r="K61" i="15"/>
  <c r="L29" i="15"/>
  <c r="L37" i="15" s="1"/>
  <c r="L35" i="15" s="1"/>
  <c r="K28" i="15"/>
  <c r="K31" i="15" s="1"/>
  <c r="K32" i="15" s="1"/>
  <c r="L54" i="15"/>
  <c r="L56" i="15" s="1"/>
  <c r="L66" i="15" s="1"/>
  <c r="L64" i="15" s="1"/>
  <c r="L78" i="15"/>
  <c r="M78" i="15" s="1"/>
  <c r="L92" i="15"/>
  <c r="L127" i="15"/>
  <c r="L125" i="15" s="1"/>
  <c r="L162" i="15"/>
  <c r="L168" i="15"/>
  <c r="L165" i="15"/>
  <c r="L189" i="15" s="1"/>
  <c r="L171" i="15"/>
  <c r="L52" i="15"/>
  <c r="L55" i="15" s="1"/>
  <c r="L59" i="15" s="1"/>
  <c r="L99" i="15"/>
  <c r="L101" i="15" s="1"/>
  <c r="L111" i="15" s="1"/>
  <c r="L109" i="15" s="1"/>
  <c r="K121" i="15"/>
  <c r="K163" i="15"/>
  <c r="K169" i="15"/>
  <c r="K166" i="15"/>
  <c r="K190" i="15" s="1"/>
  <c r="K160" i="15"/>
  <c r="K77" i="15"/>
  <c r="K107" i="15"/>
  <c r="M80" i="15"/>
  <c r="M119" i="15"/>
  <c r="L137" i="15"/>
  <c r="L131" i="15"/>
  <c r="L141" i="15" s="1"/>
  <c r="L139" i="15" s="1"/>
  <c r="K106" i="15"/>
  <c r="M29" i="15"/>
  <c r="M37" i="15" s="1"/>
  <c r="N21" i="15"/>
  <c r="M54" i="15"/>
  <c r="M56" i="15" s="1"/>
  <c r="M66" i="15" s="1"/>
  <c r="L47" i="15"/>
  <c r="L41" i="15"/>
  <c r="L51" i="15" s="1"/>
  <c r="L49" i="15" s="1"/>
  <c r="L40" i="13"/>
  <c r="L39" i="13"/>
  <c r="M37" i="13"/>
  <c r="K34" i="13"/>
  <c r="K33" i="13"/>
  <c r="L31" i="13"/>
  <c r="L28" i="13"/>
  <c r="L27" i="13"/>
  <c r="M25" i="13"/>
  <c r="M19" i="13"/>
  <c r="L22" i="13"/>
  <c r="L21" i="13"/>
  <c r="L13" i="13"/>
  <c r="K16" i="13"/>
  <c r="K15" i="13"/>
  <c r="L192" i="15" l="1"/>
  <c r="M177" i="15"/>
  <c r="K122" i="15"/>
  <c r="L118" i="15"/>
  <c r="L160" i="15" s="1"/>
  <c r="L184" i="15" s="1"/>
  <c r="L62" i="15"/>
  <c r="L120" i="15"/>
  <c r="L147" i="15" s="1"/>
  <c r="L152" i="15"/>
  <c r="L195" i="15"/>
  <c r="M183" i="15"/>
  <c r="M174" i="15"/>
  <c r="N129" i="15"/>
  <c r="N183" i="15" s="1"/>
  <c r="N84" i="15"/>
  <c r="N39" i="15"/>
  <c r="L186" i="15"/>
  <c r="L75" i="15"/>
  <c r="L102" i="15" s="1"/>
  <c r="L28" i="15"/>
  <c r="L31" i="15" s="1"/>
  <c r="L32" i="15" s="1"/>
  <c r="L61" i="15"/>
  <c r="M61" i="15" s="1"/>
  <c r="M35" i="15"/>
  <c r="M109" i="15"/>
  <c r="L107" i="15"/>
  <c r="M64" i="15"/>
  <c r="L106" i="15"/>
  <c r="M92" i="15"/>
  <c r="M107" i="15" s="1"/>
  <c r="L73" i="15"/>
  <c r="L76" i="15" s="1"/>
  <c r="L77" i="15" s="1"/>
  <c r="L30" i="15"/>
  <c r="L57" i="15" s="1"/>
  <c r="M127" i="15"/>
  <c r="M125" i="15" s="1"/>
  <c r="M162" i="15"/>
  <c r="M186" i="15" s="1"/>
  <c r="M168" i="15"/>
  <c r="M192" i="15" s="1"/>
  <c r="M171" i="15"/>
  <c r="M165" i="15"/>
  <c r="M189" i="15" s="1"/>
  <c r="K184" i="15"/>
  <c r="K193" i="15"/>
  <c r="K187" i="15"/>
  <c r="M73" i="15"/>
  <c r="M76" i="15" s="1"/>
  <c r="M75" i="15"/>
  <c r="M102" i="15" s="1"/>
  <c r="K151" i="15"/>
  <c r="L151" i="15" s="1"/>
  <c r="M86" i="15"/>
  <c r="M96" i="15" s="1"/>
  <c r="M94" i="15" s="1"/>
  <c r="M142" i="15"/>
  <c r="M120" i="15"/>
  <c r="M147" i="15" s="1"/>
  <c r="M118" i="15"/>
  <c r="M131" i="15"/>
  <c r="M141" i="15" s="1"/>
  <c r="M139" i="15" s="1"/>
  <c r="M137" i="15"/>
  <c r="M152" i="15" s="1"/>
  <c r="M144" i="15"/>
  <c r="M146" i="15" s="1"/>
  <c r="M156" i="15" s="1"/>
  <c r="M154" i="15" s="1"/>
  <c r="M100" i="15"/>
  <c r="M104" i="15" s="1"/>
  <c r="M28" i="15"/>
  <c r="M31" i="15" s="1"/>
  <c r="M30" i="15"/>
  <c r="M57" i="15" s="1"/>
  <c r="M47" i="15"/>
  <c r="M62" i="15" s="1"/>
  <c r="M41" i="15"/>
  <c r="M51" i="15" s="1"/>
  <c r="M49" i="15" s="1"/>
  <c r="M40" i="13"/>
  <c r="M39" i="13"/>
  <c r="N37" i="13"/>
  <c r="L34" i="13"/>
  <c r="L33" i="13"/>
  <c r="M31" i="13"/>
  <c r="N25" i="13"/>
  <c r="M27" i="13"/>
  <c r="M28" i="13"/>
  <c r="M21" i="13"/>
  <c r="M22" i="13"/>
  <c r="N19" i="13"/>
  <c r="M13" i="13"/>
  <c r="L16" i="13"/>
  <c r="L15" i="13"/>
  <c r="L121" i="15" l="1"/>
  <c r="L122" i="15" s="1"/>
  <c r="L166" i="15"/>
  <c r="L190" i="15" s="1"/>
  <c r="L169" i="15"/>
  <c r="L193" i="15" s="1"/>
  <c r="L163" i="15"/>
  <c r="L187" i="15" s="1"/>
  <c r="N180" i="15"/>
  <c r="N174" i="15"/>
  <c r="M195" i="15"/>
  <c r="N177" i="15"/>
  <c r="M77" i="15"/>
  <c r="M121" i="15"/>
  <c r="M166" i="15"/>
  <c r="M190" i="15" s="1"/>
  <c r="M160" i="15"/>
  <c r="M163" i="15"/>
  <c r="M187" i="15" s="1"/>
  <c r="M169" i="15"/>
  <c r="M32" i="15"/>
  <c r="N86" i="15"/>
  <c r="M145" i="15"/>
  <c r="M149" i="15" s="1"/>
  <c r="M151" i="15" s="1"/>
  <c r="N131" i="15"/>
  <c r="M106" i="15"/>
  <c r="N41" i="15"/>
  <c r="N39" i="13"/>
  <c r="N40" i="13"/>
  <c r="N41" i="13" s="1"/>
  <c r="N31" i="13"/>
  <c r="M33" i="13"/>
  <c r="M34" i="13"/>
  <c r="N27" i="13"/>
  <c r="N28" i="13"/>
  <c r="N29" i="13" s="1"/>
  <c r="N21" i="13"/>
  <c r="N22" i="13"/>
  <c r="N23" i="13" s="1"/>
  <c r="M15" i="13"/>
  <c r="M16" i="13"/>
  <c r="N13" i="13"/>
  <c r="M122" i="15" l="1"/>
  <c r="M184" i="15"/>
  <c r="M193" i="15"/>
  <c r="N33" i="13"/>
  <c r="N34" i="13"/>
  <c r="N35" i="13" s="1"/>
  <c r="N15" i="13"/>
  <c r="N16" i="13"/>
  <c r="N72" i="15" l="1"/>
  <c r="N117" i="15"/>
  <c r="N17" i="15"/>
  <c r="N27" i="15"/>
  <c r="N18" i="15"/>
  <c r="N19" i="15" s="1"/>
  <c r="N17" i="13"/>
  <c r="N29" i="15" l="1"/>
  <c r="N54" i="15"/>
  <c r="N56" i="15" s="1"/>
  <c r="N119" i="15"/>
  <c r="N144" i="15"/>
  <c r="N146" i="15" s="1"/>
  <c r="N70" i="15"/>
  <c r="N71" i="15" s="1"/>
  <c r="N115" i="15"/>
  <c r="N116" i="15" s="1"/>
  <c r="N25" i="15"/>
  <c r="N26" i="15" s="1"/>
  <c r="N74" i="15"/>
  <c r="N99" i="15"/>
  <c r="N101" i="15" s="1"/>
  <c r="N118" i="15" l="1"/>
  <c r="N142" i="15"/>
  <c r="N120" i="15"/>
  <c r="N73" i="15"/>
  <c r="N76" i="15" s="1"/>
  <c r="N77" i="15" s="1"/>
  <c r="N97" i="15"/>
  <c r="N82" i="15"/>
  <c r="N80" i="15" s="1"/>
  <c r="N81" i="15" s="1"/>
  <c r="N156" i="15"/>
  <c r="N154" i="15" s="1"/>
  <c r="N155" i="15" s="1"/>
  <c r="N37" i="15"/>
  <c r="N52" i="15"/>
  <c r="N30" i="15"/>
  <c r="N28" i="15"/>
  <c r="N31" i="15" s="1"/>
  <c r="N32" i="15" s="1"/>
  <c r="N171" i="15"/>
  <c r="N195" i="15" s="1"/>
  <c r="N162" i="15"/>
  <c r="N186" i="15" s="1"/>
  <c r="N127" i="15"/>
  <c r="N125" i="15" s="1"/>
  <c r="N126" i="15" s="1"/>
  <c r="N168" i="15"/>
  <c r="N192" i="15" s="1"/>
  <c r="N165" i="15"/>
  <c r="N189" i="15" s="1"/>
  <c r="N145" i="15" l="1"/>
  <c r="N149" i="15" s="1"/>
  <c r="N143" i="15"/>
  <c r="N100" i="15"/>
  <c r="N104" i="15" s="1"/>
  <c r="N105" i="15" s="1"/>
  <c r="N98" i="15"/>
  <c r="N35" i="15"/>
  <c r="N36" i="15" s="1"/>
  <c r="N132" i="15"/>
  <c r="N133" i="15" s="1"/>
  <c r="N134" i="15"/>
  <c r="N42" i="15"/>
  <c r="N43" i="15" s="1"/>
  <c r="N87" i="15"/>
  <c r="N88" i="15" s="1"/>
  <c r="N44" i="15"/>
  <c r="N89" i="15"/>
  <c r="N47" i="15"/>
  <c r="N48" i="15" s="1"/>
  <c r="N92" i="15"/>
  <c r="N93" i="15" s="1"/>
  <c r="N137" i="15"/>
  <c r="N138" i="15" s="1"/>
  <c r="N96" i="15"/>
  <c r="N94" i="15" s="1"/>
  <c r="N95" i="15" s="1"/>
  <c r="N51" i="15"/>
  <c r="N49" i="15" s="1"/>
  <c r="N50" i="15" s="1"/>
  <c r="N141" i="15"/>
  <c r="N139" i="15" s="1"/>
  <c r="N140" i="15" s="1"/>
  <c r="N33" i="15"/>
  <c r="N78" i="15"/>
  <c r="N123" i="15"/>
  <c r="N121" i="15"/>
  <c r="N122" i="15" s="1"/>
  <c r="N163" i="15"/>
  <c r="N166" i="15"/>
  <c r="N160" i="15"/>
  <c r="N169" i="15"/>
  <c r="N53" i="15"/>
  <c r="N55" i="15"/>
  <c r="N59" i="15" s="1"/>
  <c r="N66" i="15"/>
  <c r="N64" i="15" s="1"/>
  <c r="N65" i="15" s="1"/>
  <c r="N75" i="15"/>
  <c r="N102" i="15" s="1"/>
  <c r="N103" i="15" s="1"/>
  <c r="N111" i="15"/>
  <c r="N109" i="15" s="1"/>
  <c r="N110" i="15" s="1"/>
  <c r="N106" i="15" l="1"/>
  <c r="N184" i="15"/>
  <c r="N185" i="15" s="1"/>
  <c r="N161" i="15"/>
  <c r="N193" i="15"/>
  <c r="N194" i="15" s="1"/>
  <c r="N170" i="15"/>
  <c r="N190" i="15"/>
  <c r="N191" i="15" s="1"/>
  <c r="N167" i="15"/>
  <c r="N187" i="15"/>
  <c r="N188" i="15" s="1"/>
  <c r="N164" i="15"/>
  <c r="N62" i="15"/>
  <c r="N63" i="15" s="1"/>
  <c r="N34" i="15"/>
  <c r="N151" i="15"/>
  <c r="N150" i="15"/>
  <c r="N45" i="15"/>
  <c r="N46" i="15"/>
  <c r="N124" i="15"/>
  <c r="N152" i="15"/>
  <c r="N153" i="15" s="1"/>
  <c r="N57" i="15"/>
  <c r="N58" i="15" s="1"/>
  <c r="N60" i="15"/>
  <c r="N61" i="15"/>
  <c r="N79" i="15"/>
  <c r="N107" i="15"/>
  <c r="N108" i="15" s="1"/>
  <c r="N90" i="15"/>
  <c r="N91" i="15"/>
  <c r="N135" i="15"/>
  <c r="N136" i="15"/>
  <c r="N147" i="15"/>
  <c r="N148" i="15" s="1"/>
</calcChain>
</file>

<file path=xl/sharedStrings.xml><?xml version="1.0" encoding="utf-8"?>
<sst xmlns="http://schemas.openxmlformats.org/spreadsheetml/2006/main" count="361" uniqueCount="76">
  <si>
    <t>Bitcoin USD Price</t>
  </si>
  <si>
    <t>Bitcoin USD Marketcap</t>
  </si>
  <si>
    <t>Bitcoin USD Price Start</t>
  </si>
  <si>
    <t>Year 1</t>
  </si>
  <si>
    <t>Year 2</t>
  </si>
  <si>
    <t>Year 3</t>
  </si>
  <si>
    <t>Year 4</t>
  </si>
  <si>
    <t>Year 5</t>
  </si>
  <si>
    <t>Year 6</t>
  </si>
  <si>
    <t>Year 7</t>
  </si>
  <si>
    <t>Year 8</t>
  </si>
  <si>
    <t>Year 9</t>
  </si>
  <si>
    <t>Year 10</t>
  </si>
  <si>
    <t>Remaining BTC Yield %</t>
  </si>
  <si>
    <t>Cumulative BTC Yield %</t>
  </si>
  <si>
    <t>Bitcoin Investor / Stable Provider</t>
  </si>
  <si>
    <t>Lightning Bank / Stable Balancer</t>
  </si>
  <si>
    <t>Fiat Investor / Stable Receiver</t>
  </si>
  <si>
    <t>Total Yield Allocation</t>
  </si>
  <si>
    <t>Annual BTC Yield %</t>
  </si>
  <si>
    <t>Summary</t>
  </si>
  <si>
    <t>Bitcoin Growth Yield (BiGY)</t>
  </si>
  <si>
    <t>Bitcoin Transaction Yield (BiTY)</t>
  </si>
  <si>
    <t>Annual BTC %</t>
  </si>
  <si>
    <t>Cumulative BTC %</t>
  </si>
  <si>
    <t>Annual USD %</t>
  </si>
  <si>
    <t>Test Case Annual BTC</t>
  </si>
  <si>
    <t>Test Case Cumulative BTC</t>
  </si>
  <si>
    <t>Test Case Annual USD</t>
  </si>
  <si>
    <t>Test Case Cumulative USD</t>
  </si>
  <si>
    <t>Total Yield</t>
  </si>
  <si>
    <t>Annual</t>
  </si>
  <si>
    <t>Remaining BTC %</t>
  </si>
  <si>
    <t>Bitcoin</t>
  </si>
  <si>
    <t>USD Price</t>
  </si>
  <si>
    <t>USD Marketcap</t>
  </si>
  <si>
    <t>Compounded</t>
  </si>
  <si>
    <t>Simple</t>
  </si>
  <si>
    <t>Yield Allocation</t>
  </si>
  <si>
    <t>Test Case</t>
  </si>
  <si>
    <t>Channel Annual BTC %</t>
  </si>
  <si>
    <t>Channel Cumulative BTC %</t>
  </si>
  <si>
    <t>Lightning Bank Bitcoin Total Value Locked (TVL)</t>
  </si>
  <si>
    <t>SB Total Summary</t>
  </si>
  <si>
    <t>SP Total Summary</t>
  </si>
  <si>
    <t>SR BiTY Summary</t>
  </si>
  <si>
    <t>SR BiGY Simple</t>
  </si>
  <si>
    <t>SR Total Simple</t>
  </si>
  <si>
    <t>Annual Average</t>
  </si>
  <si>
    <t>Cumulative Total</t>
  </si>
  <si>
    <t>Bitcoin Compound Annual Growth Rate Calculator</t>
  </si>
  <si>
    <t>Start Price</t>
  </si>
  <si>
    <t>Start Date</t>
  </si>
  <si>
    <t>End Price</t>
  </si>
  <si>
    <t>End Date</t>
  </si>
  <si>
    <t>Annual Average USD %</t>
  </si>
  <si>
    <t>Annual Average BTC %</t>
  </si>
  <si>
    <t>Test Case Annual Average USD</t>
  </si>
  <si>
    <t>Bitcoin Annual Transaction Yield</t>
  </si>
  <si>
    <t>Bitcoin Annual Growth Yield (CAGR)</t>
  </si>
  <si>
    <t>Annual Avg. BTC %</t>
  </si>
  <si>
    <t>Annual Avg. USD %</t>
  </si>
  <si>
    <t>SR BiGY Comp.</t>
  </si>
  <si>
    <t>SR Total Comp.</t>
  </si>
  <si>
    <t>Bitcoin Lightning Bank
The Decentralized Strategy
Pairing Bitcoin Investors with Fiat Investors for Yield Farming</t>
  </si>
  <si>
    <t>Bitcoin Yield Estimate Variables</t>
  </si>
  <si>
    <t>Stable Receiver (SR) Yield Allocation</t>
  </si>
  <si>
    <t>Stable Provider (SP) Yield Allocation</t>
  </si>
  <si>
    <t>Stable Balancer (SB) Yield Allocation</t>
  </si>
  <si>
    <t>Bitcoin Yield Estimate 5 Year Summary</t>
  </si>
  <si>
    <t>Bitcoin Yield Estimate 5 Year Summary
Lightning Bank Bitcoin Total Value Locked (TVL)</t>
  </si>
  <si>
    <t>Bitcoin Yield Estimate Calculator</t>
  </si>
  <si>
    <t>Bitcoin Yield Estimate 10 Year Burndown</t>
  </si>
  <si>
    <t>Compound Annual Growth Rate</t>
  </si>
  <si>
    <t>Bitcoin Compound Annual Growth Rate (CAGR)</t>
  </si>
  <si>
    <t>Annual Average BTC Yield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</si>
</sst>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quot; M&quot;"/>
    <numFmt numFmtId="165" formatCode="&quot;$&quot;#,##0,&quot; K&quot;"/>
    <numFmt numFmtId="166" formatCode="&quot;$&quot;###0.00,,,,&quot; T&quot;"/>
    <numFmt numFmtId="167" formatCode="&quot;$&quot;#,##0.00"/>
    <numFmt numFmtId="168" formatCode="#,##0,&quot; K&quot;"/>
    <numFmt numFmtId="169" formatCode="###0.0,,&quot; M&quot;"/>
  </numFmts>
  <fonts count="7" x14ac:knownFonts="1">
    <font>
      <sz val="11"/>
      <color theme="1"/>
      <name val="Aptos Narrow"/>
      <family val="2"/>
      <scheme val="minor"/>
    </font>
    <font>
      <sz val="11"/>
      <color theme="1"/>
      <name val="Aptos Display"/>
      <family val="2"/>
      <scheme val="major"/>
    </font>
    <font>
      <sz val="11"/>
      <color theme="0"/>
      <name val="Aptos Display"/>
      <family val="2"/>
      <scheme val="major"/>
    </font>
    <font>
      <sz val="11"/>
      <name val="Aptos Display"/>
      <family val="2"/>
      <scheme val="major"/>
    </font>
    <font>
      <b/>
      <sz val="11"/>
      <color theme="1"/>
      <name val="Aptos Display"/>
      <family val="2"/>
      <scheme val="major"/>
    </font>
    <font>
      <b/>
      <sz val="11"/>
      <name val="Aptos Display"/>
      <family val="2"/>
      <scheme val="major"/>
    </font>
    <font>
      <sz val="12"/>
      <color theme="0"/>
      <name val="Aptos Display"/>
      <family val="2"/>
      <scheme val="major"/>
    </font>
  </fonts>
  <fills count="11">
    <fill>
      <patternFill patternType="none"/>
    </fill>
    <fill>
      <patternFill patternType="gray125"/>
    </fill>
    <fill>
      <patternFill patternType="solid">
        <fgColor theme="4"/>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5DAA9"/>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3" tint="0.89999084444715716"/>
        <bgColor indexed="64"/>
      </patternFill>
    </fill>
  </fills>
  <borders count="29">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right/>
      <top style="thin">
        <color theme="0"/>
      </top>
      <bottom style="thin">
        <color theme="0"/>
      </bottom>
      <diagonal/>
    </border>
    <border>
      <left/>
      <right/>
      <top/>
      <bottom style="thin">
        <color theme="0"/>
      </bottom>
      <diagonal/>
    </border>
    <border>
      <left/>
      <right style="thin">
        <color theme="0"/>
      </right>
      <top style="thin">
        <color theme="0"/>
      </top>
      <bottom/>
      <diagonal/>
    </border>
    <border>
      <left style="thin">
        <color theme="0"/>
      </left>
      <right/>
      <top style="thin">
        <color theme="0"/>
      </top>
      <bottom style="thin">
        <color theme="0"/>
      </bottom>
      <diagonal/>
    </border>
    <border>
      <left style="thin">
        <color theme="0"/>
      </left>
      <right/>
      <top/>
      <bottom/>
      <diagonal/>
    </border>
    <border>
      <left/>
      <right/>
      <top style="thin">
        <color indexed="64"/>
      </top>
      <bottom style="thin">
        <color indexed="64"/>
      </bottom>
      <diagonal/>
    </border>
    <border>
      <left/>
      <right/>
      <top/>
      <bottom style="thin">
        <color indexed="64"/>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diagonal/>
    </border>
    <border>
      <left style="thin">
        <color theme="0"/>
      </left>
      <right style="thin">
        <color theme="0"/>
      </right>
      <top/>
      <bottom style="thin">
        <color indexed="64"/>
      </bottom>
      <diagonal/>
    </border>
    <border>
      <left style="thin">
        <color theme="0"/>
      </left>
      <right/>
      <top style="thin">
        <color indexed="64"/>
      </top>
      <bottom/>
      <diagonal/>
    </border>
    <border>
      <left style="thin">
        <color theme="0"/>
      </left>
      <right/>
      <top/>
      <bottom style="thin">
        <color indexed="64"/>
      </bottom>
      <diagonal/>
    </border>
    <border>
      <left/>
      <right/>
      <top style="thin">
        <color theme="0"/>
      </top>
      <bottom/>
      <diagonal/>
    </border>
    <border>
      <left style="thin">
        <color theme="0"/>
      </left>
      <right/>
      <top style="thin">
        <color theme="0"/>
      </top>
      <bottom/>
      <diagonal/>
    </border>
    <border>
      <left/>
      <right style="thin">
        <color theme="0"/>
      </right>
      <top/>
      <bottom style="thin">
        <color indexed="64"/>
      </bottom>
      <diagonal/>
    </border>
    <border>
      <left/>
      <right style="thin">
        <color theme="0"/>
      </right>
      <top style="thin">
        <color indexed="64"/>
      </top>
      <bottom style="thin">
        <color indexed="64"/>
      </bottom>
      <diagonal/>
    </border>
    <border>
      <left style="thin">
        <color theme="0"/>
      </left>
      <right/>
      <top style="thin">
        <color theme="0"/>
      </top>
      <bottom style="thin">
        <color indexed="64"/>
      </bottom>
      <diagonal/>
    </border>
    <border>
      <left/>
      <right/>
      <top style="thin">
        <color theme="0"/>
      </top>
      <bottom style="thin">
        <color indexed="64"/>
      </bottom>
      <diagonal/>
    </border>
    <border>
      <left/>
      <right/>
      <top style="thin">
        <color theme="1" tint="0.34998626667073579"/>
      </top>
      <bottom style="thin">
        <color theme="1" tint="0.34998626667073579"/>
      </bottom>
      <diagonal/>
    </border>
    <border>
      <left/>
      <right style="thin">
        <color theme="0"/>
      </right>
      <top style="thin">
        <color theme="1" tint="0.34998626667073579"/>
      </top>
      <bottom style="thin">
        <color theme="1" tint="0.34998626667073579"/>
      </bottom>
      <diagonal/>
    </border>
    <border>
      <left style="thin">
        <color theme="0"/>
      </left>
      <right style="thin">
        <color theme="0"/>
      </right>
      <top style="thin">
        <color theme="1" tint="0.34998626667073579"/>
      </top>
      <bottom style="thin">
        <color theme="1" tint="0.34998626667073579"/>
      </bottom>
      <diagonal/>
    </border>
    <border>
      <left style="thin">
        <color theme="0"/>
      </left>
      <right style="thin">
        <color theme="0"/>
      </right>
      <top/>
      <bottom style="thin">
        <color theme="1" tint="0.34998626667073579"/>
      </bottom>
      <diagonal/>
    </border>
    <border>
      <left style="thin">
        <color theme="0"/>
      </left>
      <right/>
      <top style="thin">
        <color theme="1" tint="0.34998626667073579"/>
      </top>
      <bottom style="thin">
        <color theme="1" tint="0.34998626667073579"/>
      </bottom>
      <diagonal/>
    </border>
  </borders>
  <cellStyleXfs count="1">
    <xf numFmtId="0" fontId="0" fillId="0" borderId="0"/>
  </cellStyleXfs>
  <cellXfs count="143">
    <xf numFmtId="0" fontId="0" fillId="0" borderId="0" xfId="0"/>
    <xf numFmtId="0" fontId="1" fillId="0" borderId="4" xfId="0" applyFont="1" applyBorder="1" applyAlignment="1">
      <alignment horizontal="left" vertical="center" indent="1"/>
    </xf>
    <xf numFmtId="164" fontId="1" fillId="0" borderId="1" xfId="0" applyNumberFormat="1" applyFont="1" applyBorder="1" applyAlignment="1">
      <alignment horizontal="left" vertical="center" indent="1"/>
    </xf>
    <xf numFmtId="0" fontId="1" fillId="0" borderId="0" xfId="0" applyFont="1" applyAlignment="1">
      <alignment horizontal="left" vertical="center" indent="1"/>
    </xf>
    <xf numFmtId="0" fontId="4" fillId="3" borderId="0" xfId="0" applyFont="1" applyFill="1" applyAlignment="1">
      <alignment horizontal="left" vertical="center" indent="1"/>
    </xf>
    <xf numFmtId="0" fontId="1" fillId="0" borderId="3" xfId="0" applyFont="1" applyBorder="1" applyAlignment="1">
      <alignment horizontal="left" vertical="center" indent="1"/>
    </xf>
    <xf numFmtId="0" fontId="1" fillId="0" borderId="5" xfId="0" applyFont="1" applyBorder="1" applyAlignment="1">
      <alignment horizontal="left" vertical="center" indent="1"/>
    </xf>
    <xf numFmtId="0" fontId="1" fillId="6" borderId="0" xfId="0" applyFont="1" applyFill="1" applyAlignment="1">
      <alignment horizontal="left" vertical="center" wrapText="1" indent="1"/>
    </xf>
    <xf numFmtId="10" fontId="4" fillId="6" borderId="6" xfId="0" applyNumberFormat="1" applyFont="1" applyFill="1" applyBorder="1" applyAlignment="1">
      <alignment horizontal="left" vertical="center" wrapText="1" indent="1"/>
    </xf>
    <xf numFmtId="10" fontId="4" fillId="6" borderId="5" xfId="0" applyNumberFormat="1" applyFont="1" applyFill="1" applyBorder="1" applyAlignment="1">
      <alignment horizontal="left" vertical="center" wrapText="1" indent="1"/>
    </xf>
    <xf numFmtId="0" fontId="1" fillId="0" borderId="1" xfId="0" applyFont="1" applyBorder="1" applyAlignment="1">
      <alignment horizontal="left" vertical="center" indent="1"/>
    </xf>
    <xf numFmtId="0" fontId="1" fillId="0" borderId="2" xfId="0" applyFont="1" applyBorder="1" applyAlignment="1">
      <alignment horizontal="left" vertical="center" indent="1"/>
    </xf>
    <xf numFmtId="164" fontId="1" fillId="0" borderId="3" xfId="0" applyNumberFormat="1" applyFont="1" applyBorder="1" applyAlignment="1">
      <alignment horizontal="left" vertical="center" indent="1"/>
    </xf>
    <xf numFmtId="0" fontId="1" fillId="0" borderId="8" xfId="0" applyFont="1" applyBorder="1" applyAlignment="1">
      <alignment horizontal="left" vertical="center" indent="1"/>
    </xf>
    <xf numFmtId="10" fontId="1" fillId="0" borderId="0" xfId="0" applyNumberFormat="1" applyFont="1" applyAlignment="1">
      <alignment horizontal="left" vertical="center" indent="1"/>
    </xf>
    <xf numFmtId="164" fontId="1" fillId="0" borderId="0" xfId="0" applyNumberFormat="1" applyFont="1" applyAlignment="1">
      <alignment horizontal="left" vertical="center" indent="1"/>
    </xf>
    <xf numFmtId="0" fontId="3" fillId="0" borderId="0" xfId="0" applyFont="1" applyAlignment="1">
      <alignment horizontal="left" vertical="center" indent="1"/>
    </xf>
    <xf numFmtId="167" fontId="1" fillId="0" borderId="0" xfId="0" applyNumberFormat="1" applyFont="1" applyAlignment="1">
      <alignment horizontal="left" vertical="center" indent="1"/>
    </xf>
    <xf numFmtId="0" fontId="5" fillId="5" borderId="10" xfId="0" applyFont="1" applyFill="1" applyBorder="1" applyAlignment="1">
      <alignment horizontal="left" vertical="center" indent="1"/>
    </xf>
    <xf numFmtId="10" fontId="5" fillId="5" borderId="10" xfId="0" applyNumberFormat="1" applyFont="1" applyFill="1" applyBorder="1" applyAlignment="1">
      <alignment horizontal="left" vertical="center" indent="1"/>
    </xf>
    <xf numFmtId="10" fontId="4" fillId="5" borderId="10" xfId="0" applyNumberFormat="1" applyFont="1" applyFill="1" applyBorder="1" applyAlignment="1">
      <alignment horizontal="left" vertical="center" indent="1"/>
    </xf>
    <xf numFmtId="0" fontId="3" fillId="0" borderId="10" xfId="0" applyFont="1" applyBorder="1" applyAlignment="1">
      <alignment horizontal="left" vertical="center" indent="1"/>
    </xf>
    <xf numFmtId="0" fontId="3" fillId="0" borderId="12" xfId="0" applyFont="1" applyBorder="1" applyAlignment="1">
      <alignment horizontal="left" vertical="center" indent="1"/>
    </xf>
    <xf numFmtId="4" fontId="1" fillId="0" borderId="12" xfId="0" applyNumberFormat="1" applyFont="1" applyBorder="1" applyAlignment="1">
      <alignment horizontal="left" vertical="center" indent="1"/>
    </xf>
    <xf numFmtId="164" fontId="1" fillId="0" borderId="12" xfId="0" applyNumberFormat="1" applyFont="1" applyBorder="1" applyAlignment="1">
      <alignment horizontal="left" vertical="center" indent="1"/>
    </xf>
    <xf numFmtId="164" fontId="1" fillId="6" borderId="12" xfId="0" applyNumberFormat="1" applyFont="1" applyFill="1" applyBorder="1" applyAlignment="1">
      <alignment horizontal="left" vertical="center" indent="1"/>
    </xf>
    <xf numFmtId="165" fontId="1" fillId="6" borderId="12" xfId="0" applyNumberFormat="1" applyFont="1" applyFill="1" applyBorder="1" applyAlignment="1">
      <alignment horizontal="left" vertical="center" indent="1"/>
    </xf>
    <xf numFmtId="165" fontId="1" fillId="0" borderId="12" xfId="0" applyNumberFormat="1" applyFont="1" applyBorder="1" applyAlignment="1">
      <alignment horizontal="left" vertical="center" indent="1"/>
    </xf>
    <xf numFmtId="0" fontId="5" fillId="10" borderId="0" xfId="0" applyFont="1" applyFill="1" applyAlignment="1">
      <alignment horizontal="left" vertical="center" indent="1"/>
    </xf>
    <xf numFmtId="166" fontId="1" fillId="0" borderId="12" xfId="0" applyNumberFormat="1" applyFont="1" applyBorder="1" applyAlignment="1">
      <alignment horizontal="left" vertical="center" indent="1"/>
    </xf>
    <xf numFmtId="10" fontId="3" fillId="0" borderId="12" xfId="0" applyNumberFormat="1" applyFont="1" applyBorder="1" applyAlignment="1">
      <alignment horizontal="left" vertical="center" indent="1"/>
    </xf>
    <xf numFmtId="3" fontId="1" fillId="0" borderId="12" xfId="0" applyNumberFormat="1" applyFont="1" applyBorder="1" applyAlignment="1">
      <alignment horizontal="left" vertical="center" indent="1"/>
    </xf>
    <xf numFmtId="3" fontId="4" fillId="8" borderId="12" xfId="0" applyNumberFormat="1" applyFont="1" applyFill="1" applyBorder="1" applyAlignment="1">
      <alignment horizontal="left" vertical="center" indent="1"/>
    </xf>
    <xf numFmtId="3" fontId="4" fillId="5" borderId="10" xfId="0" applyNumberFormat="1" applyFont="1" applyFill="1" applyBorder="1" applyAlignment="1">
      <alignment horizontal="left" vertical="center" indent="1"/>
    </xf>
    <xf numFmtId="3" fontId="4" fillId="8" borderId="10" xfId="0" applyNumberFormat="1" applyFont="1" applyFill="1" applyBorder="1" applyAlignment="1">
      <alignment horizontal="left" vertical="center" indent="1"/>
    </xf>
    <xf numFmtId="0" fontId="5" fillId="10" borderId="11" xfId="0" applyFont="1" applyFill="1" applyBorder="1" applyAlignment="1">
      <alignment horizontal="left" vertical="center" indent="1"/>
    </xf>
    <xf numFmtId="0" fontId="4" fillId="7" borderId="11" xfId="0" applyFont="1" applyFill="1" applyBorder="1" applyAlignment="1">
      <alignment horizontal="left" vertical="center" wrapText="1" indent="1"/>
    </xf>
    <xf numFmtId="0" fontId="4" fillId="4" borderId="11" xfId="0" applyFont="1" applyFill="1" applyBorder="1" applyAlignment="1">
      <alignment horizontal="left" vertical="center" wrapText="1" indent="1"/>
    </xf>
    <xf numFmtId="0" fontId="4" fillId="3" borderId="11" xfId="0" applyFont="1" applyFill="1" applyBorder="1" applyAlignment="1">
      <alignment horizontal="left" vertical="center" wrapText="1" indent="1"/>
    </xf>
    <xf numFmtId="10" fontId="4" fillId="0" borderId="3" xfId="0" applyNumberFormat="1" applyFont="1" applyBorder="1" applyAlignment="1">
      <alignment horizontal="left" vertical="center" indent="1"/>
    </xf>
    <xf numFmtId="0" fontId="3" fillId="0" borderId="10" xfId="0" applyFont="1" applyBorder="1" applyAlignment="1">
      <alignment horizontal="left" vertical="center" wrapText="1" indent="1"/>
    </xf>
    <xf numFmtId="164" fontId="4" fillId="4" borderId="10" xfId="0" applyNumberFormat="1" applyFont="1" applyFill="1" applyBorder="1" applyAlignment="1">
      <alignment horizontal="left" vertical="center" wrapText="1" indent="1"/>
    </xf>
    <xf numFmtId="10" fontId="4" fillId="4" borderId="10" xfId="0" applyNumberFormat="1" applyFont="1" applyFill="1" applyBorder="1" applyAlignment="1">
      <alignment horizontal="left" vertical="center" wrapText="1" indent="1"/>
    </xf>
    <xf numFmtId="10" fontId="4" fillId="4" borderId="10" xfId="0" applyNumberFormat="1" applyFont="1" applyFill="1" applyBorder="1" applyAlignment="1">
      <alignment horizontal="left" vertical="center" indent="1"/>
    </xf>
    <xf numFmtId="10" fontId="5" fillId="4" borderId="10" xfId="0" applyNumberFormat="1" applyFont="1" applyFill="1" applyBorder="1" applyAlignment="1">
      <alignment horizontal="left" vertical="center" wrapText="1" indent="1"/>
    </xf>
    <xf numFmtId="10" fontId="5" fillId="6" borderId="10" xfId="0" applyNumberFormat="1" applyFont="1" applyFill="1" applyBorder="1" applyAlignment="1">
      <alignment horizontal="left" vertical="center" wrapText="1" indent="1"/>
    </xf>
    <xf numFmtId="0" fontId="4" fillId="0" borderId="2" xfId="0" applyFont="1" applyBorder="1" applyAlignment="1">
      <alignment horizontal="left" vertical="center" indent="1"/>
    </xf>
    <xf numFmtId="10" fontId="4" fillId="8" borderId="10" xfId="0" applyNumberFormat="1" applyFont="1" applyFill="1" applyBorder="1" applyAlignment="1">
      <alignment horizontal="left" vertical="center" indent="1"/>
    </xf>
    <xf numFmtId="10" fontId="5" fillId="8" borderId="10" xfId="0" applyNumberFormat="1" applyFont="1" applyFill="1" applyBorder="1" applyAlignment="1">
      <alignment horizontal="left" vertical="center" indent="1"/>
    </xf>
    <xf numFmtId="0" fontId="1" fillId="0" borderId="13" xfId="0" applyFont="1" applyBorder="1" applyAlignment="1">
      <alignment horizontal="left" vertical="center" indent="1"/>
    </xf>
    <xf numFmtId="10" fontId="4" fillId="7" borderId="11" xfId="0" applyNumberFormat="1" applyFont="1" applyFill="1" applyBorder="1" applyAlignment="1">
      <alignment horizontal="left" vertical="center" indent="1"/>
    </xf>
    <xf numFmtId="10" fontId="4" fillId="4" borderId="11" xfId="0" applyNumberFormat="1" applyFont="1" applyFill="1" applyBorder="1" applyAlignment="1">
      <alignment horizontal="left" vertical="center" indent="1"/>
    </xf>
    <xf numFmtId="10" fontId="4" fillId="3" borderId="11" xfId="0" applyNumberFormat="1" applyFont="1" applyFill="1" applyBorder="1" applyAlignment="1">
      <alignment horizontal="left" vertical="center" indent="1"/>
    </xf>
    <xf numFmtId="0" fontId="3" fillId="0" borderId="4" xfId="0" applyFont="1" applyBorder="1" applyAlignment="1">
      <alignment horizontal="left" vertical="center" indent="1"/>
    </xf>
    <xf numFmtId="0" fontId="3" fillId="0" borderId="11" xfId="0" applyFont="1" applyBorder="1" applyAlignment="1">
      <alignment horizontal="left" vertical="center" wrapText="1" indent="1"/>
    </xf>
    <xf numFmtId="0" fontId="3" fillId="0" borderId="17" xfId="0" applyFont="1" applyBorder="1" applyAlignment="1">
      <alignment horizontal="left" vertical="center" wrapText="1" indent="1"/>
    </xf>
    <xf numFmtId="0" fontId="3" fillId="0" borderId="11" xfId="0" applyFont="1" applyBorder="1" applyAlignment="1">
      <alignment horizontal="left" vertical="center" indent="1"/>
    </xf>
    <xf numFmtId="0" fontId="1" fillId="0" borderId="21" xfId="0" applyFont="1" applyBorder="1" applyAlignment="1">
      <alignment horizontal="left" vertical="center" indent="1"/>
    </xf>
    <xf numFmtId="10" fontId="4" fillId="8" borderId="10" xfId="0" applyNumberFormat="1" applyFont="1" applyFill="1" applyBorder="1" applyAlignment="1">
      <alignment horizontal="left" vertical="center" wrapText="1" indent="1"/>
    </xf>
    <xf numFmtId="10" fontId="4" fillId="8" borderId="11" xfId="0" applyNumberFormat="1" applyFont="1" applyFill="1" applyBorder="1" applyAlignment="1">
      <alignment horizontal="left" vertical="center" wrapText="1" indent="1"/>
    </xf>
    <xf numFmtId="10" fontId="4" fillId="8" borderId="20" xfId="0" applyNumberFormat="1" applyFont="1" applyFill="1" applyBorder="1" applyAlignment="1">
      <alignment horizontal="left" vertical="center" wrapText="1" indent="1"/>
    </xf>
    <xf numFmtId="0" fontId="1" fillId="0" borderId="10" xfId="0" applyFont="1" applyBorder="1" applyAlignment="1">
      <alignment horizontal="left" vertical="center" indent="1"/>
    </xf>
    <xf numFmtId="168" fontId="3" fillId="0" borderId="10" xfId="0" applyNumberFormat="1" applyFont="1" applyBorder="1" applyAlignment="1">
      <alignment horizontal="left" vertical="center" wrapText="1" indent="1"/>
    </xf>
    <xf numFmtId="169" fontId="3" fillId="0" borderId="10" xfId="0" applyNumberFormat="1" applyFont="1" applyBorder="1" applyAlignment="1">
      <alignment horizontal="left" vertical="center" wrapText="1" indent="1"/>
    </xf>
    <xf numFmtId="3" fontId="4" fillId="8" borderId="10" xfId="0" applyNumberFormat="1" applyFont="1" applyFill="1" applyBorder="1" applyAlignment="1">
      <alignment horizontal="left" vertical="center" wrapText="1" indent="1"/>
    </xf>
    <xf numFmtId="3" fontId="4" fillId="8" borderId="11" xfId="0" applyNumberFormat="1" applyFont="1" applyFill="1" applyBorder="1" applyAlignment="1">
      <alignment horizontal="left" vertical="center" wrapText="1" indent="1"/>
    </xf>
    <xf numFmtId="3" fontId="4" fillId="8" borderId="20" xfId="0" applyNumberFormat="1" applyFont="1" applyFill="1" applyBorder="1" applyAlignment="1">
      <alignment horizontal="left" vertical="center" wrapText="1" indent="1"/>
    </xf>
    <xf numFmtId="0" fontId="2" fillId="0" borderId="4" xfId="0" applyFont="1" applyBorder="1" applyAlignment="1">
      <alignment horizontal="left" vertical="center" indent="1"/>
    </xf>
    <xf numFmtId="0" fontId="4" fillId="7" borderId="0" xfId="0" applyFont="1" applyFill="1" applyAlignment="1">
      <alignment horizontal="left" vertical="center" indent="1"/>
    </xf>
    <xf numFmtId="10" fontId="5" fillId="7" borderId="0" xfId="0" applyNumberFormat="1" applyFont="1" applyFill="1" applyAlignment="1">
      <alignment horizontal="left" vertical="center" indent="1"/>
    </xf>
    <xf numFmtId="0" fontId="4" fillId="4" borderId="0" xfId="0" applyFont="1" applyFill="1" applyAlignment="1">
      <alignment horizontal="left" vertical="center" indent="1"/>
    </xf>
    <xf numFmtId="10" fontId="5" fillId="4" borderId="0" xfId="0" applyNumberFormat="1" applyFont="1" applyFill="1" applyAlignment="1">
      <alignment horizontal="left" vertical="center" indent="1"/>
    </xf>
    <xf numFmtId="10" fontId="5" fillId="3" borderId="0" xfId="0" applyNumberFormat="1" applyFont="1" applyFill="1" applyAlignment="1">
      <alignment horizontal="left" vertical="center" indent="1"/>
    </xf>
    <xf numFmtId="0" fontId="3" fillId="0" borderId="15" xfId="0" applyFont="1" applyBorder="1" applyAlignment="1">
      <alignment horizontal="left" vertical="center" indent="1"/>
    </xf>
    <xf numFmtId="0" fontId="1" fillId="0" borderId="12" xfId="0" applyFont="1" applyBorder="1" applyAlignment="1">
      <alignment horizontal="left" vertical="center" indent="1"/>
    </xf>
    <xf numFmtId="0" fontId="5" fillId="10" borderId="22" xfId="0" applyFont="1" applyFill="1" applyBorder="1" applyAlignment="1">
      <alignment horizontal="left" vertical="center" wrapText="1" indent="1"/>
    </xf>
    <xf numFmtId="0" fontId="5" fillId="10" borderId="23" xfId="0" applyFont="1" applyFill="1" applyBorder="1" applyAlignment="1">
      <alignment horizontal="left" vertical="center" wrapText="1" indent="1"/>
    </xf>
    <xf numFmtId="0" fontId="5" fillId="10" borderId="18" xfId="0" applyFont="1" applyFill="1" applyBorder="1" applyAlignment="1">
      <alignment horizontal="left" vertical="center" indent="1"/>
    </xf>
    <xf numFmtId="0" fontId="5" fillId="10" borderId="7" xfId="0" applyFont="1" applyFill="1" applyBorder="1" applyAlignment="1">
      <alignment horizontal="left" vertical="center" indent="1"/>
    </xf>
    <xf numFmtId="0" fontId="5" fillId="10" borderId="11" xfId="0" applyFont="1" applyFill="1" applyBorder="1" applyAlignment="1">
      <alignment horizontal="left" vertical="center" indent="1"/>
    </xf>
    <xf numFmtId="0" fontId="5" fillId="10" borderId="20" xfId="0" applyFont="1" applyFill="1" applyBorder="1" applyAlignment="1">
      <alignment horizontal="left" vertical="center" indent="1"/>
    </xf>
    <xf numFmtId="0" fontId="5" fillId="10" borderId="19" xfId="0" applyFont="1" applyFill="1" applyBorder="1" applyAlignment="1">
      <alignment horizontal="left" vertical="center" wrapText="1" indent="1"/>
    </xf>
    <xf numFmtId="0" fontId="5" fillId="10" borderId="17" xfId="0" applyFont="1" applyFill="1" applyBorder="1" applyAlignment="1">
      <alignment horizontal="left" vertical="center" indent="1"/>
    </xf>
    <xf numFmtId="0" fontId="4" fillId="9" borderId="18" xfId="0" applyFont="1" applyFill="1" applyBorder="1" applyAlignment="1">
      <alignment horizontal="left" vertical="center" indent="1"/>
    </xf>
    <xf numFmtId="0" fontId="4" fillId="9" borderId="11" xfId="0" applyFont="1" applyFill="1" applyBorder="1" applyAlignment="1">
      <alignment horizontal="left" vertical="center" indent="1"/>
    </xf>
    <xf numFmtId="0" fontId="4" fillId="4" borderId="18" xfId="0" applyFont="1" applyFill="1" applyBorder="1" applyAlignment="1">
      <alignment horizontal="left" vertical="center" indent="1"/>
    </xf>
    <xf numFmtId="0" fontId="4" fillId="4" borderId="11" xfId="0" applyFont="1" applyFill="1" applyBorder="1" applyAlignment="1">
      <alignment horizontal="left" vertical="center" indent="1"/>
    </xf>
    <xf numFmtId="0" fontId="1" fillId="0" borderId="12" xfId="0" applyFont="1" applyBorder="1" applyAlignment="1">
      <alignment horizontal="left" vertical="center" indent="1"/>
    </xf>
    <xf numFmtId="0" fontId="1" fillId="0" borderId="13" xfId="0" applyFont="1" applyBorder="1" applyAlignment="1">
      <alignment horizontal="left" vertical="center" indent="1"/>
    </xf>
    <xf numFmtId="168" fontId="1" fillId="0" borderId="12" xfId="0" applyNumberFormat="1" applyFont="1" applyBorder="1" applyAlignment="1">
      <alignment horizontal="left" vertical="center" indent="1"/>
    </xf>
    <xf numFmtId="169" fontId="4" fillId="5" borderId="10" xfId="0" applyNumberFormat="1" applyFont="1" applyFill="1" applyBorder="1" applyAlignment="1">
      <alignment horizontal="left" vertical="center" indent="1"/>
    </xf>
    <xf numFmtId="168" fontId="1" fillId="0" borderId="15" xfId="0" applyNumberFormat="1" applyFont="1" applyBorder="1" applyAlignment="1">
      <alignment horizontal="left" vertical="center" indent="1"/>
    </xf>
    <xf numFmtId="0" fontId="1" fillId="0" borderId="15" xfId="0" applyFont="1" applyBorder="1" applyAlignment="1">
      <alignment horizontal="left" vertical="center" indent="1"/>
    </xf>
    <xf numFmtId="0" fontId="4" fillId="3" borderId="0" xfId="0" applyFont="1" applyFill="1" applyAlignment="1">
      <alignment horizontal="left" vertical="center" wrapText="1" indent="1"/>
    </xf>
    <xf numFmtId="0" fontId="4" fillId="3" borderId="11" xfId="0" applyFont="1" applyFill="1" applyBorder="1" applyAlignment="1">
      <alignment horizontal="left" vertical="center" wrapText="1" indent="1"/>
    </xf>
    <xf numFmtId="0" fontId="4" fillId="3" borderId="18" xfId="0" applyFont="1" applyFill="1" applyBorder="1" applyAlignment="1">
      <alignment horizontal="left" vertical="center" indent="1"/>
    </xf>
    <xf numFmtId="0" fontId="4" fillId="3" borderId="11" xfId="0" applyFont="1" applyFill="1" applyBorder="1" applyAlignment="1">
      <alignment horizontal="left" vertical="center" indent="1"/>
    </xf>
    <xf numFmtId="0" fontId="1" fillId="0" borderId="14" xfId="0" applyFont="1" applyBorder="1" applyAlignment="1">
      <alignment horizontal="left" vertical="center" indent="1"/>
    </xf>
    <xf numFmtId="0" fontId="1" fillId="0" borderId="16" xfId="0" applyFont="1" applyBorder="1" applyAlignment="1">
      <alignment horizontal="left" vertical="center" indent="1"/>
    </xf>
    <xf numFmtId="0" fontId="1" fillId="0" borderId="17" xfId="0" applyFont="1" applyBorder="1" applyAlignment="1">
      <alignment horizontal="left" vertical="center" indent="1"/>
    </xf>
    <xf numFmtId="0" fontId="1" fillId="0" borderId="4" xfId="0" applyFont="1" applyBorder="1" applyAlignment="1">
      <alignment horizontal="left" vertical="center" indent="1"/>
    </xf>
    <xf numFmtId="0" fontId="1" fillId="0" borderId="9" xfId="0" applyFont="1" applyBorder="1" applyAlignment="1">
      <alignment horizontal="left" vertical="center" indent="1"/>
    </xf>
    <xf numFmtId="0" fontId="4" fillId="7" borderId="18" xfId="0" applyFont="1" applyFill="1" applyBorder="1" applyAlignment="1">
      <alignment horizontal="left" vertical="center" indent="1"/>
    </xf>
    <xf numFmtId="0" fontId="4" fillId="7" borderId="11" xfId="0" applyFont="1" applyFill="1" applyBorder="1" applyAlignment="1">
      <alignment horizontal="left" vertical="center" indent="1"/>
    </xf>
    <xf numFmtId="0" fontId="1" fillId="0" borderId="0" xfId="0" applyFont="1" applyBorder="1" applyAlignment="1">
      <alignment horizontal="left" vertical="center" indent="1"/>
    </xf>
    <xf numFmtId="0" fontId="1" fillId="0" borderId="6" xfId="0" applyFont="1" applyBorder="1" applyAlignment="1">
      <alignment horizontal="left" vertical="center" indent="1"/>
    </xf>
    <xf numFmtId="164" fontId="1" fillId="0" borderId="25" xfId="0" applyNumberFormat="1" applyFont="1" applyBorder="1" applyAlignment="1">
      <alignment horizontal="left" vertical="center" indent="1"/>
    </xf>
    <xf numFmtId="164" fontId="1" fillId="0" borderId="26" xfId="0" applyNumberFormat="1" applyFont="1" applyBorder="1" applyAlignment="1">
      <alignment horizontal="left" vertical="center" indent="1"/>
    </xf>
    <xf numFmtId="166" fontId="1" fillId="0" borderId="25" xfId="0" applyNumberFormat="1" applyFont="1" applyBorder="1" applyAlignment="1">
      <alignment horizontal="left" vertical="center" indent="1"/>
    </xf>
    <xf numFmtId="166" fontId="1" fillId="0" borderId="26" xfId="0" applyNumberFormat="1" applyFont="1" applyBorder="1" applyAlignment="1">
      <alignment horizontal="left" vertical="center" indent="1"/>
    </xf>
    <xf numFmtId="10" fontId="5" fillId="5" borderId="24" xfId="0" applyNumberFormat="1" applyFont="1" applyFill="1" applyBorder="1" applyAlignment="1">
      <alignment horizontal="left" vertical="center" indent="1"/>
    </xf>
    <xf numFmtId="10" fontId="5" fillId="8" borderId="24" xfId="0" applyNumberFormat="1" applyFont="1" applyFill="1" applyBorder="1" applyAlignment="1">
      <alignment horizontal="left" vertical="center" indent="1"/>
    </xf>
    <xf numFmtId="10" fontId="1" fillId="0" borderId="25" xfId="0" applyNumberFormat="1" applyFont="1" applyBorder="1" applyAlignment="1">
      <alignment horizontal="left" vertical="center" indent="1"/>
    </xf>
    <xf numFmtId="10" fontId="1" fillId="0" borderId="26" xfId="0" applyNumberFormat="1" applyFont="1" applyBorder="1" applyAlignment="1">
      <alignment horizontal="left" vertical="center" indent="1"/>
    </xf>
    <xf numFmtId="10" fontId="3" fillId="0" borderId="26" xfId="0" applyNumberFormat="1" applyFont="1" applyBorder="1" applyAlignment="1">
      <alignment horizontal="left" vertical="center" indent="1"/>
    </xf>
    <xf numFmtId="0" fontId="3" fillId="0" borderId="26" xfId="0" applyFont="1" applyFill="1" applyBorder="1" applyAlignment="1">
      <alignment horizontal="left" vertical="center" indent="1"/>
    </xf>
    <xf numFmtId="0" fontId="3" fillId="0" borderId="27" xfId="0" applyFont="1" applyFill="1" applyBorder="1" applyAlignment="1">
      <alignment horizontal="left" vertical="center" indent="1"/>
    </xf>
    <xf numFmtId="0" fontId="5" fillId="5" borderId="28" xfId="0" applyFont="1" applyFill="1" applyBorder="1" applyAlignment="1">
      <alignment horizontal="left" vertical="center" indent="1"/>
    </xf>
    <xf numFmtId="0" fontId="5" fillId="10" borderId="0" xfId="0" applyFont="1" applyFill="1" applyBorder="1" applyAlignment="1">
      <alignment horizontal="left" vertical="center" indent="1"/>
    </xf>
    <xf numFmtId="0" fontId="3" fillId="0" borderId="12" xfId="0" applyFont="1" applyBorder="1" applyAlignment="1">
      <alignment horizontal="left" vertical="center" wrapText="1" indent="1"/>
    </xf>
    <xf numFmtId="167" fontId="1" fillId="4" borderId="12" xfId="0" applyNumberFormat="1" applyFont="1" applyFill="1" applyBorder="1" applyAlignment="1">
      <alignment horizontal="left" vertical="center" indent="1"/>
    </xf>
    <xf numFmtId="14" fontId="1" fillId="4" borderId="12" xfId="0" applyNumberFormat="1" applyFont="1" applyFill="1" applyBorder="1" applyAlignment="1">
      <alignment horizontal="left" vertical="center" wrapText="1" indent="1"/>
    </xf>
    <xf numFmtId="10" fontId="4" fillId="7" borderId="12" xfId="0" applyNumberFormat="1" applyFont="1" applyFill="1" applyBorder="1" applyAlignment="1">
      <alignment vertical="center" wrapText="1"/>
    </xf>
    <xf numFmtId="10" fontId="4" fillId="6" borderId="12" xfId="0" applyNumberFormat="1" applyFont="1" applyFill="1" applyBorder="1" applyAlignment="1">
      <alignment horizontal="left" vertical="center" wrapText="1" indent="1"/>
    </xf>
    <xf numFmtId="10" fontId="4" fillId="6" borderId="0" xfId="0" applyNumberFormat="1" applyFont="1" applyFill="1" applyBorder="1" applyAlignment="1">
      <alignment horizontal="left" vertical="center" wrapText="1" indent="1"/>
    </xf>
    <xf numFmtId="10" fontId="4" fillId="4" borderId="0" xfId="0" applyNumberFormat="1" applyFont="1" applyFill="1" applyBorder="1" applyAlignment="1">
      <alignment horizontal="left" vertical="center" indent="1"/>
    </xf>
    <xf numFmtId="0" fontId="6" fillId="2" borderId="19" xfId="0" applyFont="1" applyFill="1" applyBorder="1" applyAlignment="1">
      <alignment horizontal="left" vertical="center" wrapText="1" indent="1"/>
    </xf>
    <xf numFmtId="0" fontId="6" fillId="2" borderId="18" xfId="0" applyFont="1" applyFill="1" applyBorder="1" applyAlignment="1">
      <alignment horizontal="left" vertical="center" wrapText="1" indent="1"/>
    </xf>
    <xf numFmtId="0" fontId="6" fillId="2" borderId="9" xfId="0" applyFont="1" applyFill="1" applyBorder="1" applyAlignment="1">
      <alignment horizontal="left" vertical="center" wrapText="1" indent="1"/>
    </xf>
    <xf numFmtId="0" fontId="6" fillId="2" borderId="0" xfId="0" applyFont="1" applyFill="1" applyAlignment="1">
      <alignment horizontal="left" vertical="center" wrapText="1" indent="1"/>
    </xf>
    <xf numFmtId="0" fontId="6" fillId="2" borderId="17" xfId="0" applyFont="1" applyFill="1" applyBorder="1" applyAlignment="1">
      <alignment horizontal="left" vertical="center" wrapText="1" indent="1"/>
    </xf>
    <xf numFmtId="0" fontId="6" fillId="2" borderId="11" xfId="0" applyFont="1" applyFill="1" applyBorder="1" applyAlignment="1">
      <alignment horizontal="left" vertical="center" wrapText="1" indent="1"/>
    </xf>
    <xf numFmtId="0" fontId="6" fillId="2" borderId="0" xfId="0" applyFont="1" applyFill="1" applyBorder="1" applyAlignment="1">
      <alignment horizontal="left" vertical="center" wrapText="1" indent="1"/>
    </xf>
    <xf numFmtId="0" fontId="6" fillId="2" borderId="6" xfId="0" applyFont="1" applyFill="1" applyBorder="1" applyAlignment="1">
      <alignment horizontal="left" vertical="center" wrapText="1" indent="1"/>
    </xf>
    <xf numFmtId="10" fontId="4" fillId="4" borderId="11" xfId="0" applyNumberFormat="1" applyFont="1" applyFill="1" applyBorder="1" applyAlignment="1">
      <alignment horizontal="left" vertical="center" indent="1"/>
    </xf>
    <xf numFmtId="9" fontId="1" fillId="0" borderId="4" xfId="0" applyNumberFormat="1" applyFont="1" applyBorder="1" applyAlignment="1">
      <alignment horizontal="left" vertical="center" indent="1"/>
    </xf>
    <xf numFmtId="9" fontId="1" fillId="0" borderId="15" xfId="0" applyNumberFormat="1" applyFont="1" applyBorder="1" applyAlignment="1">
      <alignment horizontal="left" vertical="center" indent="1"/>
    </xf>
    <xf numFmtId="9" fontId="1" fillId="0" borderId="14" xfId="0" applyNumberFormat="1" applyFont="1" applyBorder="1" applyAlignment="1">
      <alignment horizontal="left" vertical="center" indent="1"/>
    </xf>
    <xf numFmtId="9" fontId="1" fillId="0" borderId="27" xfId="0" applyNumberFormat="1" applyFont="1" applyBorder="1" applyAlignment="1">
      <alignment horizontal="left" vertical="center" indent="1"/>
    </xf>
    <xf numFmtId="10" fontId="4" fillId="4" borderId="9" xfId="0" applyNumberFormat="1" applyFont="1" applyFill="1" applyBorder="1" applyAlignment="1">
      <alignment horizontal="left" vertical="center" indent="1"/>
    </xf>
    <xf numFmtId="10" fontId="4" fillId="4" borderId="17" xfId="0" applyNumberFormat="1" applyFont="1" applyFill="1" applyBorder="1" applyAlignment="1">
      <alignment horizontal="left" vertical="center" indent="1"/>
    </xf>
    <xf numFmtId="0" fontId="1" fillId="0" borderId="4" xfId="0" applyFont="1" applyBorder="1" applyAlignment="1">
      <alignment horizontal="left" vertical="center" wrapText="1" indent="1"/>
    </xf>
    <xf numFmtId="0" fontId="1" fillId="0" borderId="15" xfId="0" applyFont="1" applyBorder="1" applyAlignment="1">
      <alignment horizontal="left" vertical="center" wrapText="1" indent="1"/>
    </xf>
  </cellXfs>
  <cellStyles count="1">
    <cellStyle name="Normal" xfId="0" builtinId="0"/>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5DAA9"/>
      <color rgb="FFFFE4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B5595-4B83-4621-8B11-D7CB05E56AF9}">
  <dimension ref="A1:R197"/>
  <sheetViews>
    <sheetView tabSelected="1" zoomScaleNormal="100" workbookViewId="0">
      <selection activeCell="B2" sqref="B2:C10"/>
    </sheetView>
  </sheetViews>
  <sheetFormatPr defaultRowHeight="15" customHeight="1" x14ac:dyDescent="0.45"/>
  <cols>
    <col min="1" max="1" width="1.73046875" style="6" customWidth="1"/>
    <col min="2" max="2" width="29.19921875" style="3" bestFit="1" customWidth="1"/>
    <col min="3" max="3" width="15.06640625" style="3" bestFit="1" customWidth="1"/>
    <col min="4" max="4" width="30.3984375" style="3" bestFit="1" customWidth="1"/>
    <col min="5" max="14" width="17.33203125" style="3" customWidth="1"/>
    <col min="15" max="15" width="1.73046875" style="6" customWidth="1"/>
    <col min="16" max="16" width="14.46484375" style="3" customWidth="1"/>
    <col min="17" max="17" width="1.53125" style="3" customWidth="1"/>
    <col min="18" max="18" width="14.86328125" style="3" bestFit="1" customWidth="1"/>
    <col min="19" max="19" width="9.06640625" style="3" customWidth="1"/>
    <col min="20" max="16384" width="9.06640625" style="3"/>
  </cols>
  <sheetData>
    <row r="1" spans="1:15" ht="15" customHeight="1" x14ac:dyDescent="0.45">
      <c r="A1" s="10"/>
      <c r="B1" s="10"/>
      <c r="C1" s="10"/>
      <c r="D1" s="10"/>
      <c r="E1" s="10"/>
      <c r="F1" s="10"/>
      <c r="G1" s="10"/>
      <c r="H1" s="10"/>
      <c r="I1" s="10"/>
      <c r="J1" s="10"/>
      <c r="K1" s="10"/>
      <c r="L1" s="10"/>
      <c r="M1" s="10"/>
      <c r="N1" s="10"/>
    </row>
    <row r="2" spans="1:15" ht="45" customHeight="1" x14ac:dyDescent="0.45">
      <c r="A2" s="10"/>
      <c r="B2" s="126" t="s">
        <v>64</v>
      </c>
      <c r="C2" s="127"/>
      <c r="D2" s="77" t="s">
        <v>65</v>
      </c>
      <c r="E2" s="78"/>
      <c r="F2" s="10"/>
      <c r="G2" s="81" t="s">
        <v>69</v>
      </c>
      <c r="H2" s="77"/>
      <c r="I2" s="77"/>
      <c r="J2" s="11"/>
      <c r="K2" s="75" t="s">
        <v>70</v>
      </c>
      <c r="L2" s="76"/>
      <c r="M2" s="76"/>
      <c r="N2" s="11"/>
    </row>
    <row r="3" spans="1:15" ht="15" customHeight="1" x14ac:dyDescent="0.45">
      <c r="A3" s="10"/>
      <c r="B3" s="128"/>
      <c r="C3" s="129"/>
      <c r="D3" s="79"/>
      <c r="E3" s="80"/>
      <c r="F3" s="10"/>
      <c r="G3" s="82"/>
      <c r="H3" s="79"/>
      <c r="I3" s="79"/>
      <c r="J3" s="11"/>
      <c r="K3" s="62">
        <f>C160</f>
        <v>20000</v>
      </c>
      <c r="L3" s="40" t="s">
        <v>48</v>
      </c>
      <c r="M3" s="64">
        <f>I185</f>
        <v>329.62622716725173</v>
      </c>
      <c r="N3" s="11"/>
      <c r="O3" s="11"/>
    </row>
    <row r="4" spans="1:15" ht="15" customHeight="1" x14ac:dyDescent="0.45">
      <c r="A4" s="11"/>
      <c r="B4" s="128"/>
      <c r="C4" s="129"/>
      <c r="D4" s="40" t="s">
        <v>2</v>
      </c>
      <c r="E4" s="41">
        <v>100000</v>
      </c>
      <c r="F4" s="11"/>
      <c r="G4" s="57" t="s">
        <v>46</v>
      </c>
      <c r="H4" s="40" t="s">
        <v>25</v>
      </c>
      <c r="I4" s="58">
        <f>I30</f>
        <v>0.18</v>
      </c>
      <c r="J4" s="11"/>
      <c r="K4" s="62">
        <f>C160</f>
        <v>20000</v>
      </c>
      <c r="L4" s="56" t="s">
        <v>49</v>
      </c>
      <c r="M4" s="65">
        <f>I186</f>
        <v>1648.1311358362589</v>
      </c>
      <c r="N4" s="11"/>
      <c r="O4" s="11"/>
    </row>
    <row r="5" spans="1:15" ht="15" customHeight="1" x14ac:dyDescent="0.45">
      <c r="A5" s="46"/>
      <c r="B5" s="128"/>
      <c r="C5" s="129"/>
      <c r="D5" s="21" t="s">
        <v>58</v>
      </c>
      <c r="E5" s="42">
        <v>0.01</v>
      </c>
      <c r="F5" s="46"/>
      <c r="G5" s="56" t="s">
        <v>62</v>
      </c>
      <c r="H5" s="56" t="s">
        <v>25</v>
      </c>
      <c r="I5" s="59">
        <f>I34</f>
        <v>0.39404159999999999</v>
      </c>
      <c r="J5" s="46"/>
      <c r="K5" s="62">
        <f>C163</f>
        <v>400000</v>
      </c>
      <c r="L5" s="40" t="s">
        <v>48</v>
      </c>
      <c r="M5" s="34">
        <f>I188</f>
        <v>6592.5245433450345</v>
      </c>
      <c r="N5" s="46"/>
      <c r="O5" s="46"/>
    </row>
    <row r="6" spans="1:15" ht="15" customHeight="1" x14ac:dyDescent="0.45">
      <c r="A6" s="46"/>
      <c r="B6" s="128"/>
      <c r="C6" s="129"/>
      <c r="D6" s="21" t="s">
        <v>59</v>
      </c>
      <c r="E6" s="43">
        <v>0.4</v>
      </c>
      <c r="F6" s="46"/>
      <c r="G6" s="49" t="s">
        <v>45</v>
      </c>
      <c r="H6" s="61" t="s">
        <v>23</v>
      </c>
      <c r="I6" s="47">
        <f>I38</f>
        <v>9.0000000000000011E-3</v>
      </c>
      <c r="J6" s="46"/>
      <c r="K6" s="62">
        <f>C163</f>
        <v>400000</v>
      </c>
      <c r="L6" s="56" t="s">
        <v>49</v>
      </c>
      <c r="M6" s="65">
        <f>I189</f>
        <v>32962.622716725178</v>
      </c>
      <c r="N6" s="46"/>
      <c r="O6" s="46"/>
    </row>
    <row r="7" spans="1:15" ht="15" customHeight="1" x14ac:dyDescent="0.45">
      <c r="A7" s="11"/>
      <c r="B7" s="128"/>
      <c r="C7" s="129"/>
      <c r="D7" s="40" t="s">
        <v>66</v>
      </c>
      <c r="E7" s="44">
        <v>0.45</v>
      </c>
      <c r="F7" s="11"/>
      <c r="G7" s="56" t="s">
        <v>47</v>
      </c>
      <c r="H7" s="54" t="s">
        <v>61</v>
      </c>
      <c r="I7" s="59">
        <f>I58</f>
        <v>0.20758291199999998</v>
      </c>
      <c r="J7" s="11"/>
      <c r="K7" s="63">
        <f>C190</f>
        <v>1000000</v>
      </c>
      <c r="L7" s="40" t="s">
        <v>48</v>
      </c>
      <c r="M7" s="65">
        <f>I191</f>
        <v>16481.311358362585</v>
      </c>
      <c r="N7" s="11"/>
      <c r="O7" s="11"/>
    </row>
    <row r="8" spans="1:15" ht="15" customHeight="1" x14ac:dyDescent="0.45">
      <c r="A8" s="11"/>
      <c r="B8" s="128"/>
      <c r="C8" s="129"/>
      <c r="D8" s="40" t="s">
        <v>67</v>
      </c>
      <c r="E8" s="44">
        <v>0.35</v>
      </c>
      <c r="F8" s="11"/>
      <c r="G8" s="54" t="s">
        <v>63</v>
      </c>
      <c r="H8" s="54" t="s">
        <v>61</v>
      </c>
      <c r="I8" s="59">
        <f>I63</f>
        <v>0.44244576000000002</v>
      </c>
      <c r="J8" s="11"/>
      <c r="K8" s="63">
        <f>C166</f>
        <v>1000000</v>
      </c>
      <c r="L8" s="56" t="s">
        <v>49</v>
      </c>
      <c r="M8" s="65">
        <f>I192</f>
        <v>82406.556791812953</v>
      </c>
      <c r="N8" s="11"/>
      <c r="O8" s="11"/>
    </row>
    <row r="9" spans="1:15" ht="15" customHeight="1" x14ac:dyDescent="0.45">
      <c r="A9" s="11"/>
      <c r="B9" s="128"/>
      <c r="C9" s="129"/>
      <c r="D9" s="40" t="s">
        <v>68</v>
      </c>
      <c r="E9" s="44">
        <v>0.2</v>
      </c>
      <c r="F9" s="11"/>
      <c r="G9" s="54" t="s">
        <v>44</v>
      </c>
      <c r="H9" s="54" t="s">
        <v>60</v>
      </c>
      <c r="I9" s="59">
        <f>I98</f>
        <v>6.3984589754269044E-2</v>
      </c>
      <c r="J9" s="10"/>
      <c r="K9" s="63">
        <f>C169</f>
        <v>2100000</v>
      </c>
      <c r="L9" s="40" t="s">
        <v>48</v>
      </c>
      <c r="M9" s="66">
        <f>I194</f>
        <v>34610.753852561429</v>
      </c>
      <c r="N9" s="10"/>
      <c r="O9" s="11"/>
    </row>
    <row r="10" spans="1:15" ht="15" customHeight="1" x14ac:dyDescent="0.45">
      <c r="A10" s="11"/>
      <c r="B10" s="130"/>
      <c r="C10" s="131"/>
      <c r="D10" s="40" t="s">
        <v>18</v>
      </c>
      <c r="E10" s="45">
        <f>SUM(E7:E9)</f>
        <v>1</v>
      </c>
      <c r="F10" s="11"/>
      <c r="G10" s="55" t="s">
        <v>43</v>
      </c>
      <c r="H10" s="54" t="s">
        <v>60</v>
      </c>
      <c r="I10" s="60">
        <f>I143</f>
        <v>3.6562622716725175E-2</v>
      </c>
      <c r="J10" s="10"/>
      <c r="K10" s="63">
        <f>C169</f>
        <v>2100000</v>
      </c>
      <c r="L10" s="56" t="s">
        <v>49</v>
      </c>
      <c r="M10" s="66">
        <f>I195</f>
        <v>173053.76926280718</v>
      </c>
      <c r="N10" s="10"/>
      <c r="O10" s="11"/>
    </row>
    <row r="11" spans="1:15" ht="15" customHeight="1" x14ac:dyDescent="0.45">
      <c r="A11" s="10"/>
      <c r="B11" s="12"/>
      <c r="C11" s="5"/>
      <c r="D11" s="10"/>
      <c r="E11" s="11"/>
      <c r="F11" s="2"/>
      <c r="G11" s="10"/>
      <c r="H11" s="10"/>
      <c r="I11" s="10"/>
      <c r="J11" s="10"/>
      <c r="K11" s="10"/>
      <c r="L11" s="10"/>
      <c r="M11" s="10"/>
      <c r="N11" s="10"/>
      <c r="O11" s="10"/>
    </row>
    <row r="12" spans="1:15" ht="15" customHeight="1" x14ac:dyDescent="0.45">
      <c r="B12" s="77" t="s">
        <v>71</v>
      </c>
      <c r="C12" s="28"/>
      <c r="D12" s="28"/>
      <c r="E12" s="83" t="s">
        <v>3</v>
      </c>
      <c r="F12" s="83" t="s">
        <v>4</v>
      </c>
      <c r="G12" s="83" t="s">
        <v>5</v>
      </c>
      <c r="H12" s="83" t="s">
        <v>6</v>
      </c>
      <c r="I12" s="83" t="s">
        <v>7</v>
      </c>
      <c r="J12" s="83" t="s">
        <v>8</v>
      </c>
      <c r="K12" s="83" t="s">
        <v>9</v>
      </c>
      <c r="L12" s="83" t="s">
        <v>10</v>
      </c>
      <c r="M12" s="83" t="s">
        <v>11</v>
      </c>
      <c r="N12" s="83" t="s">
        <v>12</v>
      </c>
    </row>
    <row r="13" spans="1:15" ht="15" customHeight="1" x14ac:dyDescent="0.45">
      <c r="B13" s="79"/>
      <c r="C13" s="35"/>
      <c r="D13" s="35"/>
      <c r="E13" s="84"/>
      <c r="F13" s="84"/>
      <c r="G13" s="84"/>
      <c r="H13" s="84"/>
      <c r="I13" s="84"/>
      <c r="J13" s="84"/>
      <c r="K13" s="84"/>
      <c r="L13" s="84"/>
      <c r="M13" s="84"/>
      <c r="N13" s="84"/>
    </row>
    <row r="14" spans="1:15" ht="15" customHeight="1" x14ac:dyDescent="0.45">
      <c r="B14" s="97" t="s">
        <v>33</v>
      </c>
      <c r="C14" s="97"/>
      <c r="D14" s="22" t="s">
        <v>34</v>
      </c>
      <c r="E14" s="24">
        <f>($E$4 * $E$6) + $E$4</f>
        <v>140000</v>
      </c>
      <c r="F14" s="24">
        <f t="shared" ref="F14:N14" si="0">(E14 * $E$6) + E14</f>
        <v>196000</v>
      </c>
      <c r="G14" s="24">
        <f t="shared" si="0"/>
        <v>274400</v>
      </c>
      <c r="H14" s="24">
        <f t="shared" si="0"/>
        <v>384160</v>
      </c>
      <c r="I14" s="24">
        <f t="shared" si="0"/>
        <v>537824</v>
      </c>
      <c r="J14" s="24">
        <f t="shared" si="0"/>
        <v>752953.6</v>
      </c>
      <c r="K14" s="24">
        <f t="shared" si="0"/>
        <v>1054135.04</v>
      </c>
      <c r="L14" s="24">
        <f t="shared" si="0"/>
        <v>1475789.0560000001</v>
      </c>
      <c r="M14" s="24">
        <f t="shared" si="0"/>
        <v>2066104.6784000001</v>
      </c>
      <c r="N14" s="24">
        <f t="shared" si="0"/>
        <v>2892546.5497600003</v>
      </c>
    </row>
    <row r="15" spans="1:15" ht="15" customHeight="1" x14ac:dyDescent="0.45">
      <c r="B15" s="92"/>
      <c r="C15" s="92"/>
      <c r="D15" s="22" t="s">
        <v>35</v>
      </c>
      <c r="E15" s="29">
        <f>E14*21000000</f>
        <v>2940000000000</v>
      </c>
      <c r="F15" s="29">
        <f t="shared" ref="F15:N15" si="1">F14*21000000</f>
        <v>4116000000000</v>
      </c>
      <c r="G15" s="29">
        <f t="shared" si="1"/>
        <v>5762400000000</v>
      </c>
      <c r="H15" s="29">
        <f t="shared" si="1"/>
        <v>8067360000000</v>
      </c>
      <c r="I15" s="29">
        <f t="shared" si="1"/>
        <v>11294304000000</v>
      </c>
      <c r="J15" s="29">
        <f t="shared" si="1"/>
        <v>15812025600000</v>
      </c>
      <c r="K15" s="29">
        <f t="shared" si="1"/>
        <v>22136835840000</v>
      </c>
      <c r="L15" s="29">
        <f t="shared" si="1"/>
        <v>30991570176000.004</v>
      </c>
      <c r="M15" s="29">
        <f t="shared" si="1"/>
        <v>43388198246400</v>
      </c>
      <c r="N15" s="29">
        <f t="shared" si="1"/>
        <v>60743477544960.008</v>
      </c>
    </row>
    <row r="16" spans="1:15" ht="15" customHeight="1" x14ac:dyDescent="0.45">
      <c r="B16" s="97" t="s">
        <v>21</v>
      </c>
      <c r="C16" s="98"/>
      <c r="D16" s="22" t="s">
        <v>24</v>
      </c>
      <c r="E16" s="30">
        <f t="shared" ref="E16:N16" si="2">(E14-$E$4)/E14</f>
        <v>0.2857142857142857</v>
      </c>
      <c r="F16" s="30">
        <f t="shared" si="2"/>
        <v>0.48979591836734693</v>
      </c>
      <c r="G16" s="30">
        <f t="shared" si="2"/>
        <v>0.63556851311953355</v>
      </c>
      <c r="H16" s="30">
        <f t="shared" si="2"/>
        <v>0.73969179508538108</v>
      </c>
      <c r="I16" s="30">
        <f t="shared" si="2"/>
        <v>0.81406556791812934</v>
      </c>
      <c r="J16" s="30">
        <f t="shared" si="2"/>
        <v>0.86718969137009239</v>
      </c>
      <c r="K16" s="30">
        <f t="shared" si="2"/>
        <v>0.90513549383578029</v>
      </c>
      <c r="L16" s="30">
        <f t="shared" si="2"/>
        <v>0.93223963845412883</v>
      </c>
      <c r="M16" s="30">
        <f t="shared" si="2"/>
        <v>0.95159974175294915</v>
      </c>
      <c r="N16" s="30">
        <f t="shared" si="2"/>
        <v>0.96542838696639222</v>
      </c>
    </row>
    <row r="17" spans="1:18" ht="15" customHeight="1" x14ac:dyDescent="0.45">
      <c r="B17" s="100"/>
      <c r="C17" s="101"/>
      <c r="D17" s="22" t="s">
        <v>32</v>
      </c>
      <c r="E17" s="30">
        <f>1-E16</f>
        <v>0.7142857142857143</v>
      </c>
      <c r="F17" s="30">
        <f t="shared" ref="F17:N17" si="3">1-F16</f>
        <v>0.51020408163265307</v>
      </c>
      <c r="G17" s="30">
        <f t="shared" si="3"/>
        <v>0.36443148688046645</v>
      </c>
      <c r="H17" s="30">
        <f t="shared" si="3"/>
        <v>0.26030820491461892</v>
      </c>
      <c r="I17" s="30">
        <f t="shared" si="3"/>
        <v>0.18593443208187066</v>
      </c>
      <c r="J17" s="30">
        <f t="shared" si="3"/>
        <v>0.13281030862990761</v>
      </c>
      <c r="K17" s="30">
        <f t="shared" si="3"/>
        <v>9.4864506164219708E-2</v>
      </c>
      <c r="L17" s="30">
        <f t="shared" si="3"/>
        <v>6.7760361545871173E-2</v>
      </c>
      <c r="M17" s="30">
        <f t="shared" si="3"/>
        <v>4.8400258247050854E-2</v>
      </c>
      <c r="N17" s="30">
        <f t="shared" si="3"/>
        <v>3.4571613033607784E-2</v>
      </c>
    </row>
    <row r="18" spans="1:18" ht="15" customHeight="1" x14ac:dyDescent="0.45">
      <c r="B18" s="100"/>
      <c r="C18" s="101"/>
      <c r="D18" s="18" t="s">
        <v>23</v>
      </c>
      <c r="E18" s="20">
        <f>E16</f>
        <v>0.2857142857142857</v>
      </c>
      <c r="F18" s="20">
        <f>F16-E16</f>
        <v>0.20408163265306123</v>
      </c>
      <c r="G18" s="20">
        <f>G16-F16</f>
        <v>0.14577259475218662</v>
      </c>
      <c r="H18" s="20">
        <f t="shared" ref="H18:N18" si="4">H16-G16</f>
        <v>0.10412328196584753</v>
      </c>
      <c r="I18" s="20">
        <f t="shared" si="4"/>
        <v>7.4373772832748264E-2</v>
      </c>
      <c r="J18" s="20">
        <f t="shared" si="4"/>
        <v>5.3124123451963046E-2</v>
      </c>
      <c r="K18" s="20">
        <f t="shared" si="4"/>
        <v>3.7945802465687906E-2</v>
      </c>
      <c r="L18" s="20">
        <f t="shared" si="4"/>
        <v>2.7104144618348536E-2</v>
      </c>
      <c r="M18" s="20">
        <f t="shared" si="4"/>
        <v>1.9360103298820319E-2</v>
      </c>
      <c r="N18" s="20">
        <f t="shared" si="4"/>
        <v>1.3828645213443069E-2</v>
      </c>
    </row>
    <row r="19" spans="1:18" ht="15" customHeight="1" x14ac:dyDescent="0.45">
      <c r="B19" s="92"/>
      <c r="C19" s="99"/>
      <c r="D19" s="18" t="s">
        <v>56</v>
      </c>
      <c r="E19" s="20"/>
      <c r="F19" s="20"/>
      <c r="G19" s="20"/>
      <c r="H19" s="20"/>
      <c r="I19" s="20">
        <f>SUM(E18:I18)/5</f>
        <v>0.16281311358362588</v>
      </c>
      <c r="J19" s="19"/>
      <c r="K19" s="19"/>
      <c r="L19" s="19"/>
      <c r="M19" s="19"/>
      <c r="N19" s="20">
        <f>SUM(E18:N18)/10</f>
        <v>9.6542838696639224E-2</v>
      </c>
    </row>
    <row r="20" spans="1:18" ht="15" customHeight="1" x14ac:dyDescent="0.45">
      <c r="B20" s="97" t="s">
        <v>22</v>
      </c>
      <c r="C20" s="98"/>
      <c r="D20" s="18" t="s">
        <v>40</v>
      </c>
      <c r="E20" s="20">
        <f t="shared" ref="E20:N20" si="5">$E$5*2</f>
        <v>0.02</v>
      </c>
      <c r="F20" s="20">
        <f t="shared" si="5"/>
        <v>0.02</v>
      </c>
      <c r="G20" s="20">
        <f t="shared" si="5"/>
        <v>0.02</v>
      </c>
      <c r="H20" s="20">
        <f t="shared" si="5"/>
        <v>0.02</v>
      </c>
      <c r="I20" s="20">
        <f t="shared" si="5"/>
        <v>0.02</v>
      </c>
      <c r="J20" s="20">
        <f t="shared" si="5"/>
        <v>0.02</v>
      </c>
      <c r="K20" s="20">
        <f t="shared" si="5"/>
        <v>0.02</v>
      </c>
      <c r="L20" s="20">
        <f t="shared" si="5"/>
        <v>0.02</v>
      </c>
      <c r="M20" s="20">
        <f t="shared" si="5"/>
        <v>0.02</v>
      </c>
      <c r="N20" s="20">
        <f t="shared" si="5"/>
        <v>0.02</v>
      </c>
    </row>
    <row r="21" spans="1:18" ht="15" customHeight="1" x14ac:dyDescent="0.45">
      <c r="B21" s="92"/>
      <c r="C21" s="99"/>
      <c r="D21" s="18" t="s">
        <v>41</v>
      </c>
      <c r="E21" s="20">
        <f>E20</f>
        <v>0.02</v>
      </c>
      <c r="F21" s="20">
        <f>E21+F20</f>
        <v>0.04</v>
      </c>
      <c r="G21" s="20">
        <f t="shared" ref="G21:N21" si="6">F21+G20</f>
        <v>0.06</v>
      </c>
      <c r="H21" s="20">
        <f t="shared" si="6"/>
        <v>0.08</v>
      </c>
      <c r="I21" s="20">
        <f t="shared" si="6"/>
        <v>0.1</v>
      </c>
      <c r="J21" s="20">
        <f t="shared" si="6"/>
        <v>0.12000000000000001</v>
      </c>
      <c r="K21" s="20">
        <f t="shared" si="6"/>
        <v>0.14000000000000001</v>
      </c>
      <c r="L21" s="20">
        <f t="shared" si="6"/>
        <v>0.16</v>
      </c>
      <c r="M21" s="20">
        <f t="shared" si="6"/>
        <v>0.18</v>
      </c>
      <c r="N21" s="20">
        <f t="shared" si="6"/>
        <v>0.19999999999999998</v>
      </c>
    </row>
    <row r="22" spans="1:18" ht="15" customHeight="1" x14ac:dyDescent="0.45">
      <c r="B22" s="5"/>
      <c r="C22" s="1"/>
      <c r="D22" s="67"/>
      <c r="E22" s="39"/>
      <c r="F22" s="39"/>
      <c r="G22" s="39"/>
      <c r="H22" s="39"/>
      <c r="I22" s="39"/>
      <c r="J22" s="39"/>
      <c r="K22" s="39"/>
      <c r="L22" s="39"/>
      <c r="M22" s="39"/>
      <c r="N22" s="39"/>
    </row>
    <row r="23" spans="1:18" ht="15" customHeight="1" x14ac:dyDescent="0.45">
      <c r="A23" s="10"/>
      <c r="B23" s="102" t="s">
        <v>17</v>
      </c>
      <c r="C23" s="68" t="s">
        <v>38</v>
      </c>
      <c r="D23" s="69">
        <f>E7</f>
        <v>0.45</v>
      </c>
      <c r="E23" s="83" t="s">
        <v>3</v>
      </c>
      <c r="F23" s="83" t="s">
        <v>4</v>
      </c>
      <c r="G23" s="83" t="s">
        <v>5</v>
      </c>
      <c r="H23" s="83" t="s">
        <v>6</v>
      </c>
      <c r="I23" s="83" t="s">
        <v>7</v>
      </c>
      <c r="J23" s="83" t="s">
        <v>8</v>
      </c>
      <c r="K23" s="83" t="s">
        <v>9</v>
      </c>
      <c r="L23" s="83" t="s">
        <v>10</v>
      </c>
      <c r="M23" s="83" t="s">
        <v>11</v>
      </c>
      <c r="N23" s="83" t="s">
        <v>12</v>
      </c>
      <c r="O23" s="10"/>
    </row>
    <row r="24" spans="1:18" ht="15" customHeight="1" x14ac:dyDescent="0.45">
      <c r="B24" s="103"/>
      <c r="C24" s="50" t="s">
        <v>39</v>
      </c>
      <c r="D24" s="36" t="str">
        <f>"10 BTC / "&amp;TEXT($E$4*10, "$###0.00,,")&amp;"M USD"</f>
        <v>10 BTC / $1.00M USD</v>
      </c>
      <c r="E24" s="84"/>
      <c r="F24" s="84"/>
      <c r="G24" s="84"/>
      <c r="H24" s="84"/>
      <c r="I24" s="84"/>
      <c r="J24" s="84"/>
      <c r="K24" s="84"/>
      <c r="L24" s="84"/>
      <c r="M24" s="84"/>
      <c r="N24" s="84"/>
    </row>
    <row r="25" spans="1:18" ht="15" customHeight="1" x14ac:dyDescent="0.45">
      <c r="B25" s="87" t="s">
        <v>21</v>
      </c>
      <c r="C25" s="88" t="s">
        <v>20</v>
      </c>
      <c r="D25" s="18" t="s">
        <v>23</v>
      </c>
      <c r="E25" s="19">
        <f>E$18*$D23</f>
        <v>0.12857142857142856</v>
      </c>
      <c r="F25" s="19">
        <f t="shared" ref="F25:N25" si="7">F$18*$D23</f>
        <v>9.1836734693877556E-2</v>
      </c>
      <c r="G25" s="19">
        <f t="shared" si="7"/>
        <v>6.5597667638483986E-2</v>
      </c>
      <c r="H25" s="19">
        <f t="shared" si="7"/>
        <v>4.6855476884631389E-2</v>
      </c>
      <c r="I25" s="19">
        <f t="shared" si="7"/>
        <v>3.3468197774736717E-2</v>
      </c>
      <c r="J25" s="19">
        <f t="shared" si="7"/>
        <v>2.3905855553383371E-2</v>
      </c>
      <c r="K25" s="19">
        <f t="shared" si="7"/>
        <v>1.7075611109559557E-2</v>
      </c>
      <c r="L25" s="19">
        <f t="shared" si="7"/>
        <v>1.2196865078256841E-2</v>
      </c>
      <c r="M25" s="19">
        <f t="shared" si="7"/>
        <v>8.7120464844691447E-3</v>
      </c>
      <c r="N25" s="19">
        <f t="shared" si="7"/>
        <v>6.222890346049381E-3</v>
      </c>
    </row>
    <row r="26" spans="1:18" ht="15" customHeight="1" x14ac:dyDescent="0.45">
      <c r="B26" s="87"/>
      <c r="C26" s="88"/>
      <c r="D26" s="18" t="s">
        <v>56</v>
      </c>
      <c r="E26" s="19"/>
      <c r="F26" s="19"/>
      <c r="G26" s="19"/>
      <c r="H26" s="19"/>
      <c r="I26" s="20">
        <f>SUM(E25:I25)/5</f>
        <v>7.3265901112631621E-2</v>
      </c>
      <c r="J26" s="19"/>
      <c r="K26" s="19"/>
      <c r="L26" s="19"/>
      <c r="M26" s="19"/>
      <c r="N26" s="20">
        <f>SUM(E25:N25)/10</f>
        <v>4.344427741348765E-2</v>
      </c>
    </row>
    <row r="27" spans="1:18" ht="15" customHeight="1" x14ac:dyDescent="0.45">
      <c r="B27" s="87"/>
      <c r="C27" s="88"/>
      <c r="D27" s="18" t="s">
        <v>24</v>
      </c>
      <c r="E27" s="19">
        <f>E$16*$D23</f>
        <v>0.12857142857142856</v>
      </c>
      <c r="F27" s="19">
        <f t="shared" ref="F27:N27" si="8">F$16*$D23</f>
        <v>0.22040816326530613</v>
      </c>
      <c r="G27" s="19">
        <f t="shared" si="8"/>
        <v>0.28600583090379011</v>
      </c>
      <c r="H27" s="19">
        <f t="shared" si="8"/>
        <v>0.33286130778842149</v>
      </c>
      <c r="I27" s="19">
        <f t="shared" si="8"/>
        <v>0.36632950556315819</v>
      </c>
      <c r="J27" s="19">
        <f t="shared" si="8"/>
        <v>0.39023536111654156</v>
      </c>
      <c r="K27" s="19">
        <f t="shared" si="8"/>
        <v>0.40731097222610113</v>
      </c>
      <c r="L27" s="19">
        <f t="shared" si="8"/>
        <v>0.41950783730435798</v>
      </c>
      <c r="M27" s="19">
        <f t="shared" si="8"/>
        <v>0.42821988378882714</v>
      </c>
      <c r="N27" s="19">
        <f t="shared" si="8"/>
        <v>0.43444277413487653</v>
      </c>
    </row>
    <row r="28" spans="1:18" ht="15" customHeight="1" x14ac:dyDescent="0.45">
      <c r="B28" s="87"/>
      <c r="C28" s="87"/>
      <c r="D28" s="22" t="s">
        <v>26</v>
      </c>
      <c r="E28" s="23">
        <f>10*E25</f>
        <v>1.2857142857142856</v>
      </c>
      <c r="F28" s="23">
        <f t="shared" ref="F28:N28" si="9">10*F25</f>
        <v>0.91836734693877553</v>
      </c>
      <c r="G28" s="23">
        <f t="shared" si="9"/>
        <v>0.65597667638483981</v>
      </c>
      <c r="H28" s="23">
        <f t="shared" si="9"/>
        <v>0.46855476884631386</v>
      </c>
      <c r="I28" s="23">
        <f t="shared" si="9"/>
        <v>0.33468197774736719</v>
      </c>
      <c r="J28" s="23">
        <f t="shared" si="9"/>
        <v>0.23905855553383371</v>
      </c>
      <c r="K28" s="23">
        <f t="shared" si="9"/>
        <v>0.17075611109559558</v>
      </c>
      <c r="L28" s="23">
        <f t="shared" si="9"/>
        <v>0.12196865078256841</v>
      </c>
      <c r="M28" s="23">
        <f t="shared" si="9"/>
        <v>8.712046484469145E-2</v>
      </c>
      <c r="N28" s="23">
        <f t="shared" si="9"/>
        <v>6.2228903460493812E-2</v>
      </c>
      <c r="R28" s="14"/>
    </row>
    <row r="29" spans="1:18" ht="15" customHeight="1" x14ac:dyDescent="0.45">
      <c r="B29" s="87"/>
      <c r="C29" s="87"/>
      <c r="D29" s="22" t="s">
        <v>27</v>
      </c>
      <c r="E29" s="23">
        <f>10*E27</f>
        <v>1.2857142857142856</v>
      </c>
      <c r="F29" s="23">
        <f>10*F27</f>
        <v>2.2040816326530615</v>
      </c>
      <c r="G29" s="23">
        <f>10*G27</f>
        <v>2.860058309037901</v>
      </c>
      <c r="H29" s="23">
        <f t="shared" ref="H29:N29" si="10">10*H27</f>
        <v>3.3286130778842149</v>
      </c>
      <c r="I29" s="23">
        <f t="shared" si="10"/>
        <v>3.6632950556315818</v>
      </c>
      <c r="J29" s="23">
        <f t="shared" si="10"/>
        <v>3.9023536111654158</v>
      </c>
      <c r="K29" s="23">
        <f t="shared" si="10"/>
        <v>4.0731097222610115</v>
      </c>
      <c r="L29" s="23">
        <f t="shared" si="10"/>
        <v>4.1950783730435797</v>
      </c>
      <c r="M29" s="23">
        <f t="shared" si="10"/>
        <v>4.2821988378882718</v>
      </c>
      <c r="N29" s="23">
        <f t="shared" si="10"/>
        <v>4.3444277413487651</v>
      </c>
      <c r="R29" s="14"/>
    </row>
    <row r="30" spans="1:18" ht="15" customHeight="1" x14ac:dyDescent="0.45">
      <c r="B30" s="87"/>
      <c r="C30" s="88" t="s">
        <v>37</v>
      </c>
      <c r="D30" s="18" t="s">
        <v>25</v>
      </c>
      <c r="E30" s="19">
        <f t="shared" ref="E30:N30" si="11">E25*E$14/$E$4</f>
        <v>0.18</v>
      </c>
      <c r="F30" s="19">
        <f t="shared" si="11"/>
        <v>0.18</v>
      </c>
      <c r="G30" s="19">
        <f t="shared" si="11"/>
        <v>0.18000000000000008</v>
      </c>
      <c r="H30" s="19">
        <f t="shared" si="11"/>
        <v>0.17999999999999994</v>
      </c>
      <c r="I30" s="48">
        <f t="shared" si="11"/>
        <v>0.18</v>
      </c>
      <c r="J30" s="19">
        <f t="shared" si="11"/>
        <v>0.18</v>
      </c>
      <c r="K30" s="19">
        <f t="shared" si="11"/>
        <v>0.18000000000000008</v>
      </c>
      <c r="L30" s="19">
        <f t="shared" si="11"/>
        <v>0.18000000000000033</v>
      </c>
      <c r="M30" s="19">
        <f t="shared" si="11"/>
        <v>0.17999999999999974</v>
      </c>
      <c r="N30" s="19">
        <f t="shared" si="11"/>
        <v>0.17999999999999952</v>
      </c>
    </row>
    <row r="31" spans="1:18" ht="15" customHeight="1" x14ac:dyDescent="0.45">
      <c r="B31" s="87"/>
      <c r="C31" s="87"/>
      <c r="D31" s="22" t="s">
        <v>28</v>
      </c>
      <c r="E31" s="24">
        <f t="shared" ref="E31:N31" si="12">E28*E$14</f>
        <v>179999.99999999997</v>
      </c>
      <c r="F31" s="24">
        <f t="shared" si="12"/>
        <v>180000</v>
      </c>
      <c r="G31" s="24">
        <f t="shared" si="12"/>
        <v>180000.00000000003</v>
      </c>
      <c r="H31" s="24">
        <f t="shared" si="12"/>
        <v>179999.99999999994</v>
      </c>
      <c r="I31" s="24">
        <f t="shared" si="12"/>
        <v>180000</v>
      </c>
      <c r="J31" s="24">
        <f t="shared" si="12"/>
        <v>180000</v>
      </c>
      <c r="K31" s="24">
        <f t="shared" si="12"/>
        <v>180000.00000000009</v>
      </c>
      <c r="L31" s="24">
        <f t="shared" si="12"/>
        <v>180000.00000000032</v>
      </c>
      <c r="M31" s="24">
        <f t="shared" si="12"/>
        <v>179999.99999999974</v>
      </c>
      <c r="N31" s="24">
        <f t="shared" si="12"/>
        <v>179999.99999999951</v>
      </c>
    </row>
    <row r="32" spans="1:18" ht="15" customHeight="1" x14ac:dyDescent="0.45">
      <c r="B32" s="87"/>
      <c r="C32" s="87"/>
      <c r="D32" s="22" t="s">
        <v>29</v>
      </c>
      <c r="E32" s="24">
        <f>E31</f>
        <v>179999.99999999997</v>
      </c>
      <c r="F32" s="24">
        <f>E32+F31</f>
        <v>360000</v>
      </c>
      <c r="G32" s="24">
        <f t="shared" ref="G32:N32" si="13">F32+G31</f>
        <v>540000</v>
      </c>
      <c r="H32" s="24">
        <f t="shared" si="13"/>
        <v>720000</v>
      </c>
      <c r="I32" s="24">
        <f t="shared" si="13"/>
        <v>900000</v>
      </c>
      <c r="J32" s="24">
        <f t="shared" si="13"/>
        <v>1080000</v>
      </c>
      <c r="K32" s="24">
        <f t="shared" si="13"/>
        <v>1260000</v>
      </c>
      <c r="L32" s="24">
        <f t="shared" si="13"/>
        <v>1440000.0000000002</v>
      </c>
      <c r="M32" s="24">
        <f t="shared" si="13"/>
        <v>1620000</v>
      </c>
      <c r="N32" s="24">
        <f t="shared" si="13"/>
        <v>1799999.9999999995</v>
      </c>
    </row>
    <row r="33" spans="2:18" ht="15" customHeight="1" x14ac:dyDescent="0.45">
      <c r="B33" s="87"/>
      <c r="C33" s="88" t="s">
        <v>36</v>
      </c>
      <c r="D33" s="18" t="s">
        <v>25</v>
      </c>
      <c r="E33" s="19">
        <f>E27*E$14/$E$4</f>
        <v>0.18</v>
      </c>
      <c r="F33" s="19">
        <f>F27*F$14/$E$4-E33</f>
        <v>0.252</v>
      </c>
      <c r="G33" s="19">
        <f>G27*G$14/$E$4-F33-E33</f>
        <v>0.35280000000000017</v>
      </c>
      <c r="H33" s="19">
        <f>H27*H$14/$E$4-G33-F33-E33</f>
        <v>0.49391999999999986</v>
      </c>
      <c r="I33" s="19">
        <f>I27*I$14/$E$4-H33-G33-F33-E33</f>
        <v>0.69148799999999988</v>
      </c>
      <c r="J33" s="19">
        <f>J27*J$14/$E$4-I33-H33-G33-F33-E33</f>
        <v>0.96808320000000037</v>
      </c>
      <c r="K33" s="19">
        <f>K27*K$14/$E$4-J33-I33-H33-G33-F33-E33</f>
        <v>1.3553164799999999</v>
      </c>
      <c r="L33" s="19">
        <f>L27*L$14/$E$4-K33-J33-I33-H33-G33-F33-E33</f>
        <v>1.8974430720000004</v>
      </c>
      <c r="M33" s="19">
        <f>M27*M$14/$E$4-L33-K33-J33-I33-H33-G33-F33-E33</f>
        <v>2.6564203008000002</v>
      </c>
      <c r="N33" s="19">
        <f>N27*N$14/$E$4-M33-L33-K33-J33-I33-H33-G33-F33-E33</f>
        <v>3.7189884211200011</v>
      </c>
      <c r="R33" s="17"/>
    </row>
    <row r="34" spans="2:18" ht="15" customHeight="1" x14ac:dyDescent="0.45">
      <c r="B34" s="87"/>
      <c r="C34" s="88"/>
      <c r="D34" s="18" t="s">
        <v>55</v>
      </c>
      <c r="E34" s="20"/>
      <c r="F34" s="20"/>
      <c r="G34" s="20"/>
      <c r="H34" s="20"/>
      <c r="I34" s="47">
        <f>SUM(E33:I33)/5</f>
        <v>0.39404159999999999</v>
      </c>
      <c r="J34" s="20"/>
      <c r="K34" s="20"/>
      <c r="L34" s="20"/>
      <c r="M34" s="20"/>
      <c r="N34" s="20">
        <f>SUM(E33:N33)/10</f>
        <v>1.2566459473920002</v>
      </c>
    </row>
    <row r="35" spans="2:18" ht="15" customHeight="1" x14ac:dyDescent="0.45">
      <c r="B35" s="87"/>
      <c r="C35" s="87"/>
      <c r="D35" s="22" t="s">
        <v>28</v>
      </c>
      <c r="E35" s="25">
        <f>E37</f>
        <v>179999.99999999997</v>
      </c>
      <c r="F35" s="25">
        <f>F37-E37</f>
        <v>252000.00000000009</v>
      </c>
      <c r="G35" s="25">
        <f t="shared" ref="G35:N35" si="14">G37-F37</f>
        <v>352799.99999999994</v>
      </c>
      <c r="H35" s="25">
        <f t="shared" si="14"/>
        <v>493920</v>
      </c>
      <c r="I35" s="25">
        <f t="shared" si="14"/>
        <v>691487.99999999977</v>
      </c>
      <c r="J35" s="25">
        <f t="shared" si="14"/>
        <v>968083.2</v>
      </c>
      <c r="K35" s="25">
        <f t="shared" si="14"/>
        <v>1355316.4800000009</v>
      </c>
      <c r="L35" s="25">
        <f t="shared" si="14"/>
        <v>1897443.0719999997</v>
      </c>
      <c r="M35" s="25">
        <f t="shared" si="14"/>
        <v>2656420.3008000012</v>
      </c>
      <c r="N35" s="25">
        <f t="shared" si="14"/>
        <v>3718988.4211199991</v>
      </c>
    </row>
    <row r="36" spans="2:18" ht="15" customHeight="1" x14ac:dyDescent="0.45">
      <c r="B36" s="87"/>
      <c r="C36" s="87"/>
      <c r="D36" s="22" t="s">
        <v>57</v>
      </c>
      <c r="E36" s="25"/>
      <c r="F36" s="25"/>
      <c r="G36" s="25"/>
      <c r="H36" s="25"/>
      <c r="I36" s="25">
        <f>SUM(E35:I35)/5</f>
        <v>394041.59999999998</v>
      </c>
      <c r="J36" s="25"/>
      <c r="K36" s="25"/>
      <c r="L36" s="25"/>
      <c r="M36" s="25"/>
      <c r="N36" s="25">
        <f>SUM(E35:N35)/10</f>
        <v>1256645.9473920001</v>
      </c>
    </row>
    <row r="37" spans="2:18" ht="15" customHeight="1" x14ac:dyDescent="0.45">
      <c r="B37" s="87"/>
      <c r="C37" s="87"/>
      <c r="D37" s="22" t="s">
        <v>29</v>
      </c>
      <c r="E37" s="24">
        <f t="shared" ref="E37:N37" si="15">E29*E$14</f>
        <v>179999.99999999997</v>
      </c>
      <c r="F37" s="24">
        <f t="shared" si="15"/>
        <v>432000.00000000006</v>
      </c>
      <c r="G37" s="24">
        <f t="shared" si="15"/>
        <v>784800</v>
      </c>
      <c r="H37" s="24">
        <f t="shared" si="15"/>
        <v>1278720</v>
      </c>
      <c r="I37" s="24">
        <f t="shared" si="15"/>
        <v>1970207.9999999998</v>
      </c>
      <c r="J37" s="24">
        <f t="shared" si="15"/>
        <v>2938291.1999999997</v>
      </c>
      <c r="K37" s="24">
        <f t="shared" si="15"/>
        <v>4293607.6800000006</v>
      </c>
      <c r="L37" s="24">
        <f t="shared" si="15"/>
        <v>6191050.7520000003</v>
      </c>
      <c r="M37" s="24">
        <f t="shared" si="15"/>
        <v>8847471.0528000016</v>
      </c>
      <c r="N37" s="24">
        <f t="shared" si="15"/>
        <v>12566459.473920001</v>
      </c>
    </row>
    <row r="38" spans="2:18" ht="15" customHeight="1" x14ac:dyDescent="0.45">
      <c r="B38" s="87" t="s">
        <v>22</v>
      </c>
      <c r="C38" s="88" t="s">
        <v>20</v>
      </c>
      <c r="D38" s="18" t="s">
        <v>23</v>
      </c>
      <c r="E38" s="19">
        <f>E$20*$D23</f>
        <v>9.0000000000000011E-3</v>
      </c>
      <c r="F38" s="19">
        <f t="shared" ref="F38:N38" si="16">F$20*$D23</f>
        <v>9.0000000000000011E-3</v>
      </c>
      <c r="G38" s="19">
        <f t="shared" si="16"/>
        <v>9.0000000000000011E-3</v>
      </c>
      <c r="H38" s="19">
        <f t="shared" si="16"/>
        <v>9.0000000000000011E-3</v>
      </c>
      <c r="I38" s="48">
        <f t="shared" si="16"/>
        <v>9.0000000000000011E-3</v>
      </c>
      <c r="J38" s="19">
        <f t="shared" si="16"/>
        <v>9.0000000000000011E-3</v>
      </c>
      <c r="K38" s="19">
        <f t="shared" si="16"/>
        <v>9.0000000000000011E-3</v>
      </c>
      <c r="L38" s="19">
        <f t="shared" si="16"/>
        <v>9.0000000000000011E-3</v>
      </c>
      <c r="M38" s="19">
        <f t="shared" si="16"/>
        <v>9.0000000000000011E-3</v>
      </c>
      <c r="N38" s="19">
        <f t="shared" si="16"/>
        <v>9.0000000000000011E-3</v>
      </c>
      <c r="R38" s="14"/>
    </row>
    <row r="39" spans="2:18" ht="15" customHeight="1" x14ac:dyDescent="0.45">
      <c r="B39" s="87"/>
      <c r="C39" s="88"/>
      <c r="D39" s="18" t="s">
        <v>24</v>
      </c>
      <c r="E39" s="19">
        <f>E$21*$D23</f>
        <v>9.0000000000000011E-3</v>
      </c>
      <c r="F39" s="19">
        <f t="shared" ref="F39:N39" si="17">F$21*$D23</f>
        <v>1.8000000000000002E-2</v>
      </c>
      <c r="G39" s="19">
        <f t="shared" si="17"/>
        <v>2.7E-2</v>
      </c>
      <c r="H39" s="19">
        <f t="shared" si="17"/>
        <v>3.6000000000000004E-2</v>
      </c>
      <c r="I39" s="19">
        <f t="shared" si="17"/>
        <v>4.5000000000000005E-2</v>
      </c>
      <c r="J39" s="19">
        <f t="shared" si="17"/>
        <v>5.4000000000000006E-2</v>
      </c>
      <c r="K39" s="19">
        <f t="shared" si="17"/>
        <v>6.3000000000000014E-2</v>
      </c>
      <c r="L39" s="19">
        <f t="shared" si="17"/>
        <v>7.2000000000000008E-2</v>
      </c>
      <c r="M39" s="19">
        <f t="shared" si="17"/>
        <v>8.1000000000000003E-2</v>
      </c>
      <c r="N39" s="19">
        <f t="shared" si="17"/>
        <v>0.09</v>
      </c>
      <c r="R39" s="14"/>
    </row>
    <row r="40" spans="2:18" ht="15" customHeight="1" x14ac:dyDescent="0.45">
      <c r="B40" s="87"/>
      <c r="C40" s="87"/>
      <c r="D40" s="22" t="s">
        <v>26</v>
      </c>
      <c r="E40" s="23">
        <f>10*E38</f>
        <v>9.0000000000000011E-2</v>
      </c>
      <c r="F40" s="23">
        <f t="shared" ref="F40:N41" si="18">10*F38</f>
        <v>9.0000000000000011E-2</v>
      </c>
      <c r="G40" s="23">
        <f t="shared" si="18"/>
        <v>9.0000000000000011E-2</v>
      </c>
      <c r="H40" s="23">
        <f t="shared" si="18"/>
        <v>9.0000000000000011E-2</v>
      </c>
      <c r="I40" s="23">
        <f t="shared" si="18"/>
        <v>9.0000000000000011E-2</v>
      </c>
      <c r="J40" s="23">
        <f t="shared" si="18"/>
        <v>9.0000000000000011E-2</v>
      </c>
      <c r="K40" s="23">
        <f t="shared" si="18"/>
        <v>9.0000000000000011E-2</v>
      </c>
      <c r="L40" s="23">
        <f t="shared" si="18"/>
        <v>9.0000000000000011E-2</v>
      </c>
      <c r="M40" s="23">
        <f t="shared" si="18"/>
        <v>9.0000000000000011E-2</v>
      </c>
      <c r="N40" s="23">
        <f t="shared" si="18"/>
        <v>9.0000000000000011E-2</v>
      </c>
    </row>
    <row r="41" spans="2:18" ht="15" customHeight="1" x14ac:dyDescent="0.45">
      <c r="B41" s="87"/>
      <c r="C41" s="87"/>
      <c r="D41" s="22" t="s">
        <v>27</v>
      </c>
      <c r="E41" s="23">
        <f>10*E39</f>
        <v>9.0000000000000011E-2</v>
      </c>
      <c r="F41" s="23">
        <f t="shared" si="18"/>
        <v>0.18000000000000002</v>
      </c>
      <c r="G41" s="23">
        <f t="shared" si="18"/>
        <v>0.27</v>
      </c>
      <c r="H41" s="23">
        <f t="shared" si="18"/>
        <v>0.36000000000000004</v>
      </c>
      <c r="I41" s="23">
        <f t="shared" si="18"/>
        <v>0.45000000000000007</v>
      </c>
      <c r="J41" s="23">
        <f t="shared" si="18"/>
        <v>0.54</v>
      </c>
      <c r="K41" s="23">
        <f t="shared" si="18"/>
        <v>0.63000000000000012</v>
      </c>
      <c r="L41" s="23">
        <f t="shared" si="18"/>
        <v>0.72000000000000008</v>
      </c>
      <c r="M41" s="23">
        <f t="shared" si="18"/>
        <v>0.81</v>
      </c>
      <c r="N41" s="23">
        <f t="shared" si="18"/>
        <v>0.89999999999999991</v>
      </c>
    </row>
    <row r="42" spans="2:18" ht="15" customHeight="1" x14ac:dyDescent="0.45">
      <c r="B42" s="87"/>
      <c r="C42" s="88" t="s">
        <v>37</v>
      </c>
      <c r="D42" s="18" t="s">
        <v>25</v>
      </c>
      <c r="E42" s="19">
        <f t="shared" ref="E42:N42" si="19">E$14*E38/$E$4</f>
        <v>1.2600000000000002E-2</v>
      </c>
      <c r="F42" s="19">
        <f t="shared" si="19"/>
        <v>1.7640000000000003E-2</v>
      </c>
      <c r="G42" s="19">
        <f t="shared" si="19"/>
        <v>2.4696000000000003E-2</v>
      </c>
      <c r="H42" s="19">
        <f t="shared" si="19"/>
        <v>3.4574400000000005E-2</v>
      </c>
      <c r="I42" s="19">
        <f t="shared" si="19"/>
        <v>4.8404160000000002E-2</v>
      </c>
      <c r="J42" s="19">
        <f t="shared" si="19"/>
        <v>6.7765824000000002E-2</v>
      </c>
      <c r="K42" s="19">
        <f t="shared" si="19"/>
        <v>9.4872153600000023E-2</v>
      </c>
      <c r="L42" s="19">
        <f t="shared" si="19"/>
        <v>0.13282101504000002</v>
      </c>
      <c r="M42" s="19">
        <f t="shared" si="19"/>
        <v>0.18594942105600004</v>
      </c>
      <c r="N42" s="19">
        <f t="shared" si="19"/>
        <v>0.26032918947840006</v>
      </c>
      <c r="R42" s="14"/>
    </row>
    <row r="43" spans="2:18" ht="15" customHeight="1" x14ac:dyDescent="0.45">
      <c r="B43" s="87"/>
      <c r="C43" s="88"/>
      <c r="D43" s="18" t="s">
        <v>55</v>
      </c>
      <c r="E43" s="19"/>
      <c r="F43" s="19"/>
      <c r="G43" s="19"/>
      <c r="H43" s="19"/>
      <c r="I43" s="20">
        <f>SUM(E42:I42)/5</f>
        <v>2.7582912000000005E-2</v>
      </c>
      <c r="J43" s="20"/>
      <c r="K43" s="20"/>
      <c r="L43" s="20"/>
      <c r="M43" s="20"/>
      <c r="N43" s="20">
        <f>SUM(E42:N42)/10</f>
        <v>8.7965216317440031E-2</v>
      </c>
      <c r="R43" s="14"/>
    </row>
    <row r="44" spans="2:18" ht="15" customHeight="1" x14ac:dyDescent="0.45">
      <c r="B44" s="87"/>
      <c r="C44" s="87"/>
      <c r="D44" s="22" t="s">
        <v>28</v>
      </c>
      <c r="E44" s="26">
        <f t="shared" ref="E44:N44" si="20">E40*E$14</f>
        <v>12600.000000000002</v>
      </c>
      <c r="F44" s="26">
        <f t="shared" si="20"/>
        <v>17640.000000000004</v>
      </c>
      <c r="G44" s="26">
        <f t="shared" si="20"/>
        <v>24696.000000000004</v>
      </c>
      <c r="H44" s="26">
        <f t="shared" si="20"/>
        <v>34574.400000000001</v>
      </c>
      <c r="I44" s="26">
        <f t="shared" si="20"/>
        <v>48404.160000000003</v>
      </c>
      <c r="J44" s="26">
        <f t="shared" si="20"/>
        <v>67765.824000000008</v>
      </c>
      <c r="K44" s="26">
        <f t="shared" si="20"/>
        <v>94872.15360000002</v>
      </c>
      <c r="L44" s="26">
        <f t="shared" si="20"/>
        <v>132821.01504000003</v>
      </c>
      <c r="M44" s="26">
        <f t="shared" si="20"/>
        <v>185949.42105600002</v>
      </c>
      <c r="N44" s="26">
        <f t="shared" si="20"/>
        <v>260329.18947840005</v>
      </c>
      <c r="R44" s="14"/>
    </row>
    <row r="45" spans="2:18" ht="15" customHeight="1" x14ac:dyDescent="0.45">
      <c r="B45" s="87"/>
      <c r="C45" s="87"/>
      <c r="D45" s="22" t="s">
        <v>57</v>
      </c>
      <c r="E45" s="27"/>
      <c r="F45" s="27"/>
      <c r="G45" s="27"/>
      <c r="H45" s="27"/>
      <c r="I45" s="26">
        <f>SUM(E44:I44)/5</f>
        <v>27582.912000000004</v>
      </c>
      <c r="J45" s="26"/>
      <c r="K45" s="26"/>
      <c r="L45" s="26"/>
      <c r="M45" s="26"/>
      <c r="N45" s="26">
        <f>SUM(E44:N44)/10</f>
        <v>87965.216317440005</v>
      </c>
      <c r="R45" s="14"/>
    </row>
    <row r="46" spans="2:18" ht="15" customHeight="1" x14ac:dyDescent="0.45">
      <c r="B46" s="87"/>
      <c r="C46" s="87"/>
      <c r="D46" s="22" t="s">
        <v>29</v>
      </c>
      <c r="E46" s="27">
        <f>E44</f>
        <v>12600.000000000002</v>
      </c>
      <c r="F46" s="27">
        <f t="shared" ref="F46:N46" si="21">E46+F44</f>
        <v>30240.000000000007</v>
      </c>
      <c r="G46" s="27">
        <f t="shared" si="21"/>
        <v>54936.000000000015</v>
      </c>
      <c r="H46" s="27">
        <f t="shared" si="21"/>
        <v>89510.400000000023</v>
      </c>
      <c r="I46" s="27">
        <f t="shared" si="21"/>
        <v>137914.56000000003</v>
      </c>
      <c r="J46" s="27">
        <f t="shared" si="21"/>
        <v>205680.38400000002</v>
      </c>
      <c r="K46" s="27">
        <f t="shared" si="21"/>
        <v>300552.53760000004</v>
      </c>
      <c r="L46" s="27">
        <f t="shared" si="21"/>
        <v>433373.55264000007</v>
      </c>
      <c r="M46" s="27">
        <f t="shared" si="21"/>
        <v>619322.97369600006</v>
      </c>
      <c r="N46" s="27">
        <f t="shared" si="21"/>
        <v>879652.16317440011</v>
      </c>
      <c r="R46" s="14"/>
    </row>
    <row r="47" spans="2:18" ht="15" customHeight="1" x14ac:dyDescent="0.45">
      <c r="B47" s="87"/>
      <c r="C47" s="88" t="s">
        <v>36</v>
      </c>
      <c r="D47" s="18" t="s">
        <v>25</v>
      </c>
      <c r="E47" s="19">
        <f>E39*E$14/$E$4</f>
        <v>1.2600000000000002E-2</v>
      </c>
      <c r="F47" s="19">
        <f>F39*F$14/$E$4-E47</f>
        <v>2.2680000000000006E-2</v>
      </c>
      <c r="G47" s="19">
        <f>G39*G$14/$E$4-F47-E47</f>
        <v>3.8807999999999995E-2</v>
      </c>
      <c r="H47" s="19">
        <f>H39*H$14/$E$4-G47-F47-E47</f>
        <v>6.4209600000000019E-2</v>
      </c>
      <c r="I47" s="19">
        <f>I39*I$14/$E$4-H47-G47-F47-E47</f>
        <v>0.10372319999999999</v>
      </c>
      <c r="J47" s="19">
        <f>J39*J$14/$E$4-I47-H47-G47-F47-E47</f>
        <v>0.16457414400000001</v>
      </c>
      <c r="K47" s="19">
        <f>K39*K$14/$E$4-J47-I47-H47-G47-F47-E47</f>
        <v>0.25751013120000005</v>
      </c>
      <c r="L47" s="19">
        <f>L39*L$14/$E$4-K47-J47-I47-H47-G47-F47-E47</f>
        <v>0.39846304511999991</v>
      </c>
      <c r="M47" s="19">
        <f>M39*M$14/$E$4-L47-K47-J47-I47-H47-G47-F47-E47</f>
        <v>0.61097666918400018</v>
      </c>
      <c r="N47" s="19">
        <f>N39*N$14/$E$4-M47-L47-K47-J47-I47-H47-G47-F47-E47</f>
        <v>0.92974710528000004</v>
      </c>
      <c r="R47" s="14"/>
    </row>
    <row r="48" spans="2:18" ht="15" customHeight="1" x14ac:dyDescent="0.45">
      <c r="B48" s="87"/>
      <c r="C48" s="88"/>
      <c r="D48" s="18" t="s">
        <v>55</v>
      </c>
      <c r="E48" s="20"/>
      <c r="F48" s="20"/>
      <c r="G48" s="20"/>
      <c r="H48" s="20"/>
      <c r="I48" s="20">
        <f>SUM(E47:I47)/5</f>
        <v>4.8404160000000002E-2</v>
      </c>
      <c r="J48" s="20"/>
      <c r="K48" s="20"/>
      <c r="L48" s="20"/>
      <c r="M48" s="20"/>
      <c r="N48" s="20">
        <f>SUM(E47:N47)/10</f>
        <v>0.2603291894784</v>
      </c>
      <c r="R48" s="14"/>
    </row>
    <row r="49" spans="2:18" ht="15" customHeight="1" x14ac:dyDescent="0.45">
      <c r="B49" s="87"/>
      <c r="C49" s="87"/>
      <c r="D49" s="22" t="s">
        <v>28</v>
      </c>
      <c r="E49" s="26">
        <f>E51</f>
        <v>12600.000000000002</v>
      </c>
      <c r="F49" s="26">
        <f>F51-E51</f>
        <v>22680.000000000007</v>
      </c>
      <c r="G49" s="26">
        <f>G51-F51</f>
        <v>38807.999999999993</v>
      </c>
      <c r="H49" s="26">
        <f t="shared" ref="H49:N49" si="22">H51-G51</f>
        <v>64209.600000000006</v>
      </c>
      <c r="I49" s="26">
        <f t="shared" si="22"/>
        <v>103723.20000000004</v>
      </c>
      <c r="J49" s="26">
        <f t="shared" si="22"/>
        <v>164574.14399999997</v>
      </c>
      <c r="K49" s="26">
        <f t="shared" si="22"/>
        <v>257510.13120000018</v>
      </c>
      <c r="L49" s="26">
        <f t="shared" si="22"/>
        <v>398463.04512000002</v>
      </c>
      <c r="M49" s="26">
        <f t="shared" si="22"/>
        <v>610976.669184</v>
      </c>
      <c r="N49" s="26">
        <f t="shared" si="22"/>
        <v>929747.10528000002</v>
      </c>
      <c r="R49" s="14"/>
    </row>
    <row r="50" spans="2:18" ht="15" customHeight="1" x14ac:dyDescent="0.45">
      <c r="B50" s="87"/>
      <c r="C50" s="87"/>
      <c r="D50" s="22" t="s">
        <v>57</v>
      </c>
      <c r="E50" s="26"/>
      <c r="F50" s="26"/>
      <c r="G50" s="26"/>
      <c r="H50" s="26"/>
      <c r="I50" s="26">
        <f>SUM(E49:I49)/5</f>
        <v>48404.160000000011</v>
      </c>
      <c r="J50" s="26"/>
      <c r="K50" s="26"/>
      <c r="L50" s="26"/>
      <c r="M50" s="26"/>
      <c r="N50" s="26">
        <f>SUM(E49:N49)/10</f>
        <v>260329.18947840002</v>
      </c>
      <c r="R50" s="14"/>
    </row>
    <row r="51" spans="2:18" ht="15" customHeight="1" x14ac:dyDescent="0.45">
      <c r="B51" s="87"/>
      <c r="C51" s="87"/>
      <c r="D51" s="22" t="s">
        <v>29</v>
      </c>
      <c r="E51" s="27">
        <f t="shared" ref="E51:N51" si="23">E41*E$14</f>
        <v>12600.000000000002</v>
      </c>
      <c r="F51" s="27">
        <f t="shared" si="23"/>
        <v>35280.000000000007</v>
      </c>
      <c r="G51" s="27">
        <f t="shared" si="23"/>
        <v>74088</v>
      </c>
      <c r="H51" s="27">
        <f t="shared" si="23"/>
        <v>138297.60000000001</v>
      </c>
      <c r="I51" s="27">
        <f t="shared" si="23"/>
        <v>242020.80000000005</v>
      </c>
      <c r="J51" s="27">
        <f t="shared" si="23"/>
        <v>406594.94400000002</v>
      </c>
      <c r="K51" s="27">
        <f t="shared" si="23"/>
        <v>664105.0752000002</v>
      </c>
      <c r="L51" s="27">
        <f t="shared" si="23"/>
        <v>1062568.1203200002</v>
      </c>
      <c r="M51" s="27">
        <f t="shared" si="23"/>
        <v>1673544.7895040002</v>
      </c>
      <c r="N51" s="27">
        <f t="shared" si="23"/>
        <v>2603291.8947840002</v>
      </c>
      <c r="R51" s="14"/>
    </row>
    <row r="52" spans="2:18" ht="15" customHeight="1" x14ac:dyDescent="0.45">
      <c r="B52" s="87" t="s">
        <v>30</v>
      </c>
      <c r="C52" s="88" t="s">
        <v>20</v>
      </c>
      <c r="D52" s="18" t="s">
        <v>23</v>
      </c>
      <c r="E52" s="19">
        <f>E25+E38</f>
        <v>0.13757142857142857</v>
      </c>
      <c r="F52" s="19">
        <f t="shared" ref="F52:N52" si="24">F25+F38</f>
        <v>0.10083673469387755</v>
      </c>
      <c r="G52" s="19">
        <f t="shared" si="24"/>
        <v>7.4597667638483994E-2</v>
      </c>
      <c r="H52" s="19">
        <f t="shared" si="24"/>
        <v>5.585547688463139E-2</v>
      </c>
      <c r="I52" s="19">
        <f t="shared" si="24"/>
        <v>4.2468197774736718E-2</v>
      </c>
      <c r="J52" s="19">
        <f t="shared" si="24"/>
        <v>3.2905855553383372E-2</v>
      </c>
      <c r="K52" s="19">
        <f t="shared" si="24"/>
        <v>2.6075611109559558E-2</v>
      </c>
      <c r="L52" s="19">
        <f t="shared" si="24"/>
        <v>2.1196865078256841E-2</v>
      </c>
      <c r="M52" s="19">
        <f t="shared" si="24"/>
        <v>1.7712046484469147E-2</v>
      </c>
      <c r="N52" s="19">
        <f t="shared" si="24"/>
        <v>1.5222890346049383E-2</v>
      </c>
    </row>
    <row r="53" spans="2:18" ht="15" customHeight="1" x14ac:dyDescent="0.45">
      <c r="B53" s="87"/>
      <c r="C53" s="88"/>
      <c r="D53" s="18" t="s">
        <v>56</v>
      </c>
      <c r="E53" s="19"/>
      <c r="F53" s="19"/>
      <c r="G53" s="19"/>
      <c r="H53" s="19"/>
      <c r="I53" s="20">
        <f>SUM(E52:I52)/5</f>
        <v>8.2265901112631629E-2</v>
      </c>
      <c r="J53" s="19"/>
      <c r="K53" s="19"/>
      <c r="L53" s="19"/>
      <c r="M53" s="19"/>
      <c r="N53" s="20">
        <f>SUM(E52:N52)/10</f>
        <v>5.2444277413487651E-2</v>
      </c>
    </row>
    <row r="54" spans="2:18" ht="15" customHeight="1" x14ac:dyDescent="0.45">
      <c r="B54" s="87"/>
      <c r="C54" s="88"/>
      <c r="D54" s="18" t="s">
        <v>24</v>
      </c>
      <c r="E54" s="19">
        <f>E27+E39</f>
        <v>0.13757142857142857</v>
      </c>
      <c r="F54" s="19">
        <f t="shared" ref="F54:N54" si="25">F27+F39</f>
        <v>0.23840816326530612</v>
      </c>
      <c r="G54" s="19">
        <f t="shared" si="25"/>
        <v>0.31300583090379014</v>
      </c>
      <c r="H54" s="19">
        <f t="shared" si="25"/>
        <v>0.36886130778842152</v>
      </c>
      <c r="I54" s="19">
        <f t="shared" si="25"/>
        <v>0.41132950556315817</v>
      </c>
      <c r="J54" s="19">
        <f t="shared" si="25"/>
        <v>0.44423536111654155</v>
      </c>
      <c r="K54" s="19">
        <f t="shared" si="25"/>
        <v>0.47031097222610113</v>
      </c>
      <c r="L54" s="19">
        <f t="shared" si="25"/>
        <v>0.49150783730435799</v>
      </c>
      <c r="M54" s="19">
        <f t="shared" si="25"/>
        <v>0.5092198837888271</v>
      </c>
      <c r="N54" s="19">
        <f t="shared" si="25"/>
        <v>0.5244427741348765</v>
      </c>
    </row>
    <row r="55" spans="2:18" ht="15" customHeight="1" x14ac:dyDescent="0.45">
      <c r="B55" s="87"/>
      <c r="C55" s="87"/>
      <c r="D55" s="22" t="s">
        <v>26</v>
      </c>
      <c r="E55" s="23">
        <f>10*E52</f>
        <v>1.3757142857142857</v>
      </c>
      <c r="F55" s="23">
        <f t="shared" ref="F55:N55" si="26">10*F52</f>
        <v>1.0083673469387755</v>
      </c>
      <c r="G55" s="23">
        <f t="shared" si="26"/>
        <v>0.74597667638483989</v>
      </c>
      <c r="H55" s="23">
        <f t="shared" si="26"/>
        <v>0.55855476884631394</v>
      </c>
      <c r="I55" s="23">
        <f t="shared" si="26"/>
        <v>0.42468197774736716</v>
      </c>
      <c r="J55" s="23">
        <f t="shared" si="26"/>
        <v>0.32905855553383373</v>
      </c>
      <c r="K55" s="23">
        <f t="shared" si="26"/>
        <v>0.2607561110955956</v>
      </c>
      <c r="L55" s="23">
        <f t="shared" si="26"/>
        <v>0.21196865078256841</v>
      </c>
      <c r="M55" s="23">
        <f t="shared" si="26"/>
        <v>0.17712046484469146</v>
      </c>
      <c r="N55" s="23">
        <f t="shared" si="26"/>
        <v>0.15222890346049384</v>
      </c>
    </row>
    <row r="56" spans="2:18" ht="15" customHeight="1" x14ac:dyDescent="0.45">
      <c r="B56" s="87"/>
      <c r="C56" s="87"/>
      <c r="D56" s="22" t="s">
        <v>27</v>
      </c>
      <c r="E56" s="23">
        <f>10*E54</f>
        <v>1.3757142857142857</v>
      </c>
      <c r="F56" s="23">
        <f>10*F54</f>
        <v>2.3840816326530612</v>
      </c>
      <c r="G56" s="23">
        <f>10*G54</f>
        <v>3.1300583090379015</v>
      </c>
      <c r="H56" s="23">
        <f t="shared" ref="H56:N56" si="27">10*H54</f>
        <v>3.6886130778842152</v>
      </c>
      <c r="I56" s="23">
        <f t="shared" si="27"/>
        <v>4.1132950556315819</v>
      </c>
      <c r="J56" s="23">
        <f t="shared" si="27"/>
        <v>4.4423536111654158</v>
      </c>
      <c r="K56" s="23">
        <f t="shared" si="27"/>
        <v>4.7031097222610114</v>
      </c>
      <c r="L56" s="23">
        <f t="shared" si="27"/>
        <v>4.9150783730435794</v>
      </c>
      <c r="M56" s="23">
        <f t="shared" si="27"/>
        <v>5.0921988378882705</v>
      </c>
      <c r="N56" s="23">
        <f t="shared" si="27"/>
        <v>5.2444277413487654</v>
      </c>
    </row>
    <row r="57" spans="2:18" ht="15" customHeight="1" x14ac:dyDescent="0.45">
      <c r="B57" s="87"/>
      <c r="C57" s="88" t="s">
        <v>37</v>
      </c>
      <c r="D57" s="18" t="s">
        <v>25</v>
      </c>
      <c r="E57" s="19">
        <f>E30+E42</f>
        <v>0.19259999999999999</v>
      </c>
      <c r="F57" s="19">
        <f t="shared" ref="F57:N57" si="28">F30+F42</f>
        <v>0.19763999999999998</v>
      </c>
      <c r="G57" s="19">
        <f t="shared" si="28"/>
        <v>0.20469600000000007</v>
      </c>
      <c r="H57" s="19">
        <f t="shared" si="28"/>
        <v>0.21457439999999994</v>
      </c>
      <c r="I57" s="19">
        <f t="shared" si="28"/>
        <v>0.22840415999999999</v>
      </c>
      <c r="J57" s="19">
        <f t="shared" si="28"/>
        <v>0.247765824</v>
      </c>
      <c r="K57" s="19">
        <f t="shared" si="28"/>
        <v>0.27487215360000011</v>
      </c>
      <c r="L57" s="19">
        <f t="shared" si="28"/>
        <v>0.31282101504000037</v>
      </c>
      <c r="M57" s="19">
        <f t="shared" si="28"/>
        <v>0.36594942105599981</v>
      </c>
      <c r="N57" s="19">
        <f t="shared" si="28"/>
        <v>0.44032918947839961</v>
      </c>
    </row>
    <row r="58" spans="2:18" ht="15" customHeight="1" x14ac:dyDescent="0.45">
      <c r="B58" s="87"/>
      <c r="C58" s="88"/>
      <c r="D58" s="18" t="s">
        <v>55</v>
      </c>
      <c r="E58" s="19"/>
      <c r="F58" s="19"/>
      <c r="G58" s="19"/>
      <c r="H58" s="19"/>
      <c r="I58" s="47">
        <f>SUM(E57:I57)/5</f>
        <v>0.20758291199999998</v>
      </c>
      <c r="J58" s="20"/>
      <c r="K58" s="20"/>
      <c r="L58" s="20"/>
      <c r="M58" s="20"/>
      <c r="N58" s="20">
        <f>SUM(E57:N57)/10</f>
        <v>0.26796521631744002</v>
      </c>
    </row>
    <row r="59" spans="2:18" ht="15" customHeight="1" x14ac:dyDescent="0.45">
      <c r="B59" s="87"/>
      <c r="C59" s="87"/>
      <c r="D59" s="22" t="s">
        <v>28</v>
      </c>
      <c r="E59" s="25">
        <f t="shared" ref="E59:N59" si="29">E55*E$14</f>
        <v>192600</v>
      </c>
      <c r="F59" s="25">
        <f t="shared" si="29"/>
        <v>197640</v>
      </c>
      <c r="G59" s="25">
        <f t="shared" si="29"/>
        <v>204696.00000000006</v>
      </c>
      <c r="H59" s="25">
        <f t="shared" si="29"/>
        <v>214574.39999999997</v>
      </c>
      <c r="I59" s="25">
        <f t="shared" si="29"/>
        <v>228404.16</v>
      </c>
      <c r="J59" s="25">
        <f t="shared" si="29"/>
        <v>247765.82400000002</v>
      </c>
      <c r="K59" s="25">
        <f t="shared" si="29"/>
        <v>274872.15360000014</v>
      </c>
      <c r="L59" s="25">
        <f t="shared" si="29"/>
        <v>312821.01504000032</v>
      </c>
      <c r="M59" s="25">
        <f t="shared" si="29"/>
        <v>365949.42105599976</v>
      </c>
      <c r="N59" s="25">
        <f t="shared" si="29"/>
        <v>440329.18947839964</v>
      </c>
    </row>
    <row r="60" spans="2:18" ht="15" customHeight="1" x14ac:dyDescent="0.45">
      <c r="B60" s="87"/>
      <c r="C60" s="87"/>
      <c r="D60" s="22" t="s">
        <v>57</v>
      </c>
      <c r="E60" s="24"/>
      <c r="F60" s="24"/>
      <c r="G60" s="24"/>
      <c r="H60" s="24"/>
      <c r="I60" s="25">
        <f>SUM(E59:I59)/5</f>
        <v>207582.91199999998</v>
      </c>
      <c r="J60" s="25"/>
      <c r="K60" s="25"/>
      <c r="L60" s="25"/>
      <c r="M60" s="25"/>
      <c r="N60" s="25">
        <f>SUM(E59:N59)/10</f>
        <v>267965.21631743998</v>
      </c>
      <c r="R60" s="14"/>
    </row>
    <row r="61" spans="2:18" ht="15" customHeight="1" x14ac:dyDescent="0.45">
      <c r="B61" s="87"/>
      <c r="C61" s="87"/>
      <c r="D61" s="22" t="s">
        <v>29</v>
      </c>
      <c r="E61" s="24">
        <f>E59</f>
        <v>192600</v>
      </c>
      <c r="F61" s="24">
        <f t="shared" ref="F61:N61" si="30">E61+F59</f>
        <v>390240</v>
      </c>
      <c r="G61" s="24">
        <f t="shared" si="30"/>
        <v>594936</v>
      </c>
      <c r="H61" s="24">
        <f t="shared" si="30"/>
        <v>809510.39999999991</v>
      </c>
      <c r="I61" s="24">
        <f t="shared" si="30"/>
        <v>1037914.5599999999</v>
      </c>
      <c r="J61" s="24">
        <f t="shared" si="30"/>
        <v>1285680.3840000001</v>
      </c>
      <c r="K61" s="24">
        <f t="shared" si="30"/>
        <v>1560552.5376000002</v>
      </c>
      <c r="L61" s="24">
        <f t="shared" si="30"/>
        <v>1873373.5526400004</v>
      </c>
      <c r="M61" s="24">
        <f t="shared" si="30"/>
        <v>2239322.9736959999</v>
      </c>
      <c r="N61" s="24">
        <f t="shared" si="30"/>
        <v>2679652.1631743996</v>
      </c>
    </row>
    <row r="62" spans="2:18" ht="15" customHeight="1" x14ac:dyDescent="0.45">
      <c r="B62" s="87"/>
      <c r="C62" s="88" t="s">
        <v>36</v>
      </c>
      <c r="D62" s="18" t="s">
        <v>25</v>
      </c>
      <c r="E62" s="19">
        <f>E33+E47</f>
        <v>0.19259999999999999</v>
      </c>
      <c r="F62" s="19">
        <f t="shared" ref="F62:N62" si="31">F33+F47</f>
        <v>0.27468000000000004</v>
      </c>
      <c r="G62" s="19">
        <f t="shared" si="31"/>
        <v>0.39160800000000018</v>
      </c>
      <c r="H62" s="19">
        <f t="shared" si="31"/>
        <v>0.55812959999999989</v>
      </c>
      <c r="I62" s="19">
        <f t="shared" si="31"/>
        <v>0.7952111999999999</v>
      </c>
      <c r="J62" s="19">
        <f t="shared" si="31"/>
        <v>1.1326573440000003</v>
      </c>
      <c r="K62" s="19">
        <f t="shared" si="31"/>
        <v>1.6128266112</v>
      </c>
      <c r="L62" s="19">
        <f t="shared" si="31"/>
        <v>2.2959061171200004</v>
      </c>
      <c r="M62" s="19">
        <f t="shared" si="31"/>
        <v>3.2673969699840004</v>
      </c>
      <c r="N62" s="19">
        <f t="shared" si="31"/>
        <v>4.6487355264000012</v>
      </c>
    </row>
    <row r="63" spans="2:18" ht="15" customHeight="1" x14ac:dyDescent="0.45">
      <c r="B63" s="87"/>
      <c r="C63" s="88"/>
      <c r="D63" s="18" t="s">
        <v>55</v>
      </c>
      <c r="E63" s="20"/>
      <c r="F63" s="20"/>
      <c r="G63" s="20"/>
      <c r="H63" s="20"/>
      <c r="I63" s="47">
        <f>SUM(E62:I62)/5</f>
        <v>0.44244576000000002</v>
      </c>
      <c r="J63" s="20"/>
      <c r="K63" s="20"/>
      <c r="L63" s="20"/>
      <c r="M63" s="20"/>
      <c r="N63" s="20">
        <f>SUM(E62:N62)/10</f>
        <v>1.5169751368704003</v>
      </c>
    </row>
    <row r="64" spans="2:18" ht="15" customHeight="1" x14ac:dyDescent="0.45">
      <c r="B64" s="87"/>
      <c r="C64" s="87"/>
      <c r="D64" s="22" t="s">
        <v>28</v>
      </c>
      <c r="E64" s="25">
        <f>E66</f>
        <v>192600</v>
      </c>
      <c r="F64" s="25">
        <f>F66-E66</f>
        <v>274680</v>
      </c>
      <c r="G64" s="25">
        <f>G66-F66</f>
        <v>391608.00000000012</v>
      </c>
      <c r="H64" s="25">
        <f t="shared" ref="H64:N64" si="32">H66-G66</f>
        <v>558129.6</v>
      </c>
      <c r="I64" s="25">
        <f t="shared" si="32"/>
        <v>795211.19999999972</v>
      </c>
      <c r="J64" s="25">
        <f t="shared" si="32"/>
        <v>1132657.344</v>
      </c>
      <c r="K64" s="25">
        <f t="shared" si="32"/>
        <v>1612826.6112000006</v>
      </c>
      <c r="L64" s="25">
        <f t="shared" si="32"/>
        <v>2295906.1171199996</v>
      </c>
      <c r="M64" s="25">
        <f t="shared" si="32"/>
        <v>3267396.9699839987</v>
      </c>
      <c r="N64" s="25">
        <f t="shared" si="32"/>
        <v>4648735.5264000036</v>
      </c>
    </row>
    <row r="65" spans="1:18" ht="15" customHeight="1" x14ac:dyDescent="0.45">
      <c r="B65" s="87"/>
      <c r="C65" s="87"/>
      <c r="D65" s="22" t="s">
        <v>57</v>
      </c>
      <c r="E65" s="25"/>
      <c r="F65" s="25"/>
      <c r="G65" s="25"/>
      <c r="H65" s="25"/>
      <c r="I65" s="25">
        <f>SUM(E64:I64)/5</f>
        <v>442445.75999999995</v>
      </c>
      <c r="J65" s="25"/>
      <c r="K65" s="25"/>
      <c r="L65" s="25"/>
      <c r="M65" s="25"/>
      <c r="N65" s="25">
        <f>SUM(E64:N64)/10</f>
        <v>1516975.1368704003</v>
      </c>
      <c r="R65" s="17"/>
    </row>
    <row r="66" spans="1:18" ht="15" customHeight="1" x14ac:dyDescent="0.45">
      <c r="B66" s="87"/>
      <c r="C66" s="87"/>
      <c r="D66" s="22" t="s">
        <v>29</v>
      </c>
      <c r="E66" s="24">
        <f t="shared" ref="E66:N66" si="33">E56*E$14</f>
        <v>192600</v>
      </c>
      <c r="F66" s="24">
        <f t="shared" si="33"/>
        <v>467280</v>
      </c>
      <c r="G66" s="24">
        <f t="shared" si="33"/>
        <v>858888.00000000012</v>
      </c>
      <c r="H66" s="24">
        <f t="shared" si="33"/>
        <v>1417017.6</v>
      </c>
      <c r="I66" s="24">
        <f t="shared" si="33"/>
        <v>2212228.7999999998</v>
      </c>
      <c r="J66" s="24">
        <f t="shared" si="33"/>
        <v>3344886.1439999999</v>
      </c>
      <c r="K66" s="24">
        <f t="shared" si="33"/>
        <v>4957712.7552000005</v>
      </c>
      <c r="L66" s="24">
        <f t="shared" si="33"/>
        <v>7253618.8723200001</v>
      </c>
      <c r="M66" s="24">
        <f t="shared" si="33"/>
        <v>10521015.842303999</v>
      </c>
      <c r="N66" s="24">
        <f t="shared" si="33"/>
        <v>15169751.368704002</v>
      </c>
    </row>
    <row r="67" spans="1:18" ht="15" customHeight="1" x14ac:dyDescent="0.45">
      <c r="A67" s="10"/>
      <c r="B67" s="5"/>
      <c r="C67" s="1"/>
      <c r="D67" s="67"/>
      <c r="E67" s="39"/>
      <c r="F67" s="39"/>
      <c r="G67" s="39"/>
      <c r="H67" s="39"/>
      <c r="I67" s="39"/>
      <c r="J67" s="39"/>
      <c r="K67" s="39"/>
      <c r="L67" s="39"/>
      <c r="M67" s="39"/>
      <c r="N67" s="39"/>
      <c r="O67" s="10"/>
    </row>
    <row r="68" spans="1:18" ht="15" customHeight="1" x14ac:dyDescent="0.45">
      <c r="B68" s="85" t="s">
        <v>15</v>
      </c>
      <c r="C68" s="70" t="s">
        <v>38</v>
      </c>
      <c r="D68" s="71">
        <f>E8</f>
        <v>0.35</v>
      </c>
      <c r="E68" s="83" t="s">
        <v>3</v>
      </c>
      <c r="F68" s="83" t="s">
        <v>4</v>
      </c>
      <c r="G68" s="83" t="s">
        <v>5</v>
      </c>
      <c r="H68" s="83" t="s">
        <v>6</v>
      </c>
      <c r="I68" s="83" t="s">
        <v>7</v>
      </c>
      <c r="J68" s="83" t="s">
        <v>8</v>
      </c>
      <c r="K68" s="83" t="s">
        <v>9</v>
      </c>
      <c r="L68" s="83" t="s">
        <v>10</v>
      </c>
      <c r="M68" s="83" t="s">
        <v>11</v>
      </c>
      <c r="N68" s="83" t="s">
        <v>12</v>
      </c>
    </row>
    <row r="69" spans="1:18" ht="15" customHeight="1" x14ac:dyDescent="0.45">
      <c r="B69" s="86"/>
      <c r="C69" s="51" t="s">
        <v>39</v>
      </c>
      <c r="D69" s="37" t="str">
        <f>"10 BTC / "&amp;TEXT($E$4*10, "$###0.00,,")&amp;"M USD"</f>
        <v>10 BTC / $1.00M USD</v>
      </c>
      <c r="E69" s="84"/>
      <c r="F69" s="84"/>
      <c r="G69" s="84"/>
      <c r="H69" s="84"/>
      <c r="I69" s="84"/>
      <c r="J69" s="84"/>
      <c r="K69" s="84"/>
      <c r="L69" s="84"/>
      <c r="M69" s="84"/>
      <c r="N69" s="84"/>
    </row>
    <row r="70" spans="1:18" ht="15" customHeight="1" x14ac:dyDescent="0.45">
      <c r="B70" s="87" t="s">
        <v>21</v>
      </c>
      <c r="C70" s="88" t="s">
        <v>20</v>
      </c>
      <c r="D70" s="18" t="s">
        <v>23</v>
      </c>
      <c r="E70" s="19">
        <f>E$18*$D68</f>
        <v>9.9999999999999992E-2</v>
      </c>
      <c r="F70" s="19">
        <f t="shared" ref="F70:N70" si="34">F$18*$D68</f>
        <v>7.1428571428571425E-2</v>
      </c>
      <c r="G70" s="19">
        <f t="shared" si="34"/>
        <v>5.1020408163265314E-2</v>
      </c>
      <c r="H70" s="19">
        <f t="shared" si="34"/>
        <v>3.6443148688046628E-2</v>
      </c>
      <c r="I70" s="19">
        <f t="shared" si="34"/>
        <v>2.6030820491461892E-2</v>
      </c>
      <c r="J70" s="19">
        <f t="shared" si="34"/>
        <v>1.8593443208187066E-2</v>
      </c>
      <c r="K70" s="19">
        <f t="shared" si="34"/>
        <v>1.3281030862990767E-2</v>
      </c>
      <c r="L70" s="19">
        <f t="shared" si="34"/>
        <v>9.4864506164219868E-3</v>
      </c>
      <c r="M70" s="19">
        <f t="shared" si="34"/>
        <v>6.7760361545871114E-3</v>
      </c>
      <c r="N70" s="19">
        <f t="shared" si="34"/>
        <v>4.8400258247050737E-3</v>
      </c>
      <c r="R70" s="14"/>
    </row>
    <row r="71" spans="1:18" ht="15" customHeight="1" x14ac:dyDescent="0.45">
      <c r="B71" s="87"/>
      <c r="C71" s="88"/>
      <c r="D71" s="18" t="s">
        <v>56</v>
      </c>
      <c r="E71" s="19"/>
      <c r="F71" s="19"/>
      <c r="G71" s="19"/>
      <c r="H71" s="19"/>
      <c r="I71" s="20">
        <f>SUM(E70:I70)/5</f>
        <v>5.6984589754269052E-2</v>
      </c>
      <c r="J71" s="19"/>
      <c r="K71" s="19"/>
      <c r="L71" s="19"/>
      <c r="M71" s="19"/>
      <c r="N71" s="20">
        <f>SUM(E70:N70)/10</f>
        <v>3.3789993543823726E-2</v>
      </c>
      <c r="R71" s="14"/>
    </row>
    <row r="72" spans="1:18" ht="15" customHeight="1" x14ac:dyDescent="0.45">
      <c r="B72" s="87"/>
      <c r="C72" s="88"/>
      <c r="D72" s="18" t="s">
        <v>24</v>
      </c>
      <c r="E72" s="19">
        <f>E$16*$D68</f>
        <v>9.9999999999999992E-2</v>
      </c>
      <c r="F72" s="19">
        <f t="shared" ref="F72:N72" si="35">F$16*$D68</f>
        <v>0.1714285714285714</v>
      </c>
      <c r="G72" s="19">
        <f t="shared" si="35"/>
        <v>0.22244897959183674</v>
      </c>
      <c r="H72" s="19">
        <f t="shared" si="35"/>
        <v>0.25889212827988334</v>
      </c>
      <c r="I72" s="19">
        <f t="shared" si="35"/>
        <v>0.28492294877134527</v>
      </c>
      <c r="J72" s="19">
        <f t="shared" si="35"/>
        <v>0.30351639197953234</v>
      </c>
      <c r="K72" s="19">
        <f t="shared" si="35"/>
        <v>0.3167974228425231</v>
      </c>
      <c r="L72" s="19">
        <f t="shared" si="35"/>
        <v>0.32628387345894505</v>
      </c>
      <c r="M72" s="19">
        <f t="shared" si="35"/>
        <v>0.33305990961353216</v>
      </c>
      <c r="N72" s="19">
        <f t="shared" si="35"/>
        <v>0.33789993543823726</v>
      </c>
    </row>
    <row r="73" spans="1:18" ht="15" customHeight="1" x14ac:dyDescent="0.45">
      <c r="B73" s="87"/>
      <c r="C73" s="87"/>
      <c r="D73" s="22" t="s">
        <v>26</v>
      </c>
      <c r="E73" s="23">
        <f>10*E70</f>
        <v>0.99999999999999989</v>
      </c>
      <c r="F73" s="23">
        <f t="shared" ref="F73:N73" si="36">10*F70</f>
        <v>0.71428571428571419</v>
      </c>
      <c r="G73" s="23">
        <f t="shared" si="36"/>
        <v>0.51020408163265318</v>
      </c>
      <c r="H73" s="23">
        <f t="shared" si="36"/>
        <v>0.36443148688046628</v>
      </c>
      <c r="I73" s="23">
        <f t="shared" si="36"/>
        <v>0.26030820491461892</v>
      </c>
      <c r="J73" s="23">
        <f t="shared" si="36"/>
        <v>0.18593443208187066</v>
      </c>
      <c r="K73" s="23">
        <f t="shared" si="36"/>
        <v>0.13281030862990767</v>
      </c>
      <c r="L73" s="23">
        <f t="shared" si="36"/>
        <v>9.4864506164219875E-2</v>
      </c>
      <c r="M73" s="23">
        <f t="shared" si="36"/>
        <v>6.7760361545871117E-2</v>
      </c>
      <c r="N73" s="23">
        <f t="shared" si="36"/>
        <v>4.8400258247050736E-2</v>
      </c>
    </row>
    <row r="74" spans="1:18" ht="15" customHeight="1" x14ac:dyDescent="0.45">
      <c r="B74" s="87"/>
      <c r="C74" s="87"/>
      <c r="D74" s="22" t="s">
        <v>27</v>
      </c>
      <c r="E74" s="23">
        <f>10*E72</f>
        <v>0.99999999999999989</v>
      </c>
      <c r="F74" s="23">
        <f>10*F72</f>
        <v>1.714285714285714</v>
      </c>
      <c r="G74" s="23">
        <f>10*G72</f>
        <v>2.2244897959183674</v>
      </c>
      <c r="H74" s="23">
        <f t="shared" ref="H74:N74" si="37">10*H72</f>
        <v>2.5889212827988333</v>
      </c>
      <c r="I74" s="23">
        <f t="shared" si="37"/>
        <v>2.849229487713453</v>
      </c>
      <c r="J74" s="23">
        <f t="shared" si="37"/>
        <v>3.0351639197953233</v>
      </c>
      <c r="K74" s="23">
        <f t="shared" si="37"/>
        <v>3.1679742284252308</v>
      </c>
      <c r="L74" s="23">
        <f t="shared" si="37"/>
        <v>3.2628387345894505</v>
      </c>
      <c r="M74" s="23">
        <f t="shared" si="37"/>
        <v>3.3305990961353213</v>
      </c>
      <c r="N74" s="23">
        <f t="shared" si="37"/>
        <v>3.3789993543823726</v>
      </c>
    </row>
    <row r="75" spans="1:18" ht="15" customHeight="1" x14ac:dyDescent="0.45">
      <c r="B75" s="87"/>
      <c r="C75" s="88" t="s">
        <v>37</v>
      </c>
      <c r="D75" s="18" t="s">
        <v>25</v>
      </c>
      <c r="E75" s="19">
        <f t="shared" ref="E75:N75" si="38">E70*E$14/$E$4</f>
        <v>0.13999999999999999</v>
      </c>
      <c r="F75" s="19">
        <f t="shared" si="38"/>
        <v>0.14000000000000001</v>
      </c>
      <c r="G75" s="19">
        <f t="shared" si="38"/>
        <v>0.14000000000000001</v>
      </c>
      <c r="H75" s="19">
        <f t="shared" si="38"/>
        <v>0.13999999999999993</v>
      </c>
      <c r="I75" s="19">
        <f t="shared" si="38"/>
        <v>0.14000000000000001</v>
      </c>
      <c r="J75" s="19">
        <f t="shared" si="38"/>
        <v>0.14000000000000001</v>
      </c>
      <c r="K75" s="19">
        <f t="shared" si="38"/>
        <v>0.14000000000000007</v>
      </c>
      <c r="L75" s="19">
        <f t="shared" si="38"/>
        <v>0.14000000000000024</v>
      </c>
      <c r="M75" s="19">
        <f t="shared" si="38"/>
        <v>0.13999999999999976</v>
      </c>
      <c r="N75" s="19">
        <f t="shared" si="38"/>
        <v>0.13999999999999962</v>
      </c>
      <c r="R75" s="14"/>
    </row>
    <row r="76" spans="1:18" ht="15" customHeight="1" x14ac:dyDescent="0.45">
      <c r="B76" s="87"/>
      <c r="C76" s="87"/>
      <c r="D76" s="22" t="s">
        <v>28</v>
      </c>
      <c r="E76" s="24">
        <f t="shared" ref="E76:N76" si="39">E73*E$14</f>
        <v>139999.99999999997</v>
      </c>
      <c r="F76" s="24">
        <f t="shared" si="39"/>
        <v>139999.99999999997</v>
      </c>
      <c r="G76" s="24">
        <f t="shared" si="39"/>
        <v>140000.00000000003</v>
      </c>
      <c r="H76" s="24">
        <f t="shared" si="39"/>
        <v>139999.99999999991</v>
      </c>
      <c r="I76" s="24">
        <f t="shared" si="39"/>
        <v>140000</v>
      </c>
      <c r="J76" s="24">
        <f t="shared" si="39"/>
        <v>140000</v>
      </c>
      <c r="K76" s="24">
        <f t="shared" si="39"/>
        <v>140000.00000000006</v>
      </c>
      <c r="L76" s="24">
        <f t="shared" si="39"/>
        <v>140000.00000000023</v>
      </c>
      <c r="M76" s="24">
        <f t="shared" si="39"/>
        <v>139999.99999999977</v>
      </c>
      <c r="N76" s="24">
        <f t="shared" si="39"/>
        <v>139999.99999999959</v>
      </c>
      <c r="R76" s="14"/>
    </row>
    <row r="77" spans="1:18" ht="15" customHeight="1" x14ac:dyDescent="0.45">
      <c r="B77" s="87"/>
      <c r="C77" s="87"/>
      <c r="D77" s="22" t="s">
        <v>29</v>
      </c>
      <c r="E77" s="24">
        <f>E76</f>
        <v>139999.99999999997</v>
      </c>
      <c r="F77" s="24">
        <f>E77+F76</f>
        <v>279999.99999999994</v>
      </c>
      <c r="G77" s="24">
        <f t="shared" ref="G77" si="40">F77+G76</f>
        <v>420000</v>
      </c>
      <c r="H77" s="24">
        <f t="shared" ref="H77" si="41">G77+H76</f>
        <v>559999.99999999988</v>
      </c>
      <c r="I77" s="24">
        <f t="shared" ref="I77" si="42">H77+I76</f>
        <v>699999.99999999988</v>
      </c>
      <c r="J77" s="24">
        <f t="shared" ref="J77" si="43">I77+J76</f>
        <v>839999.99999999988</v>
      </c>
      <c r="K77" s="24">
        <f t="shared" ref="K77" si="44">J77+K76</f>
        <v>980000</v>
      </c>
      <c r="L77" s="24">
        <f t="shared" ref="L77" si="45">K77+L76</f>
        <v>1120000.0000000002</v>
      </c>
      <c r="M77" s="24">
        <f t="shared" ref="M77" si="46">L77+M76</f>
        <v>1260000</v>
      </c>
      <c r="N77" s="24">
        <f t="shared" ref="N77" si="47">M77+N76</f>
        <v>1399999.9999999995</v>
      </c>
      <c r="R77" s="14"/>
    </row>
    <row r="78" spans="1:18" ht="15" customHeight="1" x14ac:dyDescent="0.45">
      <c r="B78" s="87"/>
      <c r="C78" s="88" t="s">
        <v>36</v>
      </c>
      <c r="D78" s="18" t="s">
        <v>25</v>
      </c>
      <c r="E78" s="19">
        <f>E72*E$14/$E$4</f>
        <v>0.13999999999999999</v>
      </c>
      <c r="F78" s="19">
        <f>F72*F$14/$E$4-E78</f>
        <v>0.19599999999999992</v>
      </c>
      <c r="G78" s="19">
        <f>G72*G$14/$E$4-F78-E78</f>
        <v>0.27440000000000009</v>
      </c>
      <c r="H78" s="19">
        <f>H72*H$14/$E$4-G78-F78-E78</f>
        <v>0.38415999999999983</v>
      </c>
      <c r="I78" s="19">
        <f>I72*I$14/$E$4-H78-G78-F78-E78</f>
        <v>0.53782400000000008</v>
      </c>
      <c r="J78" s="19">
        <f>J72*J$14/$E$4-I78-H78-G78-F78-E78</f>
        <v>0.7529536</v>
      </c>
      <c r="K78" s="19">
        <f>K72*K$14/$E$4-J78-I78-H78-G78-F78-E78</f>
        <v>1.0541350400000002</v>
      </c>
      <c r="L78" s="19">
        <f>L72*L$14/$E$4-K78-J78-I78-H78-G78-F78-E78</f>
        <v>1.4757890560000004</v>
      </c>
      <c r="M78" s="19">
        <f>M72*M$14/$E$4-L78-K78-J78-I78-H78-G78-F78-E78</f>
        <v>2.066104678399999</v>
      </c>
      <c r="N78" s="19">
        <f>N72*N$14/$E$4-M78-L78-K78-J78-I78-H78-G78-F78-E78</f>
        <v>2.8925465497600027</v>
      </c>
      <c r="R78" s="14"/>
    </row>
    <row r="79" spans="1:18" ht="15" customHeight="1" x14ac:dyDescent="0.45">
      <c r="B79" s="87"/>
      <c r="C79" s="88"/>
      <c r="D79" s="18" t="s">
        <v>55</v>
      </c>
      <c r="E79" s="20"/>
      <c r="F79" s="20"/>
      <c r="G79" s="20"/>
      <c r="H79" s="20"/>
      <c r="I79" s="20">
        <f>SUM(E78:I78)/5</f>
        <v>0.30647679999999999</v>
      </c>
      <c r="J79" s="20"/>
      <c r="K79" s="20"/>
      <c r="L79" s="20"/>
      <c r="M79" s="20"/>
      <c r="N79" s="20">
        <f>SUM(E78:N78)/10</f>
        <v>0.97739129241600009</v>
      </c>
      <c r="R79" s="14"/>
    </row>
    <row r="80" spans="1:18" ht="15" customHeight="1" x14ac:dyDescent="0.45">
      <c r="B80" s="87"/>
      <c r="C80" s="87"/>
      <c r="D80" s="22" t="s">
        <v>28</v>
      </c>
      <c r="E80" s="25">
        <f>E82</f>
        <v>139999.99999999997</v>
      </c>
      <c r="F80" s="25">
        <f>F82-E82</f>
        <v>195999.99999999997</v>
      </c>
      <c r="G80" s="25">
        <f t="shared" ref="G80:N80" si="48">G82-F82</f>
        <v>274400.00000000006</v>
      </c>
      <c r="H80" s="25">
        <f t="shared" si="48"/>
        <v>384159.99999999977</v>
      </c>
      <c r="I80" s="25">
        <f t="shared" si="48"/>
        <v>537824.00000000047</v>
      </c>
      <c r="J80" s="25">
        <f t="shared" si="48"/>
        <v>752953.59999999986</v>
      </c>
      <c r="K80" s="25">
        <f t="shared" si="48"/>
        <v>1054135.04</v>
      </c>
      <c r="L80" s="25">
        <f t="shared" si="48"/>
        <v>1475789.0560000003</v>
      </c>
      <c r="M80" s="25">
        <f t="shared" si="48"/>
        <v>2066104.6783999987</v>
      </c>
      <c r="N80" s="25">
        <f t="shared" si="48"/>
        <v>2892546.5497600008</v>
      </c>
      <c r="R80" s="14"/>
    </row>
    <row r="81" spans="2:18" ht="15" customHeight="1" x14ac:dyDescent="0.45">
      <c r="B81" s="87"/>
      <c r="C81" s="87"/>
      <c r="D81" s="22" t="s">
        <v>57</v>
      </c>
      <c r="E81" s="25"/>
      <c r="F81" s="25"/>
      <c r="G81" s="25"/>
      <c r="H81" s="25"/>
      <c r="I81" s="25">
        <f>SUM(E80:I80)/5</f>
        <v>306476.80000000005</v>
      </c>
      <c r="J81" s="25"/>
      <c r="K81" s="25"/>
      <c r="L81" s="25"/>
      <c r="M81" s="25"/>
      <c r="N81" s="25">
        <f>SUM(E80:N80)/10</f>
        <v>977391.29241600004</v>
      </c>
      <c r="R81" s="14"/>
    </row>
    <row r="82" spans="2:18" ht="15" customHeight="1" x14ac:dyDescent="0.45">
      <c r="B82" s="87"/>
      <c r="C82" s="87"/>
      <c r="D82" s="22" t="s">
        <v>29</v>
      </c>
      <c r="E82" s="24">
        <f t="shared" ref="E82:N82" si="49">E74*E$14</f>
        <v>139999.99999999997</v>
      </c>
      <c r="F82" s="24">
        <f t="shared" si="49"/>
        <v>335999.99999999994</v>
      </c>
      <c r="G82" s="24">
        <f t="shared" si="49"/>
        <v>610400</v>
      </c>
      <c r="H82" s="24">
        <f t="shared" si="49"/>
        <v>994559.99999999977</v>
      </c>
      <c r="I82" s="24">
        <f t="shared" si="49"/>
        <v>1532384.0000000002</v>
      </c>
      <c r="J82" s="24">
        <f t="shared" si="49"/>
        <v>2285337.6000000001</v>
      </c>
      <c r="K82" s="24">
        <f t="shared" si="49"/>
        <v>3339472.64</v>
      </c>
      <c r="L82" s="24">
        <f t="shared" si="49"/>
        <v>4815261.6960000005</v>
      </c>
      <c r="M82" s="24">
        <f t="shared" si="49"/>
        <v>6881366.3743999992</v>
      </c>
      <c r="N82" s="24">
        <f t="shared" si="49"/>
        <v>9773912.9241599999</v>
      </c>
      <c r="R82" s="14"/>
    </row>
    <row r="83" spans="2:18" ht="15" customHeight="1" x14ac:dyDescent="0.45">
      <c r="B83" s="87" t="s">
        <v>22</v>
      </c>
      <c r="C83" s="88" t="s">
        <v>20</v>
      </c>
      <c r="D83" s="18" t="s">
        <v>23</v>
      </c>
      <c r="E83" s="19">
        <f>E$20*$D68</f>
        <v>6.9999999999999993E-3</v>
      </c>
      <c r="F83" s="19">
        <f t="shared" ref="F83:N83" si="50">F$20*$D68</f>
        <v>6.9999999999999993E-3</v>
      </c>
      <c r="G83" s="19">
        <f t="shared" si="50"/>
        <v>6.9999999999999993E-3</v>
      </c>
      <c r="H83" s="19">
        <f t="shared" si="50"/>
        <v>6.9999999999999993E-3</v>
      </c>
      <c r="I83" s="19">
        <f t="shared" si="50"/>
        <v>6.9999999999999993E-3</v>
      </c>
      <c r="J83" s="19">
        <f t="shared" si="50"/>
        <v>6.9999999999999993E-3</v>
      </c>
      <c r="K83" s="19">
        <f t="shared" si="50"/>
        <v>6.9999999999999993E-3</v>
      </c>
      <c r="L83" s="19">
        <f t="shared" si="50"/>
        <v>6.9999999999999993E-3</v>
      </c>
      <c r="M83" s="19">
        <f t="shared" si="50"/>
        <v>6.9999999999999993E-3</v>
      </c>
      <c r="N83" s="19">
        <f t="shared" si="50"/>
        <v>6.9999999999999993E-3</v>
      </c>
      <c r="R83" s="14"/>
    </row>
    <row r="84" spans="2:18" ht="15" customHeight="1" x14ac:dyDescent="0.45">
      <c r="B84" s="87"/>
      <c r="C84" s="88"/>
      <c r="D84" s="18" t="s">
        <v>24</v>
      </c>
      <c r="E84" s="19">
        <f>E$21*$D68</f>
        <v>6.9999999999999993E-3</v>
      </c>
      <c r="F84" s="19">
        <f t="shared" ref="F84:N84" si="51">F$21*$D68</f>
        <v>1.3999999999999999E-2</v>
      </c>
      <c r="G84" s="19">
        <f t="shared" si="51"/>
        <v>2.0999999999999998E-2</v>
      </c>
      <c r="H84" s="19">
        <f t="shared" si="51"/>
        <v>2.7999999999999997E-2</v>
      </c>
      <c r="I84" s="19">
        <f t="shared" si="51"/>
        <v>3.4999999999999996E-2</v>
      </c>
      <c r="J84" s="19">
        <f t="shared" si="51"/>
        <v>4.2000000000000003E-2</v>
      </c>
      <c r="K84" s="19">
        <f t="shared" si="51"/>
        <v>4.9000000000000002E-2</v>
      </c>
      <c r="L84" s="19">
        <f t="shared" si="51"/>
        <v>5.5999999999999994E-2</v>
      </c>
      <c r="M84" s="19">
        <f t="shared" si="51"/>
        <v>6.3E-2</v>
      </c>
      <c r="N84" s="19">
        <f t="shared" si="51"/>
        <v>6.9999999999999993E-2</v>
      </c>
      <c r="R84" s="14"/>
    </row>
    <row r="85" spans="2:18" ht="15" customHeight="1" x14ac:dyDescent="0.45">
      <c r="B85" s="87"/>
      <c r="C85" s="87"/>
      <c r="D85" s="22" t="s">
        <v>26</v>
      </c>
      <c r="E85" s="23">
        <f>10*E83</f>
        <v>6.9999999999999993E-2</v>
      </c>
      <c r="F85" s="23">
        <f t="shared" ref="F85:N85" si="52">10*F83</f>
        <v>6.9999999999999993E-2</v>
      </c>
      <c r="G85" s="23">
        <f t="shared" si="52"/>
        <v>6.9999999999999993E-2</v>
      </c>
      <c r="H85" s="23">
        <f t="shared" si="52"/>
        <v>6.9999999999999993E-2</v>
      </c>
      <c r="I85" s="23">
        <f t="shared" si="52"/>
        <v>6.9999999999999993E-2</v>
      </c>
      <c r="J85" s="23">
        <f t="shared" si="52"/>
        <v>6.9999999999999993E-2</v>
      </c>
      <c r="K85" s="23">
        <f t="shared" si="52"/>
        <v>6.9999999999999993E-2</v>
      </c>
      <c r="L85" s="23">
        <f t="shared" si="52"/>
        <v>6.9999999999999993E-2</v>
      </c>
      <c r="M85" s="23">
        <f t="shared" si="52"/>
        <v>6.9999999999999993E-2</v>
      </c>
      <c r="N85" s="23">
        <f t="shared" si="52"/>
        <v>6.9999999999999993E-2</v>
      </c>
      <c r="R85" s="14"/>
    </row>
    <row r="86" spans="2:18" ht="15" customHeight="1" x14ac:dyDescent="0.45">
      <c r="B86" s="87"/>
      <c r="C86" s="87"/>
      <c r="D86" s="22" t="s">
        <v>27</v>
      </c>
      <c r="E86" s="23">
        <f>10*E84</f>
        <v>6.9999999999999993E-2</v>
      </c>
      <c r="F86" s="23">
        <f t="shared" ref="F86:N86" si="53">10*F84</f>
        <v>0.13999999999999999</v>
      </c>
      <c r="G86" s="23">
        <f t="shared" si="53"/>
        <v>0.20999999999999996</v>
      </c>
      <c r="H86" s="23">
        <f t="shared" si="53"/>
        <v>0.27999999999999997</v>
      </c>
      <c r="I86" s="23">
        <f t="shared" si="53"/>
        <v>0.35</v>
      </c>
      <c r="J86" s="23">
        <f t="shared" si="53"/>
        <v>0.42000000000000004</v>
      </c>
      <c r="K86" s="23">
        <f t="shared" si="53"/>
        <v>0.49</v>
      </c>
      <c r="L86" s="23">
        <f t="shared" si="53"/>
        <v>0.55999999999999994</v>
      </c>
      <c r="M86" s="23">
        <f t="shared" si="53"/>
        <v>0.63</v>
      </c>
      <c r="N86" s="23">
        <f t="shared" si="53"/>
        <v>0.7</v>
      </c>
    </row>
    <row r="87" spans="2:18" ht="15" customHeight="1" x14ac:dyDescent="0.45">
      <c r="B87" s="87"/>
      <c r="C87" s="88" t="s">
        <v>37</v>
      </c>
      <c r="D87" s="18" t="s">
        <v>25</v>
      </c>
      <c r="E87" s="19">
        <f t="shared" ref="E87:N87" si="54">E$14*E83/$E$4</f>
        <v>9.7999999999999997E-3</v>
      </c>
      <c r="F87" s="19">
        <f t="shared" si="54"/>
        <v>1.3719999999999998E-2</v>
      </c>
      <c r="G87" s="19">
        <f t="shared" si="54"/>
        <v>1.9207999999999996E-2</v>
      </c>
      <c r="H87" s="19">
        <f t="shared" si="54"/>
        <v>2.6891200000000001E-2</v>
      </c>
      <c r="I87" s="19">
        <f t="shared" si="54"/>
        <v>3.7647679999999996E-2</v>
      </c>
      <c r="J87" s="19">
        <f t="shared" si="54"/>
        <v>5.2706751999999996E-2</v>
      </c>
      <c r="K87" s="19">
        <f t="shared" si="54"/>
        <v>7.3789452800000002E-2</v>
      </c>
      <c r="L87" s="19">
        <f t="shared" si="54"/>
        <v>0.10330523391999999</v>
      </c>
      <c r="M87" s="19">
        <f t="shared" si="54"/>
        <v>0.144627327488</v>
      </c>
      <c r="N87" s="19">
        <f t="shared" si="54"/>
        <v>0.2024782584832</v>
      </c>
    </row>
    <row r="88" spans="2:18" ht="15" customHeight="1" x14ac:dyDescent="0.45">
      <c r="B88" s="87"/>
      <c r="C88" s="88"/>
      <c r="D88" s="18" t="s">
        <v>55</v>
      </c>
      <c r="E88" s="19"/>
      <c r="F88" s="19"/>
      <c r="G88" s="19"/>
      <c r="H88" s="19"/>
      <c r="I88" s="20">
        <f>SUM(E87:I87)/5</f>
        <v>2.1453375999999996E-2</v>
      </c>
      <c r="J88" s="20"/>
      <c r="K88" s="20"/>
      <c r="L88" s="20"/>
      <c r="M88" s="20"/>
      <c r="N88" s="20">
        <f>SUM(E87:N87)/10</f>
        <v>6.8417390469120001E-2</v>
      </c>
    </row>
    <row r="89" spans="2:18" ht="15" customHeight="1" x14ac:dyDescent="0.45">
      <c r="B89" s="87"/>
      <c r="C89" s="87"/>
      <c r="D89" s="22" t="s">
        <v>28</v>
      </c>
      <c r="E89" s="26">
        <f t="shared" ref="E89:N89" si="55">E85*E$14</f>
        <v>9799.9999999999982</v>
      </c>
      <c r="F89" s="26">
        <f t="shared" si="55"/>
        <v>13719.999999999998</v>
      </c>
      <c r="G89" s="26">
        <f t="shared" si="55"/>
        <v>19207.999999999996</v>
      </c>
      <c r="H89" s="26">
        <f t="shared" si="55"/>
        <v>26891.199999999997</v>
      </c>
      <c r="I89" s="26">
        <f t="shared" si="55"/>
        <v>37647.679999999993</v>
      </c>
      <c r="J89" s="26">
        <f t="shared" si="55"/>
        <v>52706.751999999993</v>
      </c>
      <c r="K89" s="26">
        <f t="shared" si="55"/>
        <v>73789.452799999999</v>
      </c>
      <c r="L89" s="26">
        <f t="shared" si="55"/>
        <v>103305.23392</v>
      </c>
      <c r="M89" s="26">
        <f t="shared" si="55"/>
        <v>144627.32748799998</v>
      </c>
      <c r="N89" s="26">
        <f t="shared" si="55"/>
        <v>202478.25848320001</v>
      </c>
    </row>
    <row r="90" spans="2:18" ht="15" customHeight="1" x14ac:dyDescent="0.45">
      <c r="B90" s="87"/>
      <c r="C90" s="87"/>
      <c r="D90" s="22" t="s">
        <v>57</v>
      </c>
      <c r="E90" s="27"/>
      <c r="F90" s="27"/>
      <c r="G90" s="27"/>
      <c r="H90" s="27"/>
      <c r="I90" s="26">
        <f>SUM(E89:I89)/5</f>
        <v>21453.375999999997</v>
      </c>
      <c r="J90" s="26"/>
      <c r="K90" s="26"/>
      <c r="L90" s="26"/>
      <c r="M90" s="26"/>
      <c r="N90" s="26">
        <f>SUM(E89:N89)/10</f>
        <v>68417.39046912</v>
      </c>
    </row>
    <row r="91" spans="2:18" ht="15" customHeight="1" x14ac:dyDescent="0.45">
      <c r="B91" s="87"/>
      <c r="C91" s="87"/>
      <c r="D91" s="22" t="s">
        <v>29</v>
      </c>
      <c r="E91" s="27">
        <f>E89</f>
        <v>9799.9999999999982</v>
      </c>
      <c r="F91" s="27">
        <f t="shared" ref="F91:N91" si="56">E91+F89</f>
        <v>23519.999999999996</v>
      </c>
      <c r="G91" s="27">
        <f t="shared" si="56"/>
        <v>42727.999999999993</v>
      </c>
      <c r="H91" s="27">
        <f t="shared" si="56"/>
        <v>69619.199999999983</v>
      </c>
      <c r="I91" s="27">
        <f t="shared" si="56"/>
        <v>107266.87999999998</v>
      </c>
      <c r="J91" s="27">
        <f t="shared" si="56"/>
        <v>159973.63199999998</v>
      </c>
      <c r="K91" s="27">
        <f t="shared" si="56"/>
        <v>233763.08479999998</v>
      </c>
      <c r="L91" s="27">
        <f t="shared" si="56"/>
        <v>337068.31871999998</v>
      </c>
      <c r="M91" s="27">
        <f t="shared" si="56"/>
        <v>481695.64620799996</v>
      </c>
      <c r="N91" s="27">
        <f t="shared" si="56"/>
        <v>684173.9046912</v>
      </c>
    </row>
    <row r="92" spans="2:18" ht="15" customHeight="1" x14ac:dyDescent="0.45">
      <c r="B92" s="87"/>
      <c r="C92" s="88" t="s">
        <v>36</v>
      </c>
      <c r="D92" s="18" t="s">
        <v>25</v>
      </c>
      <c r="E92" s="19">
        <f>E84*E$14/$E$4</f>
        <v>9.7999999999999997E-3</v>
      </c>
      <c r="F92" s="19">
        <f>F84*F$14/$E$4-E92</f>
        <v>1.7639999999999996E-2</v>
      </c>
      <c r="G92" s="19">
        <f>G84*G$14/$E$4-F92-E92</f>
        <v>3.0183999999999999E-2</v>
      </c>
      <c r="H92" s="19">
        <f>H84*H$14/$E$4-G92-F92-E92</f>
        <v>4.9940800000000007E-2</v>
      </c>
      <c r="I92" s="19">
        <f>I84*I$14/$E$4-H92-G92-F92-E92</f>
        <v>8.0673599999999956E-2</v>
      </c>
      <c r="J92" s="19">
        <f>J84*J$14/$E$4-I92-H92-G92-F92-E92</f>
        <v>0.12800211200000008</v>
      </c>
      <c r="K92" s="19">
        <f>K84*K$14/$E$4-J92-I92-H92-G92-F92-E92</f>
        <v>0.20028565760000003</v>
      </c>
      <c r="L92" s="19">
        <f>L84*L$14/$E$4-K92-J92-I92-H92-G92-F92-E92</f>
        <v>0.30991570175999983</v>
      </c>
      <c r="M92" s="19">
        <f>M84*M$14/$E$4-L92-K92-J92-I92-H92-G92-F92-E92</f>
        <v>0.47520407603200027</v>
      </c>
      <c r="N92" s="19">
        <f>N84*N$14/$E$4-M92-L92-K92-J92-I92-H92-G92-F92-E92</f>
        <v>0.72313663744000012</v>
      </c>
    </row>
    <row r="93" spans="2:18" ht="15" customHeight="1" x14ac:dyDescent="0.45">
      <c r="B93" s="87"/>
      <c r="C93" s="88"/>
      <c r="D93" s="18" t="s">
        <v>55</v>
      </c>
      <c r="E93" s="20"/>
      <c r="F93" s="20"/>
      <c r="G93" s="20"/>
      <c r="H93" s="20"/>
      <c r="I93" s="20">
        <f>SUM(E92:I92)/5</f>
        <v>3.7647679999999996E-2</v>
      </c>
      <c r="J93" s="20"/>
      <c r="K93" s="20"/>
      <c r="L93" s="20"/>
      <c r="M93" s="20"/>
      <c r="N93" s="20">
        <f>SUM(E92:N92)/10</f>
        <v>0.20247825848320003</v>
      </c>
    </row>
    <row r="94" spans="2:18" ht="15" customHeight="1" x14ac:dyDescent="0.45">
      <c r="B94" s="87"/>
      <c r="C94" s="87"/>
      <c r="D94" s="22" t="s">
        <v>28</v>
      </c>
      <c r="E94" s="26">
        <f>E96</f>
        <v>9799.9999999999982</v>
      </c>
      <c r="F94" s="26">
        <f>F96-E96</f>
        <v>17640</v>
      </c>
      <c r="G94" s="26">
        <f>G96-F96</f>
        <v>30183.999999999996</v>
      </c>
      <c r="H94" s="26">
        <f t="shared" ref="H94:N94" si="57">H96-G96</f>
        <v>49940.799999999996</v>
      </c>
      <c r="I94" s="26">
        <f t="shared" si="57"/>
        <v>80673.600000000006</v>
      </c>
      <c r="J94" s="26">
        <f t="shared" si="57"/>
        <v>128002.11200000005</v>
      </c>
      <c r="K94" s="26">
        <f t="shared" si="57"/>
        <v>200285.65759999998</v>
      </c>
      <c r="L94" s="26">
        <f t="shared" si="57"/>
        <v>309915.70175999997</v>
      </c>
      <c r="M94" s="26">
        <f t="shared" si="57"/>
        <v>475204.07603200013</v>
      </c>
      <c r="N94" s="26">
        <f t="shared" si="57"/>
        <v>723136.63743999996</v>
      </c>
    </row>
    <row r="95" spans="2:18" ht="15" customHeight="1" x14ac:dyDescent="0.45">
      <c r="B95" s="87"/>
      <c r="C95" s="87"/>
      <c r="D95" s="22" t="s">
        <v>57</v>
      </c>
      <c r="E95" s="26"/>
      <c r="F95" s="26"/>
      <c r="G95" s="26"/>
      <c r="H95" s="26"/>
      <c r="I95" s="26">
        <f>SUM(E94:I94)/5</f>
        <v>37647.68</v>
      </c>
      <c r="J95" s="26"/>
      <c r="K95" s="26"/>
      <c r="L95" s="26"/>
      <c r="M95" s="26"/>
      <c r="N95" s="26">
        <f>SUM(E94:N94)/10</f>
        <v>202478.25848320001</v>
      </c>
    </row>
    <row r="96" spans="2:18" ht="15" customHeight="1" x14ac:dyDescent="0.45">
      <c r="B96" s="87"/>
      <c r="C96" s="87"/>
      <c r="D96" s="22" t="s">
        <v>29</v>
      </c>
      <c r="E96" s="27">
        <f t="shared" ref="E96:N96" si="58">E86*E$14</f>
        <v>9799.9999999999982</v>
      </c>
      <c r="F96" s="27">
        <f t="shared" si="58"/>
        <v>27439.999999999996</v>
      </c>
      <c r="G96" s="27">
        <f t="shared" si="58"/>
        <v>57623.999999999993</v>
      </c>
      <c r="H96" s="27">
        <f t="shared" si="58"/>
        <v>107564.79999999999</v>
      </c>
      <c r="I96" s="27">
        <f t="shared" si="58"/>
        <v>188238.4</v>
      </c>
      <c r="J96" s="27">
        <f t="shared" si="58"/>
        <v>316240.51200000005</v>
      </c>
      <c r="K96" s="27">
        <f t="shared" si="58"/>
        <v>516526.16960000002</v>
      </c>
      <c r="L96" s="27">
        <f t="shared" si="58"/>
        <v>826441.87135999999</v>
      </c>
      <c r="M96" s="27">
        <f t="shared" si="58"/>
        <v>1301645.9473920001</v>
      </c>
      <c r="N96" s="27">
        <f t="shared" si="58"/>
        <v>2024782.5848320001</v>
      </c>
    </row>
    <row r="97" spans="1:15" ht="15" customHeight="1" x14ac:dyDescent="0.45">
      <c r="B97" s="87" t="s">
        <v>30</v>
      </c>
      <c r="C97" s="88" t="s">
        <v>20</v>
      </c>
      <c r="D97" s="18" t="s">
        <v>23</v>
      </c>
      <c r="E97" s="19">
        <f>E70+E83</f>
        <v>0.10699999999999998</v>
      </c>
      <c r="F97" s="19">
        <f t="shared" ref="F97:N97" si="59">F70+F83</f>
        <v>7.8428571428571431E-2</v>
      </c>
      <c r="G97" s="19">
        <f t="shared" si="59"/>
        <v>5.8020408163265313E-2</v>
      </c>
      <c r="H97" s="19">
        <f t="shared" si="59"/>
        <v>4.3443148688046627E-2</v>
      </c>
      <c r="I97" s="19">
        <f t="shared" si="59"/>
        <v>3.3030820491461887E-2</v>
      </c>
      <c r="J97" s="19">
        <f t="shared" si="59"/>
        <v>2.5593443208187065E-2</v>
      </c>
      <c r="K97" s="19">
        <f t="shared" si="59"/>
        <v>2.0281030862990768E-2</v>
      </c>
      <c r="L97" s="19">
        <f t="shared" si="59"/>
        <v>1.6486450616421986E-2</v>
      </c>
      <c r="M97" s="19">
        <f t="shared" si="59"/>
        <v>1.3776036154587111E-2</v>
      </c>
      <c r="N97" s="19">
        <f t="shared" si="59"/>
        <v>1.1840025824705072E-2</v>
      </c>
    </row>
    <row r="98" spans="1:15" ht="15" customHeight="1" x14ac:dyDescent="0.45">
      <c r="B98" s="87"/>
      <c r="C98" s="88"/>
      <c r="D98" s="18" t="s">
        <v>56</v>
      </c>
      <c r="E98" s="19"/>
      <c r="F98" s="19"/>
      <c r="G98" s="19"/>
      <c r="H98" s="19"/>
      <c r="I98" s="47">
        <f>SUM(E97:I97)/5</f>
        <v>6.3984589754269044E-2</v>
      </c>
      <c r="J98" s="19"/>
      <c r="K98" s="19"/>
      <c r="L98" s="19"/>
      <c r="M98" s="19"/>
      <c r="N98" s="20">
        <f>SUM(E97:N97)/10</f>
        <v>4.0789993543823726E-2</v>
      </c>
    </row>
    <row r="99" spans="1:15" ht="15" customHeight="1" x14ac:dyDescent="0.45">
      <c r="B99" s="87"/>
      <c r="C99" s="88"/>
      <c r="D99" s="18" t="s">
        <v>24</v>
      </c>
      <c r="E99" s="19">
        <f>E72+E84</f>
        <v>0.10699999999999998</v>
      </c>
      <c r="F99" s="19">
        <f t="shared" ref="F99:N99" si="60">F72+F84</f>
        <v>0.18542857142857139</v>
      </c>
      <c r="G99" s="19">
        <f t="shared" si="60"/>
        <v>0.24344897959183673</v>
      </c>
      <c r="H99" s="19">
        <f t="shared" si="60"/>
        <v>0.28689212827988331</v>
      </c>
      <c r="I99" s="19">
        <f t="shared" si="60"/>
        <v>0.31992294877134525</v>
      </c>
      <c r="J99" s="19">
        <f t="shared" si="60"/>
        <v>0.34551639197953232</v>
      </c>
      <c r="K99" s="19">
        <f t="shared" si="60"/>
        <v>0.36579742284252309</v>
      </c>
      <c r="L99" s="19">
        <f t="shared" si="60"/>
        <v>0.38228387345894504</v>
      </c>
      <c r="M99" s="19">
        <f t="shared" si="60"/>
        <v>0.39605990961353216</v>
      </c>
      <c r="N99" s="19">
        <f t="shared" si="60"/>
        <v>0.40789993543823727</v>
      </c>
    </row>
    <row r="100" spans="1:15" ht="15" customHeight="1" x14ac:dyDescent="0.45">
      <c r="B100" s="87"/>
      <c r="C100" s="87"/>
      <c r="D100" s="22" t="s">
        <v>26</v>
      </c>
      <c r="E100" s="23">
        <f>10*E97</f>
        <v>1.0699999999999998</v>
      </c>
      <c r="F100" s="23">
        <f t="shared" ref="F100:N100" si="61">10*F97</f>
        <v>0.78428571428571425</v>
      </c>
      <c r="G100" s="23">
        <f t="shared" si="61"/>
        <v>0.58020408163265313</v>
      </c>
      <c r="H100" s="23">
        <f t="shared" si="61"/>
        <v>0.43443148688046629</v>
      </c>
      <c r="I100" s="23">
        <f t="shared" si="61"/>
        <v>0.33030820491461887</v>
      </c>
      <c r="J100" s="23">
        <f t="shared" si="61"/>
        <v>0.25593443208187067</v>
      </c>
      <c r="K100" s="23">
        <f t="shared" si="61"/>
        <v>0.20281030862990768</v>
      </c>
      <c r="L100" s="23">
        <f t="shared" si="61"/>
        <v>0.16486450616421985</v>
      </c>
      <c r="M100" s="23">
        <f t="shared" si="61"/>
        <v>0.1377603615458711</v>
      </c>
      <c r="N100" s="23">
        <f t="shared" si="61"/>
        <v>0.11840025824705072</v>
      </c>
    </row>
    <row r="101" spans="1:15" ht="15" customHeight="1" x14ac:dyDescent="0.45">
      <c r="B101" s="87"/>
      <c r="C101" s="87"/>
      <c r="D101" s="22" t="s">
        <v>27</v>
      </c>
      <c r="E101" s="23">
        <f>10*E99</f>
        <v>1.0699999999999998</v>
      </c>
      <c r="F101" s="23">
        <f>10*F99</f>
        <v>1.8542857142857139</v>
      </c>
      <c r="G101" s="23">
        <f>10*G99</f>
        <v>2.4344897959183673</v>
      </c>
      <c r="H101" s="23">
        <f t="shared" ref="H101:N101" si="62">10*H99</f>
        <v>2.8689212827988331</v>
      </c>
      <c r="I101" s="23">
        <f t="shared" si="62"/>
        <v>3.1992294877134526</v>
      </c>
      <c r="J101" s="23">
        <f t="shared" si="62"/>
        <v>3.4551639197953232</v>
      </c>
      <c r="K101" s="23">
        <f t="shared" si="62"/>
        <v>3.657974228425231</v>
      </c>
      <c r="L101" s="23">
        <f t="shared" si="62"/>
        <v>3.8228387345894506</v>
      </c>
      <c r="M101" s="23">
        <f t="shared" si="62"/>
        <v>3.9605990961353217</v>
      </c>
      <c r="N101" s="23">
        <f t="shared" si="62"/>
        <v>4.0789993543823728</v>
      </c>
    </row>
    <row r="102" spans="1:15" ht="15" customHeight="1" x14ac:dyDescent="0.45">
      <c r="B102" s="87"/>
      <c r="C102" s="88" t="s">
        <v>37</v>
      </c>
      <c r="D102" s="18" t="s">
        <v>25</v>
      </c>
      <c r="E102" s="19">
        <f>E75+E87</f>
        <v>0.14979999999999999</v>
      </c>
      <c r="F102" s="19">
        <f t="shared" ref="F102:N102" si="63">F75+F87</f>
        <v>0.15372000000000002</v>
      </c>
      <c r="G102" s="19">
        <f t="shared" si="63"/>
        <v>0.15920800000000002</v>
      </c>
      <c r="H102" s="19">
        <f t="shared" si="63"/>
        <v>0.16689119999999993</v>
      </c>
      <c r="I102" s="19">
        <f t="shared" si="63"/>
        <v>0.17764768</v>
      </c>
      <c r="J102" s="19">
        <f t="shared" si="63"/>
        <v>0.19270675200000001</v>
      </c>
      <c r="K102" s="19">
        <f t="shared" si="63"/>
        <v>0.21378945280000006</v>
      </c>
      <c r="L102" s="19">
        <f t="shared" si="63"/>
        <v>0.24330523392000022</v>
      </c>
      <c r="M102" s="19">
        <f t="shared" si="63"/>
        <v>0.28462732748799979</v>
      </c>
      <c r="N102" s="19">
        <f t="shared" si="63"/>
        <v>0.34247825848319963</v>
      </c>
    </row>
    <row r="103" spans="1:15" ht="15" customHeight="1" x14ac:dyDescent="0.45">
      <c r="B103" s="87"/>
      <c r="C103" s="88"/>
      <c r="D103" s="18" t="s">
        <v>55</v>
      </c>
      <c r="E103" s="19"/>
      <c r="F103" s="19"/>
      <c r="G103" s="19"/>
      <c r="H103" s="19"/>
      <c r="I103" s="20">
        <f>SUM(E102:I102)/5</f>
        <v>0.16145337599999998</v>
      </c>
      <c r="J103" s="20"/>
      <c r="K103" s="20"/>
      <c r="L103" s="20"/>
      <c r="M103" s="20"/>
      <c r="N103" s="20">
        <f>SUM(E102:N102)/10</f>
        <v>0.20841739046911995</v>
      </c>
    </row>
    <row r="104" spans="1:15" ht="15" customHeight="1" x14ac:dyDescent="0.45">
      <c r="B104" s="87"/>
      <c r="C104" s="87"/>
      <c r="D104" s="22" t="s">
        <v>28</v>
      </c>
      <c r="E104" s="25">
        <f t="shared" ref="E104:N104" si="64">E100*E$14</f>
        <v>149799.99999999997</v>
      </c>
      <c r="F104" s="25">
        <f t="shared" si="64"/>
        <v>153720</v>
      </c>
      <c r="G104" s="25">
        <f t="shared" si="64"/>
        <v>159208.00000000003</v>
      </c>
      <c r="H104" s="25">
        <f t="shared" si="64"/>
        <v>166891.19999999992</v>
      </c>
      <c r="I104" s="25">
        <f t="shared" si="64"/>
        <v>177647.68</v>
      </c>
      <c r="J104" s="25">
        <f t="shared" si="64"/>
        <v>192706.75200000001</v>
      </c>
      <c r="K104" s="25">
        <f t="shared" si="64"/>
        <v>213789.45280000009</v>
      </c>
      <c r="L104" s="25">
        <f t="shared" si="64"/>
        <v>243305.2339200002</v>
      </c>
      <c r="M104" s="25">
        <f t="shared" si="64"/>
        <v>284627.32748799975</v>
      </c>
      <c r="N104" s="25">
        <f t="shared" si="64"/>
        <v>342478.25848319958</v>
      </c>
    </row>
    <row r="105" spans="1:15" ht="15" customHeight="1" x14ac:dyDescent="0.45">
      <c r="B105" s="87"/>
      <c r="C105" s="87"/>
      <c r="D105" s="22" t="s">
        <v>57</v>
      </c>
      <c r="E105" s="24"/>
      <c r="F105" s="24"/>
      <c r="G105" s="24"/>
      <c r="H105" s="24"/>
      <c r="I105" s="25">
        <f>SUM(E104:I104)/5</f>
        <v>161453.37599999999</v>
      </c>
      <c r="J105" s="25"/>
      <c r="K105" s="25"/>
      <c r="L105" s="25"/>
      <c r="M105" s="25"/>
      <c r="N105" s="25">
        <f>SUM(E104:N104)/10</f>
        <v>208417.39046911994</v>
      </c>
    </row>
    <row r="106" spans="1:15" ht="15" customHeight="1" x14ac:dyDescent="0.45">
      <c r="B106" s="87"/>
      <c r="C106" s="87"/>
      <c r="D106" s="22" t="s">
        <v>29</v>
      </c>
      <c r="E106" s="24">
        <f>E104</f>
        <v>149799.99999999997</v>
      </c>
      <c r="F106" s="24">
        <f t="shared" ref="F106:N106" si="65">E106+F104</f>
        <v>303520</v>
      </c>
      <c r="G106" s="24">
        <f t="shared" si="65"/>
        <v>462728</v>
      </c>
      <c r="H106" s="24">
        <f t="shared" si="65"/>
        <v>629619.19999999995</v>
      </c>
      <c r="I106" s="24">
        <f t="shared" si="65"/>
        <v>807266.87999999989</v>
      </c>
      <c r="J106" s="24">
        <f t="shared" si="65"/>
        <v>999973.63199999987</v>
      </c>
      <c r="K106" s="24">
        <f t="shared" si="65"/>
        <v>1213763.0847999998</v>
      </c>
      <c r="L106" s="24">
        <f t="shared" si="65"/>
        <v>1457068.3187200001</v>
      </c>
      <c r="M106" s="24">
        <f t="shared" si="65"/>
        <v>1741695.6462079999</v>
      </c>
      <c r="N106" s="24">
        <f t="shared" si="65"/>
        <v>2084173.9046911995</v>
      </c>
    </row>
    <row r="107" spans="1:15" ht="15" customHeight="1" x14ac:dyDescent="0.45">
      <c r="B107" s="87"/>
      <c r="C107" s="88" t="s">
        <v>36</v>
      </c>
      <c r="D107" s="18" t="s">
        <v>25</v>
      </c>
      <c r="E107" s="19">
        <f>E78+E92</f>
        <v>0.14979999999999999</v>
      </c>
      <c r="F107" s="19">
        <f t="shared" ref="F107:N107" si="66">F78+F92</f>
        <v>0.21363999999999991</v>
      </c>
      <c r="G107" s="19">
        <f t="shared" si="66"/>
        <v>0.30458400000000008</v>
      </c>
      <c r="H107" s="19">
        <f t="shared" si="66"/>
        <v>0.43410079999999984</v>
      </c>
      <c r="I107" s="19">
        <f t="shared" si="66"/>
        <v>0.61849759999999998</v>
      </c>
      <c r="J107" s="19">
        <f t="shared" si="66"/>
        <v>0.88095571200000011</v>
      </c>
      <c r="K107" s="19">
        <f t="shared" si="66"/>
        <v>1.2544206976000003</v>
      </c>
      <c r="L107" s="19">
        <f t="shared" si="66"/>
        <v>1.7857047577600003</v>
      </c>
      <c r="M107" s="19">
        <f t="shared" si="66"/>
        <v>2.5413087544319994</v>
      </c>
      <c r="N107" s="19">
        <f t="shared" si="66"/>
        <v>3.6156831872000028</v>
      </c>
    </row>
    <row r="108" spans="1:15" ht="15" customHeight="1" x14ac:dyDescent="0.45">
      <c r="B108" s="87"/>
      <c r="C108" s="88"/>
      <c r="D108" s="18" t="s">
        <v>55</v>
      </c>
      <c r="E108" s="20"/>
      <c r="F108" s="20"/>
      <c r="G108" s="20"/>
      <c r="H108" s="20"/>
      <c r="I108" s="20">
        <f>SUM(E107:I107)/5</f>
        <v>0.34412447999999995</v>
      </c>
      <c r="J108" s="20"/>
      <c r="K108" s="20"/>
      <c r="L108" s="20"/>
      <c r="M108" s="20"/>
      <c r="N108" s="20">
        <f>SUM(E107:N107)/10</f>
        <v>1.1798695508992001</v>
      </c>
    </row>
    <row r="109" spans="1:15" ht="15" customHeight="1" x14ac:dyDescent="0.45">
      <c r="B109" s="87"/>
      <c r="C109" s="87"/>
      <c r="D109" s="22" t="s">
        <v>28</v>
      </c>
      <c r="E109" s="25">
        <f>E111</f>
        <v>149799.99999999997</v>
      </c>
      <c r="F109" s="25">
        <f>F111-E111</f>
        <v>213639.99999999997</v>
      </c>
      <c r="G109" s="25">
        <f>G111-F111</f>
        <v>304584.00000000006</v>
      </c>
      <c r="H109" s="25">
        <f t="shared" ref="H109:N109" si="67">H111-G111</f>
        <v>434100.79999999981</v>
      </c>
      <c r="I109" s="25">
        <f t="shared" si="67"/>
        <v>618497.60000000009</v>
      </c>
      <c r="J109" s="25">
        <f t="shared" si="67"/>
        <v>880955.71199999982</v>
      </c>
      <c r="K109" s="25">
        <f t="shared" si="67"/>
        <v>1254420.6976000005</v>
      </c>
      <c r="L109" s="25">
        <f t="shared" si="67"/>
        <v>1785704.7577599995</v>
      </c>
      <c r="M109" s="25">
        <f t="shared" si="67"/>
        <v>2541308.7544320002</v>
      </c>
      <c r="N109" s="25">
        <f t="shared" si="67"/>
        <v>3615683.1872000014</v>
      </c>
    </row>
    <row r="110" spans="1:15" ht="15" customHeight="1" x14ac:dyDescent="0.45">
      <c r="A110" s="10"/>
      <c r="B110" s="87"/>
      <c r="C110" s="87"/>
      <c r="D110" s="22" t="s">
        <v>57</v>
      </c>
      <c r="E110" s="25"/>
      <c r="F110" s="25"/>
      <c r="G110" s="25"/>
      <c r="H110" s="25"/>
      <c r="I110" s="25">
        <f>SUM(E109:I109)/5</f>
        <v>344124.48</v>
      </c>
      <c r="J110" s="25"/>
      <c r="K110" s="25"/>
      <c r="L110" s="25"/>
      <c r="M110" s="25"/>
      <c r="N110" s="25">
        <f>SUM(E109:N109)/10</f>
        <v>1179869.5508992001</v>
      </c>
      <c r="O110" s="10"/>
    </row>
    <row r="111" spans="1:15" ht="15" customHeight="1" x14ac:dyDescent="0.45">
      <c r="B111" s="87"/>
      <c r="C111" s="87"/>
      <c r="D111" s="22" t="s">
        <v>29</v>
      </c>
      <c r="E111" s="24">
        <f t="shared" ref="E111:N111" si="68">E101*E$14</f>
        <v>149799.99999999997</v>
      </c>
      <c r="F111" s="24">
        <f t="shared" si="68"/>
        <v>363439.99999999994</v>
      </c>
      <c r="G111" s="24">
        <f t="shared" si="68"/>
        <v>668024</v>
      </c>
      <c r="H111" s="24">
        <f t="shared" si="68"/>
        <v>1102124.7999999998</v>
      </c>
      <c r="I111" s="24">
        <f t="shared" si="68"/>
        <v>1720622.4</v>
      </c>
      <c r="J111" s="24">
        <f t="shared" si="68"/>
        <v>2601578.1119999997</v>
      </c>
      <c r="K111" s="24">
        <f t="shared" si="68"/>
        <v>3855998.8096000003</v>
      </c>
      <c r="L111" s="24">
        <f t="shared" si="68"/>
        <v>5641703.5673599998</v>
      </c>
      <c r="M111" s="24">
        <f t="shared" si="68"/>
        <v>8183012.321792</v>
      </c>
      <c r="N111" s="24">
        <f t="shared" si="68"/>
        <v>11798695.508992001</v>
      </c>
    </row>
    <row r="112" spans="1:15" ht="15" customHeight="1" x14ac:dyDescent="0.45">
      <c r="B112" s="5"/>
      <c r="C112" s="1"/>
      <c r="D112" s="67"/>
      <c r="E112" s="39"/>
      <c r="F112" s="39"/>
      <c r="G112" s="39"/>
      <c r="H112" s="39"/>
      <c r="I112" s="39"/>
      <c r="J112" s="39"/>
      <c r="K112" s="39"/>
      <c r="L112" s="39"/>
      <c r="M112" s="39"/>
      <c r="N112" s="39"/>
    </row>
    <row r="113" spans="2:14" ht="15" customHeight="1" x14ac:dyDescent="0.45">
      <c r="B113" s="95" t="s">
        <v>16</v>
      </c>
      <c r="C113" s="4" t="s">
        <v>38</v>
      </c>
      <c r="D113" s="72">
        <f>E9</f>
        <v>0.2</v>
      </c>
      <c r="E113" s="83" t="s">
        <v>3</v>
      </c>
      <c r="F113" s="83" t="s">
        <v>4</v>
      </c>
      <c r="G113" s="83" t="s">
        <v>5</v>
      </c>
      <c r="H113" s="83" t="s">
        <v>6</v>
      </c>
      <c r="I113" s="83" t="s">
        <v>7</v>
      </c>
      <c r="J113" s="83" t="s">
        <v>8</v>
      </c>
      <c r="K113" s="83" t="s">
        <v>9</v>
      </c>
      <c r="L113" s="83" t="s">
        <v>10</v>
      </c>
      <c r="M113" s="83" t="s">
        <v>11</v>
      </c>
      <c r="N113" s="83" t="s">
        <v>12</v>
      </c>
    </row>
    <row r="114" spans="2:14" ht="15" customHeight="1" x14ac:dyDescent="0.45">
      <c r="B114" s="96"/>
      <c r="C114" s="52" t="s">
        <v>39</v>
      </c>
      <c r="D114" s="38" t="str">
        <f>"10 BTC / "&amp;TEXT($E$4*10, "$###0.00,,")&amp;"M USD"</f>
        <v>10 BTC / $1.00M USD</v>
      </c>
      <c r="E114" s="84"/>
      <c r="F114" s="84"/>
      <c r="G114" s="84"/>
      <c r="H114" s="84"/>
      <c r="I114" s="84"/>
      <c r="J114" s="84"/>
      <c r="K114" s="84"/>
      <c r="L114" s="84"/>
      <c r="M114" s="84"/>
      <c r="N114" s="84"/>
    </row>
    <row r="115" spans="2:14" ht="15" customHeight="1" x14ac:dyDescent="0.45">
      <c r="B115" s="87" t="s">
        <v>21</v>
      </c>
      <c r="C115" s="88" t="s">
        <v>20</v>
      </c>
      <c r="D115" s="18" t="s">
        <v>23</v>
      </c>
      <c r="E115" s="19">
        <f>E$18*$D113</f>
        <v>5.7142857142857141E-2</v>
      </c>
      <c r="F115" s="19">
        <f t="shared" ref="F115:N115" si="69">F$18*$D113</f>
        <v>4.0816326530612249E-2</v>
      </c>
      <c r="G115" s="19">
        <f t="shared" si="69"/>
        <v>2.9154518950437327E-2</v>
      </c>
      <c r="H115" s="19">
        <f t="shared" si="69"/>
        <v>2.0824656393169508E-2</v>
      </c>
      <c r="I115" s="19">
        <f t="shared" si="69"/>
        <v>1.4874754566549653E-2</v>
      </c>
      <c r="J115" s="19">
        <f t="shared" si="69"/>
        <v>1.0624824690392609E-2</v>
      </c>
      <c r="K115" s="19">
        <f t="shared" si="69"/>
        <v>7.5891604931375813E-3</v>
      </c>
      <c r="L115" s="19">
        <f t="shared" si="69"/>
        <v>5.4208289236697075E-3</v>
      </c>
      <c r="M115" s="19">
        <f t="shared" si="69"/>
        <v>3.872020659764064E-3</v>
      </c>
      <c r="N115" s="19">
        <f t="shared" si="69"/>
        <v>2.7657290426886141E-3</v>
      </c>
    </row>
    <row r="116" spans="2:14" ht="15" customHeight="1" x14ac:dyDescent="0.45">
      <c r="B116" s="87"/>
      <c r="C116" s="88"/>
      <c r="D116" s="18" t="s">
        <v>56</v>
      </c>
      <c r="E116" s="19"/>
      <c r="F116" s="19"/>
      <c r="G116" s="19"/>
      <c r="H116" s="19"/>
      <c r="I116" s="20">
        <f>SUM(E115:I115)/5</f>
        <v>3.2562622716725179E-2</v>
      </c>
      <c r="J116" s="19"/>
      <c r="K116" s="19"/>
      <c r="L116" s="19"/>
      <c r="M116" s="19"/>
      <c r="N116" s="20">
        <f>SUM(E115:N115)/10</f>
        <v>1.9308567739327848E-2</v>
      </c>
    </row>
    <row r="117" spans="2:14" ht="15" customHeight="1" x14ac:dyDescent="0.45">
      <c r="B117" s="87"/>
      <c r="C117" s="88"/>
      <c r="D117" s="18" t="s">
        <v>24</v>
      </c>
      <c r="E117" s="19">
        <f>E$16*$D113</f>
        <v>5.7142857142857141E-2</v>
      </c>
      <c r="F117" s="19">
        <f t="shared" ref="F117:N117" si="70">F$16*$D113</f>
        <v>9.7959183673469397E-2</v>
      </c>
      <c r="G117" s="19">
        <f t="shared" si="70"/>
        <v>0.12711370262390673</v>
      </c>
      <c r="H117" s="19">
        <f t="shared" si="70"/>
        <v>0.14793835901707622</v>
      </c>
      <c r="I117" s="19">
        <f t="shared" si="70"/>
        <v>0.16281311358362588</v>
      </c>
      <c r="J117" s="19">
        <f t="shared" si="70"/>
        <v>0.17343793827401849</v>
      </c>
      <c r="K117" s="19">
        <f t="shared" si="70"/>
        <v>0.18102709876715606</v>
      </c>
      <c r="L117" s="19">
        <f t="shared" si="70"/>
        <v>0.18644792769082577</v>
      </c>
      <c r="M117" s="19">
        <f t="shared" si="70"/>
        <v>0.19031994835058985</v>
      </c>
      <c r="N117" s="19">
        <f t="shared" si="70"/>
        <v>0.19308567739327845</v>
      </c>
    </row>
    <row r="118" spans="2:14" ht="15" customHeight="1" x14ac:dyDescent="0.45">
      <c r="B118" s="87"/>
      <c r="C118" s="87"/>
      <c r="D118" s="22" t="s">
        <v>26</v>
      </c>
      <c r="E118" s="23">
        <f>10*E115</f>
        <v>0.5714285714285714</v>
      </c>
      <c r="F118" s="23">
        <f t="shared" ref="F118:N118" si="71">10*F115</f>
        <v>0.40816326530612246</v>
      </c>
      <c r="G118" s="23">
        <f t="shared" si="71"/>
        <v>0.29154518950437325</v>
      </c>
      <c r="H118" s="23">
        <f t="shared" si="71"/>
        <v>0.20824656393169508</v>
      </c>
      <c r="I118" s="23">
        <f t="shared" si="71"/>
        <v>0.14874754566549653</v>
      </c>
      <c r="J118" s="23">
        <f t="shared" si="71"/>
        <v>0.10624824690392609</v>
      </c>
      <c r="K118" s="23">
        <f t="shared" si="71"/>
        <v>7.5891604931375811E-2</v>
      </c>
      <c r="L118" s="23">
        <f t="shared" si="71"/>
        <v>5.4208289236697071E-2</v>
      </c>
      <c r="M118" s="23">
        <f t="shared" si="71"/>
        <v>3.8720206597640638E-2</v>
      </c>
      <c r="N118" s="23">
        <f t="shared" si="71"/>
        <v>2.7657290426886142E-2</v>
      </c>
    </row>
    <row r="119" spans="2:14" ht="15" customHeight="1" x14ac:dyDescent="0.45">
      <c r="B119" s="87"/>
      <c r="C119" s="87"/>
      <c r="D119" s="22" t="s">
        <v>27</v>
      </c>
      <c r="E119" s="23">
        <f>10*E117</f>
        <v>0.5714285714285714</v>
      </c>
      <c r="F119" s="23">
        <f>10*F117</f>
        <v>0.97959183673469397</v>
      </c>
      <c r="G119" s="23">
        <f>10*G117</f>
        <v>1.2711370262390673</v>
      </c>
      <c r="H119" s="23">
        <f t="shared" ref="H119:N119" si="72">10*H117</f>
        <v>1.4793835901707622</v>
      </c>
      <c r="I119" s="23">
        <f t="shared" si="72"/>
        <v>1.6281311358362589</v>
      </c>
      <c r="J119" s="23">
        <f t="shared" si="72"/>
        <v>1.734379382740185</v>
      </c>
      <c r="K119" s="23">
        <f t="shared" si="72"/>
        <v>1.8102709876715606</v>
      </c>
      <c r="L119" s="23">
        <f t="shared" si="72"/>
        <v>1.8644792769082577</v>
      </c>
      <c r="M119" s="23">
        <f t="shared" si="72"/>
        <v>1.9031994835058985</v>
      </c>
      <c r="N119" s="23">
        <f t="shared" si="72"/>
        <v>1.9308567739327844</v>
      </c>
    </row>
    <row r="120" spans="2:14" ht="15" customHeight="1" x14ac:dyDescent="0.45">
      <c r="B120" s="87"/>
      <c r="C120" s="88" t="s">
        <v>37</v>
      </c>
      <c r="D120" s="18" t="s">
        <v>25</v>
      </c>
      <c r="E120" s="19">
        <f t="shared" ref="E120:N120" si="73">E115*E$14/$E$4</f>
        <v>0.08</v>
      </c>
      <c r="F120" s="19">
        <f t="shared" si="73"/>
        <v>8.0000000000000016E-2</v>
      </c>
      <c r="G120" s="19">
        <f t="shared" si="73"/>
        <v>8.0000000000000029E-2</v>
      </c>
      <c r="H120" s="19">
        <f t="shared" si="73"/>
        <v>7.9999999999999988E-2</v>
      </c>
      <c r="I120" s="19">
        <f t="shared" si="73"/>
        <v>8.0000000000000016E-2</v>
      </c>
      <c r="J120" s="19">
        <f t="shared" si="73"/>
        <v>0.08</v>
      </c>
      <c r="K120" s="19">
        <f t="shared" si="73"/>
        <v>8.0000000000000043E-2</v>
      </c>
      <c r="L120" s="19">
        <f t="shared" si="73"/>
        <v>8.000000000000014E-2</v>
      </c>
      <c r="M120" s="19">
        <f t="shared" si="73"/>
        <v>7.9999999999999877E-2</v>
      </c>
      <c r="N120" s="19">
        <f t="shared" si="73"/>
        <v>7.9999999999999793E-2</v>
      </c>
    </row>
    <row r="121" spans="2:14" ht="15" customHeight="1" x14ac:dyDescent="0.45">
      <c r="B121" s="87"/>
      <c r="C121" s="87"/>
      <c r="D121" s="22" t="s">
        <v>28</v>
      </c>
      <c r="E121" s="24">
        <f t="shared" ref="E121:N121" si="74">E118*E$14</f>
        <v>80000</v>
      </c>
      <c r="F121" s="24">
        <f t="shared" si="74"/>
        <v>80000</v>
      </c>
      <c r="G121" s="24">
        <f t="shared" si="74"/>
        <v>80000.000000000015</v>
      </c>
      <c r="H121" s="24">
        <f t="shared" si="74"/>
        <v>79999.999999999985</v>
      </c>
      <c r="I121" s="24">
        <f t="shared" si="74"/>
        <v>80000</v>
      </c>
      <c r="J121" s="24">
        <f t="shared" si="74"/>
        <v>80000</v>
      </c>
      <c r="K121" s="24">
        <f t="shared" si="74"/>
        <v>80000.000000000044</v>
      </c>
      <c r="L121" s="24">
        <f t="shared" si="74"/>
        <v>80000.000000000131</v>
      </c>
      <c r="M121" s="24">
        <f t="shared" si="74"/>
        <v>79999.999999999869</v>
      </c>
      <c r="N121" s="24">
        <f t="shared" si="74"/>
        <v>79999.999999999796</v>
      </c>
    </row>
    <row r="122" spans="2:14" ht="15" customHeight="1" x14ac:dyDescent="0.45">
      <c r="B122" s="87"/>
      <c r="C122" s="87"/>
      <c r="D122" s="22" t="s">
        <v>29</v>
      </c>
      <c r="E122" s="24">
        <f>E121</f>
        <v>80000</v>
      </c>
      <c r="F122" s="24">
        <f>E122+F121</f>
        <v>160000</v>
      </c>
      <c r="G122" s="24">
        <f t="shared" ref="G122" si="75">F122+G121</f>
        <v>240000</v>
      </c>
      <c r="H122" s="24">
        <f t="shared" ref="H122" si="76">G122+H121</f>
        <v>320000</v>
      </c>
      <c r="I122" s="24">
        <f t="shared" ref="I122" si="77">H122+I121</f>
        <v>400000</v>
      </c>
      <c r="J122" s="24">
        <f t="shared" ref="J122" si="78">I122+J121</f>
        <v>480000</v>
      </c>
      <c r="K122" s="24">
        <f t="shared" ref="K122" si="79">J122+K121</f>
        <v>560000</v>
      </c>
      <c r="L122" s="24">
        <f t="shared" ref="L122" si="80">K122+L121</f>
        <v>640000.00000000012</v>
      </c>
      <c r="M122" s="24">
        <f t="shared" ref="M122" si="81">L122+M121</f>
        <v>720000</v>
      </c>
      <c r="N122" s="24">
        <f t="shared" ref="N122" si="82">M122+N121</f>
        <v>799999.99999999977</v>
      </c>
    </row>
    <row r="123" spans="2:14" ht="15" customHeight="1" x14ac:dyDescent="0.45">
      <c r="B123" s="87"/>
      <c r="C123" s="88" t="s">
        <v>36</v>
      </c>
      <c r="D123" s="18" t="s">
        <v>25</v>
      </c>
      <c r="E123" s="19">
        <f>E117*E$14/$E$4</f>
        <v>0.08</v>
      </c>
      <c r="F123" s="19">
        <f>F117*F$14/$E$4-E123</f>
        <v>0.112</v>
      </c>
      <c r="G123" s="19">
        <f>G117*G$14/$E$4-F123-E123</f>
        <v>0.15680000000000005</v>
      </c>
      <c r="H123" s="19">
        <f>H117*H$14/$E$4-G123-F123-E123</f>
        <v>0.21951999999999999</v>
      </c>
      <c r="I123" s="19">
        <f>I117*I$14/$E$4-H123-G123-F123-E123</f>
        <v>0.30732799999999999</v>
      </c>
      <c r="J123" s="19">
        <f>J117*J$14/$E$4-I123-H123-G123-F123-E123</f>
        <v>0.43025920000000001</v>
      </c>
      <c r="K123" s="19">
        <f>K117*K$14/$E$4-J123-I123-H123-G123-F123-E123</f>
        <v>0.60236288000000004</v>
      </c>
      <c r="L123" s="19">
        <f>L117*L$14/$E$4-K123-J123-I123-H123-G123-F123-E123</f>
        <v>0.84330803200000037</v>
      </c>
      <c r="M123" s="19">
        <f>M117*M$14/$E$4-L123-K123-J123-I123-H123-G123-F123-E123</f>
        <v>1.1806312447999996</v>
      </c>
      <c r="N123" s="19">
        <f>N117*N$14/$E$4-M123-L123-K123-J123-I123-H123-G123-F123-E123</f>
        <v>1.6528837427199998</v>
      </c>
    </row>
    <row r="124" spans="2:14" ht="15" customHeight="1" x14ac:dyDescent="0.45">
      <c r="B124" s="87"/>
      <c r="C124" s="88"/>
      <c r="D124" s="18" t="s">
        <v>55</v>
      </c>
      <c r="E124" s="20"/>
      <c r="F124" s="20"/>
      <c r="G124" s="20"/>
      <c r="H124" s="20"/>
      <c r="I124" s="20">
        <f>SUM(E123:I123)/5</f>
        <v>0.1751296</v>
      </c>
      <c r="J124" s="20"/>
      <c r="K124" s="20"/>
      <c r="L124" s="20"/>
      <c r="M124" s="20"/>
      <c r="N124" s="20">
        <f>SUM(E123:N123)/10</f>
        <v>0.55850930995199999</v>
      </c>
    </row>
    <row r="125" spans="2:14" ht="15" customHeight="1" x14ac:dyDescent="0.45">
      <c r="B125" s="87"/>
      <c r="C125" s="87"/>
      <c r="D125" s="22" t="s">
        <v>28</v>
      </c>
      <c r="E125" s="25">
        <f>E127</f>
        <v>80000</v>
      </c>
      <c r="F125" s="25">
        <f>F127-E127</f>
        <v>112000.00000000003</v>
      </c>
      <c r="G125" s="25">
        <f t="shared" ref="G125:N125" si="83">G127-F127</f>
        <v>156800.00000000003</v>
      </c>
      <c r="H125" s="25">
        <f t="shared" si="83"/>
        <v>219519.99999999994</v>
      </c>
      <c r="I125" s="25">
        <f t="shared" si="83"/>
        <v>307328.00000000012</v>
      </c>
      <c r="J125" s="25">
        <f t="shared" si="83"/>
        <v>430259.20000000007</v>
      </c>
      <c r="K125" s="25">
        <f t="shared" si="83"/>
        <v>602362.87999999989</v>
      </c>
      <c r="L125" s="25">
        <f t="shared" si="83"/>
        <v>843308.03200000012</v>
      </c>
      <c r="M125" s="25">
        <f t="shared" si="83"/>
        <v>1180631.2448000005</v>
      </c>
      <c r="N125" s="25">
        <f t="shared" si="83"/>
        <v>1652883.74272</v>
      </c>
    </row>
    <row r="126" spans="2:14" ht="15" customHeight="1" x14ac:dyDescent="0.45">
      <c r="B126" s="87"/>
      <c r="C126" s="87"/>
      <c r="D126" s="22" t="s">
        <v>57</v>
      </c>
      <c r="E126" s="25"/>
      <c r="F126" s="25"/>
      <c r="G126" s="25"/>
      <c r="H126" s="25"/>
      <c r="I126" s="25">
        <f>SUM(E125:I125)/5</f>
        <v>175129.60000000003</v>
      </c>
      <c r="J126" s="25"/>
      <c r="K126" s="25"/>
      <c r="L126" s="25"/>
      <c r="M126" s="25"/>
      <c r="N126" s="25">
        <f>SUM(E125:N125)/10</f>
        <v>558509.30995200004</v>
      </c>
    </row>
    <row r="127" spans="2:14" ht="15" customHeight="1" x14ac:dyDescent="0.45">
      <c r="B127" s="87"/>
      <c r="C127" s="87"/>
      <c r="D127" s="22" t="s">
        <v>29</v>
      </c>
      <c r="E127" s="24">
        <f t="shared" ref="E127:N127" si="84">E119*E$14</f>
        <v>80000</v>
      </c>
      <c r="F127" s="24">
        <f t="shared" si="84"/>
        <v>192000.00000000003</v>
      </c>
      <c r="G127" s="24">
        <f t="shared" si="84"/>
        <v>348800.00000000006</v>
      </c>
      <c r="H127" s="24">
        <f t="shared" si="84"/>
        <v>568320</v>
      </c>
      <c r="I127" s="24">
        <f t="shared" si="84"/>
        <v>875648.00000000012</v>
      </c>
      <c r="J127" s="24">
        <f t="shared" si="84"/>
        <v>1305907.2000000002</v>
      </c>
      <c r="K127" s="24">
        <f t="shared" si="84"/>
        <v>1908270.0800000001</v>
      </c>
      <c r="L127" s="24">
        <f t="shared" si="84"/>
        <v>2751578.1120000002</v>
      </c>
      <c r="M127" s="24">
        <f t="shared" si="84"/>
        <v>3932209.3568000006</v>
      </c>
      <c r="N127" s="24">
        <f t="shared" si="84"/>
        <v>5585093.0995200006</v>
      </c>
    </row>
    <row r="128" spans="2:14" ht="15" customHeight="1" x14ac:dyDescent="0.45">
      <c r="B128" s="87" t="s">
        <v>22</v>
      </c>
      <c r="C128" s="88" t="s">
        <v>20</v>
      </c>
      <c r="D128" s="18" t="s">
        <v>23</v>
      </c>
      <c r="E128" s="19">
        <f>E$20*$D113</f>
        <v>4.0000000000000001E-3</v>
      </c>
      <c r="F128" s="19">
        <f t="shared" ref="F128:N128" si="85">F$20*$D113</f>
        <v>4.0000000000000001E-3</v>
      </c>
      <c r="G128" s="19">
        <f t="shared" si="85"/>
        <v>4.0000000000000001E-3</v>
      </c>
      <c r="H128" s="19">
        <f t="shared" si="85"/>
        <v>4.0000000000000001E-3</v>
      </c>
      <c r="I128" s="19">
        <f t="shared" si="85"/>
        <v>4.0000000000000001E-3</v>
      </c>
      <c r="J128" s="19">
        <f t="shared" si="85"/>
        <v>4.0000000000000001E-3</v>
      </c>
      <c r="K128" s="19">
        <f t="shared" si="85"/>
        <v>4.0000000000000001E-3</v>
      </c>
      <c r="L128" s="19">
        <f t="shared" si="85"/>
        <v>4.0000000000000001E-3</v>
      </c>
      <c r="M128" s="19">
        <f t="shared" si="85"/>
        <v>4.0000000000000001E-3</v>
      </c>
      <c r="N128" s="19">
        <f t="shared" si="85"/>
        <v>4.0000000000000001E-3</v>
      </c>
    </row>
    <row r="129" spans="2:14" ht="15" customHeight="1" x14ac:dyDescent="0.45">
      <c r="B129" s="87"/>
      <c r="C129" s="88"/>
      <c r="D129" s="18" t="s">
        <v>24</v>
      </c>
      <c r="E129" s="19">
        <f>E$21*$D113</f>
        <v>4.0000000000000001E-3</v>
      </c>
      <c r="F129" s="19">
        <f t="shared" ref="F129:N129" si="86">F$21*$D113</f>
        <v>8.0000000000000002E-3</v>
      </c>
      <c r="G129" s="19">
        <f t="shared" si="86"/>
        <v>1.2E-2</v>
      </c>
      <c r="H129" s="19">
        <f t="shared" si="86"/>
        <v>1.6E-2</v>
      </c>
      <c r="I129" s="19">
        <f t="shared" si="86"/>
        <v>2.0000000000000004E-2</v>
      </c>
      <c r="J129" s="19">
        <f t="shared" si="86"/>
        <v>2.4000000000000004E-2</v>
      </c>
      <c r="K129" s="19">
        <f t="shared" si="86"/>
        <v>2.8000000000000004E-2</v>
      </c>
      <c r="L129" s="19">
        <f t="shared" si="86"/>
        <v>3.2000000000000001E-2</v>
      </c>
      <c r="M129" s="19">
        <f t="shared" si="86"/>
        <v>3.5999999999999997E-2</v>
      </c>
      <c r="N129" s="19">
        <f t="shared" si="86"/>
        <v>0.04</v>
      </c>
    </row>
    <row r="130" spans="2:14" ht="15" customHeight="1" x14ac:dyDescent="0.45">
      <c r="B130" s="87"/>
      <c r="C130" s="87"/>
      <c r="D130" s="22" t="s">
        <v>26</v>
      </c>
      <c r="E130" s="23">
        <f>10*E128</f>
        <v>0.04</v>
      </c>
      <c r="F130" s="23">
        <f t="shared" ref="F130:N130" si="87">10*F128</f>
        <v>0.04</v>
      </c>
      <c r="G130" s="23">
        <f t="shared" si="87"/>
        <v>0.04</v>
      </c>
      <c r="H130" s="23">
        <f t="shared" si="87"/>
        <v>0.04</v>
      </c>
      <c r="I130" s="23">
        <f t="shared" si="87"/>
        <v>0.04</v>
      </c>
      <c r="J130" s="23">
        <f t="shared" si="87"/>
        <v>0.04</v>
      </c>
      <c r="K130" s="23">
        <f t="shared" si="87"/>
        <v>0.04</v>
      </c>
      <c r="L130" s="23">
        <f t="shared" si="87"/>
        <v>0.04</v>
      </c>
      <c r="M130" s="23">
        <f t="shared" si="87"/>
        <v>0.04</v>
      </c>
      <c r="N130" s="23">
        <f t="shared" si="87"/>
        <v>0.04</v>
      </c>
    </row>
    <row r="131" spans="2:14" ht="15" customHeight="1" x14ac:dyDescent="0.45">
      <c r="B131" s="87"/>
      <c r="C131" s="87"/>
      <c r="D131" s="22" t="s">
        <v>27</v>
      </c>
      <c r="E131" s="23">
        <f>10*E129</f>
        <v>0.04</v>
      </c>
      <c r="F131" s="23">
        <f t="shared" ref="F131:N131" si="88">10*F129</f>
        <v>0.08</v>
      </c>
      <c r="G131" s="23">
        <f t="shared" si="88"/>
        <v>0.12</v>
      </c>
      <c r="H131" s="23">
        <f t="shared" si="88"/>
        <v>0.16</v>
      </c>
      <c r="I131" s="23">
        <f t="shared" si="88"/>
        <v>0.20000000000000004</v>
      </c>
      <c r="J131" s="23">
        <f t="shared" si="88"/>
        <v>0.24000000000000005</v>
      </c>
      <c r="K131" s="23">
        <f t="shared" si="88"/>
        <v>0.28000000000000003</v>
      </c>
      <c r="L131" s="23">
        <f t="shared" si="88"/>
        <v>0.32</v>
      </c>
      <c r="M131" s="23">
        <f t="shared" si="88"/>
        <v>0.36</v>
      </c>
      <c r="N131" s="23">
        <f t="shared" si="88"/>
        <v>0.4</v>
      </c>
    </row>
    <row r="132" spans="2:14" ht="15" customHeight="1" x14ac:dyDescent="0.45">
      <c r="B132" s="87"/>
      <c r="C132" s="88" t="s">
        <v>37</v>
      </c>
      <c r="D132" s="18" t="s">
        <v>25</v>
      </c>
      <c r="E132" s="19">
        <f t="shared" ref="E132:N132" si="89">E$14*E128/$E$4</f>
        <v>5.5999999999999999E-3</v>
      </c>
      <c r="F132" s="19">
        <f t="shared" si="89"/>
        <v>7.8399999999999997E-3</v>
      </c>
      <c r="G132" s="19">
        <f t="shared" si="89"/>
        <v>1.0976000000000001E-2</v>
      </c>
      <c r="H132" s="19">
        <f t="shared" si="89"/>
        <v>1.5366400000000001E-2</v>
      </c>
      <c r="I132" s="19">
        <f t="shared" si="89"/>
        <v>2.1512959999999998E-2</v>
      </c>
      <c r="J132" s="19">
        <f t="shared" si="89"/>
        <v>3.0118143999999996E-2</v>
      </c>
      <c r="K132" s="19">
        <f t="shared" si="89"/>
        <v>4.2165401600000006E-2</v>
      </c>
      <c r="L132" s="19">
        <f t="shared" si="89"/>
        <v>5.9031562240000002E-2</v>
      </c>
      <c r="M132" s="19">
        <f t="shared" si="89"/>
        <v>8.2644187135999997E-2</v>
      </c>
      <c r="N132" s="19">
        <f t="shared" si="89"/>
        <v>0.11570186199040002</v>
      </c>
    </row>
    <row r="133" spans="2:14" ht="15" customHeight="1" x14ac:dyDescent="0.45">
      <c r="B133" s="87"/>
      <c r="C133" s="88"/>
      <c r="D133" s="18" t="s">
        <v>55</v>
      </c>
      <c r="E133" s="19"/>
      <c r="F133" s="19"/>
      <c r="G133" s="19"/>
      <c r="H133" s="19"/>
      <c r="I133" s="20">
        <f>SUM(E132:I132)/5</f>
        <v>1.2259071999999999E-2</v>
      </c>
      <c r="J133" s="20"/>
      <c r="K133" s="20"/>
      <c r="L133" s="20"/>
      <c r="M133" s="20"/>
      <c r="N133" s="20">
        <f>SUM(E132:N132)/10</f>
        <v>3.9095651696639998E-2</v>
      </c>
    </row>
    <row r="134" spans="2:14" ht="15" customHeight="1" x14ac:dyDescent="0.45">
      <c r="B134" s="87"/>
      <c r="C134" s="87"/>
      <c r="D134" s="22" t="s">
        <v>28</v>
      </c>
      <c r="E134" s="26">
        <f t="shared" ref="E134:N134" si="90">E130*E$14</f>
        <v>5600</v>
      </c>
      <c r="F134" s="26">
        <f t="shared" si="90"/>
        <v>7840</v>
      </c>
      <c r="G134" s="26">
        <f t="shared" si="90"/>
        <v>10976</v>
      </c>
      <c r="H134" s="26">
        <f t="shared" si="90"/>
        <v>15366.4</v>
      </c>
      <c r="I134" s="26">
        <f t="shared" si="90"/>
        <v>21512.959999999999</v>
      </c>
      <c r="J134" s="26">
        <f t="shared" si="90"/>
        <v>30118.144</v>
      </c>
      <c r="K134" s="26">
        <f t="shared" si="90"/>
        <v>42165.401600000005</v>
      </c>
      <c r="L134" s="26">
        <f t="shared" si="90"/>
        <v>59031.562240000007</v>
      </c>
      <c r="M134" s="26">
        <f t="shared" si="90"/>
        <v>82644.187136000008</v>
      </c>
      <c r="N134" s="26">
        <f t="shared" si="90"/>
        <v>115701.86199040001</v>
      </c>
    </row>
    <row r="135" spans="2:14" ht="15" customHeight="1" x14ac:dyDescent="0.45">
      <c r="B135" s="87"/>
      <c r="C135" s="87"/>
      <c r="D135" s="22" t="s">
        <v>57</v>
      </c>
      <c r="E135" s="27"/>
      <c r="F135" s="27"/>
      <c r="G135" s="27"/>
      <c r="H135" s="27"/>
      <c r="I135" s="26">
        <f>SUM(E134:I134)/5</f>
        <v>12259.072</v>
      </c>
      <c r="J135" s="26"/>
      <c r="K135" s="26"/>
      <c r="L135" s="26"/>
      <c r="M135" s="26"/>
      <c r="N135" s="26">
        <f>SUM(E134:N134)/10</f>
        <v>39095.651696640001</v>
      </c>
    </row>
    <row r="136" spans="2:14" ht="15" customHeight="1" x14ac:dyDescent="0.45">
      <c r="B136" s="87"/>
      <c r="C136" s="87"/>
      <c r="D136" s="22" t="s">
        <v>29</v>
      </c>
      <c r="E136" s="27">
        <f>E134</f>
        <v>5600</v>
      </c>
      <c r="F136" s="27">
        <f t="shared" ref="F136:N136" si="91">E136+F134</f>
        <v>13440</v>
      </c>
      <c r="G136" s="27">
        <f t="shared" si="91"/>
        <v>24416</v>
      </c>
      <c r="H136" s="27">
        <f t="shared" si="91"/>
        <v>39782.400000000001</v>
      </c>
      <c r="I136" s="27">
        <f t="shared" si="91"/>
        <v>61295.360000000001</v>
      </c>
      <c r="J136" s="27">
        <f t="shared" si="91"/>
        <v>91413.504000000001</v>
      </c>
      <c r="K136" s="27">
        <f t="shared" si="91"/>
        <v>133578.9056</v>
      </c>
      <c r="L136" s="27">
        <f t="shared" si="91"/>
        <v>192610.46784</v>
      </c>
      <c r="M136" s="27">
        <f t="shared" si="91"/>
        <v>275254.65497600002</v>
      </c>
      <c r="N136" s="27">
        <f t="shared" si="91"/>
        <v>390956.51696640003</v>
      </c>
    </row>
    <row r="137" spans="2:14" ht="15" customHeight="1" x14ac:dyDescent="0.45">
      <c r="B137" s="87"/>
      <c r="C137" s="88" t="s">
        <v>36</v>
      </c>
      <c r="D137" s="18" t="s">
        <v>25</v>
      </c>
      <c r="E137" s="19">
        <f>E129*E$14/$E$4</f>
        <v>5.5999999999999999E-3</v>
      </c>
      <c r="F137" s="19">
        <f>F129*F$14/$E$4-E137</f>
        <v>1.0079999999999999E-2</v>
      </c>
      <c r="G137" s="19">
        <f>G129*G$14/$E$4-F137-E137</f>
        <v>1.7247999999999999E-2</v>
      </c>
      <c r="H137" s="19">
        <f>H129*H$14/$E$4-G137-F137-E137</f>
        <v>2.8537600000000003E-2</v>
      </c>
      <c r="I137" s="19">
        <f>I129*I$14/$E$4-H137-G137-F137-E137</f>
        <v>4.6099200000000021E-2</v>
      </c>
      <c r="J137" s="19">
        <f>J129*J$14/$E$4-I137-H137-G137-F137-E137</f>
        <v>7.3144064000000036E-2</v>
      </c>
      <c r="K137" s="19">
        <f>K129*K$14/$E$4-J137-I137-H137-G137-F137-E137</f>
        <v>0.11444894720000001</v>
      </c>
      <c r="L137" s="19">
        <f>L129*L$14/$E$4-K137-J137-I137-H137-G137-F137-E137</f>
        <v>0.17709468671999998</v>
      </c>
      <c r="M137" s="19">
        <f>M129*M$14/$E$4-L137-K137-J137-I137-H137-G137-F137-E137</f>
        <v>0.27154518630399999</v>
      </c>
      <c r="N137" s="19">
        <f>N129*N$14/$E$4-M137-L137-K137-J137-I137-H137-G137-F137-E137</f>
        <v>0.41322093568000012</v>
      </c>
    </row>
    <row r="138" spans="2:14" ht="15" customHeight="1" x14ac:dyDescent="0.45">
      <c r="B138" s="87"/>
      <c r="C138" s="88"/>
      <c r="D138" s="18" t="s">
        <v>55</v>
      </c>
      <c r="E138" s="20"/>
      <c r="F138" s="20"/>
      <c r="G138" s="20"/>
      <c r="H138" s="20"/>
      <c r="I138" s="20">
        <f>SUM(E137:I137)/5</f>
        <v>2.1512960000000005E-2</v>
      </c>
      <c r="J138" s="20"/>
      <c r="K138" s="20"/>
      <c r="L138" s="20"/>
      <c r="M138" s="20"/>
      <c r="N138" s="20">
        <f>SUM(E137:N137)/10</f>
        <v>0.1157018619904</v>
      </c>
    </row>
    <row r="139" spans="2:14" ht="15" customHeight="1" x14ac:dyDescent="0.45">
      <c r="B139" s="87"/>
      <c r="C139" s="87"/>
      <c r="D139" s="22" t="s">
        <v>28</v>
      </c>
      <c r="E139" s="26">
        <f>E141</f>
        <v>5600</v>
      </c>
      <c r="F139" s="26">
        <f>F141-E141</f>
        <v>10080</v>
      </c>
      <c r="G139" s="26">
        <f>G141-F141</f>
        <v>17248</v>
      </c>
      <c r="H139" s="26">
        <f t="shared" ref="H139:N139" si="92">H141-G141</f>
        <v>28537.599999999999</v>
      </c>
      <c r="I139" s="26">
        <f t="shared" si="92"/>
        <v>46099.200000000019</v>
      </c>
      <c r="J139" s="26">
        <f t="shared" si="92"/>
        <v>73144.064000000013</v>
      </c>
      <c r="K139" s="26">
        <f t="shared" si="92"/>
        <v>114448.94720000002</v>
      </c>
      <c r="L139" s="26">
        <f t="shared" si="92"/>
        <v>177094.68672</v>
      </c>
      <c r="M139" s="26">
        <f t="shared" si="92"/>
        <v>271545.18630399992</v>
      </c>
      <c r="N139" s="26">
        <f t="shared" si="92"/>
        <v>413220.93568000011</v>
      </c>
    </row>
    <row r="140" spans="2:14" ht="15" customHeight="1" x14ac:dyDescent="0.45">
      <c r="B140" s="87"/>
      <c r="C140" s="87"/>
      <c r="D140" s="22" t="s">
        <v>57</v>
      </c>
      <c r="E140" s="26"/>
      <c r="F140" s="26"/>
      <c r="G140" s="26"/>
      <c r="H140" s="26"/>
      <c r="I140" s="26">
        <f>SUM(E139:I139)/5</f>
        <v>21512.960000000003</v>
      </c>
      <c r="J140" s="26"/>
      <c r="K140" s="26"/>
      <c r="L140" s="26"/>
      <c r="M140" s="26"/>
      <c r="N140" s="26">
        <f>SUM(E139:N139)/10</f>
        <v>115701.86199040001</v>
      </c>
    </row>
    <row r="141" spans="2:14" ht="15" customHeight="1" x14ac:dyDescent="0.45">
      <c r="B141" s="87"/>
      <c r="C141" s="87"/>
      <c r="D141" s="22" t="s">
        <v>29</v>
      </c>
      <c r="E141" s="27">
        <f t="shared" ref="E141:N141" si="93">E131*E$14</f>
        <v>5600</v>
      </c>
      <c r="F141" s="27">
        <f t="shared" si="93"/>
        <v>15680</v>
      </c>
      <c r="G141" s="27">
        <f t="shared" si="93"/>
        <v>32928</v>
      </c>
      <c r="H141" s="27">
        <f t="shared" si="93"/>
        <v>61465.599999999999</v>
      </c>
      <c r="I141" s="27">
        <f t="shared" si="93"/>
        <v>107564.80000000002</v>
      </c>
      <c r="J141" s="27">
        <f t="shared" si="93"/>
        <v>180708.86400000003</v>
      </c>
      <c r="K141" s="27">
        <f t="shared" si="93"/>
        <v>295157.81120000005</v>
      </c>
      <c r="L141" s="27">
        <f t="shared" si="93"/>
        <v>472252.49792000005</v>
      </c>
      <c r="M141" s="27">
        <f t="shared" si="93"/>
        <v>743797.68422399997</v>
      </c>
      <c r="N141" s="27">
        <f t="shared" si="93"/>
        <v>1157018.6199040001</v>
      </c>
    </row>
    <row r="142" spans="2:14" ht="15" customHeight="1" x14ac:dyDescent="0.45">
      <c r="B142" s="87" t="s">
        <v>30</v>
      </c>
      <c r="C142" s="88" t="s">
        <v>20</v>
      </c>
      <c r="D142" s="18" t="s">
        <v>23</v>
      </c>
      <c r="E142" s="19">
        <f>E115+E128</f>
        <v>6.1142857142857138E-2</v>
      </c>
      <c r="F142" s="19">
        <f t="shared" ref="F142:N142" si="94">F115+F128</f>
        <v>4.4816326530612252E-2</v>
      </c>
      <c r="G142" s="19">
        <f t="shared" si="94"/>
        <v>3.3154518950437327E-2</v>
      </c>
      <c r="H142" s="19">
        <f t="shared" si="94"/>
        <v>2.4824656393169508E-2</v>
      </c>
      <c r="I142" s="19">
        <f t="shared" si="94"/>
        <v>1.8874754566549655E-2</v>
      </c>
      <c r="J142" s="19">
        <f t="shared" si="94"/>
        <v>1.4624824690392609E-2</v>
      </c>
      <c r="K142" s="19">
        <f t="shared" si="94"/>
        <v>1.1589160493137581E-2</v>
      </c>
      <c r="L142" s="19">
        <f t="shared" si="94"/>
        <v>9.4208289236697076E-3</v>
      </c>
      <c r="M142" s="19">
        <f t="shared" si="94"/>
        <v>7.8720206597640632E-3</v>
      </c>
      <c r="N142" s="19">
        <f t="shared" si="94"/>
        <v>6.7657290426886146E-3</v>
      </c>
    </row>
    <row r="143" spans="2:14" ht="15" customHeight="1" x14ac:dyDescent="0.45">
      <c r="B143" s="87"/>
      <c r="C143" s="88"/>
      <c r="D143" s="18" t="s">
        <v>56</v>
      </c>
      <c r="E143" s="19"/>
      <c r="F143" s="19"/>
      <c r="G143" s="19"/>
      <c r="H143" s="19"/>
      <c r="I143" s="47">
        <f>SUM(E142:I142)/5</f>
        <v>3.6562622716725175E-2</v>
      </c>
      <c r="J143" s="19"/>
      <c r="K143" s="19"/>
      <c r="L143" s="19"/>
      <c r="M143" s="19"/>
      <c r="N143" s="20">
        <f>SUM(E142:N142)/10</f>
        <v>2.3308567739327844E-2</v>
      </c>
    </row>
    <row r="144" spans="2:14" ht="15" customHeight="1" x14ac:dyDescent="0.45">
      <c r="B144" s="87"/>
      <c r="C144" s="88"/>
      <c r="D144" s="18" t="s">
        <v>24</v>
      </c>
      <c r="E144" s="19">
        <f>E117+E129</f>
        <v>6.1142857142857138E-2</v>
      </c>
      <c r="F144" s="19">
        <f t="shared" ref="F144:N144" si="95">F117+F129</f>
        <v>0.1059591836734694</v>
      </c>
      <c r="G144" s="19">
        <f t="shared" si="95"/>
        <v>0.13911370262390674</v>
      </c>
      <c r="H144" s="19">
        <f t="shared" si="95"/>
        <v>0.16393835901707621</v>
      </c>
      <c r="I144" s="19">
        <f t="shared" si="95"/>
        <v>0.1828131135836259</v>
      </c>
      <c r="J144" s="19">
        <f t="shared" si="95"/>
        <v>0.19743793827401848</v>
      </c>
      <c r="K144" s="19">
        <f t="shared" si="95"/>
        <v>0.20902709876715606</v>
      </c>
      <c r="L144" s="19">
        <f t="shared" si="95"/>
        <v>0.21844792769082577</v>
      </c>
      <c r="M144" s="19">
        <f t="shared" si="95"/>
        <v>0.22631994835058986</v>
      </c>
      <c r="N144" s="19">
        <f t="shared" si="95"/>
        <v>0.23308567739327846</v>
      </c>
    </row>
    <row r="145" spans="1:15" ht="15" customHeight="1" x14ac:dyDescent="0.45">
      <c r="B145" s="87"/>
      <c r="C145" s="87"/>
      <c r="D145" s="22" t="s">
        <v>26</v>
      </c>
      <c r="E145" s="23">
        <f>10*E142</f>
        <v>0.61142857142857143</v>
      </c>
      <c r="F145" s="23">
        <f t="shared" ref="F145:N145" si="96">10*F142</f>
        <v>0.44816326530612249</v>
      </c>
      <c r="G145" s="23">
        <f t="shared" si="96"/>
        <v>0.33154518950437328</v>
      </c>
      <c r="H145" s="23">
        <f t="shared" si="96"/>
        <v>0.24824656393169509</v>
      </c>
      <c r="I145" s="23">
        <f t="shared" si="96"/>
        <v>0.18874754566549656</v>
      </c>
      <c r="J145" s="23">
        <f t="shared" si="96"/>
        <v>0.1462482469039261</v>
      </c>
      <c r="K145" s="23">
        <f t="shared" si="96"/>
        <v>0.11589160493137581</v>
      </c>
      <c r="L145" s="23">
        <f t="shared" si="96"/>
        <v>9.4208289236697079E-2</v>
      </c>
      <c r="M145" s="23">
        <f t="shared" si="96"/>
        <v>7.8720206597640632E-2</v>
      </c>
      <c r="N145" s="23">
        <f t="shared" si="96"/>
        <v>6.7657290426886146E-2</v>
      </c>
    </row>
    <row r="146" spans="1:15" ht="15" customHeight="1" x14ac:dyDescent="0.45">
      <c r="B146" s="87"/>
      <c r="C146" s="87"/>
      <c r="D146" s="22" t="s">
        <v>27</v>
      </c>
      <c r="E146" s="23">
        <f>10*E144</f>
        <v>0.61142857142857143</v>
      </c>
      <c r="F146" s="23">
        <f>10*F144</f>
        <v>1.0595918367346941</v>
      </c>
      <c r="G146" s="23">
        <f>10*G144</f>
        <v>1.3911370262390674</v>
      </c>
      <c r="H146" s="23">
        <f t="shared" ref="H146:N146" si="97">10*H144</f>
        <v>1.6393835901707621</v>
      </c>
      <c r="I146" s="23">
        <f t="shared" si="97"/>
        <v>1.8281311358362591</v>
      </c>
      <c r="J146" s="23">
        <f t="shared" si="97"/>
        <v>1.9743793827401848</v>
      </c>
      <c r="K146" s="23">
        <f t="shared" si="97"/>
        <v>2.0902709876715604</v>
      </c>
      <c r="L146" s="23">
        <f t="shared" si="97"/>
        <v>2.1844792769082577</v>
      </c>
      <c r="M146" s="23">
        <f t="shared" si="97"/>
        <v>2.2631994835058986</v>
      </c>
      <c r="N146" s="23">
        <f t="shared" si="97"/>
        <v>2.3308567739327843</v>
      </c>
    </row>
    <row r="147" spans="1:15" ht="15" customHeight="1" x14ac:dyDescent="0.45">
      <c r="B147" s="87"/>
      <c r="C147" s="88" t="s">
        <v>37</v>
      </c>
      <c r="D147" s="18" t="s">
        <v>25</v>
      </c>
      <c r="E147" s="19">
        <f>E120+E132</f>
        <v>8.5599999999999996E-2</v>
      </c>
      <c r="F147" s="19">
        <f t="shared" ref="F147:N147" si="98">F120+F132</f>
        <v>8.7840000000000015E-2</v>
      </c>
      <c r="G147" s="19">
        <f t="shared" si="98"/>
        <v>9.0976000000000029E-2</v>
      </c>
      <c r="H147" s="19">
        <f t="shared" si="98"/>
        <v>9.536639999999999E-2</v>
      </c>
      <c r="I147" s="19">
        <f t="shared" si="98"/>
        <v>0.10151296000000001</v>
      </c>
      <c r="J147" s="19">
        <f t="shared" si="98"/>
        <v>0.110118144</v>
      </c>
      <c r="K147" s="19">
        <f t="shared" si="98"/>
        <v>0.12216540160000006</v>
      </c>
      <c r="L147" s="19">
        <f t="shared" si="98"/>
        <v>0.13903156224000013</v>
      </c>
      <c r="M147" s="19">
        <f t="shared" si="98"/>
        <v>0.16264418713599987</v>
      </c>
      <c r="N147" s="19">
        <f t="shared" si="98"/>
        <v>0.19570186199039979</v>
      </c>
    </row>
    <row r="148" spans="1:15" ht="15" customHeight="1" x14ac:dyDescent="0.45">
      <c r="B148" s="87"/>
      <c r="C148" s="88"/>
      <c r="D148" s="18" t="s">
        <v>55</v>
      </c>
      <c r="E148" s="19"/>
      <c r="F148" s="19"/>
      <c r="G148" s="19"/>
      <c r="H148" s="19"/>
      <c r="I148" s="20">
        <f>SUM(E147:I147)/5</f>
        <v>9.2259072000000011E-2</v>
      </c>
      <c r="J148" s="20"/>
      <c r="K148" s="20"/>
      <c r="L148" s="20"/>
      <c r="M148" s="20"/>
      <c r="N148" s="20">
        <f>SUM(E147:N147)/10</f>
        <v>0.11909565169664001</v>
      </c>
    </row>
    <row r="149" spans="1:15" ht="15" customHeight="1" x14ac:dyDescent="0.45">
      <c r="B149" s="87"/>
      <c r="C149" s="87"/>
      <c r="D149" s="22" t="s">
        <v>28</v>
      </c>
      <c r="E149" s="25">
        <f t="shared" ref="E149:N149" si="99">E145*E$14</f>
        <v>85600</v>
      </c>
      <c r="F149" s="25">
        <f t="shared" si="99"/>
        <v>87840.000000000015</v>
      </c>
      <c r="G149" s="25">
        <f t="shared" si="99"/>
        <v>90976.000000000029</v>
      </c>
      <c r="H149" s="25">
        <f t="shared" si="99"/>
        <v>95366.39999999998</v>
      </c>
      <c r="I149" s="25">
        <f t="shared" si="99"/>
        <v>101512.96000000002</v>
      </c>
      <c r="J149" s="25">
        <f t="shared" si="99"/>
        <v>110118.144</v>
      </c>
      <c r="K149" s="25">
        <f t="shared" si="99"/>
        <v>122165.40160000004</v>
      </c>
      <c r="L149" s="25">
        <f t="shared" si="99"/>
        <v>139031.56224000014</v>
      </c>
      <c r="M149" s="25">
        <f t="shared" si="99"/>
        <v>162644.18713599988</v>
      </c>
      <c r="N149" s="25">
        <f t="shared" si="99"/>
        <v>195701.86199039983</v>
      </c>
    </row>
    <row r="150" spans="1:15" ht="15" customHeight="1" x14ac:dyDescent="0.45">
      <c r="B150" s="87"/>
      <c r="C150" s="87"/>
      <c r="D150" s="22" t="s">
        <v>57</v>
      </c>
      <c r="E150" s="24"/>
      <c r="F150" s="24"/>
      <c r="G150" s="24"/>
      <c r="H150" s="24"/>
      <c r="I150" s="25">
        <f>SUM(E149:I149)/5</f>
        <v>92259.072</v>
      </c>
      <c r="J150" s="25"/>
      <c r="K150" s="25"/>
      <c r="L150" s="25"/>
      <c r="M150" s="25"/>
      <c r="N150" s="25">
        <f>SUM(E149:N149)/10</f>
        <v>119095.65169663998</v>
      </c>
    </row>
    <row r="151" spans="1:15" ht="15" customHeight="1" x14ac:dyDescent="0.45">
      <c r="B151" s="87"/>
      <c r="C151" s="87"/>
      <c r="D151" s="22" t="s">
        <v>29</v>
      </c>
      <c r="E151" s="24">
        <f>E149</f>
        <v>85600</v>
      </c>
      <c r="F151" s="24">
        <f t="shared" ref="F151:N151" si="100">E151+F149</f>
        <v>173440</v>
      </c>
      <c r="G151" s="24">
        <f t="shared" si="100"/>
        <v>264416</v>
      </c>
      <c r="H151" s="24">
        <f t="shared" si="100"/>
        <v>359782.39999999997</v>
      </c>
      <c r="I151" s="24">
        <f t="shared" si="100"/>
        <v>461295.35999999999</v>
      </c>
      <c r="J151" s="24">
        <f t="shared" si="100"/>
        <v>571413.50399999996</v>
      </c>
      <c r="K151" s="24">
        <f t="shared" si="100"/>
        <v>693578.90559999994</v>
      </c>
      <c r="L151" s="24">
        <f t="shared" si="100"/>
        <v>832610.46784000006</v>
      </c>
      <c r="M151" s="24">
        <f t="shared" si="100"/>
        <v>995254.65497599996</v>
      </c>
      <c r="N151" s="24">
        <f t="shared" si="100"/>
        <v>1190956.5169663997</v>
      </c>
    </row>
    <row r="152" spans="1:15" ht="15" customHeight="1" x14ac:dyDescent="0.45">
      <c r="B152" s="87"/>
      <c r="C152" s="88" t="s">
        <v>36</v>
      </c>
      <c r="D152" s="18" t="s">
        <v>25</v>
      </c>
      <c r="E152" s="19">
        <f>E123+E137</f>
        <v>8.5599999999999996E-2</v>
      </c>
      <c r="F152" s="19">
        <f t="shared" ref="F152:N152" si="101">F123+F137</f>
        <v>0.12207999999999999</v>
      </c>
      <c r="G152" s="19">
        <f t="shared" si="101"/>
        <v>0.17404800000000004</v>
      </c>
      <c r="H152" s="19">
        <f t="shared" si="101"/>
        <v>0.24805759999999999</v>
      </c>
      <c r="I152" s="19">
        <f t="shared" si="101"/>
        <v>0.3534272</v>
      </c>
      <c r="J152" s="19">
        <f t="shared" si="101"/>
        <v>0.50340326400000002</v>
      </c>
      <c r="K152" s="19">
        <f t="shared" si="101"/>
        <v>0.71681182720000003</v>
      </c>
      <c r="L152" s="19">
        <f t="shared" si="101"/>
        <v>1.0204027187200004</v>
      </c>
      <c r="M152" s="19">
        <f t="shared" si="101"/>
        <v>1.4521764311039995</v>
      </c>
      <c r="N152" s="19">
        <f t="shared" si="101"/>
        <v>2.0661046783999999</v>
      </c>
    </row>
    <row r="153" spans="1:15" ht="15" customHeight="1" x14ac:dyDescent="0.45">
      <c r="A153" s="10"/>
      <c r="B153" s="87"/>
      <c r="C153" s="88"/>
      <c r="D153" s="18" t="s">
        <v>55</v>
      </c>
      <c r="E153" s="20"/>
      <c r="F153" s="20"/>
      <c r="G153" s="20"/>
      <c r="H153" s="20"/>
      <c r="I153" s="20">
        <f>SUM(E152:I152)/5</f>
        <v>0.19664255999999999</v>
      </c>
      <c r="J153" s="20"/>
      <c r="K153" s="20"/>
      <c r="L153" s="20"/>
      <c r="M153" s="20"/>
      <c r="N153" s="20">
        <f>SUM(E152:N152)/10</f>
        <v>0.67421117194239988</v>
      </c>
      <c r="O153" s="10"/>
    </row>
    <row r="154" spans="1:15" ht="15" customHeight="1" x14ac:dyDescent="0.45">
      <c r="B154" s="87"/>
      <c r="C154" s="87"/>
      <c r="D154" s="22" t="s">
        <v>28</v>
      </c>
      <c r="E154" s="25">
        <f>E156</f>
        <v>85600</v>
      </c>
      <c r="F154" s="25">
        <f>F156-E156</f>
        <v>122080.00000000006</v>
      </c>
      <c r="G154" s="25">
        <f>G156-F156</f>
        <v>174048.00000000006</v>
      </c>
      <c r="H154" s="25">
        <f t="shared" ref="H154:N154" si="102">H156-G156</f>
        <v>248057.59999999986</v>
      </c>
      <c r="I154" s="25">
        <f t="shared" si="102"/>
        <v>353427.20000000019</v>
      </c>
      <c r="J154" s="25">
        <f t="shared" si="102"/>
        <v>503403.26399999985</v>
      </c>
      <c r="K154" s="25">
        <f t="shared" si="102"/>
        <v>716811.82719999994</v>
      </c>
      <c r="L154" s="25">
        <f t="shared" si="102"/>
        <v>1020402.7187200007</v>
      </c>
      <c r="M154" s="25">
        <f t="shared" si="102"/>
        <v>1452176.4311040007</v>
      </c>
      <c r="N154" s="25">
        <f t="shared" si="102"/>
        <v>2066104.6783999987</v>
      </c>
    </row>
    <row r="155" spans="1:15" ht="15" customHeight="1" x14ac:dyDescent="0.45">
      <c r="B155" s="87"/>
      <c r="C155" s="87"/>
      <c r="D155" s="22" t="s">
        <v>57</v>
      </c>
      <c r="E155" s="25"/>
      <c r="F155" s="25"/>
      <c r="G155" s="25"/>
      <c r="H155" s="25"/>
      <c r="I155" s="25">
        <f>SUM(E154:I154)/5</f>
        <v>196642.56000000003</v>
      </c>
      <c r="J155" s="25"/>
      <c r="K155" s="25"/>
      <c r="L155" s="25"/>
      <c r="M155" s="25"/>
      <c r="N155" s="25">
        <f>SUM(E154:N154)/10</f>
        <v>674211.17194240005</v>
      </c>
    </row>
    <row r="156" spans="1:15" ht="15" customHeight="1" x14ac:dyDescent="0.45">
      <c r="B156" s="87"/>
      <c r="C156" s="87"/>
      <c r="D156" s="22" t="s">
        <v>29</v>
      </c>
      <c r="E156" s="24">
        <f t="shared" ref="E156:N156" si="103">E146*E$14</f>
        <v>85600</v>
      </c>
      <c r="F156" s="24">
        <f t="shared" si="103"/>
        <v>207680.00000000006</v>
      </c>
      <c r="G156" s="24">
        <f t="shared" si="103"/>
        <v>381728.00000000012</v>
      </c>
      <c r="H156" s="24">
        <f t="shared" si="103"/>
        <v>629785.59999999998</v>
      </c>
      <c r="I156" s="24">
        <f t="shared" si="103"/>
        <v>983212.80000000016</v>
      </c>
      <c r="J156" s="24">
        <f t="shared" si="103"/>
        <v>1486616.064</v>
      </c>
      <c r="K156" s="24">
        <f t="shared" si="103"/>
        <v>2203427.8912</v>
      </c>
      <c r="L156" s="24">
        <f t="shared" si="103"/>
        <v>3223830.6099200007</v>
      </c>
      <c r="M156" s="24">
        <f t="shared" si="103"/>
        <v>4676007.0410240013</v>
      </c>
      <c r="N156" s="24">
        <f t="shared" si="103"/>
        <v>6742111.719424</v>
      </c>
    </row>
    <row r="157" spans="1:15" ht="15" customHeight="1" x14ac:dyDescent="0.45">
      <c r="B157" s="1"/>
      <c r="C157" s="1"/>
      <c r="D157" s="53"/>
      <c r="E157" s="12"/>
      <c r="F157" s="12"/>
      <c r="G157" s="12"/>
      <c r="H157" s="12"/>
      <c r="I157" s="12"/>
      <c r="J157" s="12"/>
      <c r="K157" s="12"/>
      <c r="L157" s="12"/>
      <c r="M157" s="12"/>
      <c r="N157" s="12"/>
    </row>
    <row r="158" spans="1:15" ht="15" customHeight="1" x14ac:dyDescent="0.45">
      <c r="B158" s="93" t="s">
        <v>42</v>
      </c>
      <c r="C158" s="93"/>
      <c r="D158" s="93"/>
      <c r="E158" s="83" t="s">
        <v>3</v>
      </c>
      <c r="F158" s="83" t="s">
        <v>4</v>
      </c>
      <c r="G158" s="83" t="s">
        <v>5</v>
      </c>
      <c r="H158" s="83" t="s">
        <v>6</v>
      </c>
      <c r="I158" s="83" t="s">
        <v>7</v>
      </c>
      <c r="J158" s="83" t="s">
        <v>8</v>
      </c>
      <c r="K158" s="83" t="s">
        <v>9</v>
      </c>
      <c r="L158" s="83" t="s">
        <v>10</v>
      </c>
      <c r="M158" s="83" t="s">
        <v>11</v>
      </c>
      <c r="N158" s="83" t="s">
        <v>12</v>
      </c>
    </row>
    <row r="159" spans="1:15" ht="15" customHeight="1" x14ac:dyDescent="0.45">
      <c r="B159" s="94"/>
      <c r="C159" s="94"/>
      <c r="D159" s="94"/>
      <c r="E159" s="84"/>
      <c r="F159" s="84"/>
      <c r="G159" s="84"/>
      <c r="H159" s="84"/>
      <c r="I159" s="84"/>
      <c r="J159" s="84"/>
      <c r="K159" s="84"/>
      <c r="L159" s="84"/>
      <c r="M159" s="84"/>
      <c r="N159" s="84"/>
    </row>
    <row r="160" spans="1:15" ht="15" customHeight="1" x14ac:dyDescent="0.45">
      <c r="B160" s="92" t="s">
        <v>21</v>
      </c>
      <c r="C160" s="91">
        <v>20000</v>
      </c>
      <c r="D160" s="73" t="s">
        <v>31</v>
      </c>
      <c r="E160" s="31">
        <f>E$118*$C160/20</f>
        <v>571.42857142857133</v>
      </c>
      <c r="F160" s="31">
        <f t="shared" ref="F160:N160" si="104">F$118*$C160/20</f>
        <v>408.16326530612247</v>
      </c>
      <c r="G160" s="31">
        <f t="shared" si="104"/>
        <v>291.54518950437324</v>
      </c>
      <c r="H160" s="31">
        <f t="shared" si="104"/>
        <v>208.24656393169508</v>
      </c>
      <c r="I160" s="31">
        <f t="shared" si="104"/>
        <v>148.74754566549652</v>
      </c>
      <c r="J160" s="31">
        <f t="shared" si="104"/>
        <v>106.24824690392609</v>
      </c>
      <c r="K160" s="31">
        <f t="shared" si="104"/>
        <v>75.891604931375809</v>
      </c>
      <c r="L160" s="31">
        <f t="shared" si="104"/>
        <v>54.20828923669707</v>
      </c>
      <c r="M160" s="31">
        <f t="shared" si="104"/>
        <v>38.72020659764064</v>
      </c>
      <c r="N160" s="31">
        <f t="shared" si="104"/>
        <v>27.657290426886142</v>
      </c>
    </row>
    <row r="161" spans="2:14" ht="15" customHeight="1" x14ac:dyDescent="0.45">
      <c r="B161" s="87"/>
      <c r="C161" s="89"/>
      <c r="D161" s="22" t="s">
        <v>48</v>
      </c>
      <c r="E161" s="31"/>
      <c r="F161" s="31"/>
      <c r="G161" s="31"/>
      <c r="H161" s="31"/>
      <c r="I161" s="32">
        <f>SUM(E160:I160)/5</f>
        <v>325.62622716725173</v>
      </c>
      <c r="J161" s="31"/>
      <c r="K161" s="31"/>
      <c r="L161" s="31"/>
      <c r="M161" s="31"/>
      <c r="N161" s="31">
        <f>SUM(E160:N160)/10</f>
        <v>193.08567739327844</v>
      </c>
    </row>
    <row r="162" spans="2:14" ht="15" customHeight="1" x14ac:dyDescent="0.45">
      <c r="B162" s="87"/>
      <c r="C162" s="89"/>
      <c r="D162" s="22" t="s">
        <v>49</v>
      </c>
      <c r="E162" s="31">
        <f>E$119*$C160/20</f>
        <v>571.42857142857133</v>
      </c>
      <c r="F162" s="31">
        <f t="shared" ref="F162:N162" si="105">F$119*$C160/20</f>
        <v>979.59183673469397</v>
      </c>
      <c r="G162" s="31">
        <f t="shared" si="105"/>
        <v>1271.1370262390674</v>
      </c>
      <c r="H162" s="31">
        <f t="shared" si="105"/>
        <v>1479.3835901707621</v>
      </c>
      <c r="I162" s="32">
        <f t="shared" si="105"/>
        <v>1628.1311358362589</v>
      </c>
      <c r="J162" s="31">
        <f t="shared" si="105"/>
        <v>1734.3793827401848</v>
      </c>
      <c r="K162" s="31">
        <f t="shared" si="105"/>
        <v>1810.2709876715605</v>
      </c>
      <c r="L162" s="31">
        <f t="shared" si="105"/>
        <v>1864.4792769082578</v>
      </c>
      <c r="M162" s="31">
        <f t="shared" si="105"/>
        <v>1903.1994835058983</v>
      </c>
      <c r="N162" s="31">
        <f t="shared" si="105"/>
        <v>1930.8567739327846</v>
      </c>
    </row>
    <row r="163" spans="2:14" ht="15" customHeight="1" x14ac:dyDescent="0.45">
      <c r="B163" s="87"/>
      <c r="C163" s="89">
        <v>400000</v>
      </c>
      <c r="D163" s="22" t="s">
        <v>31</v>
      </c>
      <c r="E163" s="31">
        <f>E$118*$C163/20</f>
        <v>11428.571428571428</v>
      </c>
      <c r="F163" s="31">
        <f t="shared" ref="F163:N163" si="106">F$118*$C163/20</f>
        <v>8163.2653061224501</v>
      </c>
      <c r="G163" s="31">
        <f t="shared" si="106"/>
        <v>5830.9037900874655</v>
      </c>
      <c r="H163" s="31">
        <f t="shared" si="106"/>
        <v>4164.9312786339015</v>
      </c>
      <c r="I163" s="31">
        <f t="shared" si="106"/>
        <v>2974.9509133099305</v>
      </c>
      <c r="J163" s="31">
        <f t="shared" si="106"/>
        <v>2124.9649380785218</v>
      </c>
      <c r="K163" s="31">
        <f t="shared" si="106"/>
        <v>1517.8320986275162</v>
      </c>
      <c r="L163" s="31">
        <f t="shared" si="106"/>
        <v>1084.1657847339416</v>
      </c>
      <c r="M163" s="31">
        <f t="shared" si="106"/>
        <v>774.4041319528128</v>
      </c>
      <c r="N163" s="31">
        <f t="shared" si="106"/>
        <v>553.14580853772281</v>
      </c>
    </row>
    <row r="164" spans="2:14" ht="15" customHeight="1" x14ac:dyDescent="0.45">
      <c r="B164" s="87"/>
      <c r="C164" s="89"/>
      <c r="D164" s="22" t="s">
        <v>48</v>
      </c>
      <c r="E164" s="31"/>
      <c r="F164" s="31"/>
      <c r="G164" s="31"/>
      <c r="H164" s="31"/>
      <c r="I164" s="32">
        <f>SUM(E163:I163)/5</f>
        <v>6512.5245433450345</v>
      </c>
      <c r="J164" s="31"/>
      <c r="K164" s="31"/>
      <c r="L164" s="31"/>
      <c r="M164" s="31"/>
      <c r="N164" s="31">
        <f>SUM(E163:N163)/10</f>
        <v>3861.7135478655691</v>
      </c>
    </row>
    <row r="165" spans="2:14" ht="15" customHeight="1" x14ac:dyDescent="0.45">
      <c r="B165" s="87"/>
      <c r="C165" s="89"/>
      <c r="D165" s="22" t="s">
        <v>49</v>
      </c>
      <c r="E165" s="31">
        <f>E$119*$C163/20</f>
        <v>11428.571428571428</v>
      </c>
      <c r="F165" s="31">
        <f t="shared" ref="F165:N165" si="107">F$119*$C163/20</f>
        <v>19591.836734693879</v>
      </c>
      <c r="G165" s="31">
        <f t="shared" si="107"/>
        <v>25422.740524781348</v>
      </c>
      <c r="H165" s="31">
        <f t="shared" si="107"/>
        <v>29587.67180341524</v>
      </c>
      <c r="I165" s="32">
        <f t="shared" si="107"/>
        <v>32562.622716725175</v>
      </c>
      <c r="J165" s="31">
        <f t="shared" si="107"/>
        <v>34687.587654803698</v>
      </c>
      <c r="K165" s="31">
        <f t="shared" si="107"/>
        <v>36205.419753431212</v>
      </c>
      <c r="L165" s="31">
        <f t="shared" si="107"/>
        <v>37289.585538165156</v>
      </c>
      <c r="M165" s="31">
        <f t="shared" si="107"/>
        <v>38063.989670117968</v>
      </c>
      <c r="N165" s="31">
        <f t="shared" si="107"/>
        <v>38617.135478655691</v>
      </c>
    </row>
    <row r="166" spans="2:14" ht="15" customHeight="1" x14ac:dyDescent="0.45">
      <c r="B166" s="88"/>
      <c r="C166" s="90">
        <v>1000000</v>
      </c>
      <c r="D166" s="18" t="s">
        <v>31</v>
      </c>
      <c r="E166" s="33">
        <f>E$118*$C$166/20</f>
        <v>28571.428571428569</v>
      </c>
      <c r="F166" s="33">
        <f t="shared" ref="F166:N166" si="108">F$118*$C$166/20</f>
        <v>20408.163265306124</v>
      </c>
      <c r="G166" s="33">
        <f t="shared" si="108"/>
        <v>14577.259475218661</v>
      </c>
      <c r="H166" s="33">
        <f t="shared" si="108"/>
        <v>10412.328196584753</v>
      </c>
      <c r="I166" s="33">
        <f t="shared" si="108"/>
        <v>7437.3772832748264</v>
      </c>
      <c r="J166" s="33">
        <f t="shared" si="108"/>
        <v>5312.4123451963042</v>
      </c>
      <c r="K166" s="33">
        <f t="shared" si="108"/>
        <v>3794.5802465687907</v>
      </c>
      <c r="L166" s="33">
        <f t="shared" si="108"/>
        <v>2710.4144618348537</v>
      </c>
      <c r="M166" s="33">
        <f t="shared" si="108"/>
        <v>1936.0103298820318</v>
      </c>
      <c r="N166" s="33">
        <f t="shared" si="108"/>
        <v>1382.8645213443071</v>
      </c>
    </row>
    <row r="167" spans="2:14" ht="15" customHeight="1" x14ac:dyDescent="0.45">
      <c r="B167" s="88"/>
      <c r="C167" s="90"/>
      <c r="D167" s="18" t="s">
        <v>48</v>
      </c>
      <c r="E167" s="33"/>
      <c r="F167" s="33"/>
      <c r="G167" s="33"/>
      <c r="H167" s="33"/>
      <c r="I167" s="34">
        <f>SUM(E166:I166)/5</f>
        <v>16281.311358362585</v>
      </c>
      <c r="J167" s="33"/>
      <c r="K167" s="33"/>
      <c r="L167" s="33"/>
      <c r="M167" s="33"/>
      <c r="N167" s="33">
        <f>SUM(E166:N166)/10</f>
        <v>9654.283869663921</v>
      </c>
    </row>
    <row r="168" spans="2:14" ht="15" customHeight="1" x14ac:dyDescent="0.45">
      <c r="B168" s="88"/>
      <c r="C168" s="90"/>
      <c r="D168" s="18" t="s">
        <v>49</v>
      </c>
      <c r="E168" s="33">
        <f>E$119*$C166/20</f>
        <v>28571.428571428569</v>
      </c>
      <c r="F168" s="33">
        <f t="shared" ref="F168:N168" si="109">F$119*$C166/20</f>
        <v>48979.591836734697</v>
      </c>
      <c r="G168" s="33">
        <f t="shared" si="109"/>
        <v>63556.851311953367</v>
      </c>
      <c r="H168" s="33">
        <f t="shared" si="109"/>
        <v>73969.179508538116</v>
      </c>
      <c r="I168" s="34">
        <f t="shared" si="109"/>
        <v>81406.556791812953</v>
      </c>
      <c r="J168" s="33">
        <f t="shared" si="109"/>
        <v>86718.969137009248</v>
      </c>
      <c r="K168" s="33">
        <f t="shared" si="109"/>
        <v>90513.549383578036</v>
      </c>
      <c r="L168" s="33">
        <f t="shared" si="109"/>
        <v>93223.963845412887</v>
      </c>
      <c r="M168" s="33">
        <f t="shared" si="109"/>
        <v>95159.974175294934</v>
      </c>
      <c r="N168" s="33">
        <f t="shared" si="109"/>
        <v>96542.838696639214</v>
      </c>
    </row>
    <row r="169" spans="2:14" ht="15" customHeight="1" x14ac:dyDescent="0.45">
      <c r="B169" s="88"/>
      <c r="C169" s="90">
        <v>2100000</v>
      </c>
      <c r="D169" s="18" t="s">
        <v>31</v>
      </c>
      <c r="E169" s="33">
        <f>E$118*$C169/20</f>
        <v>60000</v>
      </c>
      <c r="F169" s="33">
        <f t="shared" ref="F169:N169" si="110">F$118*$C169/20</f>
        <v>42857.142857142855</v>
      </c>
      <c r="G169" s="33">
        <f t="shared" si="110"/>
        <v>30612.24489795919</v>
      </c>
      <c r="H169" s="33">
        <f t="shared" si="110"/>
        <v>21865.889212827984</v>
      </c>
      <c r="I169" s="33">
        <f t="shared" si="110"/>
        <v>15618.492294877136</v>
      </c>
      <c r="J169" s="33">
        <f t="shared" si="110"/>
        <v>11156.06592491224</v>
      </c>
      <c r="K169" s="33">
        <f t="shared" si="110"/>
        <v>7968.6185177944599</v>
      </c>
      <c r="L169" s="33">
        <f t="shared" si="110"/>
        <v>5691.8703698531926</v>
      </c>
      <c r="M169" s="33">
        <f t="shared" si="110"/>
        <v>4065.6216927522669</v>
      </c>
      <c r="N169" s="33">
        <f t="shared" si="110"/>
        <v>2904.0154948230452</v>
      </c>
    </row>
    <row r="170" spans="2:14" ht="15" customHeight="1" x14ac:dyDescent="0.45">
      <c r="B170" s="88"/>
      <c r="C170" s="90"/>
      <c r="D170" s="18" t="s">
        <v>48</v>
      </c>
      <c r="E170" s="33"/>
      <c r="F170" s="33"/>
      <c r="G170" s="33"/>
      <c r="H170" s="33"/>
      <c r="I170" s="34">
        <f>SUM(E169:I169)/5</f>
        <v>34190.753852561429</v>
      </c>
      <c r="J170" s="33"/>
      <c r="K170" s="33"/>
      <c r="L170" s="33"/>
      <c r="M170" s="33"/>
      <c r="N170" s="33">
        <f>SUM(E169:N169)/10</f>
        <v>20273.996126294234</v>
      </c>
    </row>
    <row r="171" spans="2:14" ht="15" customHeight="1" x14ac:dyDescent="0.45">
      <c r="B171" s="88"/>
      <c r="C171" s="90"/>
      <c r="D171" s="18" t="s">
        <v>49</v>
      </c>
      <c r="E171" s="33">
        <f>E$119*$C169/20</f>
        <v>60000</v>
      </c>
      <c r="F171" s="33">
        <f t="shared" ref="F171:N171" si="111">F$119*$C169/20</f>
        <v>102857.14285714287</v>
      </c>
      <c r="G171" s="33">
        <f t="shared" si="111"/>
        <v>133469.38775510207</v>
      </c>
      <c r="H171" s="33">
        <f t="shared" si="111"/>
        <v>155335.27696793003</v>
      </c>
      <c r="I171" s="34">
        <f t="shared" si="111"/>
        <v>170953.76926280718</v>
      </c>
      <c r="J171" s="33">
        <f t="shared" si="111"/>
        <v>182109.83518771941</v>
      </c>
      <c r="K171" s="33">
        <f t="shared" si="111"/>
        <v>190078.45370551385</v>
      </c>
      <c r="L171" s="33">
        <f t="shared" si="111"/>
        <v>195770.32407536704</v>
      </c>
      <c r="M171" s="33">
        <f t="shared" si="111"/>
        <v>199835.94576811936</v>
      </c>
      <c r="N171" s="33">
        <f t="shared" si="111"/>
        <v>202739.96126294235</v>
      </c>
    </row>
    <row r="172" spans="2:14" ht="15" customHeight="1" x14ac:dyDescent="0.45">
      <c r="B172" s="87" t="s">
        <v>22</v>
      </c>
      <c r="C172" s="89">
        <v>20000</v>
      </c>
      <c r="D172" s="22" t="s">
        <v>31</v>
      </c>
      <c r="E172" s="31">
        <f>E$128*$C172/20</f>
        <v>4</v>
      </c>
      <c r="F172" s="31">
        <f t="shared" ref="F172:N172" si="112">F$128*$C172/20</f>
        <v>4</v>
      </c>
      <c r="G172" s="31">
        <f t="shared" si="112"/>
        <v>4</v>
      </c>
      <c r="H172" s="31">
        <f t="shared" si="112"/>
        <v>4</v>
      </c>
      <c r="I172" s="31">
        <f t="shared" si="112"/>
        <v>4</v>
      </c>
      <c r="J172" s="31">
        <f t="shared" si="112"/>
        <v>4</v>
      </c>
      <c r="K172" s="31">
        <f t="shared" si="112"/>
        <v>4</v>
      </c>
      <c r="L172" s="31">
        <f t="shared" si="112"/>
        <v>4</v>
      </c>
      <c r="M172" s="31">
        <f t="shared" si="112"/>
        <v>4</v>
      </c>
      <c r="N172" s="31">
        <f t="shared" si="112"/>
        <v>4</v>
      </c>
    </row>
    <row r="173" spans="2:14" ht="15" customHeight="1" x14ac:dyDescent="0.45">
      <c r="B173" s="87"/>
      <c r="C173" s="89"/>
      <c r="D173" s="22" t="s">
        <v>48</v>
      </c>
      <c r="E173" s="31"/>
      <c r="F173" s="31"/>
      <c r="G173" s="31"/>
      <c r="H173" s="31"/>
      <c r="I173" s="32">
        <f>SUM(E172:I172)/5</f>
        <v>4</v>
      </c>
      <c r="J173" s="31"/>
      <c r="K173" s="31"/>
      <c r="L173" s="31"/>
      <c r="M173" s="31"/>
      <c r="N173" s="31">
        <f>SUM(E172:N172)/10</f>
        <v>4</v>
      </c>
    </row>
    <row r="174" spans="2:14" ht="15" customHeight="1" x14ac:dyDescent="0.45">
      <c r="B174" s="87"/>
      <c r="C174" s="89"/>
      <c r="D174" s="22" t="s">
        <v>49</v>
      </c>
      <c r="E174" s="31">
        <f>E$129*$C172/20</f>
        <v>4</v>
      </c>
      <c r="F174" s="31">
        <f t="shared" ref="F174:N174" si="113">F$129*$C172/20</f>
        <v>8</v>
      </c>
      <c r="G174" s="31">
        <f t="shared" si="113"/>
        <v>12</v>
      </c>
      <c r="H174" s="31">
        <f t="shared" si="113"/>
        <v>16</v>
      </c>
      <c r="I174" s="32">
        <f t="shared" si="113"/>
        <v>20.000000000000004</v>
      </c>
      <c r="J174" s="31">
        <f t="shared" si="113"/>
        <v>24.000000000000004</v>
      </c>
      <c r="K174" s="31">
        <f t="shared" si="113"/>
        <v>28.000000000000007</v>
      </c>
      <c r="L174" s="31">
        <f t="shared" si="113"/>
        <v>32</v>
      </c>
      <c r="M174" s="31">
        <f t="shared" si="113"/>
        <v>36</v>
      </c>
      <c r="N174" s="31">
        <f t="shared" si="113"/>
        <v>40</v>
      </c>
    </row>
    <row r="175" spans="2:14" ht="15" customHeight="1" x14ac:dyDescent="0.45">
      <c r="B175" s="87"/>
      <c r="C175" s="89">
        <v>400000</v>
      </c>
      <c r="D175" s="22" t="s">
        <v>31</v>
      </c>
      <c r="E175" s="31">
        <f>E$128*$C175/20</f>
        <v>80</v>
      </c>
      <c r="F175" s="31">
        <f t="shared" ref="F175:N175" si="114">F$128*$C175/20</f>
        <v>80</v>
      </c>
      <c r="G175" s="31">
        <f t="shared" si="114"/>
        <v>80</v>
      </c>
      <c r="H175" s="31">
        <f t="shared" si="114"/>
        <v>80</v>
      </c>
      <c r="I175" s="31">
        <f t="shared" si="114"/>
        <v>80</v>
      </c>
      <c r="J175" s="31">
        <f t="shared" si="114"/>
        <v>80</v>
      </c>
      <c r="K175" s="31">
        <f t="shared" si="114"/>
        <v>80</v>
      </c>
      <c r="L175" s="31">
        <f t="shared" si="114"/>
        <v>80</v>
      </c>
      <c r="M175" s="31">
        <f t="shared" si="114"/>
        <v>80</v>
      </c>
      <c r="N175" s="31">
        <f t="shared" si="114"/>
        <v>80</v>
      </c>
    </row>
    <row r="176" spans="2:14" ht="15" customHeight="1" x14ac:dyDescent="0.45">
      <c r="B176" s="87"/>
      <c r="C176" s="89"/>
      <c r="D176" s="22" t="s">
        <v>48</v>
      </c>
      <c r="E176" s="31"/>
      <c r="F176" s="31"/>
      <c r="G176" s="31"/>
      <c r="H176" s="31"/>
      <c r="I176" s="32">
        <f>SUM(E175:I175)/5</f>
        <v>80</v>
      </c>
      <c r="J176" s="31"/>
      <c r="K176" s="31"/>
      <c r="L176" s="31"/>
      <c r="M176" s="31"/>
      <c r="N176" s="31">
        <f>SUM(E175:N175)/10</f>
        <v>80</v>
      </c>
    </row>
    <row r="177" spans="2:14" ht="15" customHeight="1" x14ac:dyDescent="0.45">
      <c r="B177" s="87"/>
      <c r="C177" s="89"/>
      <c r="D177" s="22" t="s">
        <v>49</v>
      </c>
      <c r="E177" s="31">
        <f>E$129*$C175/20</f>
        <v>80</v>
      </c>
      <c r="F177" s="31">
        <f t="shared" ref="F177:N177" si="115">F$129*$C175/20</f>
        <v>160</v>
      </c>
      <c r="G177" s="31">
        <f t="shared" si="115"/>
        <v>240</v>
      </c>
      <c r="H177" s="31">
        <f t="shared" si="115"/>
        <v>320</v>
      </c>
      <c r="I177" s="32">
        <f t="shared" si="115"/>
        <v>400.00000000000011</v>
      </c>
      <c r="J177" s="31">
        <f t="shared" si="115"/>
        <v>480.00000000000011</v>
      </c>
      <c r="K177" s="31">
        <f t="shared" si="115"/>
        <v>560.00000000000011</v>
      </c>
      <c r="L177" s="31">
        <f t="shared" si="115"/>
        <v>640</v>
      </c>
      <c r="M177" s="31">
        <f t="shared" si="115"/>
        <v>719.99999999999989</v>
      </c>
      <c r="N177" s="31">
        <f t="shared" si="115"/>
        <v>800</v>
      </c>
    </row>
    <row r="178" spans="2:14" ht="15" customHeight="1" x14ac:dyDescent="0.45">
      <c r="B178" s="87"/>
      <c r="C178" s="90">
        <v>1000000</v>
      </c>
      <c r="D178" s="18" t="s">
        <v>31</v>
      </c>
      <c r="E178" s="33">
        <f>E$128*$C$166/20</f>
        <v>200</v>
      </c>
      <c r="F178" s="33">
        <f t="shared" ref="F178:N178" si="116">F$128*$C$166/20</f>
        <v>200</v>
      </c>
      <c r="G178" s="33">
        <f t="shared" si="116"/>
        <v>200</v>
      </c>
      <c r="H178" s="33">
        <f t="shared" si="116"/>
        <v>200</v>
      </c>
      <c r="I178" s="33">
        <f t="shared" si="116"/>
        <v>200</v>
      </c>
      <c r="J178" s="33">
        <f t="shared" si="116"/>
        <v>200</v>
      </c>
      <c r="K178" s="33">
        <f t="shared" si="116"/>
        <v>200</v>
      </c>
      <c r="L178" s="33">
        <f t="shared" si="116"/>
        <v>200</v>
      </c>
      <c r="M178" s="33">
        <f t="shared" si="116"/>
        <v>200</v>
      </c>
      <c r="N178" s="33">
        <f t="shared" si="116"/>
        <v>200</v>
      </c>
    </row>
    <row r="179" spans="2:14" ht="15" customHeight="1" x14ac:dyDescent="0.45">
      <c r="B179" s="87"/>
      <c r="C179" s="90"/>
      <c r="D179" s="18" t="s">
        <v>48</v>
      </c>
      <c r="E179" s="33"/>
      <c r="F179" s="33"/>
      <c r="G179" s="33"/>
      <c r="H179" s="33"/>
      <c r="I179" s="34">
        <f>SUM(E178:I178)/5</f>
        <v>200</v>
      </c>
      <c r="J179" s="33"/>
      <c r="K179" s="33"/>
      <c r="L179" s="33"/>
      <c r="M179" s="33"/>
      <c r="N179" s="33">
        <f>SUM(E178:N178)/10</f>
        <v>200</v>
      </c>
    </row>
    <row r="180" spans="2:14" ht="15" customHeight="1" x14ac:dyDescent="0.45">
      <c r="B180" s="87"/>
      <c r="C180" s="90"/>
      <c r="D180" s="18" t="s">
        <v>49</v>
      </c>
      <c r="E180" s="33">
        <f>E$129*$C178/20</f>
        <v>200</v>
      </c>
      <c r="F180" s="33">
        <f t="shared" ref="F180:N180" si="117">F$129*$C178/20</f>
        <v>400</v>
      </c>
      <c r="G180" s="33">
        <f t="shared" si="117"/>
        <v>600</v>
      </c>
      <c r="H180" s="33">
        <f t="shared" si="117"/>
        <v>800</v>
      </c>
      <c r="I180" s="34">
        <f t="shared" si="117"/>
        <v>1000.0000000000002</v>
      </c>
      <c r="J180" s="33">
        <f t="shared" si="117"/>
        <v>1200.0000000000002</v>
      </c>
      <c r="K180" s="33">
        <f t="shared" si="117"/>
        <v>1400.0000000000002</v>
      </c>
      <c r="L180" s="33">
        <f t="shared" si="117"/>
        <v>1600</v>
      </c>
      <c r="M180" s="33">
        <f t="shared" si="117"/>
        <v>1800</v>
      </c>
      <c r="N180" s="33">
        <f t="shared" si="117"/>
        <v>2000</v>
      </c>
    </row>
    <row r="181" spans="2:14" ht="15" customHeight="1" x14ac:dyDescent="0.45">
      <c r="B181" s="87"/>
      <c r="C181" s="90">
        <v>2100000</v>
      </c>
      <c r="D181" s="18" t="s">
        <v>31</v>
      </c>
      <c r="E181" s="33">
        <f>E$128*$C181/20</f>
        <v>420</v>
      </c>
      <c r="F181" s="33">
        <f t="shared" ref="F181:N181" si="118">F$128*$C181/20</f>
        <v>420</v>
      </c>
      <c r="G181" s="33">
        <f t="shared" si="118"/>
        <v>420</v>
      </c>
      <c r="H181" s="33">
        <f t="shared" si="118"/>
        <v>420</v>
      </c>
      <c r="I181" s="33">
        <f t="shared" si="118"/>
        <v>420</v>
      </c>
      <c r="J181" s="33">
        <f t="shared" si="118"/>
        <v>420</v>
      </c>
      <c r="K181" s="33">
        <f t="shared" si="118"/>
        <v>420</v>
      </c>
      <c r="L181" s="33">
        <f t="shared" si="118"/>
        <v>420</v>
      </c>
      <c r="M181" s="33">
        <f t="shared" si="118"/>
        <v>420</v>
      </c>
      <c r="N181" s="33">
        <f t="shared" si="118"/>
        <v>420</v>
      </c>
    </row>
    <row r="182" spans="2:14" ht="15" customHeight="1" x14ac:dyDescent="0.45">
      <c r="B182" s="87"/>
      <c r="C182" s="90"/>
      <c r="D182" s="18" t="s">
        <v>48</v>
      </c>
      <c r="E182" s="33"/>
      <c r="F182" s="33"/>
      <c r="G182" s="33"/>
      <c r="H182" s="33"/>
      <c r="I182" s="34">
        <f>SUM(E181:I181)/5</f>
        <v>420</v>
      </c>
      <c r="J182" s="33"/>
      <c r="K182" s="33"/>
      <c r="L182" s="33"/>
      <c r="M182" s="33"/>
      <c r="N182" s="33">
        <f>SUM(E181:N181)/10</f>
        <v>420</v>
      </c>
    </row>
    <row r="183" spans="2:14" ht="15" customHeight="1" x14ac:dyDescent="0.45">
      <c r="B183" s="87"/>
      <c r="C183" s="90"/>
      <c r="D183" s="18" t="s">
        <v>49</v>
      </c>
      <c r="E183" s="33">
        <f>E$129*$C181/20</f>
        <v>420</v>
      </c>
      <c r="F183" s="33">
        <f t="shared" ref="F183:N183" si="119">F$129*$C181/20</f>
        <v>840</v>
      </c>
      <c r="G183" s="33">
        <f t="shared" si="119"/>
        <v>1260</v>
      </c>
      <c r="H183" s="33">
        <f t="shared" si="119"/>
        <v>1680</v>
      </c>
      <c r="I183" s="34">
        <f t="shared" si="119"/>
        <v>2100.0000000000005</v>
      </c>
      <c r="J183" s="33">
        <f t="shared" si="119"/>
        <v>2520.0000000000005</v>
      </c>
      <c r="K183" s="33">
        <f t="shared" si="119"/>
        <v>2940.0000000000005</v>
      </c>
      <c r="L183" s="33">
        <f t="shared" si="119"/>
        <v>3360</v>
      </c>
      <c r="M183" s="33">
        <f t="shared" si="119"/>
        <v>3780</v>
      </c>
      <c r="N183" s="33">
        <f t="shared" si="119"/>
        <v>4200</v>
      </c>
    </row>
    <row r="184" spans="2:14" ht="15" customHeight="1" x14ac:dyDescent="0.45">
      <c r="B184" s="87" t="s">
        <v>30</v>
      </c>
      <c r="C184" s="89">
        <v>20000</v>
      </c>
      <c r="D184" s="22" t="s">
        <v>31</v>
      </c>
      <c r="E184" s="31">
        <f>E160+E172</f>
        <v>575.42857142857133</v>
      </c>
      <c r="F184" s="31">
        <f t="shared" ref="F184:N184" si="120">F160+F172</f>
        <v>412.16326530612247</v>
      </c>
      <c r="G184" s="31">
        <f t="shared" si="120"/>
        <v>295.54518950437324</v>
      </c>
      <c r="H184" s="31">
        <f t="shared" si="120"/>
        <v>212.24656393169508</v>
      </c>
      <c r="I184" s="31">
        <f t="shared" si="120"/>
        <v>152.74754566549652</v>
      </c>
      <c r="J184" s="31">
        <f t="shared" si="120"/>
        <v>110.24824690392609</v>
      </c>
      <c r="K184" s="31">
        <f t="shared" si="120"/>
        <v>79.891604931375809</v>
      </c>
      <c r="L184" s="31">
        <f t="shared" si="120"/>
        <v>58.20828923669707</v>
      </c>
      <c r="M184" s="31">
        <f t="shared" si="120"/>
        <v>42.72020659764064</v>
      </c>
      <c r="N184" s="31">
        <f t="shared" si="120"/>
        <v>31.657290426886142</v>
      </c>
    </row>
    <row r="185" spans="2:14" ht="15" customHeight="1" x14ac:dyDescent="0.45">
      <c r="B185" s="87"/>
      <c r="C185" s="89"/>
      <c r="D185" s="22" t="s">
        <v>48</v>
      </c>
      <c r="E185" s="31"/>
      <c r="F185" s="31"/>
      <c r="G185" s="31"/>
      <c r="H185" s="31"/>
      <c r="I185" s="32">
        <f>SUM(E184:I184)/5</f>
        <v>329.62622716725173</v>
      </c>
      <c r="J185" s="31"/>
      <c r="K185" s="31"/>
      <c r="L185" s="31"/>
      <c r="M185" s="31"/>
      <c r="N185" s="31">
        <f>SUM(E184:N184)/10</f>
        <v>197.08567739327844</v>
      </c>
    </row>
    <row r="186" spans="2:14" ht="15" customHeight="1" x14ac:dyDescent="0.45">
      <c r="B186" s="87"/>
      <c r="C186" s="89"/>
      <c r="D186" s="22" t="s">
        <v>49</v>
      </c>
      <c r="E186" s="31">
        <f>E162+E174</f>
        <v>575.42857142857133</v>
      </c>
      <c r="F186" s="31">
        <f t="shared" ref="F186:N186" si="121">F162+F174</f>
        <v>987.59183673469397</v>
      </c>
      <c r="G186" s="31">
        <f t="shared" si="121"/>
        <v>1283.1370262390674</v>
      </c>
      <c r="H186" s="31">
        <f t="shared" si="121"/>
        <v>1495.3835901707621</v>
      </c>
      <c r="I186" s="32">
        <f t="shared" si="121"/>
        <v>1648.1311358362589</v>
      </c>
      <c r="J186" s="31">
        <f t="shared" si="121"/>
        <v>1758.3793827401848</v>
      </c>
      <c r="K186" s="31">
        <f t="shared" si="121"/>
        <v>1838.2709876715605</v>
      </c>
      <c r="L186" s="31">
        <f t="shared" si="121"/>
        <v>1896.4792769082578</v>
      </c>
      <c r="M186" s="31">
        <f t="shared" si="121"/>
        <v>1939.1994835058983</v>
      </c>
      <c r="N186" s="31">
        <f t="shared" si="121"/>
        <v>1970.8567739327846</v>
      </c>
    </row>
    <row r="187" spans="2:14" ht="15" customHeight="1" x14ac:dyDescent="0.45">
      <c r="B187" s="87"/>
      <c r="C187" s="89">
        <v>400000</v>
      </c>
      <c r="D187" s="22" t="s">
        <v>31</v>
      </c>
      <c r="E187" s="31">
        <f>E163+E175</f>
        <v>11508.571428571428</v>
      </c>
      <c r="F187" s="31">
        <f t="shared" ref="F187:N187" si="122">F163+F175</f>
        <v>8243.2653061224501</v>
      </c>
      <c r="G187" s="31">
        <f t="shared" si="122"/>
        <v>5910.9037900874655</v>
      </c>
      <c r="H187" s="31">
        <f t="shared" si="122"/>
        <v>4244.9312786339015</v>
      </c>
      <c r="I187" s="31">
        <f t="shared" si="122"/>
        <v>3054.9509133099305</v>
      </c>
      <c r="J187" s="31">
        <f t="shared" si="122"/>
        <v>2204.9649380785218</v>
      </c>
      <c r="K187" s="31">
        <f t="shared" si="122"/>
        <v>1597.8320986275162</v>
      </c>
      <c r="L187" s="31">
        <f t="shared" si="122"/>
        <v>1164.1657847339416</v>
      </c>
      <c r="M187" s="31">
        <f t="shared" si="122"/>
        <v>854.4041319528128</v>
      </c>
      <c r="N187" s="31">
        <f t="shared" si="122"/>
        <v>633.14580853772281</v>
      </c>
    </row>
    <row r="188" spans="2:14" ht="15" customHeight="1" x14ac:dyDescent="0.45">
      <c r="B188" s="87"/>
      <c r="C188" s="89"/>
      <c r="D188" s="22" t="s">
        <v>48</v>
      </c>
      <c r="E188" s="31"/>
      <c r="F188" s="31"/>
      <c r="G188" s="31"/>
      <c r="H188" s="31"/>
      <c r="I188" s="32">
        <f>SUM(E187:I187)/5</f>
        <v>6592.5245433450345</v>
      </c>
      <c r="J188" s="31"/>
      <c r="K188" s="31"/>
      <c r="L188" s="31"/>
      <c r="M188" s="31"/>
      <c r="N188" s="31">
        <f>SUM(E187:N187)/10</f>
        <v>3941.7135478655682</v>
      </c>
    </row>
    <row r="189" spans="2:14" ht="15" customHeight="1" x14ac:dyDescent="0.45">
      <c r="B189" s="87"/>
      <c r="C189" s="89"/>
      <c r="D189" s="22" t="s">
        <v>49</v>
      </c>
      <c r="E189" s="31">
        <f>E165+E177</f>
        <v>11508.571428571428</v>
      </c>
      <c r="F189" s="31">
        <f t="shared" ref="F189:N189" si="123">F165+F177</f>
        <v>19751.836734693879</v>
      </c>
      <c r="G189" s="31">
        <f t="shared" si="123"/>
        <v>25662.740524781348</v>
      </c>
      <c r="H189" s="31">
        <f t="shared" si="123"/>
        <v>29907.67180341524</v>
      </c>
      <c r="I189" s="32">
        <f t="shared" si="123"/>
        <v>32962.622716725178</v>
      </c>
      <c r="J189" s="31">
        <f t="shared" si="123"/>
        <v>35167.587654803698</v>
      </c>
      <c r="K189" s="31">
        <f t="shared" si="123"/>
        <v>36765.419753431212</v>
      </c>
      <c r="L189" s="31">
        <f t="shared" si="123"/>
        <v>37929.585538165156</v>
      </c>
      <c r="M189" s="31">
        <f t="shared" si="123"/>
        <v>38783.989670117968</v>
      </c>
      <c r="N189" s="31">
        <f t="shared" si="123"/>
        <v>39417.135478655691</v>
      </c>
    </row>
    <row r="190" spans="2:14" ht="15" customHeight="1" x14ac:dyDescent="0.45">
      <c r="B190" s="87"/>
      <c r="C190" s="90">
        <v>1000000</v>
      </c>
      <c r="D190" s="18" t="s">
        <v>31</v>
      </c>
      <c r="E190" s="33">
        <f>E166+E178</f>
        <v>28771.428571428569</v>
      </c>
      <c r="F190" s="33">
        <f t="shared" ref="F190:N190" si="124">F166+F178</f>
        <v>20608.163265306124</v>
      </c>
      <c r="G190" s="33">
        <f t="shared" si="124"/>
        <v>14777.259475218661</v>
      </c>
      <c r="H190" s="33">
        <f t="shared" si="124"/>
        <v>10612.328196584753</v>
      </c>
      <c r="I190" s="33">
        <f t="shared" si="124"/>
        <v>7637.3772832748264</v>
      </c>
      <c r="J190" s="33">
        <f t="shared" si="124"/>
        <v>5512.4123451963042</v>
      </c>
      <c r="K190" s="33">
        <f t="shared" si="124"/>
        <v>3994.5802465687907</v>
      </c>
      <c r="L190" s="33">
        <f t="shared" si="124"/>
        <v>2910.4144618348537</v>
      </c>
      <c r="M190" s="33">
        <f t="shared" si="124"/>
        <v>2136.0103298820318</v>
      </c>
      <c r="N190" s="33">
        <f t="shared" si="124"/>
        <v>1582.8645213443071</v>
      </c>
    </row>
    <row r="191" spans="2:14" ht="15" customHeight="1" x14ac:dyDescent="0.45">
      <c r="B191" s="87"/>
      <c r="C191" s="90"/>
      <c r="D191" s="18" t="s">
        <v>48</v>
      </c>
      <c r="E191" s="33"/>
      <c r="F191" s="33"/>
      <c r="G191" s="33"/>
      <c r="H191" s="33"/>
      <c r="I191" s="34">
        <f>SUM(E190:I190)/5</f>
        <v>16481.311358362585</v>
      </c>
      <c r="J191" s="33"/>
      <c r="K191" s="33"/>
      <c r="L191" s="33"/>
      <c r="M191" s="33"/>
      <c r="N191" s="33">
        <f>SUM(E190:N190)/10</f>
        <v>9854.283869663921</v>
      </c>
    </row>
    <row r="192" spans="2:14" ht="15" customHeight="1" x14ac:dyDescent="0.45">
      <c r="B192" s="87"/>
      <c r="C192" s="90"/>
      <c r="D192" s="18" t="s">
        <v>49</v>
      </c>
      <c r="E192" s="33">
        <f>E168+E180</f>
        <v>28771.428571428569</v>
      </c>
      <c r="F192" s="33">
        <f t="shared" ref="F192:N192" si="125">F168+F180</f>
        <v>49379.591836734697</v>
      </c>
      <c r="G192" s="33">
        <f t="shared" si="125"/>
        <v>64156.851311953367</v>
      </c>
      <c r="H192" s="33">
        <f t="shared" si="125"/>
        <v>74769.179508538116</v>
      </c>
      <c r="I192" s="34">
        <f t="shared" si="125"/>
        <v>82406.556791812953</v>
      </c>
      <c r="J192" s="33">
        <f t="shared" si="125"/>
        <v>87918.969137009248</v>
      </c>
      <c r="K192" s="33">
        <f t="shared" si="125"/>
        <v>91913.549383578036</v>
      </c>
      <c r="L192" s="33">
        <f t="shared" si="125"/>
        <v>94823.963845412887</v>
      </c>
      <c r="M192" s="33">
        <f t="shared" si="125"/>
        <v>96959.974175294934</v>
      </c>
      <c r="N192" s="33">
        <f t="shared" si="125"/>
        <v>98542.838696639214</v>
      </c>
    </row>
    <row r="193" spans="2:14" ht="15" customHeight="1" x14ac:dyDescent="0.45">
      <c r="B193" s="87"/>
      <c r="C193" s="90">
        <v>2100000</v>
      </c>
      <c r="D193" s="18" t="s">
        <v>31</v>
      </c>
      <c r="E193" s="33">
        <f>E169+E181</f>
        <v>60420</v>
      </c>
      <c r="F193" s="33">
        <f t="shared" ref="F193:N193" si="126">F169+F181</f>
        <v>43277.142857142855</v>
      </c>
      <c r="G193" s="33">
        <f t="shared" si="126"/>
        <v>31032.24489795919</v>
      </c>
      <c r="H193" s="33">
        <f t="shared" si="126"/>
        <v>22285.889212827984</v>
      </c>
      <c r="I193" s="33">
        <f t="shared" si="126"/>
        <v>16038.492294877136</v>
      </c>
      <c r="J193" s="33">
        <f t="shared" si="126"/>
        <v>11576.06592491224</v>
      </c>
      <c r="K193" s="33">
        <f t="shared" si="126"/>
        <v>8388.6185177944608</v>
      </c>
      <c r="L193" s="33">
        <f t="shared" si="126"/>
        <v>6111.8703698531926</v>
      </c>
      <c r="M193" s="33">
        <f t="shared" si="126"/>
        <v>4485.6216927522673</v>
      </c>
      <c r="N193" s="33">
        <f t="shared" si="126"/>
        <v>3324.0154948230452</v>
      </c>
    </row>
    <row r="194" spans="2:14" ht="15" customHeight="1" x14ac:dyDescent="0.45">
      <c r="B194" s="87"/>
      <c r="C194" s="90"/>
      <c r="D194" s="18" t="s">
        <v>48</v>
      </c>
      <c r="E194" s="33"/>
      <c r="F194" s="33"/>
      <c r="G194" s="33"/>
      <c r="H194" s="33"/>
      <c r="I194" s="34">
        <f>SUM(E193:I193)/5</f>
        <v>34610.753852561429</v>
      </c>
      <c r="J194" s="33"/>
      <c r="K194" s="33"/>
      <c r="L194" s="33"/>
      <c r="M194" s="33"/>
      <c r="N194" s="33">
        <f>SUM(E193:N193)/10</f>
        <v>20693.996126294234</v>
      </c>
    </row>
    <row r="195" spans="2:14" ht="15" customHeight="1" x14ac:dyDescent="0.45">
      <c r="B195" s="87"/>
      <c r="C195" s="90"/>
      <c r="D195" s="18" t="s">
        <v>49</v>
      </c>
      <c r="E195" s="33">
        <f>E171+E183</f>
        <v>60420</v>
      </c>
      <c r="F195" s="33">
        <f t="shared" ref="F195:N195" si="127">F171+F183</f>
        <v>103697.14285714287</v>
      </c>
      <c r="G195" s="33">
        <f t="shared" si="127"/>
        <v>134729.38775510207</v>
      </c>
      <c r="H195" s="33">
        <f t="shared" si="127"/>
        <v>157015.27696793003</v>
      </c>
      <c r="I195" s="34">
        <f t="shared" si="127"/>
        <v>173053.76926280718</v>
      </c>
      <c r="J195" s="33">
        <f t="shared" si="127"/>
        <v>184629.83518771941</v>
      </c>
      <c r="K195" s="33">
        <f t="shared" si="127"/>
        <v>193018.45370551385</v>
      </c>
      <c r="L195" s="33">
        <f t="shared" si="127"/>
        <v>199130.32407536704</v>
      </c>
      <c r="M195" s="33">
        <f t="shared" si="127"/>
        <v>203615.94576811936</v>
      </c>
      <c r="N195" s="33">
        <f t="shared" si="127"/>
        <v>206939.96126294235</v>
      </c>
    </row>
    <row r="196" spans="2:14" ht="15" customHeight="1" x14ac:dyDescent="0.45">
      <c r="B196" s="5"/>
      <c r="C196" s="1"/>
      <c r="D196" s="53"/>
      <c r="E196" s="12"/>
      <c r="F196" s="12"/>
      <c r="G196" s="12"/>
      <c r="H196" s="12"/>
      <c r="I196" s="12"/>
      <c r="J196" s="12"/>
      <c r="K196" s="12"/>
      <c r="L196" s="12"/>
      <c r="M196" s="12"/>
      <c r="N196" s="12"/>
    </row>
    <row r="197" spans="2:14" ht="15" customHeight="1" x14ac:dyDescent="0.45">
      <c r="D197" s="16"/>
      <c r="E197" s="15"/>
      <c r="F197" s="15"/>
      <c r="G197" s="15"/>
      <c r="H197" s="15"/>
      <c r="I197" s="15"/>
      <c r="J197" s="15"/>
      <c r="K197" s="15"/>
      <c r="L197" s="15"/>
      <c r="M197" s="15"/>
      <c r="N197" s="15"/>
    </row>
  </sheetData>
  <mergeCells count="113">
    <mergeCell ref="B20:C21"/>
    <mergeCell ref="B16:C19"/>
    <mergeCell ref="B14:C15"/>
    <mergeCell ref="B23:B24"/>
    <mergeCell ref="E23:E24"/>
    <mergeCell ref="F23:F24"/>
    <mergeCell ref="G23:G24"/>
    <mergeCell ref="H23:H24"/>
    <mergeCell ref="I23:I24"/>
    <mergeCell ref="C78:C82"/>
    <mergeCell ref="B70:B82"/>
    <mergeCell ref="C38:C41"/>
    <mergeCell ref="C42:C46"/>
    <mergeCell ref="C47:C51"/>
    <mergeCell ref="B38:B51"/>
    <mergeCell ref="C57:C61"/>
    <mergeCell ref="C62:C66"/>
    <mergeCell ref="B52:B66"/>
    <mergeCell ref="C70:C74"/>
    <mergeCell ref="C75:C77"/>
    <mergeCell ref="C52:C56"/>
    <mergeCell ref="B83:B96"/>
    <mergeCell ref="B97:B111"/>
    <mergeCell ref="B115:B127"/>
    <mergeCell ref="C115:C119"/>
    <mergeCell ref="C120:C122"/>
    <mergeCell ref="C123:C127"/>
    <mergeCell ref="C83:C86"/>
    <mergeCell ref="C87:C91"/>
    <mergeCell ref="C92:C96"/>
    <mergeCell ref="C97:C101"/>
    <mergeCell ref="C102:C106"/>
    <mergeCell ref="C107:C111"/>
    <mergeCell ref="B113:B114"/>
    <mergeCell ref="B184:B195"/>
    <mergeCell ref="C184:C186"/>
    <mergeCell ref="C187:C189"/>
    <mergeCell ref="C190:C192"/>
    <mergeCell ref="C193:C195"/>
    <mergeCell ref="C137:C141"/>
    <mergeCell ref="B142:B156"/>
    <mergeCell ref="C142:C146"/>
    <mergeCell ref="C147:C151"/>
    <mergeCell ref="C152:C156"/>
    <mergeCell ref="B128:B141"/>
    <mergeCell ref="C128:C131"/>
    <mergeCell ref="C132:C136"/>
    <mergeCell ref="C160:C162"/>
    <mergeCell ref="C163:C165"/>
    <mergeCell ref="C166:C168"/>
    <mergeCell ref="C169:C171"/>
    <mergeCell ref="B160:B171"/>
    <mergeCell ref="B172:B183"/>
    <mergeCell ref="C172:C174"/>
    <mergeCell ref="C175:C177"/>
    <mergeCell ref="C178:C180"/>
    <mergeCell ref="C181:C183"/>
    <mergeCell ref="B158:D159"/>
    <mergeCell ref="K23:K24"/>
    <mergeCell ref="L23:L24"/>
    <mergeCell ref="M23:M24"/>
    <mergeCell ref="N23:N24"/>
    <mergeCell ref="B68:B69"/>
    <mergeCell ref="E68:E69"/>
    <mergeCell ref="F68:F69"/>
    <mergeCell ref="G68:G69"/>
    <mergeCell ref="H68:H69"/>
    <mergeCell ref="I68:I69"/>
    <mergeCell ref="J68:J69"/>
    <mergeCell ref="K68:K69"/>
    <mergeCell ref="L68:L69"/>
    <mergeCell ref="M68:M69"/>
    <mergeCell ref="N68:N69"/>
    <mergeCell ref="B25:B37"/>
    <mergeCell ref="C25:C29"/>
    <mergeCell ref="C30:C32"/>
    <mergeCell ref="C33:C37"/>
    <mergeCell ref="J23:J24"/>
    <mergeCell ref="H158:H159"/>
    <mergeCell ref="J113:J114"/>
    <mergeCell ref="K113:K114"/>
    <mergeCell ref="L113:L114"/>
    <mergeCell ref="M113:M114"/>
    <mergeCell ref="N113:N114"/>
    <mergeCell ref="E113:E114"/>
    <mergeCell ref="F113:F114"/>
    <mergeCell ref="G113:G114"/>
    <mergeCell ref="H113:H114"/>
    <mergeCell ref="I113:I114"/>
    <mergeCell ref="K2:M2"/>
    <mergeCell ref="B2:C10"/>
    <mergeCell ref="D2:E3"/>
    <mergeCell ref="G2:I3"/>
    <mergeCell ref="N158:N159"/>
    <mergeCell ref="B12:B13"/>
    <mergeCell ref="E12:E13"/>
    <mergeCell ref="F12:F13"/>
    <mergeCell ref="G12:G13"/>
    <mergeCell ref="H12:H13"/>
    <mergeCell ref="I12:I13"/>
    <mergeCell ref="J12:J13"/>
    <mergeCell ref="K12:K13"/>
    <mergeCell ref="L12:L13"/>
    <mergeCell ref="M12:M13"/>
    <mergeCell ref="N12:N13"/>
    <mergeCell ref="I158:I159"/>
    <mergeCell ref="J158:J159"/>
    <mergeCell ref="K158:K159"/>
    <mergeCell ref="L158:L159"/>
    <mergeCell ref="M158:M159"/>
    <mergeCell ref="E158:E159"/>
    <mergeCell ref="F158:F159"/>
    <mergeCell ref="G158:G159"/>
  </mergeCells>
  <conditionalFormatting sqref="E10">
    <cfRule type="cellIs" dxfId="2" priority="1" operator="lessThan">
      <formula>1</formula>
    </cfRule>
    <cfRule type="cellIs" dxfId="1" priority="2" operator="greaterThan">
      <formula>1</formula>
    </cfRule>
    <cfRule type="cellIs" dxfId="0" priority="3" operator="equal">
      <formula>1</formula>
    </cfRule>
  </conditionalFormatting>
  <pageMargins left="0.7" right="0.7" top="0.75" bottom="0.75" header="0.3" footer="0.3"/>
  <pageSetup orientation="portrait" r:id="rId1"/>
  <ignoredErrors>
    <ignoredError sqref="E10" formulaRange="1"/>
    <ignoredError sqref="I35 N35 I44 N44 I49 N49 I59 N59 I64 N64 I80 N80 I89 N89 I94 N94 I104 N104 I109 N109 I125 N125 I134 N134 I139 N139 I149 N149 I154 N154 I185 N185 I188 N188 I191 N191 I194 N19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8A8B3-4D3D-4488-B4BF-24906CFC65EC}">
  <dimension ref="A1:O42"/>
  <sheetViews>
    <sheetView zoomScaleNormal="100" workbookViewId="0">
      <selection activeCell="B2" sqref="B2:C8"/>
    </sheetView>
  </sheetViews>
  <sheetFormatPr defaultRowHeight="15" customHeight="1" x14ac:dyDescent="0.45"/>
  <cols>
    <col min="1" max="1" width="1.73046875" style="3" customWidth="1"/>
    <col min="2" max="2" width="23" style="3" customWidth="1"/>
    <col min="3" max="3" width="6.9296875" style="3" customWidth="1"/>
    <col min="4" max="4" width="24.1328125" style="3" bestFit="1" customWidth="1"/>
    <col min="5" max="14" width="12" style="3" customWidth="1"/>
    <col min="15" max="15" width="1.6640625" style="3" customWidth="1"/>
    <col min="16" max="16" width="14.46484375" style="3" customWidth="1"/>
    <col min="17" max="17" width="1.53125" style="3" customWidth="1"/>
    <col min="18" max="16384" width="9.06640625" style="3"/>
  </cols>
  <sheetData>
    <row r="1" spans="1:15" ht="15" customHeight="1" x14ac:dyDescent="0.45">
      <c r="A1" s="1"/>
      <c r="B1" s="1"/>
      <c r="C1" s="1"/>
      <c r="D1" s="1"/>
      <c r="E1" s="1"/>
      <c r="F1" s="1"/>
      <c r="G1" s="1"/>
      <c r="H1" s="1"/>
      <c r="I1" s="1"/>
      <c r="J1" s="1"/>
      <c r="K1" s="1"/>
      <c r="L1" s="1"/>
      <c r="M1" s="1"/>
      <c r="N1" s="1"/>
      <c r="O1" s="13"/>
    </row>
    <row r="2" spans="1:15" ht="15" customHeight="1" x14ac:dyDescent="0.45">
      <c r="A2" s="6"/>
      <c r="B2" s="132" t="s">
        <v>64</v>
      </c>
      <c r="C2" s="132"/>
      <c r="D2" s="77" t="s">
        <v>65</v>
      </c>
      <c r="E2" s="78"/>
      <c r="F2" s="7"/>
      <c r="G2" s="118" t="s">
        <v>50</v>
      </c>
      <c r="H2" s="118"/>
      <c r="I2" s="118"/>
      <c r="J2" s="118"/>
      <c r="K2" s="8"/>
      <c r="L2" s="8"/>
      <c r="M2" s="8"/>
      <c r="N2" s="8"/>
      <c r="O2" s="6"/>
    </row>
    <row r="3" spans="1:15" ht="15" customHeight="1" x14ac:dyDescent="0.45">
      <c r="A3" s="6"/>
      <c r="B3" s="132"/>
      <c r="C3" s="132"/>
      <c r="D3" s="79"/>
      <c r="E3" s="80"/>
      <c r="F3" s="7"/>
      <c r="G3" s="118"/>
      <c r="H3" s="118"/>
      <c r="I3" s="118"/>
      <c r="J3" s="118"/>
      <c r="K3" s="8"/>
      <c r="L3" s="8"/>
      <c r="M3" s="8"/>
      <c r="N3" s="8"/>
      <c r="O3" s="6"/>
    </row>
    <row r="4" spans="1:15" ht="15" customHeight="1" x14ac:dyDescent="0.45">
      <c r="A4" s="6"/>
      <c r="B4" s="132"/>
      <c r="C4" s="132"/>
      <c r="D4" s="40" t="s">
        <v>2</v>
      </c>
      <c r="E4" s="41">
        <v>100000</v>
      </c>
      <c r="F4" s="7"/>
      <c r="G4" s="119" t="s">
        <v>51</v>
      </c>
      <c r="H4" s="74"/>
      <c r="I4" s="123"/>
      <c r="J4" s="120">
        <v>314.25</v>
      </c>
      <c r="K4" s="8"/>
      <c r="L4" s="8"/>
      <c r="M4" s="8"/>
      <c r="N4" s="8"/>
      <c r="O4" s="6"/>
    </row>
    <row r="5" spans="1:15" ht="15" customHeight="1" x14ac:dyDescent="0.45">
      <c r="A5" s="6"/>
      <c r="B5" s="132"/>
      <c r="C5" s="132"/>
      <c r="D5" s="8"/>
      <c r="E5" s="8"/>
      <c r="F5" s="6"/>
      <c r="G5" s="119" t="s">
        <v>52</v>
      </c>
      <c r="H5" s="74"/>
      <c r="I5" s="123"/>
      <c r="J5" s="121">
        <v>42005</v>
      </c>
      <c r="K5" s="8"/>
      <c r="L5" s="8"/>
      <c r="M5" s="8"/>
      <c r="N5" s="8"/>
      <c r="O5" s="6"/>
    </row>
    <row r="6" spans="1:15" ht="15" customHeight="1" x14ac:dyDescent="0.45">
      <c r="A6" s="6"/>
      <c r="B6" s="132"/>
      <c r="C6" s="132"/>
      <c r="D6" s="8"/>
      <c r="E6" s="8"/>
      <c r="F6" s="6"/>
      <c r="G6" s="119" t="s">
        <v>53</v>
      </c>
      <c r="H6" s="74"/>
      <c r="I6" s="123"/>
      <c r="J6" s="120">
        <v>94443.520000000004</v>
      </c>
      <c r="K6" s="8"/>
      <c r="L6" s="8"/>
      <c r="M6" s="8"/>
      <c r="N6" s="8"/>
      <c r="O6" s="6"/>
    </row>
    <row r="7" spans="1:15" ht="15" customHeight="1" x14ac:dyDescent="0.45">
      <c r="A7" s="6"/>
      <c r="B7" s="132"/>
      <c r="C7" s="132"/>
      <c r="D7" s="8"/>
      <c r="E7" s="8"/>
      <c r="F7" s="6"/>
      <c r="G7" s="119" t="s">
        <v>54</v>
      </c>
      <c r="H7" s="74"/>
      <c r="I7" s="123"/>
      <c r="J7" s="121">
        <v>45658</v>
      </c>
      <c r="K7" s="8"/>
      <c r="L7" s="8"/>
      <c r="M7" s="8"/>
      <c r="N7" s="8"/>
      <c r="O7" s="6"/>
    </row>
    <row r="8" spans="1:15" ht="15" customHeight="1" x14ac:dyDescent="0.45">
      <c r="A8" s="105"/>
      <c r="B8" s="133"/>
      <c r="C8" s="133"/>
      <c r="D8" s="8"/>
      <c r="E8" s="8"/>
      <c r="F8" s="104"/>
      <c r="G8" s="22" t="s">
        <v>73</v>
      </c>
      <c r="H8" s="74"/>
      <c r="I8" s="123"/>
      <c r="J8" s="122">
        <f>(J6/J4)^(1/DATEDIF(J5,J7,"Y"))-1</f>
        <v>0.76925197017405411</v>
      </c>
      <c r="K8" s="8"/>
      <c r="L8" s="8"/>
      <c r="M8" s="8"/>
      <c r="N8" s="8"/>
      <c r="O8" s="6"/>
    </row>
    <row r="9" spans="1:15" ht="15" customHeight="1" x14ac:dyDescent="0.45">
      <c r="A9" s="1"/>
      <c r="B9" s="1"/>
      <c r="C9" s="1"/>
      <c r="D9" s="124"/>
      <c r="E9" s="8"/>
      <c r="F9" s="7"/>
      <c r="G9" s="8"/>
      <c r="H9" s="8"/>
      <c r="I9" s="8"/>
      <c r="J9" s="8"/>
      <c r="K9" s="8"/>
      <c r="L9" s="8"/>
      <c r="M9" s="8"/>
      <c r="N9" s="8"/>
      <c r="O9" s="6"/>
    </row>
    <row r="10" spans="1:15" ht="15" customHeight="1" x14ac:dyDescent="0.45">
      <c r="A10" s="6"/>
      <c r="B10" s="139" t="s">
        <v>72</v>
      </c>
      <c r="C10" s="125"/>
      <c r="D10" s="125"/>
      <c r="E10" s="83" t="s">
        <v>3</v>
      </c>
      <c r="F10" s="83" t="s">
        <v>4</v>
      </c>
      <c r="G10" s="83" t="s">
        <v>5</v>
      </c>
      <c r="H10" s="83" t="s">
        <v>6</v>
      </c>
      <c r="I10" s="83" t="s">
        <v>7</v>
      </c>
      <c r="J10" s="83" t="s">
        <v>8</v>
      </c>
      <c r="K10" s="83" t="s">
        <v>9</v>
      </c>
      <c r="L10" s="83" t="s">
        <v>10</v>
      </c>
      <c r="M10" s="83" t="s">
        <v>11</v>
      </c>
      <c r="N10" s="83" t="s">
        <v>12</v>
      </c>
      <c r="O10" s="9"/>
    </row>
    <row r="11" spans="1:15" ht="15" customHeight="1" x14ac:dyDescent="0.45">
      <c r="A11" s="6"/>
      <c r="B11" s="140"/>
      <c r="C11" s="134"/>
      <c r="D11" s="134"/>
      <c r="E11" s="84"/>
      <c r="F11" s="84"/>
      <c r="G11" s="84"/>
      <c r="H11" s="84"/>
      <c r="I11" s="84"/>
      <c r="J11" s="84"/>
      <c r="K11" s="84"/>
      <c r="L11" s="84"/>
      <c r="M11" s="84"/>
      <c r="N11" s="84"/>
      <c r="O11" s="6"/>
    </row>
    <row r="12" spans="1:15" ht="15" customHeight="1" x14ac:dyDescent="0.45">
      <c r="A12" s="6"/>
      <c r="B12" s="141" t="s">
        <v>74</v>
      </c>
      <c r="C12" s="135">
        <v>0.2</v>
      </c>
      <c r="D12" s="116" t="s">
        <v>0</v>
      </c>
      <c r="E12" s="106">
        <f>($E$4 * $C12) + $E$4</f>
        <v>120000</v>
      </c>
      <c r="F12" s="107">
        <f>(E12 * $C12) + E12</f>
        <v>144000</v>
      </c>
      <c r="G12" s="107">
        <f t="shared" ref="G12:N12" si="0">(F12 * $C12) + F12</f>
        <v>172800</v>
      </c>
      <c r="H12" s="107">
        <f t="shared" si="0"/>
        <v>207360</v>
      </c>
      <c r="I12" s="107">
        <f t="shared" si="0"/>
        <v>248832</v>
      </c>
      <c r="J12" s="107">
        <f t="shared" si="0"/>
        <v>298598.40000000002</v>
      </c>
      <c r="K12" s="107">
        <f t="shared" si="0"/>
        <v>358318.08000000002</v>
      </c>
      <c r="L12" s="107">
        <f t="shared" si="0"/>
        <v>429981.696</v>
      </c>
      <c r="M12" s="107">
        <f t="shared" si="0"/>
        <v>515978.03519999998</v>
      </c>
      <c r="N12" s="107">
        <f t="shared" si="0"/>
        <v>619173.64223999996</v>
      </c>
      <c r="O12" s="10"/>
    </row>
    <row r="13" spans="1:15" ht="15" customHeight="1" x14ac:dyDescent="0.45">
      <c r="A13" s="6"/>
      <c r="B13" s="141"/>
      <c r="C13" s="135"/>
      <c r="D13" s="115" t="s">
        <v>1</v>
      </c>
      <c r="E13" s="108">
        <f>E12*21000000</f>
        <v>2520000000000</v>
      </c>
      <c r="F13" s="109">
        <f t="shared" ref="F13:N13" si="1">F12*21000000</f>
        <v>3024000000000</v>
      </c>
      <c r="G13" s="109">
        <f t="shared" si="1"/>
        <v>3628800000000</v>
      </c>
      <c r="H13" s="109">
        <f t="shared" si="1"/>
        <v>4354560000000</v>
      </c>
      <c r="I13" s="109">
        <f t="shared" si="1"/>
        <v>5225472000000</v>
      </c>
      <c r="J13" s="109">
        <f t="shared" si="1"/>
        <v>6270566400000.001</v>
      </c>
      <c r="K13" s="109">
        <f t="shared" si="1"/>
        <v>7524679680000</v>
      </c>
      <c r="L13" s="109">
        <f t="shared" si="1"/>
        <v>9029615616000</v>
      </c>
      <c r="M13" s="109">
        <f t="shared" si="1"/>
        <v>10835538739200</v>
      </c>
      <c r="N13" s="109">
        <f t="shared" si="1"/>
        <v>13002646487040</v>
      </c>
      <c r="O13" s="10"/>
    </row>
    <row r="14" spans="1:15" ht="15" customHeight="1" x14ac:dyDescent="0.45">
      <c r="A14" s="6"/>
      <c r="B14" s="141"/>
      <c r="C14" s="135"/>
      <c r="D14" s="117" t="s">
        <v>14</v>
      </c>
      <c r="E14" s="110">
        <f>( ( E12 - $E$4 ) ) / E12</f>
        <v>0.16666666666666666</v>
      </c>
      <c r="F14" s="110">
        <f t="shared" ref="F14:N14" si="2">( ( F12 - $E$4 ) ) / F12</f>
        <v>0.30555555555555558</v>
      </c>
      <c r="G14" s="110">
        <f t="shared" si="2"/>
        <v>0.42129629629629628</v>
      </c>
      <c r="H14" s="110">
        <f t="shared" si="2"/>
        <v>0.51774691358024694</v>
      </c>
      <c r="I14" s="111">
        <f t="shared" si="2"/>
        <v>0.5981224279835391</v>
      </c>
      <c r="J14" s="110">
        <f t="shared" si="2"/>
        <v>0.66510202331961599</v>
      </c>
      <c r="K14" s="110">
        <f t="shared" si="2"/>
        <v>0.72091835276634664</v>
      </c>
      <c r="L14" s="110">
        <f t="shared" si="2"/>
        <v>0.76743196063862218</v>
      </c>
      <c r="M14" s="110">
        <f t="shared" si="2"/>
        <v>0.80619330053218508</v>
      </c>
      <c r="N14" s="110">
        <f t="shared" si="2"/>
        <v>0.83849441711015427</v>
      </c>
      <c r="O14" s="11"/>
    </row>
    <row r="15" spans="1:15" ht="15" customHeight="1" x14ac:dyDescent="0.45">
      <c r="A15" s="6"/>
      <c r="B15" s="141"/>
      <c r="C15" s="135"/>
      <c r="D15" s="117" t="s">
        <v>13</v>
      </c>
      <c r="E15" s="110">
        <f>1-E14</f>
        <v>0.83333333333333337</v>
      </c>
      <c r="F15" s="110">
        <f t="shared" ref="F15:N15" si="3">1-F14</f>
        <v>0.69444444444444442</v>
      </c>
      <c r="G15" s="110">
        <f t="shared" si="3"/>
        <v>0.57870370370370372</v>
      </c>
      <c r="H15" s="110">
        <f t="shared" si="3"/>
        <v>0.48225308641975306</v>
      </c>
      <c r="I15" s="111">
        <f t="shared" si="3"/>
        <v>0.4018775720164609</v>
      </c>
      <c r="J15" s="110">
        <f t="shared" si="3"/>
        <v>0.33489797668038401</v>
      </c>
      <c r="K15" s="110">
        <f t="shared" si="3"/>
        <v>0.27908164723365336</v>
      </c>
      <c r="L15" s="110">
        <f t="shared" si="3"/>
        <v>0.23256803936137782</v>
      </c>
      <c r="M15" s="110">
        <f t="shared" si="3"/>
        <v>0.19380669946781492</v>
      </c>
      <c r="N15" s="110">
        <f t="shared" si="3"/>
        <v>0.16150558288984573</v>
      </c>
      <c r="O15" s="11"/>
    </row>
    <row r="16" spans="1:15" ht="15" customHeight="1" x14ac:dyDescent="0.45">
      <c r="A16" s="6"/>
      <c r="B16" s="141"/>
      <c r="C16" s="135"/>
      <c r="D16" s="115" t="s">
        <v>19</v>
      </c>
      <c r="E16" s="112">
        <f>E14</f>
        <v>0.16666666666666666</v>
      </c>
      <c r="F16" s="113">
        <f>F14-E14</f>
        <v>0.13888888888888892</v>
      </c>
      <c r="G16" s="113">
        <f>G14-F14</f>
        <v>0.1157407407407407</v>
      </c>
      <c r="H16" s="113">
        <f t="shared" ref="H16:N16" si="4">H14-G14</f>
        <v>9.6450617283950657E-2</v>
      </c>
      <c r="I16" s="113">
        <f t="shared" si="4"/>
        <v>8.0375514403292159E-2</v>
      </c>
      <c r="J16" s="113">
        <f t="shared" si="4"/>
        <v>6.6979595336076891E-2</v>
      </c>
      <c r="K16" s="113">
        <f t="shared" si="4"/>
        <v>5.581632944673065E-2</v>
      </c>
      <c r="L16" s="113">
        <f t="shared" si="4"/>
        <v>4.6513607872275542E-2</v>
      </c>
      <c r="M16" s="113">
        <f t="shared" si="4"/>
        <v>3.8761339893562896E-2</v>
      </c>
      <c r="N16" s="113">
        <f t="shared" si="4"/>
        <v>3.2301116577969191E-2</v>
      </c>
      <c r="O16" s="10"/>
    </row>
    <row r="17" spans="1:15" ht="15" customHeight="1" x14ac:dyDescent="0.45">
      <c r="A17" s="6"/>
      <c r="B17" s="142"/>
      <c r="C17" s="136"/>
      <c r="D17" s="115" t="s">
        <v>75</v>
      </c>
      <c r="E17" s="112"/>
      <c r="F17" s="113"/>
      <c r="G17" s="113"/>
      <c r="H17" s="113"/>
      <c r="I17" s="113">
        <f>SUM(E16:I16)/5</f>
        <v>0.11962448559670782</v>
      </c>
      <c r="J17" s="114"/>
      <c r="K17" s="114"/>
      <c r="L17" s="114"/>
      <c r="M17" s="114"/>
      <c r="N17" s="113">
        <f>SUM(E16:N16)/10</f>
        <v>8.3849441711015424E-2</v>
      </c>
      <c r="O17" s="10"/>
    </row>
    <row r="18" spans="1:15" ht="15" customHeight="1" x14ac:dyDescent="0.45">
      <c r="A18" s="6"/>
      <c r="B18" s="141" t="s">
        <v>74</v>
      </c>
      <c r="C18" s="137">
        <v>0.25</v>
      </c>
      <c r="D18" s="115" t="s">
        <v>0</v>
      </c>
      <c r="E18" s="106">
        <f>($E$4 * $C18) + $E$4</f>
        <v>125000</v>
      </c>
      <c r="F18" s="107">
        <f>(E18 * $C18) + E18</f>
        <v>156250</v>
      </c>
      <c r="G18" s="107">
        <f t="shared" ref="G18:N18" si="5">(F18 * $C18) + F18</f>
        <v>195312.5</v>
      </c>
      <c r="H18" s="107">
        <f t="shared" si="5"/>
        <v>244140.625</v>
      </c>
      <c r="I18" s="107">
        <f t="shared" si="5"/>
        <v>305175.78125</v>
      </c>
      <c r="J18" s="107">
        <f t="shared" si="5"/>
        <v>381469.7265625</v>
      </c>
      <c r="K18" s="107">
        <f t="shared" si="5"/>
        <v>476837.158203125</v>
      </c>
      <c r="L18" s="107">
        <f t="shared" si="5"/>
        <v>596046.44775390625</v>
      </c>
      <c r="M18" s="107">
        <f t="shared" si="5"/>
        <v>745058.05969238281</v>
      </c>
      <c r="N18" s="107">
        <f t="shared" si="5"/>
        <v>931322.57461547852</v>
      </c>
      <c r="O18" s="6"/>
    </row>
    <row r="19" spans="1:15" ht="15" customHeight="1" x14ac:dyDescent="0.45">
      <c r="A19" s="6"/>
      <c r="B19" s="141"/>
      <c r="C19" s="135"/>
      <c r="D19" s="115" t="s">
        <v>1</v>
      </c>
      <c r="E19" s="108">
        <f>E18*21000000</f>
        <v>2625000000000</v>
      </c>
      <c r="F19" s="109">
        <f t="shared" ref="F19:N19" si="6">F18*21000000</f>
        <v>3281250000000</v>
      </c>
      <c r="G19" s="109">
        <f t="shared" si="6"/>
        <v>4101562500000</v>
      </c>
      <c r="H19" s="109">
        <f t="shared" si="6"/>
        <v>5126953125000</v>
      </c>
      <c r="I19" s="109">
        <f t="shared" si="6"/>
        <v>6408691406250</v>
      </c>
      <c r="J19" s="109">
        <f t="shared" si="6"/>
        <v>8010864257812.5</v>
      </c>
      <c r="K19" s="109">
        <f t="shared" si="6"/>
        <v>10013580322265.625</v>
      </c>
      <c r="L19" s="109">
        <f t="shared" si="6"/>
        <v>12516975402832.031</v>
      </c>
      <c r="M19" s="109">
        <f t="shared" si="6"/>
        <v>15646219253540.039</v>
      </c>
      <c r="N19" s="109">
        <f t="shared" si="6"/>
        <v>19557774066925.047</v>
      </c>
      <c r="O19" s="6"/>
    </row>
    <row r="20" spans="1:15" ht="15" customHeight="1" x14ac:dyDescent="0.45">
      <c r="A20" s="6"/>
      <c r="B20" s="141"/>
      <c r="C20" s="135"/>
      <c r="D20" s="117" t="s">
        <v>14</v>
      </c>
      <c r="E20" s="110">
        <f>( ( E18 - $E$4 ) ) / E18</f>
        <v>0.2</v>
      </c>
      <c r="F20" s="110">
        <f t="shared" ref="F20:N20" si="7">( ( F18 - $E$4 ) ) / F18</f>
        <v>0.36</v>
      </c>
      <c r="G20" s="110">
        <f t="shared" si="7"/>
        <v>0.48799999999999999</v>
      </c>
      <c r="H20" s="110">
        <f t="shared" si="7"/>
        <v>0.59040000000000004</v>
      </c>
      <c r="I20" s="111">
        <f t="shared" si="7"/>
        <v>0.67232000000000003</v>
      </c>
      <c r="J20" s="110">
        <f t="shared" si="7"/>
        <v>0.73785599999999996</v>
      </c>
      <c r="K20" s="110">
        <f t="shared" si="7"/>
        <v>0.79028480000000001</v>
      </c>
      <c r="L20" s="110">
        <f t="shared" si="7"/>
        <v>0.83222784000000005</v>
      </c>
      <c r="M20" s="110">
        <f t="shared" si="7"/>
        <v>0.86578227200000002</v>
      </c>
      <c r="N20" s="110">
        <f t="shared" si="7"/>
        <v>0.89262581760000004</v>
      </c>
      <c r="O20" s="6"/>
    </row>
    <row r="21" spans="1:15" ht="15" customHeight="1" x14ac:dyDescent="0.45">
      <c r="A21" s="6"/>
      <c r="B21" s="141"/>
      <c r="C21" s="135"/>
      <c r="D21" s="117" t="s">
        <v>13</v>
      </c>
      <c r="E21" s="110">
        <f>1-E20</f>
        <v>0.8</v>
      </c>
      <c r="F21" s="110">
        <f t="shared" ref="F21:N21" si="8">1-F20</f>
        <v>0.64</v>
      </c>
      <c r="G21" s="110">
        <f t="shared" si="8"/>
        <v>0.51200000000000001</v>
      </c>
      <c r="H21" s="110">
        <f t="shared" si="8"/>
        <v>0.40959999999999996</v>
      </c>
      <c r="I21" s="111">
        <f t="shared" si="8"/>
        <v>0.32767999999999997</v>
      </c>
      <c r="J21" s="110">
        <f t="shared" si="8"/>
        <v>0.26214400000000004</v>
      </c>
      <c r="K21" s="110">
        <f t="shared" si="8"/>
        <v>0.20971519999999999</v>
      </c>
      <c r="L21" s="110">
        <f t="shared" si="8"/>
        <v>0.16777215999999995</v>
      </c>
      <c r="M21" s="110">
        <f t="shared" si="8"/>
        <v>0.13421772799999998</v>
      </c>
      <c r="N21" s="110">
        <f t="shared" si="8"/>
        <v>0.10737418239999996</v>
      </c>
      <c r="O21" s="6"/>
    </row>
    <row r="22" spans="1:15" ht="15" customHeight="1" x14ac:dyDescent="0.45">
      <c r="A22" s="6"/>
      <c r="B22" s="141"/>
      <c r="C22" s="135"/>
      <c r="D22" s="115" t="s">
        <v>19</v>
      </c>
      <c r="E22" s="112">
        <f>E20</f>
        <v>0.2</v>
      </c>
      <c r="F22" s="113">
        <f>F20-E20</f>
        <v>0.15999999999999998</v>
      </c>
      <c r="G22" s="113">
        <f>G20-F20</f>
        <v>0.128</v>
      </c>
      <c r="H22" s="113">
        <f t="shared" ref="H22" si="9">H20-G20</f>
        <v>0.10240000000000005</v>
      </c>
      <c r="I22" s="113">
        <f t="shared" ref="I22" si="10">I20-H20</f>
        <v>8.1919999999999993E-2</v>
      </c>
      <c r="J22" s="113">
        <f t="shared" ref="J22" si="11">J20-I20</f>
        <v>6.5535999999999928E-2</v>
      </c>
      <c r="K22" s="113">
        <f t="shared" ref="K22" si="12">K20-J20</f>
        <v>5.2428800000000053E-2</v>
      </c>
      <c r="L22" s="113">
        <f t="shared" ref="L22" si="13">L20-K20</f>
        <v>4.1943040000000043E-2</v>
      </c>
      <c r="M22" s="113">
        <f t="shared" ref="M22" si="14">M20-L20</f>
        <v>3.3554431999999967E-2</v>
      </c>
      <c r="N22" s="113">
        <f t="shared" ref="N22" si="15">N20-M20</f>
        <v>2.6843545600000018E-2</v>
      </c>
      <c r="O22" s="6"/>
    </row>
    <row r="23" spans="1:15" ht="15" customHeight="1" x14ac:dyDescent="0.45">
      <c r="A23" s="6"/>
      <c r="B23" s="142"/>
      <c r="C23" s="136"/>
      <c r="D23" s="115" t="s">
        <v>75</v>
      </c>
      <c r="E23" s="112"/>
      <c r="F23" s="113"/>
      <c r="G23" s="113"/>
      <c r="H23" s="113"/>
      <c r="I23" s="113">
        <f>SUM(E22:I22)/5</f>
        <v>0.134464</v>
      </c>
      <c r="J23" s="114"/>
      <c r="K23" s="114"/>
      <c r="L23" s="114"/>
      <c r="M23" s="114"/>
      <c r="N23" s="113">
        <f>SUM(E22:N22)/10</f>
        <v>8.9262581760000001E-2</v>
      </c>
      <c r="O23" s="6"/>
    </row>
    <row r="24" spans="1:15" ht="15" customHeight="1" x14ac:dyDescent="0.45">
      <c r="A24" s="6"/>
      <c r="B24" s="141" t="s">
        <v>74</v>
      </c>
      <c r="C24" s="137">
        <v>0.3</v>
      </c>
      <c r="D24" s="115" t="s">
        <v>0</v>
      </c>
      <c r="E24" s="106">
        <f>($E$4 * $C24) + $E$4</f>
        <v>130000</v>
      </c>
      <c r="F24" s="107">
        <f>(E24 * $C24) + E24</f>
        <v>169000</v>
      </c>
      <c r="G24" s="107">
        <f t="shared" ref="G24:N24" si="16">(F24 * $C24) + F24</f>
        <v>219700</v>
      </c>
      <c r="H24" s="107">
        <f t="shared" si="16"/>
        <v>285610</v>
      </c>
      <c r="I24" s="107">
        <f t="shared" si="16"/>
        <v>371293</v>
      </c>
      <c r="J24" s="107">
        <f t="shared" si="16"/>
        <v>482680.9</v>
      </c>
      <c r="K24" s="107">
        <f t="shared" si="16"/>
        <v>627485.17000000004</v>
      </c>
      <c r="L24" s="107">
        <f t="shared" si="16"/>
        <v>815730.72100000002</v>
      </c>
      <c r="M24" s="107">
        <f t="shared" si="16"/>
        <v>1060449.9373000001</v>
      </c>
      <c r="N24" s="107">
        <f t="shared" si="16"/>
        <v>1378584.9184900001</v>
      </c>
      <c r="O24" s="6"/>
    </row>
    <row r="25" spans="1:15" ht="15" customHeight="1" x14ac:dyDescent="0.45">
      <c r="A25" s="6"/>
      <c r="B25" s="141"/>
      <c r="C25" s="135"/>
      <c r="D25" s="115" t="s">
        <v>1</v>
      </c>
      <c r="E25" s="108">
        <f>E24*21000000</f>
        <v>2730000000000</v>
      </c>
      <c r="F25" s="109">
        <f t="shared" ref="F25:N25" si="17">F24*21000000</f>
        <v>3549000000000</v>
      </c>
      <c r="G25" s="109">
        <f t="shared" si="17"/>
        <v>4613700000000</v>
      </c>
      <c r="H25" s="109">
        <f t="shared" si="17"/>
        <v>5997810000000</v>
      </c>
      <c r="I25" s="109">
        <f t="shared" si="17"/>
        <v>7797153000000</v>
      </c>
      <c r="J25" s="109">
        <f t="shared" si="17"/>
        <v>10136298900000</v>
      </c>
      <c r="K25" s="109">
        <f t="shared" si="17"/>
        <v>13177188570000</v>
      </c>
      <c r="L25" s="109">
        <f t="shared" si="17"/>
        <v>17130345141000</v>
      </c>
      <c r="M25" s="109">
        <f t="shared" si="17"/>
        <v>22269448683300.004</v>
      </c>
      <c r="N25" s="109">
        <f t="shared" si="17"/>
        <v>28950283288290</v>
      </c>
      <c r="O25" s="6"/>
    </row>
    <row r="26" spans="1:15" ht="15" customHeight="1" x14ac:dyDescent="0.45">
      <c r="A26" s="6"/>
      <c r="B26" s="141"/>
      <c r="C26" s="135"/>
      <c r="D26" s="117" t="s">
        <v>14</v>
      </c>
      <c r="E26" s="110">
        <f>( ( E24 - $E$4 ) ) / E24</f>
        <v>0.23076923076923078</v>
      </c>
      <c r="F26" s="110">
        <f t="shared" ref="F26:N26" si="18">( ( F24 - $E$4 ) ) / F24</f>
        <v>0.40828402366863903</v>
      </c>
      <c r="G26" s="110">
        <f t="shared" si="18"/>
        <v>0.54483386436049153</v>
      </c>
      <c r="H26" s="110">
        <f t="shared" si="18"/>
        <v>0.64987220335422424</v>
      </c>
      <c r="I26" s="111">
        <f t="shared" si="18"/>
        <v>0.73067092565709557</v>
      </c>
      <c r="J26" s="110">
        <f t="shared" si="18"/>
        <v>0.79282378896699668</v>
      </c>
      <c r="K26" s="110">
        <f t="shared" si="18"/>
        <v>0.84063368382076664</v>
      </c>
      <c r="L26" s="110">
        <f t="shared" si="18"/>
        <v>0.87741052601597436</v>
      </c>
      <c r="M26" s="110">
        <f t="shared" si="18"/>
        <v>0.90570040462767254</v>
      </c>
      <c r="N26" s="110">
        <f t="shared" si="18"/>
        <v>0.92746184971359424</v>
      </c>
      <c r="O26" s="6"/>
    </row>
    <row r="27" spans="1:15" ht="15" customHeight="1" x14ac:dyDescent="0.45">
      <c r="A27" s="6"/>
      <c r="B27" s="141"/>
      <c r="C27" s="135"/>
      <c r="D27" s="117" t="s">
        <v>13</v>
      </c>
      <c r="E27" s="110">
        <f>1-E26</f>
        <v>0.76923076923076916</v>
      </c>
      <c r="F27" s="110">
        <f t="shared" ref="F27:N27" si="19">1-F26</f>
        <v>0.59171597633136097</v>
      </c>
      <c r="G27" s="110">
        <f t="shared" si="19"/>
        <v>0.45516613563950847</v>
      </c>
      <c r="H27" s="110">
        <f t="shared" si="19"/>
        <v>0.35012779664577576</v>
      </c>
      <c r="I27" s="111">
        <f t="shared" si="19"/>
        <v>0.26932907434290443</v>
      </c>
      <c r="J27" s="110">
        <f t="shared" si="19"/>
        <v>0.20717621103300332</v>
      </c>
      <c r="K27" s="110">
        <f t="shared" si="19"/>
        <v>0.15936631617923336</v>
      </c>
      <c r="L27" s="110">
        <f t="shared" si="19"/>
        <v>0.12258947398402564</v>
      </c>
      <c r="M27" s="110">
        <f t="shared" si="19"/>
        <v>9.429959537232746E-2</v>
      </c>
      <c r="N27" s="110">
        <f t="shared" si="19"/>
        <v>7.2538150286405756E-2</v>
      </c>
      <c r="O27" s="6"/>
    </row>
    <row r="28" spans="1:15" ht="15" customHeight="1" x14ac:dyDescent="0.45">
      <c r="A28" s="6"/>
      <c r="B28" s="141"/>
      <c r="C28" s="135"/>
      <c r="D28" s="115" t="s">
        <v>19</v>
      </c>
      <c r="E28" s="112">
        <f>E26</f>
        <v>0.23076923076923078</v>
      </c>
      <c r="F28" s="113">
        <f>F26-E26</f>
        <v>0.17751479289940825</v>
      </c>
      <c r="G28" s="113">
        <f>G26-F26</f>
        <v>0.1365498406918525</v>
      </c>
      <c r="H28" s="113">
        <f t="shared" ref="H28" si="20">H26-G26</f>
        <v>0.10503833899373272</v>
      </c>
      <c r="I28" s="113">
        <f t="shared" ref="I28" si="21">I26-H26</f>
        <v>8.0798722302871329E-2</v>
      </c>
      <c r="J28" s="113">
        <f t="shared" ref="J28" si="22">J26-I26</f>
        <v>6.2152863309901107E-2</v>
      </c>
      <c r="K28" s="113">
        <f t="shared" ref="K28" si="23">K26-J26</f>
        <v>4.7809894853769963E-2</v>
      </c>
      <c r="L28" s="113">
        <f t="shared" ref="L28" si="24">L26-K26</f>
        <v>3.6776842195207715E-2</v>
      </c>
      <c r="M28" s="113">
        <f t="shared" ref="M28" si="25">M26-L26</f>
        <v>2.8289878611698183E-2</v>
      </c>
      <c r="N28" s="113">
        <f t="shared" ref="N28" si="26">N26-M26</f>
        <v>2.1761445085921705E-2</v>
      </c>
      <c r="O28" s="6"/>
    </row>
    <row r="29" spans="1:15" ht="15" customHeight="1" x14ac:dyDescent="0.45">
      <c r="A29" s="6"/>
      <c r="B29" s="142"/>
      <c r="C29" s="136"/>
      <c r="D29" s="115" t="s">
        <v>75</v>
      </c>
      <c r="E29" s="112"/>
      <c r="F29" s="113"/>
      <c r="G29" s="113"/>
      <c r="H29" s="113"/>
      <c r="I29" s="113">
        <f>SUM(E28:I28)/5</f>
        <v>0.14613418513141913</v>
      </c>
      <c r="J29" s="114"/>
      <c r="K29" s="114"/>
      <c r="L29" s="114"/>
      <c r="M29" s="114"/>
      <c r="N29" s="113">
        <f>SUM(E28:N28)/10</f>
        <v>9.2746184971359419E-2</v>
      </c>
      <c r="O29" s="6"/>
    </row>
    <row r="30" spans="1:15" ht="15" customHeight="1" x14ac:dyDescent="0.45">
      <c r="A30" s="6"/>
      <c r="B30" s="141" t="s">
        <v>74</v>
      </c>
      <c r="C30" s="137">
        <v>0.35</v>
      </c>
      <c r="D30" s="115" t="s">
        <v>0</v>
      </c>
      <c r="E30" s="106">
        <f>($E$4 * $C30) + $E$4</f>
        <v>135000</v>
      </c>
      <c r="F30" s="107">
        <f>(E30 * $C30) + E30</f>
        <v>182250</v>
      </c>
      <c r="G30" s="107">
        <f t="shared" ref="G30:N30" si="27">(F30 * $C30) + F30</f>
        <v>246037.5</v>
      </c>
      <c r="H30" s="107">
        <f t="shared" si="27"/>
        <v>332150.625</v>
      </c>
      <c r="I30" s="107">
        <f t="shared" si="27"/>
        <v>448403.34375</v>
      </c>
      <c r="J30" s="107">
        <f t="shared" si="27"/>
        <v>605344.51406249998</v>
      </c>
      <c r="K30" s="107">
        <f t="shared" si="27"/>
        <v>817215.09398437501</v>
      </c>
      <c r="L30" s="107">
        <f t="shared" si="27"/>
        <v>1103240.3768789063</v>
      </c>
      <c r="M30" s="107">
        <f t="shared" si="27"/>
        <v>1489374.5087865235</v>
      </c>
      <c r="N30" s="107">
        <f t="shared" si="27"/>
        <v>2010655.5868618067</v>
      </c>
      <c r="O30" s="6"/>
    </row>
    <row r="31" spans="1:15" ht="15" customHeight="1" x14ac:dyDescent="0.45">
      <c r="A31" s="6"/>
      <c r="B31" s="141"/>
      <c r="C31" s="135"/>
      <c r="D31" s="115" t="s">
        <v>1</v>
      </c>
      <c r="E31" s="108">
        <f>E30*21000000</f>
        <v>2835000000000</v>
      </c>
      <c r="F31" s="109">
        <f t="shared" ref="F31:N31" si="28">F30*21000000</f>
        <v>3827250000000</v>
      </c>
      <c r="G31" s="109">
        <f t="shared" si="28"/>
        <v>5166787500000</v>
      </c>
      <c r="H31" s="109">
        <f t="shared" si="28"/>
        <v>6975163125000</v>
      </c>
      <c r="I31" s="109">
        <f t="shared" si="28"/>
        <v>9416470218750</v>
      </c>
      <c r="J31" s="109">
        <f t="shared" si="28"/>
        <v>12712234795312.5</v>
      </c>
      <c r="K31" s="109">
        <f t="shared" si="28"/>
        <v>17161516973671.875</v>
      </c>
      <c r="L31" s="109">
        <f t="shared" si="28"/>
        <v>23168047914457.031</v>
      </c>
      <c r="M31" s="109">
        <f t="shared" si="28"/>
        <v>31276864684516.992</v>
      </c>
      <c r="N31" s="109">
        <f t="shared" si="28"/>
        <v>42223767324097.938</v>
      </c>
      <c r="O31" s="6"/>
    </row>
    <row r="32" spans="1:15" ht="15" customHeight="1" x14ac:dyDescent="0.45">
      <c r="A32" s="6"/>
      <c r="B32" s="141"/>
      <c r="C32" s="135"/>
      <c r="D32" s="117" t="s">
        <v>14</v>
      </c>
      <c r="E32" s="110">
        <f>( ( E30 - $E$4 ) ) / E30</f>
        <v>0.25925925925925924</v>
      </c>
      <c r="F32" s="110">
        <f t="shared" ref="F32:N32" si="29">( ( F30 - $E$4 ) ) / F30</f>
        <v>0.45130315500685869</v>
      </c>
      <c r="G32" s="110">
        <f t="shared" si="29"/>
        <v>0.59355789259767311</v>
      </c>
      <c r="H32" s="110">
        <f t="shared" ref="H32:J32" si="30">( ( H30 - $E$4 ) ) / H30</f>
        <v>0.69893177229457271</v>
      </c>
      <c r="I32" s="111">
        <f t="shared" si="29"/>
        <v>0.77698649799597974</v>
      </c>
      <c r="J32" s="110">
        <f t="shared" si="29"/>
        <v>0.83480481333035539</v>
      </c>
      <c r="K32" s="110">
        <f t="shared" si="29"/>
        <v>0.87763319505952253</v>
      </c>
      <c r="L32" s="110">
        <f t="shared" si="29"/>
        <v>0.90935792226631296</v>
      </c>
      <c r="M32" s="110">
        <f t="shared" si="29"/>
        <v>0.93285772019726887</v>
      </c>
      <c r="N32" s="110">
        <f t="shared" si="29"/>
        <v>0.95026497792390285</v>
      </c>
      <c r="O32" s="6"/>
    </row>
    <row r="33" spans="1:15" ht="15" customHeight="1" x14ac:dyDescent="0.45">
      <c r="A33" s="6"/>
      <c r="B33" s="141"/>
      <c r="C33" s="135"/>
      <c r="D33" s="117" t="s">
        <v>13</v>
      </c>
      <c r="E33" s="110">
        <f>1-E32</f>
        <v>0.7407407407407407</v>
      </c>
      <c r="F33" s="110">
        <f t="shared" ref="F33:N33" si="31">1-F32</f>
        <v>0.54869684499314131</v>
      </c>
      <c r="G33" s="110">
        <f t="shared" si="31"/>
        <v>0.40644210740232689</v>
      </c>
      <c r="H33" s="110">
        <f t="shared" ref="H33:J33" si="32">1-H32</f>
        <v>0.30106822770542729</v>
      </c>
      <c r="I33" s="111">
        <f t="shared" si="31"/>
        <v>0.22301350200402026</v>
      </c>
      <c r="J33" s="110">
        <f t="shared" si="31"/>
        <v>0.16519518666964461</v>
      </c>
      <c r="K33" s="110">
        <f t="shared" si="31"/>
        <v>0.12236680494047747</v>
      </c>
      <c r="L33" s="110">
        <f t="shared" si="31"/>
        <v>9.0642077733687043E-2</v>
      </c>
      <c r="M33" s="110">
        <f t="shared" si="31"/>
        <v>6.7142279802731131E-2</v>
      </c>
      <c r="N33" s="110">
        <f t="shared" si="31"/>
        <v>4.9735022076097146E-2</v>
      </c>
      <c r="O33" s="6"/>
    </row>
    <row r="34" spans="1:15" ht="15" customHeight="1" x14ac:dyDescent="0.45">
      <c r="A34" s="6"/>
      <c r="B34" s="141"/>
      <c r="C34" s="135"/>
      <c r="D34" s="115" t="s">
        <v>19</v>
      </c>
      <c r="E34" s="112">
        <f>E32</f>
        <v>0.25925925925925924</v>
      </c>
      <c r="F34" s="113">
        <f>F32-E32</f>
        <v>0.19204389574759945</v>
      </c>
      <c r="G34" s="113">
        <f>G32-F32</f>
        <v>0.14225473759081442</v>
      </c>
      <c r="H34" s="113">
        <f t="shared" ref="H34" si="33">H32-G32</f>
        <v>0.1053738796968996</v>
      </c>
      <c r="I34" s="113">
        <f t="shared" ref="I34" si="34">I32-H32</f>
        <v>7.8054725701407035E-2</v>
      </c>
      <c r="J34" s="113">
        <f t="shared" ref="J34" si="35">J32-I32</f>
        <v>5.7818315334375647E-2</v>
      </c>
      <c r="K34" s="113">
        <f t="shared" ref="K34" si="36">K32-J32</f>
        <v>4.2828381729167142E-2</v>
      </c>
      <c r="L34" s="113">
        <f t="shared" ref="L34" si="37">L32-K32</f>
        <v>3.1724727206790426E-2</v>
      </c>
      <c r="M34" s="113">
        <f t="shared" ref="M34" si="38">M32-L32</f>
        <v>2.3499797930955912E-2</v>
      </c>
      <c r="N34" s="113">
        <f t="shared" ref="N34" si="39">N32-M32</f>
        <v>1.7407257726633985E-2</v>
      </c>
      <c r="O34" s="6"/>
    </row>
    <row r="35" spans="1:15" ht="15" customHeight="1" x14ac:dyDescent="0.45">
      <c r="A35" s="6"/>
      <c r="B35" s="142"/>
      <c r="C35" s="136"/>
      <c r="D35" s="115" t="s">
        <v>75</v>
      </c>
      <c r="E35" s="112"/>
      <c r="F35" s="113"/>
      <c r="G35" s="113"/>
      <c r="H35" s="113"/>
      <c r="I35" s="113">
        <f>SUM(E34:I34)/5</f>
        <v>0.15539729959919596</v>
      </c>
      <c r="J35" s="114"/>
      <c r="K35" s="114"/>
      <c r="L35" s="114"/>
      <c r="M35" s="114"/>
      <c r="N35" s="113">
        <f>SUM(E34:N34)/10</f>
        <v>9.502649779239028E-2</v>
      </c>
      <c r="O35" s="6"/>
    </row>
    <row r="36" spans="1:15" ht="15" customHeight="1" x14ac:dyDescent="0.45">
      <c r="A36" s="6"/>
      <c r="B36" s="141" t="s">
        <v>74</v>
      </c>
      <c r="C36" s="135">
        <v>0.4</v>
      </c>
      <c r="D36" s="115" t="s">
        <v>0</v>
      </c>
      <c r="E36" s="106">
        <f>($E$4 * $C36) + $E$4</f>
        <v>140000</v>
      </c>
      <c r="F36" s="107">
        <f>(E36 * $C36) + E36</f>
        <v>196000</v>
      </c>
      <c r="G36" s="107">
        <f t="shared" ref="G36:N36" si="40">(F36 * $C36) + F36</f>
        <v>274400</v>
      </c>
      <c r="H36" s="107">
        <f t="shared" si="40"/>
        <v>384160</v>
      </c>
      <c r="I36" s="107">
        <f t="shared" si="40"/>
        <v>537824</v>
      </c>
      <c r="J36" s="107">
        <f t="shared" si="40"/>
        <v>752953.6</v>
      </c>
      <c r="K36" s="107">
        <f t="shared" si="40"/>
        <v>1054135.04</v>
      </c>
      <c r="L36" s="107">
        <f t="shared" si="40"/>
        <v>1475789.0560000001</v>
      </c>
      <c r="M36" s="107">
        <f t="shared" si="40"/>
        <v>2066104.6784000001</v>
      </c>
      <c r="N36" s="107">
        <f t="shared" si="40"/>
        <v>2892546.5497600003</v>
      </c>
      <c r="O36" s="6"/>
    </row>
    <row r="37" spans="1:15" ht="15" customHeight="1" x14ac:dyDescent="0.45">
      <c r="A37" s="6"/>
      <c r="B37" s="141"/>
      <c r="C37" s="135"/>
      <c r="D37" s="115" t="s">
        <v>1</v>
      </c>
      <c r="E37" s="108">
        <f>E36*21000000</f>
        <v>2940000000000</v>
      </c>
      <c r="F37" s="109">
        <f t="shared" ref="F37:N37" si="41">F36*21000000</f>
        <v>4116000000000</v>
      </c>
      <c r="G37" s="109">
        <f t="shared" si="41"/>
        <v>5762400000000</v>
      </c>
      <c r="H37" s="109">
        <f t="shared" si="41"/>
        <v>8067360000000</v>
      </c>
      <c r="I37" s="109">
        <f t="shared" si="41"/>
        <v>11294304000000</v>
      </c>
      <c r="J37" s="109">
        <f t="shared" si="41"/>
        <v>15812025600000</v>
      </c>
      <c r="K37" s="109">
        <f t="shared" si="41"/>
        <v>22136835840000</v>
      </c>
      <c r="L37" s="109">
        <f t="shared" si="41"/>
        <v>30991570176000.004</v>
      </c>
      <c r="M37" s="109">
        <f t="shared" si="41"/>
        <v>43388198246400</v>
      </c>
      <c r="N37" s="109">
        <f t="shared" si="41"/>
        <v>60743477544960.008</v>
      </c>
      <c r="O37" s="6"/>
    </row>
    <row r="38" spans="1:15" ht="15" customHeight="1" x14ac:dyDescent="0.45">
      <c r="A38" s="6"/>
      <c r="B38" s="141"/>
      <c r="C38" s="135"/>
      <c r="D38" s="117" t="s">
        <v>14</v>
      </c>
      <c r="E38" s="110">
        <f>( ( E36 - $E$4 ) ) / E36</f>
        <v>0.2857142857142857</v>
      </c>
      <c r="F38" s="110">
        <f t="shared" ref="F38:N38" si="42">( ( F36 - $E$4 ) ) / F36</f>
        <v>0.48979591836734693</v>
      </c>
      <c r="G38" s="110">
        <f t="shared" ref="G38" si="43">( ( G36 - $E$4 ) ) / G36</f>
        <v>0.63556851311953355</v>
      </c>
      <c r="H38" s="110">
        <f t="shared" si="42"/>
        <v>0.73969179508538108</v>
      </c>
      <c r="I38" s="111">
        <f t="shared" si="42"/>
        <v>0.81406556791812934</v>
      </c>
      <c r="J38" s="110">
        <f t="shared" si="42"/>
        <v>0.86718969137009239</v>
      </c>
      <c r="K38" s="110">
        <f t="shared" si="42"/>
        <v>0.90513549383578029</v>
      </c>
      <c r="L38" s="110">
        <f t="shared" si="42"/>
        <v>0.93223963845412883</v>
      </c>
      <c r="M38" s="110">
        <f t="shared" si="42"/>
        <v>0.95159974175294915</v>
      </c>
      <c r="N38" s="110">
        <f t="shared" si="42"/>
        <v>0.96542838696639222</v>
      </c>
      <c r="O38" s="6"/>
    </row>
    <row r="39" spans="1:15" ht="15" customHeight="1" x14ac:dyDescent="0.45">
      <c r="A39" s="6"/>
      <c r="B39" s="141"/>
      <c r="C39" s="135"/>
      <c r="D39" s="117" t="s">
        <v>13</v>
      </c>
      <c r="E39" s="110">
        <f>1-E38</f>
        <v>0.7142857142857143</v>
      </c>
      <c r="F39" s="110">
        <f t="shared" ref="F39:N39" si="44">1-F38</f>
        <v>0.51020408163265307</v>
      </c>
      <c r="G39" s="110">
        <f t="shared" ref="G39" si="45">1-G38</f>
        <v>0.36443148688046645</v>
      </c>
      <c r="H39" s="110">
        <f t="shared" si="44"/>
        <v>0.26030820491461892</v>
      </c>
      <c r="I39" s="111">
        <f t="shared" si="44"/>
        <v>0.18593443208187066</v>
      </c>
      <c r="J39" s="110">
        <f t="shared" si="44"/>
        <v>0.13281030862990761</v>
      </c>
      <c r="K39" s="110">
        <f t="shared" si="44"/>
        <v>9.4864506164219708E-2</v>
      </c>
      <c r="L39" s="110">
        <f t="shared" si="44"/>
        <v>6.7760361545871173E-2</v>
      </c>
      <c r="M39" s="110">
        <f t="shared" si="44"/>
        <v>4.8400258247050854E-2</v>
      </c>
      <c r="N39" s="110">
        <f t="shared" si="44"/>
        <v>3.4571613033607784E-2</v>
      </c>
      <c r="O39" s="6"/>
    </row>
    <row r="40" spans="1:15" ht="15" customHeight="1" x14ac:dyDescent="0.45">
      <c r="A40" s="6"/>
      <c r="B40" s="141"/>
      <c r="C40" s="135"/>
      <c r="D40" s="115" t="s">
        <v>19</v>
      </c>
      <c r="E40" s="112">
        <f>E38</f>
        <v>0.2857142857142857</v>
      </c>
      <c r="F40" s="113">
        <f>F38-E38</f>
        <v>0.20408163265306123</v>
      </c>
      <c r="G40" s="113">
        <f>G38-F38</f>
        <v>0.14577259475218662</v>
      </c>
      <c r="H40" s="113">
        <f t="shared" ref="H40" si="46">H38-G38</f>
        <v>0.10412328196584753</v>
      </c>
      <c r="I40" s="113">
        <f t="shared" ref="I40" si="47">I38-H38</f>
        <v>7.4373772832748264E-2</v>
      </c>
      <c r="J40" s="113">
        <f t="shared" ref="J40" si="48">J38-I38</f>
        <v>5.3124123451963046E-2</v>
      </c>
      <c r="K40" s="113">
        <f t="shared" ref="K40" si="49">K38-J38</f>
        <v>3.7945802465687906E-2</v>
      </c>
      <c r="L40" s="113">
        <f t="shared" ref="L40" si="50">L38-K38</f>
        <v>2.7104144618348536E-2</v>
      </c>
      <c r="M40" s="113">
        <f t="shared" ref="M40" si="51">M38-L38</f>
        <v>1.9360103298820319E-2</v>
      </c>
      <c r="N40" s="113">
        <f t="shared" ref="N40" si="52">N38-M38</f>
        <v>1.3828645213443069E-2</v>
      </c>
      <c r="O40" s="6"/>
    </row>
    <row r="41" spans="1:15" ht="15" customHeight="1" x14ac:dyDescent="0.45">
      <c r="A41" s="6"/>
      <c r="B41" s="142"/>
      <c r="C41" s="138"/>
      <c r="D41" s="115" t="s">
        <v>75</v>
      </c>
      <c r="E41" s="112"/>
      <c r="F41" s="113"/>
      <c r="G41" s="113"/>
      <c r="H41" s="113"/>
      <c r="I41" s="113">
        <f>SUM(E40:I40)/5</f>
        <v>0.16281311358362588</v>
      </c>
      <c r="J41" s="114"/>
      <c r="K41" s="114"/>
      <c r="L41" s="114"/>
      <c r="M41" s="114"/>
      <c r="N41" s="113">
        <f>SUM(E40:N40)/10</f>
        <v>9.6542838696639224E-2</v>
      </c>
      <c r="O41" s="6"/>
    </row>
    <row r="42" spans="1:15" ht="15" customHeight="1" x14ac:dyDescent="0.45">
      <c r="A42" s="10"/>
      <c r="B42" s="1"/>
      <c r="C42" s="1"/>
      <c r="D42" s="1"/>
      <c r="E42" s="1"/>
      <c r="F42" s="1"/>
      <c r="G42" s="1"/>
      <c r="H42" s="1"/>
      <c r="I42" s="1"/>
      <c r="J42" s="1"/>
      <c r="K42" s="1"/>
      <c r="L42" s="1"/>
      <c r="M42" s="1"/>
      <c r="N42" s="1"/>
      <c r="O42" s="10"/>
    </row>
  </sheetData>
  <mergeCells count="24">
    <mergeCell ref="B18:B23"/>
    <mergeCell ref="B24:B29"/>
    <mergeCell ref="B30:B35"/>
    <mergeCell ref="B36:B41"/>
    <mergeCell ref="B2:C8"/>
    <mergeCell ref="B10:D11"/>
    <mergeCell ref="B12:B17"/>
    <mergeCell ref="G2:J3"/>
    <mergeCell ref="C36:C41"/>
    <mergeCell ref="E10:E11"/>
    <mergeCell ref="F10:F11"/>
    <mergeCell ref="G10:G11"/>
    <mergeCell ref="H10:H11"/>
    <mergeCell ref="C12:C17"/>
    <mergeCell ref="C18:C23"/>
    <mergeCell ref="C24:C29"/>
    <mergeCell ref="C30:C35"/>
    <mergeCell ref="I10:I11"/>
    <mergeCell ref="J10:J11"/>
    <mergeCell ref="K10:K11"/>
    <mergeCell ref="L10:L11"/>
    <mergeCell ref="M10:M11"/>
    <mergeCell ref="N10:N11"/>
    <mergeCell ref="D2: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Yield Estimate Calculator</vt:lpstr>
      <vt:lpstr>10 Year Burndown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Hutchinson</dc:creator>
  <cp:lastModifiedBy>Kyle Hutchinson</cp:lastModifiedBy>
  <dcterms:created xsi:type="dcterms:W3CDTF">2025-08-18T00:15:32Z</dcterms:created>
  <dcterms:modified xsi:type="dcterms:W3CDTF">2025-10-09T20:27:11Z</dcterms:modified>
</cp:coreProperties>
</file>