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21bfd6bac2945a/Desktop/AFRM/"/>
    </mc:Choice>
  </mc:AlternateContent>
  <xr:revisionPtr revIDLastSave="470" documentId="8_{68388C95-E5C4-43B6-89A7-AC813D942547}" xr6:coauthVersionLast="47" xr6:coauthVersionMax="47" xr10:uidLastSave="{39A8C536-EB77-4016-A3D8-4B42090CD315}"/>
  <bookViews>
    <workbookView xWindow="-10845" yWindow="-16320" windowWidth="29040" windowHeight="15720" xr2:uid="{BCED62FF-B736-4EE5-96BA-133542CEA2A1}"/>
  </bookViews>
  <sheets>
    <sheet name="Balance Sheet" sheetId="2" r:id="rId1"/>
    <sheet name="Income Statement" sheetId="4" r:id="rId2"/>
    <sheet name="Cash Flow" sheetId="3" r:id="rId3"/>
  </sheets>
  <definedNames>
    <definedName name="ExternalData_1" localSheetId="0" hidden="1">'Balance Sheet'!$A$1:$H$35</definedName>
    <definedName name="ExternalData_1" localSheetId="2" hidden="1">'Cash Flow'!$A$1:$F$43</definedName>
    <definedName name="ExternalData_2" localSheetId="1" hidden="1">'Income Statement'!$A$1:$H$32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80  Page 37_fd8ec5b1-36fc-4387-9434-09392a536575" name="Table080  Page 37" connection="Query - Table080 (Page 37)"/>
          <x15:modelTable id="Table081  Page 37_23642a74-efee-4fe5-a8dc-94d8facaee6e" name="Table081  Page 37" connection="Query - Table081 (Page 37)"/>
          <x15:modelTable id="Table082  Page 38_7f958f1b-c68f-4a80-bb2d-6ebe4fc76d67" name="Table082  Page 38" connection="Query - Table082 (Page 38)"/>
          <x15:modelTable id="Table085  Page 40_e673c1c4-d9f7-4432-9b6f-ef339dbd3f3a" name="Table085  Page 40" connection="Query - Table085 (Page 40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3" l="1"/>
  <c r="D21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4" i="3"/>
  <c r="E25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2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F3" i="2"/>
  <c r="F4" i="2"/>
  <c r="F5" i="2"/>
  <c r="F6" i="2"/>
  <c r="F7" i="2"/>
  <c r="F8" i="2"/>
  <c r="F9" i="2"/>
  <c r="F10" i="2"/>
  <c r="F11" i="2"/>
  <c r="F12" i="2"/>
  <c r="F13" i="2"/>
  <c r="F14" i="2"/>
  <c r="F16" i="2"/>
  <c r="F17" i="2"/>
  <c r="F18" i="2"/>
  <c r="F19" i="2"/>
  <c r="F20" i="2"/>
  <c r="F21" i="2"/>
  <c r="F22" i="2"/>
  <c r="F23" i="2"/>
  <c r="F24" i="2"/>
  <c r="F26" i="2"/>
  <c r="F27" i="2"/>
  <c r="F28" i="2"/>
  <c r="F29" i="2"/>
  <c r="F30" i="2"/>
  <c r="F31" i="2"/>
  <c r="F32" i="2"/>
  <c r="F33" i="2"/>
  <c r="F34" i="2"/>
  <c r="F35" i="2"/>
  <c r="G3" i="2"/>
  <c r="G4" i="2"/>
  <c r="G5" i="2"/>
  <c r="G6" i="2"/>
  <c r="G7" i="2"/>
  <c r="G8" i="2"/>
  <c r="G9" i="2"/>
  <c r="G10" i="2"/>
  <c r="G11" i="2"/>
  <c r="G12" i="2"/>
  <c r="G13" i="2"/>
  <c r="G14" i="2"/>
  <c r="G16" i="2"/>
  <c r="G17" i="2"/>
  <c r="G18" i="2"/>
  <c r="G19" i="2"/>
  <c r="G20" i="2"/>
  <c r="G21" i="2"/>
  <c r="G22" i="2"/>
  <c r="G23" i="2"/>
  <c r="G24" i="2"/>
  <c r="G26" i="2"/>
  <c r="G27" i="2"/>
  <c r="G28" i="2"/>
  <c r="G29" i="2"/>
  <c r="G30" i="2"/>
  <c r="G31" i="2"/>
  <c r="G32" i="2"/>
  <c r="G33" i="2"/>
  <c r="G34" i="2"/>
  <c r="G35" i="2"/>
  <c r="E4" i="2"/>
  <c r="E6" i="2"/>
  <c r="E7" i="2"/>
  <c r="E8" i="2"/>
  <c r="E9" i="2"/>
  <c r="E10" i="2"/>
  <c r="E12" i="2"/>
  <c r="E14" i="2"/>
  <c r="E16" i="2"/>
  <c r="E17" i="2"/>
  <c r="E18" i="2"/>
  <c r="E19" i="2"/>
  <c r="E21" i="2"/>
  <c r="E23" i="2"/>
  <c r="E24" i="2"/>
  <c r="E26" i="2"/>
  <c r="E27" i="2"/>
  <c r="E28" i="2"/>
  <c r="E30" i="2"/>
  <c r="E32" i="2"/>
  <c r="E33" i="2"/>
  <c r="E34" i="2"/>
  <c r="E35" i="2"/>
  <c r="D3" i="2"/>
  <c r="E3" i="2" s="1"/>
  <c r="D4" i="2"/>
  <c r="D5" i="2"/>
  <c r="E5" i="2" s="1"/>
  <c r="D6" i="2"/>
  <c r="D7" i="2"/>
  <c r="D8" i="2"/>
  <c r="D9" i="2"/>
  <c r="D10" i="2"/>
  <c r="D11" i="2"/>
  <c r="E11" i="2" s="1"/>
  <c r="D12" i="2"/>
  <c r="D13" i="2"/>
  <c r="E13" i="2" s="1"/>
  <c r="D14" i="2"/>
  <c r="D16" i="2"/>
  <c r="D17" i="2"/>
  <c r="D18" i="2"/>
  <c r="D19" i="2"/>
  <c r="D20" i="2"/>
  <c r="E20" i="2" s="1"/>
  <c r="D21" i="2"/>
  <c r="D22" i="2"/>
  <c r="E22" i="2" s="1"/>
  <c r="D23" i="2"/>
  <c r="D24" i="2"/>
  <c r="D26" i="2"/>
  <c r="D27" i="2"/>
  <c r="D28" i="2"/>
  <c r="D29" i="2"/>
  <c r="E29" i="2" s="1"/>
  <c r="D30" i="2"/>
  <c r="D31" i="2"/>
  <c r="E31" i="2" s="1"/>
  <c r="D32" i="2"/>
  <c r="D33" i="2"/>
  <c r="D34" i="2"/>
  <c r="D35" i="2"/>
  <c r="J32" i="4"/>
  <c r="J31" i="4"/>
  <c r="J29" i="4"/>
  <c r="J27" i="4"/>
  <c r="J26" i="4"/>
  <c r="J25" i="4"/>
  <c r="J22" i="4"/>
  <c r="J21" i="4"/>
  <c r="J19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F32" i="4"/>
  <c r="F31" i="4"/>
  <c r="F30" i="4"/>
  <c r="F29" i="4"/>
  <c r="F27" i="4"/>
  <c r="F26" i="4"/>
  <c r="F25" i="4"/>
  <c r="F22" i="4"/>
  <c r="F21" i="4"/>
  <c r="F20" i="4"/>
  <c r="F19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K20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9" i="4"/>
  <c r="I20" i="4"/>
  <c r="I21" i="4"/>
  <c r="I22" i="4"/>
  <c r="I25" i="4"/>
  <c r="I26" i="4"/>
  <c r="I27" i="4"/>
  <c r="I29" i="4"/>
  <c r="I30" i="4"/>
  <c r="I31" i="4"/>
  <c r="I32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9" i="4"/>
  <c r="K21" i="4"/>
  <c r="K22" i="4"/>
  <c r="K25" i="4"/>
  <c r="K26" i="4"/>
  <c r="K27" i="4"/>
  <c r="K29" i="4"/>
  <c r="K30" i="4"/>
  <c r="K31" i="4"/>
  <c r="K32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9" i="4"/>
  <c r="G20" i="4"/>
  <c r="G21" i="4"/>
  <c r="G22" i="4"/>
  <c r="G25" i="4"/>
  <c r="G26" i="4"/>
  <c r="G27" i="4"/>
  <c r="G29" i="4"/>
  <c r="G30" i="4"/>
  <c r="G31" i="4"/>
  <c r="G32" i="4"/>
  <c r="D2" i="4"/>
  <c r="D3" i="4"/>
  <c r="D4" i="4"/>
  <c r="D5" i="4"/>
  <c r="D6" i="4"/>
  <c r="E6" i="4" s="1"/>
  <c r="D7" i="4"/>
  <c r="D8" i="4"/>
  <c r="D9" i="4"/>
  <c r="D10" i="4"/>
  <c r="D11" i="4"/>
  <c r="E11" i="4" s="1"/>
  <c r="D12" i="4"/>
  <c r="E12" i="4" s="1"/>
  <c r="D13" i="4"/>
  <c r="D14" i="4"/>
  <c r="E14" i="4" s="1"/>
  <c r="D15" i="4"/>
  <c r="D16" i="4"/>
  <c r="D17" i="4"/>
  <c r="D19" i="4"/>
  <c r="D20" i="4"/>
  <c r="E20" i="4" s="1"/>
  <c r="D21" i="4"/>
  <c r="D22" i="4"/>
  <c r="D25" i="4"/>
  <c r="D26" i="4"/>
  <c r="E26" i="4" s="1"/>
  <c r="D27" i="4"/>
  <c r="D29" i="4"/>
  <c r="D30" i="4"/>
  <c r="D31" i="4"/>
  <c r="E31" i="4" s="1"/>
  <c r="D32" i="4"/>
  <c r="E27" i="4" l="1"/>
  <c r="E22" i="4"/>
  <c r="E16" i="4"/>
  <c r="E13" i="4"/>
  <c r="E9" i="4"/>
  <c r="E21" i="4"/>
  <c r="E8" i="4"/>
  <c r="E4" i="4"/>
  <c r="E17" i="4"/>
  <c r="E32" i="4"/>
  <c r="E7" i="4"/>
  <c r="E29" i="4"/>
  <c r="E15" i="4"/>
  <c r="E5" i="4"/>
  <c r="E25" i="4"/>
  <c r="E3" i="4"/>
  <c r="E30" i="4"/>
  <c r="E19" i="4"/>
  <c r="E10" i="4"/>
  <c r="E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1252D7B-6FBD-4C8A-852D-991D334C1D78}" keepAlive="1" name="ModelConnection_ExternalData_11" description="Data Model" type="5" refreshedVersion="8" minRefreshableVersion="5" saveData="1">
    <dbPr connection="Data Model Connection" command="Table082  Page 38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DEEC4E84-0258-4D0D-AEC3-C2165CD2B571}" keepAlive="1" name="ModelConnection_ExternalData_12" description="Data Model" type="5" refreshedVersion="8" minRefreshableVersion="5" saveData="1">
    <dbPr connection="Data Model Connection" command="Table085  Page 40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BACCCA58-A5E1-4C42-86DB-E2E398E346C8}" keepAlive="1" name="Query - Append1" description="Connection to the 'Append1' query in the workbook." type="5" refreshedVersion="8" background="1" saveData="1">
    <dbPr connection="Provider=Microsoft.Mashup.OleDb.1;Data Source=$Workbook$;Location=Append1;Extended Properties=&quot;&quot;" command="SELECT * FROM [Append1]"/>
  </connection>
  <connection id="4" xr16:uid="{94DD2AA7-BFA4-4852-8972-8F5C2553F70A}" keepAlive="1" name="Query - Append1 (2)" description="Connection to the 'Append1 (2)' query in the workbook." type="5" refreshedVersion="8" background="1" saveData="1">
    <dbPr connection="Provider=Microsoft.Mashup.OleDb.1;Data Source=$Workbook$;Location=&quot;Append1 (2)&quot;;Extended Properties=&quot;&quot;" command="SELECT * FROM [Append1 (2)]"/>
  </connection>
  <connection id="5" xr16:uid="{0C958E5C-E971-4AE4-8402-D0BDBADEF7F5}" name="Query - Table080 (Page 37)" description="Connection to the 'Table080 (Page 37)' query in the workbook." type="100" refreshedVersion="8" minRefreshableVersion="5">
    <extLst>
      <ext xmlns:x15="http://schemas.microsoft.com/office/spreadsheetml/2010/11/main" uri="{DE250136-89BD-433C-8126-D09CA5730AF9}">
        <x15:connection id="5184f8d0-81aa-497f-84eb-8fdf1332cac0"/>
      </ext>
    </extLst>
  </connection>
  <connection id="6" xr16:uid="{FB38EB4A-0467-4977-9D9D-67EF47F59897}" name="Query - Table081 (Page 37)" description="Connection to the 'Table081 (Page 37)' query in the workbook." type="100" refreshedVersion="8" minRefreshableVersion="5">
    <extLst>
      <ext xmlns:x15="http://schemas.microsoft.com/office/spreadsheetml/2010/11/main" uri="{DE250136-89BD-433C-8126-D09CA5730AF9}">
        <x15:connection id="6d6f48d4-c8af-44e4-9446-6e33e1816709"/>
      </ext>
    </extLst>
  </connection>
  <connection id="7" xr16:uid="{1FED9DAE-3FCC-4B74-BC2F-B2CC09B44796}" name="Query - Table082 (Page 38)" description="Connection to the 'Table082 (Page 38)' query in the workbook." type="100" refreshedVersion="8" minRefreshableVersion="5">
    <extLst>
      <ext xmlns:x15="http://schemas.microsoft.com/office/spreadsheetml/2010/11/main" uri="{DE250136-89BD-433C-8126-D09CA5730AF9}">
        <x15:connection id="9414f013-0cc8-405e-9edb-0abfe52d9b03"/>
      </ext>
    </extLst>
  </connection>
  <connection id="8" xr16:uid="{BC32E108-E4D4-4BF2-A43C-03AFD53ADE95}" name="Query - Table085 (Page 40)" description="Connection to the 'Table085 (Page 40)' query in the workbook." type="100" refreshedVersion="8" minRefreshableVersion="5">
    <extLst>
      <ext xmlns:x15="http://schemas.microsoft.com/office/spreadsheetml/2010/11/main" uri="{DE250136-89BD-433C-8126-D09CA5730AF9}">
        <x15:connection id="104dae83-6532-4c5a-9188-d52a03d4992c"/>
      </ext>
    </extLst>
  </connection>
  <connection id="9" xr16:uid="{548B684C-E3C3-4EED-A727-98177AC8617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<sst xmlns="http://schemas.openxmlformats.org/spreadsheetml/2006/main" count="135" uniqueCount="111">
  <si>
    <t>Interest income</t>
  </si>
  <si>
    <t>Interest expenses</t>
  </si>
  <si>
    <t>Net interest income</t>
  </si>
  <si>
    <t>Commission income</t>
  </si>
  <si>
    <t>Commission expenses</t>
  </si>
  <si>
    <t>Net result from financial transactions</t>
  </si>
  <si>
    <t>Other operating income</t>
  </si>
  <si>
    <t>Total net operating income</t>
  </si>
  <si>
    <t>16,707</t>
  </si>
  <si>
    <t>General administrative expenses</t>
  </si>
  <si>
    <t>Depreciation, amortization and impairment of intangible and tangible
assets</t>
  </si>
  <si>
    <t>Total operating expenses before credit losses</t>
  </si>
  <si>
    <t>Operating result before credit losses, net</t>
  </si>
  <si>
    <t>Credit losses, net</t>
  </si>
  <si>
    <t>Operating result</t>
  </si>
  <si>
    <t>Income tax</t>
  </si>
  <si>
    <t>Net result for the year</t>
  </si>
  <si>
    <t>Whereof attributable to:</t>
  </si>
  <si>
    <t>Shareholders of Klarna Holding AB (publ)</t>
  </si>
  <si>
    <t>Non-controlling interests</t>
  </si>
  <si>
    <t>Additional Tier 1 capital holders</t>
  </si>
  <si>
    <t>Total</t>
  </si>
  <si>
    <t>Items that may be reclassified subsequently to the income statement:</t>
  </si>
  <si>
    <t>Exchange differences, foreign operations</t>
  </si>
  <si>
    <t>Other comprehensive income for the year, net of tax</t>
  </si>
  <si>
    <t>Total comprehensive income for the year</t>
  </si>
  <si>
    <t>Assets</t>
  </si>
  <si>
    <t>Cash and balances with central banks</t>
  </si>
  <si>
    <t>Treasury bills chargeable at central banks, etc.</t>
  </si>
  <si>
    <t>Loans to credit institutions</t>
  </si>
  <si>
    <t>Loans to the public</t>
  </si>
  <si>
    <t>Bonds and other interest-bearing securities</t>
  </si>
  <si>
    <t>Other shares and participations</t>
  </si>
  <si>
    <t>Intangible assets</t>
  </si>
  <si>
    <t>Tangible assets</t>
  </si>
  <si>
    <t>Deferred tax assets</t>
  </si>
  <si>
    <t>Other assets</t>
  </si>
  <si>
    <t>Prepaid expenses and accrued income</t>
  </si>
  <si>
    <t>Total assets</t>
  </si>
  <si>
    <t>Liabilities</t>
  </si>
  <si>
    <t>Liabilities to credit institutions</t>
  </si>
  <si>
    <t>Deposits from the public</t>
  </si>
  <si>
    <t>Debt securities issued</t>
  </si>
  <si>
    <t>Deferred tax liabilities</t>
  </si>
  <si>
    <t>Other liabilities</t>
  </si>
  <si>
    <t>Accrued expenses and prepaid income</t>
  </si>
  <si>
    <t>Provisions</t>
  </si>
  <si>
    <t>Subordinated liabilities</t>
  </si>
  <si>
    <t>Total liabilities</t>
  </si>
  <si>
    <t>Equity</t>
  </si>
  <si>
    <t>Share capital</t>
  </si>
  <si>
    <t>Other capital contributed</t>
  </si>
  <si>
    <t>Reserves</t>
  </si>
  <si>
    <t>Additional Tier 1 instruments</t>
  </si>
  <si>
    <t>Retained earnings</t>
  </si>
  <si>
    <t>Total equity attributable to parent</t>
  </si>
  <si>
    <t>Total equity</t>
  </si>
  <si>
    <t>Total liabilities and equity</t>
  </si>
  <si>
    <t>Operating activities</t>
  </si>
  <si>
    <t>Income taxes paid</t>
  </si>
  <si>
    <t>Adjustments for items in operating activities</t>
  </si>
  <si>
    <t>Depreciation, amortization and impairment</t>
  </si>
  <si>
    <t>Share-based payments</t>
  </si>
  <si>
    <t>Provisions excluding credit losses</t>
  </si>
  <si>
    <t>Provision for credit losses</t>
  </si>
  <si>
    <t>Financial items including unrealized exchange rate effects</t>
  </si>
  <si>
    <t>Changes in the assets and liabilities of operating activities</t>
  </si>
  <si>
    <t>Change in loans to the public</t>
  </si>
  <si>
    <t>Change in liabilities to credit institutions</t>
  </si>
  <si>
    <t>Change in deposits from the public</t>
  </si>
  <si>
    <t>Change in other assets and liabilities</t>
  </si>
  <si>
    <t>Investing activities</t>
  </si>
  <si>
    <t>Investments in intangible assets</t>
  </si>
  <si>
    <t>Investments in tangible assets</t>
  </si>
  <si>
    <t>Investments in business combinations</t>
  </si>
  <si>
    <t>Investments of other shares and participations</t>
  </si>
  <si>
    <t>Cash flow from investing activities</t>
  </si>
  <si>
    <t>Financing activities</t>
  </si>
  <si>
    <t>New share issue</t>
  </si>
  <si>
    <t>Share warrants</t>
  </si>
  <si>
    <t>Issued Additional Tier 1 instruments</t>
  </si>
  <si>
    <t>Redeemed Additional Tier 1 instruments</t>
  </si>
  <si>
    <t>Debt securities, net</t>
  </si>
  <si>
    <t>Subordinated liabilities, net</t>
  </si>
  <si>
    <t>Change in non-controlling interests</t>
  </si>
  <si>
    <t>Payment of principal portion of lease contracts</t>
  </si>
  <si>
    <t>Cash flow from financing activities</t>
  </si>
  <si>
    <t>Cash flow for the year</t>
  </si>
  <si>
    <t>Cash and cash equivalents at the beginning of the year</t>
  </si>
  <si>
    <t>Exchange rate diff. in cash and cash equivalents</t>
  </si>
  <si>
    <t>Cash and cash equivalents at the end of the year</t>
  </si>
  <si>
    <t>Cash and cash equivalents include the following items</t>
  </si>
  <si>
    <t>Cash and cash equivalents</t>
  </si>
  <si>
    <t>Total cash and liquidity</t>
  </si>
  <si>
    <t>CS %</t>
  </si>
  <si>
    <t>% Change</t>
  </si>
  <si>
    <t>CS % '22</t>
  </si>
  <si>
    <t>% Change '22</t>
  </si>
  <si>
    <t>Exchange Rate</t>
  </si>
  <si>
    <t>FY 2022 (SEKm)</t>
  </si>
  <si>
    <t>FY 2022 (USD)</t>
  </si>
  <si>
    <t>Amounts in thousands USD (SEK in millions)</t>
  </si>
  <si>
    <t>FY 2021 (USD)</t>
  </si>
  <si>
    <t>FY 2021 (SEKm)</t>
  </si>
  <si>
    <t>FY 2020 (USD)</t>
  </si>
  <si>
    <t>FY 2020 (SEKk)</t>
  </si>
  <si>
    <t>CS % '21</t>
  </si>
  <si>
    <t>% Change '21</t>
  </si>
  <si>
    <t>N/A</t>
  </si>
  <si>
    <t>Additional liquidity portfolio</t>
  </si>
  <si>
    <t>Cash flow from operating 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</si>
</sst>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* #,##0.000_);_(&quot;$&quot;* \(#,##0.000\);_(&quot;$&quot;* &quot;-&quot;??_);_(@_)"/>
    <numFmt numFmtId="165" formatCode="_(&quot;$&quot;* #,##0_);_(&quot;$&quot;* \(#,##0\);_(&quot;$&quot;* &quot;-&quot;??_);_(@_)"/>
    <numFmt numFmtId="166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9" tint="0.39997558519241921"/>
      </top>
      <bottom style="medium">
        <color indexed="64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44" fontId="0" fillId="0" borderId="0" xfId="0" applyNumberFormat="1"/>
    <xf numFmtId="0" fontId="1" fillId="0" borderId="0" xfId="0" applyFont="1"/>
    <xf numFmtId="44" fontId="1" fillId="0" borderId="0" xfId="0" applyNumberFormat="1" applyFont="1"/>
    <xf numFmtId="44" fontId="0" fillId="0" borderId="0" xfId="0" applyNumberFormat="1" applyAlignment="1">
      <alignment horizontal="left"/>
    </xf>
    <xf numFmtId="16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44" fontId="0" fillId="0" borderId="2" xfId="0" applyNumberFormat="1" applyBorder="1" applyAlignment="1">
      <alignment horizontal="left"/>
    </xf>
    <xf numFmtId="44" fontId="1" fillId="0" borderId="0" xfId="0" applyNumberFormat="1" applyFont="1" applyAlignment="1">
      <alignment horizontal="left"/>
    </xf>
    <xf numFmtId="44" fontId="0" fillId="0" borderId="1" xfId="0" applyNumberFormat="1" applyBorder="1" applyAlignment="1">
      <alignment horizontal="left"/>
    </xf>
    <xf numFmtId="44" fontId="0" fillId="0" borderId="3" xfId="0" applyNumberFormat="1" applyBorder="1" applyAlignment="1">
      <alignment horizontal="left"/>
    </xf>
    <xf numFmtId="44" fontId="1" fillId="0" borderId="4" xfId="0" applyNumberFormat="1" applyFont="1" applyBorder="1" applyAlignment="1">
      <alignment horizontal="left"/>
    </xf>
    <xf numFmtId="165" fontId="0" fillId="0" borderId="0" xfId="0" applyNumberFormat="1" applyAlignment="1">
      <alignment horizontal="left"/>
    </xf>
    <xf numFmtId="165" fontId="0" fillId="0" borderId="2" xfId="0" applyNumberFormat="1" applyBorder="1" applyAlignment="1">
      <alignment horizontal="left"/>
    </xf>
    <xf numFmtId="165" fontId="1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  <xf numFmtId="10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10" fontId="0" fillId="0" borderId="0" xfId="0" applyNumberFormat="1"/>
    <xf numFmtId="44" fontId="0" fillId="0" borderId="2" xfId="0" applyNumberFormat="1" applyBorder="1"/>
    <xf numFmtId="165" fontId="0" fillId="0" borderId="0" xfId="0" applyNumberFormat="1"/>
    <xf numFmtId="165" fontId="1" fillId="0" borderId="0" xfId="0" applyNumberFormat="1" applyFont="1"/>
    <xf numFmtId="165" fontId="0" fillId="0" borderId="2" xfId="0" applyNumberFormat="1" applyBorder="1"/>
    <xf numFmtId="44" fontId="1" fillId="0" borderId="2" xfId="0" applyNumberFormat="1" applyFont="1" applyBorder="1" applyAlignment="1">
      <alignment horizontal="left"/>
    </xf>
    <xf numFmtId="166" fontId="0" fillId="0" borderId="0" xfId="0" applyNumberFormat="1"/>
    <xf numFmtId="166" fontId="0" fillId="0" borderId="2" xfId="0" applyNumberFormat="1" applyBorder="1"/>
    <xf numFmtId="166" fontId="1" fillId="0" borderId="0" xfId="0" applyNumberFormat="1" applyFont="1"/>
    <xf numFmtId="166" fontId="0" fillId="0" borderId="0" xfId="0" applyNumberFormat="1" applyAlignment="1">
      <alignment horizontal="right"/>
    </xf>
    <xf numFmtId="166" fontId="0" fillId="0" borderId="2" xfId="0" applyNumberFormat="1" applyBorder="1" applyAlignment="1">
      <alignment horizontal="right"/>
    </xf>
    <xf numFmtId="166" fontId="1" fillId="0" borderId="0" xfId="0" applyNumberFormat="1" applyFont="1" applyAlignment="1">
      <alignment horizontal="right"/>
    </xf>
    <xf numFmtId="165" fontId="0" fillId="0" borderId="2" xfId="0" applyNumberFormat="1" applyFont="1" applyBorder="1"/>
    <xf numFmtId="166" fontId="0" fillId="0" borderId="2" xfId="0" applyNumberFormat="1" applyFont="1" applyBorder="1"/>
    <xf numFmtId="0" fontId="0" fillId="0" borderId="0" xfId="0" applyFont="1"/>
    <xf numFmtId="165" fontId="0" fillId="0" borderId="0" xfId="0" applyNumberFormat="1" applyFont="1" applyAlignment="1">
      <alignment horizontal="left"/>
    </xf>
    <xf numFmtId="165" fontId="0" fillId="0" borderId="2" xfId="0" applyNumberFormat="1" applyFont="1" applyBorder="1" applyAlignment="1">
      <alignment horizontal="left"/>
    </xf>
    <xf numFmtId="165" fontId="1" fillId="0" borderId="5" xfId="0" applyNumberFormat="1" applyFont="1" applyBorder="1" applyAlignment="1">
      <alignment horizontal="left"/>
    </xf>
  </cellXfs>
  <cellStyles count="1">
    <cellStyle name="Normal" xfId="0" builtinId="0"/>
  </cellStyles>
  <dxfs count="28">
    <dxf>
      <numFmt numFmtId="166" formatCode="0.0%"/>
      <alignment horizontal="right" vertical="bottom" textRotation="0" wrapText="0" indent="0" justifyLastLine="0" shrinkToFit="0" readingOrder="0"/>
    </dxf>
    <dxf>
      <numFmt numFmtId="165" formatCode="_(&quot;$&quot;* #,##0_);_(&quot;$&quot;* \(#,##0\);_(&quot;$&quot;* &quot;-&quot;??_);_(@_)"/>
    </dxf>
    <dxf>
      <numFmt numFmtId="166" formatCode="0.0%"/>
      <alignment horizontal="right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alignment horizontal="left" vertical="bottom" textRotation="0" wrapText="0" indent="0" justifyLastLine="0" shrinkToFit="0" readingOrder="0"/>
    </dxf>
    <dxf>
      <numFmt numFmtId="166" formatCode="0.0%"/>
      <alignment horizontal="right" vertical="bottom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numFmt numFmtId="165" formatCode="_(&quot;$&quot;* #,##0_);_(&quot;$&quot;* \(#,##0\);_(&quot;$&quot;* &quot;-&quot;??_);_(@_)"/>
      <alignment horizontal="left" vertical="bottom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numFmt numFmtId="166" formatCode="0.0%"/>
      <alignment horizontal="right" vertical="bottom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numFmt numFmtId="165" formatCode="_(&quot;$&quot;* #,##0_);_(&quot;$&quot;* \(#,##0\);_(&quot;$&quot;* &quot;-&quot;??_);_(@_)"/>
      <alignment horizontal="left" vertical="bottom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numFmt numFmtId="34" formatCode="_(&quot;$&quot;* #,##0.00_);_(&quot;$&quot;* \(#,##0.00\);_(&quot;$&quot;* &quot;-&quot;??_);_(@_)"/>
      <alignment horizontal="left" vertical="bottom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numFmt numFmtId="165" formatCode="_(&quot;$&quot;* #,##0_);_(&quot;$&quot;* \(#,##0\);_(&quot;$&quot;* &quot;-&quot;??_);_(@_)"/>
      <alignment horizontal="left" vertical="bottom" textRotation="0" wrapText="0" indent="0" justifyLastLine="0" shrinkToFit="0" readingOrder="0"/>
    </dxf>
    <dxf>
      <numFmt numFmtId="165" formatCode="_(&quot;$&quot;* #,##0_);_(&quot;$&quot;* \(#,##0\);_(&quot;$&quot;* &quot;-&quot;??_);_(@_)"/>
      <alignment horizontal="left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alignment horizontal="left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alignment horizontal="left" vertical="bottom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numFmt numFmtId="0" formatCode="General"/>
    </dxf>
    <dxf>
      <numFmt numFmtId="34" formatCode="_(&quot;$&quot;* #,##0.00_);_(&quot;$&quot;* \(#,##0.00\);_(&quot;$&quot;* &quot;-&quot;??_);_(@_)"/>
      <alignment horizontal="left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alignment horizontal="left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border diagonalUp="0" diagonalDown="0" outline="0">
        <left/>
        <right/>
        <top/>
        <bottom style="medium">
          <color indexed="64"/>
        </bottom>
      </border>
    </dxf>
    <dxf>
      <numFmt numFmtId="0" formatCode="General"/>
    </dxf>
    <dxf>
      <numFmt numFmtId="14" formatCode="0.00%"/>
      <border diagonalUp="0" diagonalDown="0" outline="0">
        <left/>
        <right/>
        <top/>
        <bottom style="medium">
          <color indexed="64"/>
        </bottom>
      </border>
    </dxf>
    <dxf>
      <numFmt numFmtId="14" formatCode="0.00%"/>
    </dxf>
    <dxf>
      <numFmt numFmtId="165" formatCode="_(&quot;$&quot;* #,##0_);_(&quot;$&quot;* \(#,##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  <border diagonalUp="0" diagonalDown="0" outline="0">
        <left/>
        <right/>
        <top/>
        <bottom style="medium">
          <color indexed="64"/>
        </bottom>
      </border>
    </dxf>
    <dxf>
      <font>
        <b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1.xml"/><Relationship Id="rId5" Type="http://schemas.openxmlformats.org/officeDocument/2006/relationships/connections" Target="connections.xml"/><Relationship Id="rId10" Type="http://schemas.openxmlformats.org/officeDocument/2006/relationships/calcChain" Target="calcChain.xml"/><Relationship Id="rId4" Type="http://schemas.openxmlformats.org/officeDocument/2006/relationships/theme" Target="theme/theme1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88601DD7-4265-4A44-AD3B-9FFE31927042}" autoFormatId="16" applyNumberFormats="0" applyBorderFormats="0" applyFontFormats="0" applyPatternFormats="0" applyAlignmentFormats="0" applyWidthHeightFormats="0">
  <queryTableRefresh nextId="17">
    <queryTableFields count="8">
      <queryTableField id="1" name="Column1" tableColumnId="1"/>
      <queryTableField id="3" name="Column3" tableColumnId="3"/>
      <queryTableField id="13" dataBound="0" tableColumnId="10"/>
      <queryTableField id="14" dataBound="0" tableColumnId="11"/>
      <queryTableField id="15" dataBound="0" tableColumnId="12"/>
      <queryTableField id="12" dataBound="0" tableColumnId="9"/>
      <queryTableField id="16" dataBound="0" tableColumnId="13"/>
      <queryTableField id="4" name="Column4" tableColumnId="4"/>
    </queryTableFields>
    <queryTableDeletedFields count="2">
      <deletedField name="Column2"/>
      <deletedField name="Column2"/>
    </queryTableDeletedFields>
  </queryTableRefresh>
  <extLst>
    <ext xmlns:x15="http://schemas.microsoft.com/office/spreadsheetml/2010/11/main" uri="{883FBD77-0823-4a55-B5E3-86C4891E6966}">
      <x15:queryTable sourceDataName="Query - Table082 (Page 38)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41C80B26-ED44-412D-A2AA-BB1B346A05D1}" autoFormatId="16" applyNumberFormats="0" applyBorderFormats="0" applyFontFormats="0" applyPatternFormats="0" applyAlignmentFormats="0" applyWidthHeightFormats="0">
  <queryTableRefresh nextId="20" unboundColumnsRight="4">
    <queryTableFields count="12">
      <queryTableField id="1" name="Column1" tableColumnId="1"/>
      <queryTableField id="2" name="Column3" tableColumnId="2"/>
      <queryTableField id="9" dataBound="0" tableColumnId="10"/>
      <queryTableField id="10" dataBound="0" tableColumnId="11"/>
      <queryTableField id="14" dataBound="0" tableColumnId="17"/>
      <queryTableField id="15" dataBound="0" tableColumnId="18"/>
      <queryTableField id="13" dataBound="0" tableColumnId="15"/>
      <queryTableField id="3" name="Column4" tableColumnId="3"/>
      <queryTableField id="18" dataBound="0" tableColumnId="21"/>
      <queryTableField id="19" dataBound="0" tableColumnId="22"/>
      <queryTableField id="17" dataBound="0" tableColumnId="20"/>
      <queryTableField id="16" dataBound="0" tableColumnId="19"/>
    </queryTableFields>
    <queryTableDeletedFields count="1">
      <deletedField name="Column2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35AD6FAD-02A5-48CA-9C29-98D5184B0B2B}" autoFormatId="16" applyNumberFormats="0" applyBorderFormats="0" applyFontFormats="0" applyPatternFormats="0" applyAlignmentFormats="0" applyWidthHeightFormats="0">
  <queryTableRefresh nextId="16">
    <queryTableFields count="6">
      <queryTableField id="1" name="Column1" tableColumnId="1"/>
      <queryTableField id="3" name="Column3" tableColumnId="3"/>
      <queryTableField id="11" dataBound="0" tableColumnId="8"/>
      <queryTableField id="12" dataBound="0" tableColumnId="9"/>
      <queryTableField id="13" dataBound="0" tableColumnId="10"/>
      <queryTableField id="4" name="Column4" tableColumnId="4"/>
    </queryTableFields>
    <queryTableDeletedFields count="2">
      <deletedField name="Column2"/>
      <deletedField name="Column2"/>
    </queryTableDeletedFields>
  </queryTableRefresh>
  <extLst>
    <ext xmlns:x15="http://schemas.microsoft.com/office/spreadsheetml/2010/11/main" uri="{883FBD77-0823-4a55-B5E3-86C4891E6966}">
      <x15:queryTable sourceDataName="Query - Table085 (Page 40)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4D60A42-2B34-4B8D-A42A-DD3F7B8CD8C1}" name="Table_Table082__Page_38" displayName="Table_Table082__Page_38" ref="A1:H35" tableType="queryTable" totalsRowShown="0">
  <autoFilter ref="A1:H35" xr:uid="{84D60A42-2B34-4B8D-A42A-DD3F7B8CD8C1}"/>
  <tableColumns count="8">
    <tableColumn id="1" xr3:uid="{0C9A64E5-B237-4D40-B59E-F4B611B6A583}" uniqueName="1" name="Amounts in thousands USD (SEK in millions)" queryTableFieldId="1" dataDxfId="27"/>
    <tableColumn id="3" xr3:uid="{F4E66483-3255-4396-8122-DD9FAE3398AD}" uniqueName="3" name="FY 2022 (SEKm)" queryTableFieldId="3" dataDxfId="26"/>
    <tableColumn id="10" xr3:uid="{F4F3675A-1944-4688-8BAD-64F11B74F511}" uniqueName="10" name="Exchange Rate" queryTableFieldId="13" dataDxfId="25"/>
    <tableColumn id="11" xr3:uid="{395D7CD3-85EB-47FA-B277-F52A932CBA8F}" uniqueName="11" name="FY 2022 (USD)" queryTableFieldId="14" dataDxfId="24">
      <calculatedColumnFormula>(Table_Table082__Page_38[[#This Row],[FY 2022 (SEKm)]]*Table_Table082__Page_38[[#This Row],[Exchange Rate]])*1000</calculatedColumnFormula>
    </tableColumn>
    <tableColumn id="12" xr3:uid="{C16FE11D-DB44-4EBE-B1DB-06690F0ACDD4}" uniqueName="12" name="CS %" queryTableFieldId="15" dataDxfId="23">
      <calculatedColumnFormula>Table_Table082__Page_38[[#This Row],[FY 2022 (USD)]]/11661549</calculatedColumnFormula>
    </tableColumn>
    <tableColumn id="9" xr3:uid="{E02457C7-3877-487C-BC08-7C4C98A7EE4D}" uniqueName="9" name="% Change" queryTableFieldId="12" dataDxfId="22">
      <calculatedColumnFormula>(D2-G2)/ABS(G2)</calculatedColumnFormula>
    </tableColumn>
    <tableColumn id="13" xr3:uid="{7B32C2D0-9D33-4ABE-8EF5-FE9D462CF7CC}" uniqueName="13" name="FY 2021 (USD)" queryTableFieldId="16" dataDxfId="21">
      <calculatedColumnFormula>(Table_Table082__Page_38[[#This Row],[FY 2021 (SEKm)]]*Table_Table082__Page_38[[#This Row],[Exchange Rate]])*1000</calculatedColumnFormula>
    </tableColumn>
    <tableColumn id="4" xr3:uid="{CF496A09-CBE3-4E11-BE74-8246E25DFA3D}" uniqueName="4" name="FY 2021 (SEKm)" queryTableFieldId="4" dataDxfId="2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A982FE2-5E09-4468-93B0-7D37D53A9604}" name="Table_Append1" displayName="Table_Append1" ref="A1:L32" tableType="queryTable" totalsRowShown="0" headerRowDxfId="19" dataDxfId="18">
  <autoFilter ref="A1:L32" xr:uid="{FA982FE2-5E09-4468-93B0-7D37D53A9604}"/>
  <tableColumns count="12">
    <tableColumn id="1" xr3:uid="{1A7E4C36-C448-4B36-96D3-F207D1D27CD5}" uniqueName="1" name="Amounts in thousands USD (SEK in millions)" queryTableFieldId="1" dataDxfId="17"/>
    <tableColumn id="2" xr3:uid="{2C1678EF-31C6-4A92-A038-B7722D374C0B}" uniqueName="2" name="FY 2022 (SEKm)" queryTableFieldId="2" dataDxfId="16"/>
    <tableColumn id="10" xr3:uid="{0607833A-A0D7-4A1A-B378-0616FD9E05C8}" uniqueName="10" name="Exchange Rate" queryTableFieldId="9" dataDxfId="15"/>
    <tableColumn id="11" xr3:uid="{A4B229D4-FC35-4626-8417-8B65CE6C44CE}" uniqueName="11" name="FY 2022 (USD)" queryTableFieldId="10" dataDxfId="7">
      <calculatedColumnFormula>(Table_Append1[[#This Row],[FY 2022 (SEKm)]]*Table_Append1[[#This Row],[Exchange Rate]])*1000</calculatedColumnFormula>
    </tableColumn>
    <tableColumn id="17" xr3:uid="{BA7956E5-7DBB-4821-B66D-DCDE56DFBBC9}" uniqueName="17" name="CS % '22" queryTableFieldId="14" dataDxfId="6">
      <calculatedColumnFormula>(Table_Append1[[#This Row],[FY 2022 (USD)]]/1553751)</calculatedColumnFormula>
    </tableColumn>
    <tableColumn id="18" xr3:uid="{8978D0F7-0D32-4B22-A50C-61EC56405833}" uniqueName="18" name="% Change '22" queryTableFieldId="15" dataDxfId="4">
      <calculatedColumnFormula>(Table_Append1[[#This Row],[FY 2022 (USD)]]-G2)/G2</calculatedColumnFormula>
    </tableColumn>
    <tableColumn id="15" xr3:uid="{00DF043C-749E-4D90-977C-F45371988E5A}" uniqueName="15" name="FY 2021 (USD)" queryTableFieldId="13" dataDxfId="5">
      <calculatedColumnFormula>(Table_Append1[[#This Row],[FY 2021 (SEKm)]]*Table_Append1[[#This Row],[Exchange Rate]])*1000</calculatedColumnFormula>
    </tableColumn>
    <tableColumn id="3" xr3:uid="{97DAA42A-8550-47EA-89B6-73B734FF2905}" uniqueName="3" name="FY 2021 (SEKm)" queryTableFieldId="3" dataDxfId="3"/>
    <tableColumn id="21" xr3:uid="{75797B02-4BC3-4D34-9F8B-1AB2BE54C57C}" uniqueName="21" name="CS % '21" queryTableFieldId="18" dataDxfId="2">
      <calculatedColumnFormula>Table_Append1[[#This Row],[FY 2021 (USD)]]/1297164</calculatedColumnFormula>
    </tableColumn>
    <tableColumn id="22" xr3:uid="{A8CD3D9C-23D9-47A5-9102-A88C59F075F4}" uniqueName="22" name="% Change '21" queryTableFieldId="19" dataDxfId="0">
      <calculatedColumnFormula>(Table_Append1[[#This Row],[FY 2021 (USD)]]-K2)/K2</calculatedColumnFormula>
    </tableColumn>
    <tableColumn id="20" xr3:uid="{30B687D1-68FB-48EC-939F-DED87CEBFDFC}" uniqueName="20" name="FY 2020 (USD)" queryTableFieldId="17" dataDxfId="1">
      <calculatedColumnFormula>(L2*C2)</calculatedColumnFormula>
    </tableColumn>
    <tableColumn id="19" xr3:uid="{7040F898-1B73-4F95-BCE0-B04AE9EBF744}" uniqueName="19" name="FY 2020 (SEKk)" queryTableFieldId="16" dataDxf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BA4CF27-74FE-4025-AFE8-FCE56C7A3EA2}" name="Table_Table085__Page_40" displayName="Table_Table085__Page_40" ref="A1:F43" tableType="queryTable" totalsRowShown="0">
  <autoFilter ref="A1:F43" xr:uid="{BBA4CF27-74FE-4025-AFE8-FCE56C7A3EA2}"/>
  <tableColumns count="6">
    <tableColumn id="1" xr3:uid="{8F74F0E3-CF98-4CA0-BCD1-ED2E267FBC7A}" uniqueName="1" name="Amounts in thousands USD (SEK in millions)" queryTableFieldId="1" dataDxfId="13"/>
    <tableColumn id="3" xr3:uid="{880DB243-3697-44B2-8E5D-63B58217AF72}" uniqueName="3" name="FY 2022 (SEKm)" queryTableFieldId="3" dataDxfId="12"/>
    <tableColumn id="8" xr3:uid="{11B1C7D6-5B48-4FD5-8C70-42BDBC2D1512}" uniqueName="8" name="Exchange Rate" queryTableFieldId="11" dataDxfId="11"/>
    <tableColumn id="9" xr3:uid="{2807F75C-2FC3-4468-A917-9B5926105E50}" uniqueName="9" name="FY 2022 (USD)" queryTableFieldId="12" dataDxfId="10">
      <calculatedColumnFormula>(Table_Table085__Page_40[[#This Row],[FY 2022 (SEKm)]]*Table_Table085__Page_40[[#This Row],[Exchange Rate]])*1000</calculatedColumnFormula>
    </tableColumn>
    <tableColumn id="10" xr3:uid="{7854D25E-5BE6-4379-9E8E-1C6F1867974E}" uniqueName="10" name="FY 2021 (USD)" queryTableFieldId="13" dataDxfId="9">
      <calculatedColumnFormula>(Table_Table085__Page_40[[#This Row],[FY 2021 (SEKm)]]*Table_Table085__Page_40[[#This Row],[Exchange Rate]])*1000</calculatedColumnFormula>
    </tableColumn>
    <tableColumn id="4" xr3:uid="{5A839DBE-66A1-4C1B-BD82-08B77E38F3B0}" uniqueName="4" name="FY 2021 (SEKm)" queryTableFieldId="4" dataDxf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E552E-04AB-48E6-9ED6-618AE73C1FDF}">
  <dimension ref="A1:H35"/>
  <sheetViews>
    <sheetView tabSelected="1" topLeftCell="A7" workbookViewId="0">
      <selection activeCell="O28" sqref="O28"/>
    </sheetView>
  </sheetViews>
  <sheetFormatPr defaultRowHeight="14.5" x14ac:dyDescent="0.35"/>
  <cols>
    <col min="1" max="1" width="40.6328125" bestFit="1" customWidth="1"/>
    <col min="2" max="2" width="12.1796875" style="1" hidden="1" customWidth="1"/>
    <col min="3" max="3" width="16.90625" style="1" hidden="1" customWidth="1"/>
    <col min="4" max="4" width="16.36328125" style="21" bestFit="1" customWidth="1"/>
    <col min="5" max="5" width="8.54296875" style="19" bestFit="1" customWidth="1"/>
    <col min="6" max="6" width="10.81640625" style="19" customWidth="1"/>
    <col min="7" max="7" width="15" bestFit="1" customWidth="1"/>
    <col min="8" max="8" width="17.453125" style="1" hidden="1" customWidth="1"/>
  </cols>
  <sheetData>
    <row r="1" spans="1:8" x14ac:dyDescent="0.35">
      <c r="A1" s="6" t="s">
        <v>101</v>
      </c>
      <c r="B1" s="1" t="s">
        <v>99</v>
      </c>
      <c r="C1" s="1" t="s">
        <v>98</v>
      </c>
      <c r="D1" s="1" t="s">
        <v>100</v>
      </c>
      <c r="E1" s="19" t="s">
        <v>94</v>
      </c>
      <c r="F1" s="19" t="s">
        <v>95</v>
      </c>
      <c r="G1" t="s">
        <v>102</v>
      </c>
      <c r="H1" s="1" t="s">
        <v>103</v>
      </c>
    </row>
    <row r="2" spans="1:8" x14ac:dyDescent="0.35">
      <c r="A2" t="s">
        <v>26</v>
      </c>
    </row>
    <row r="3" spans="1:8" x14ac:dyDescent="0.35">
      <c r="A3" t="s">
        <v>27</v>
      </c>
      <c r="B3" s="1">
        <v>16085</v>
      </c>
      <c r="C3" s="5">
        <v>9.2999999999999999E-2</v>
      </c>
      <c r="D3" s="21">
        <f>(Table_Table082__Page_38[[#This Row],[FY 2022 (SEKm)]]*Table_Table082__Page_38[[#This Row],[Exchange Rate]])*1000</f>
        <v>1495905</v>
      </c>
      <c r="E3" s="25">
        <f>Table_Table082__Page_38[[#This Row],[FY 2022 (USD)]]/11661549</f>
        <v>0.1282766980612953</v>
      </c>
      <c r="F3" s="25">
        <f t="shared" ref="F3:F35" si="0">(D3-G3)/ABS(G3)</f>
        <v>1.732970716589716E-2</v>
      </c>
      <c r="G3" s="21">
        <f>(Table_Table082__Page_38[[#This Row],[FY 2021 (SEKm)]]*Table_Table082__Page_38[[#This Row],[Exchange Rate]])*1000</f>
        <v>1470423</v>
      </c>
      <c r="H3" s="1">
        <v>15811</v>
      </c>
    </row>
    <row r="4" spans="1:8" x14ac:dyDescent="0.35">
      <c r="A4" t="s">
        <v>28</v>
      </c>
      <c r="B4" s="1">
        <v>10713</v>
      </c>
      <c r="C4" s="5">
        <v>9.2999999999999999E-2</v>
      </c>
      <c r="D4" s="21">
        <f>(Table_Table082__Page_38[[#This Row],[FY 2022 (SEKm)]]*Table_Table082__Page_38[[#This Row],[Exchange Rate]])*1000</f>
        <v>996309</v>
      </c>
      <c r="E4" s="25">
        <f>Table_Table082__Page_38[[#This Row],[FY 2022 (USD)]]/11661549</f>
        <v>8.5435391130286378E-2</v>
      </c>
      <c r="F4" s="25">
        <f t="shared" si="0"/>
        <v>9.944581280788177E-2</v>
      </c>
      <c r="G4" s="21">
        <f>(Table_Table082__Page_38[[#This Row],[FY 2021 (SEKm)]]*Table_Table082__Page_38[[#This Row],[Exchange Rate]])*1000</f>
        <v>906192</v>
      </c>
      <c r="H4" s="1">
        <v>9744</v>
      </c>
    </row>
    <row r="5" spans="1:8" x14ac:dyDescent="0.35">
      <c r="A5" t="s">
        <v>29</v>
      </c>
      <c r="B5" s="1">
        <v>3818</v>
      </c>
      <c r="C5" s="5">
        <v>9.2999999999999999E-2</v>
      </c>
      <c r="D5" s="21">
        <f>(Table_Table082__Page_38[[#This Row],[FY 2022 (SEKm)]]*Table_Table082__Page_38[[#This Row],[Exchange Rate]])*1000</f>
        <v>355074</v>
      </c>
      <c r="E5" s="25">
        <f>Table_Table082__Page_38[[#This Row],[FY 2022 (USD)]]/11661549</f>
        <v>3.0448270637116904E-2</v>
      </c>
      <c r="F5" s="25">
        <f t="shared" si="0"/>
        <v>-0.24366085578446911</v>
      </c>
      <c r="G5" s="21">
        <f>(Table_Table082__Page_38[[#This Row],[FY 2021 (SEKm)]]*Table_Table082__Page_38[[#This Row],[Exchange Rate]])*1000</f>
        <v>469464</v>
      </c>
      <c r="H5" s="1">
        <v>5048</v>
      </c>
    </row>
    <row r="6" spans="1:8" x14ac:dyDescent="0.35">
      <c r="A6" t="s">
        <v>30</v>
      </c>
      <c r="B6" s="1">
        <v>74151</v>
      </c>
      <c r="C6" s="5">
        <v>9.2999999999999999E-2</v>
      </c>
      <c r="D6" s="21">
        <f>(Table_Table082__Page_38[[#This Row],[FY 2022 (SEKm)]]*Table_Table082__Page_38[[#This Row],[Exchange Rate]])*1000</f>
        <v>6896043</v>
      </c>
      <c r="E6" s="25">
        <f>Table_Table082__Page_38[[#This Row],[FY 2022 (USD)]]/11661549</f>
        <v>0.5913487993747657</v>
      </c>
      <c r="F6" s="25">
        <f t="shared" si="0"/>
        <v>0.19434646049770476</v>
      </c>
      <c r="G6" s="21">
        <f>(Table_Table082__Page_38[[#This Row],[FY 2021 (SEKm)]]*Table_Table082__Page_38[[#This Row],[Exchange Rate]])*1000</f>
        <v>5773905</v>
      </c>
      <c r="H6" s="1">
        <v>62085</v>
      </c>
    </row>
    <row r="7" spans="1:8" x14ac:dyDescent="0.35">
      <c r="A7" t="s">
        <v>31</v>
      </c>
      <c r="B7" s="1">
        <v>864</v>
      </c>
      <c r="C7" s="5">
        <v>9.2999999999999999E-2</v>
      </c>
      <c r="D7" s="21">
        <f>(Table_Table082__Page_38[[#This Row],[FY 2022 (SEKm)]]*Table_Table082__Page_38[[#This Row],[Exchange Rate]])*1000</f>
        <v>80352</v>
      </c>
      <c r="E7" s="25">
        <f>Table_Table082__Page_38[[#This Row],[FY 2022 (USD)]]/11661549</f>
        <v>6.8903367811600329E-3</v>
      </c>
      <c r="F7" s="25">
        <f t="shared" si="0"/>
        <v>-0.23742277140335394</v>
      </c>
      <c r="G7" s="21">
        <f>(Table_Table082__Page_38[[#This Row],[FY 2021 (SEKm)]]*Table_Table082__Page_38[[#This Row],[Exchange Rate]])*1000</f>
        <v>105369</v>
      </c>
      <c r="H7" s="1">
        <v>1133</v>
      </c>
    </row>
    <row r="8" spans="1:8" x14ac:dyDescent="0.35">
      <c r="A8" t="s">
        <v>32</v>
      </c>
      <c r="B8" s="1">
        <v>338</v>
      </c>
      <c r="C8" s="5">
        <v>9.2999999999999999E-2</v>
      </c>
      <c r="D8" s="21">
        <f>(Table_Table082__Page_38[[#This Row],[FY 2022 (SEKm)]]*Table_Table082__Page_38[[#This Row],[Exchange Rate]])*1000</f>
        <v>31434</v>
      </c>
      <c r="E8" s="25">
        <f>Table_Table082__Page_38[[#This Row],[FY 2022 (USD)]]/11661549</f>
        <v>2.695525268555661E-3</v>
      </c>
      <c r="F8" s="25">
        <f t="shared" si="0"/>
        <v>-0.5732323232323232</v>
      </c>
      <c r="G8" s="21">
        <f>(Table_Table082__Page_38[[#This Row],[FY 2021 (SEKm)]]*Table_Table082__Page_38[[#This Row],[Exchange Rate]])*1000</f>
        <v>73656</v>
      </c>
      <c r="H8" s="1">
        <v>792</v>
      </c>
    </row>
    <row r="9" spans="1:8" x14ac:dyDescent="0.35">
      <c r="A9" t="s">
        <v>33</v>
      </c>
      <c r="B9" s="1">
        <v>12773</v>
      </c>
      <c r="C9" s="5">
        <v>9.2999999999999999E-2</v>
      </c>
      <c r="D9" s="21">
        <f>(Table_Table082__Page_38[[#This Row],[FY 2022 (SEKm)]]*Table_Table082__Page_38[[#This Row],[Exchange Rate]])*1000</f>
        <v>1187889</v>
      </c>
      <c r="E9" s="25">
        <f>Table_Table082__Page_38[[#This Row],[FY 2022 (USD)]]/11661549</f>
        <v>0.10186374040018183</v>
      </c>
      <c r="F9" s="25">
        <f t="shared" si="0"/>
        <v>0.85277052509428519</v>
      </c>
      <c r="G9" s="21">
        <f>(Table_Table082__Page_38[[#This Row],[FY 2021 (SEKm)]]*Table_Table082__Page_38[[#This Row],[Exchange Rate]])*1000</f>
        <v>641141.99999999988</v>
      </c>
      <c r="H9" s="1">
        <v>6894</v>
      </c>
    </row>
    <row r="10" spans="1:8" x14ac:dyDescent="0.35">
      <c r="A10" t="s">
        <v>34</v>
      </c>
      <c r="B10" s="1">
        <v>2044</v>
      </c>
      <c r="C10" s="5">
        <v>9.2999999999999999E-2</v>
      </c>
      <c r="D10" s="21">
        <f>(Table_Table082__Page_38[[#This Row],[FY 2022 (SEKm)]]*Table_Table082__Page_38[[#This Row],[Exchange Rate]])*1000</f>
        <v>190091.99999999997</v>
      </c>
      <c r="E10" s="25">
        <f>Table_Table082__Page_38[[#This Row],[FY 2022 (USD)]]/11661549</f>
        <v>1.6300750440614704E-2</v>
      </c>
      <c r="F10" s="25">
        <f t="shared" si="0"/>
        <v>6.6805845511482095E-2</v>
      </c>
      <c r="G10" s="21">
        <f>(Table_Table082__Page_38[[#This Row],[FY 2021 (SEKm)]]*Table_Table082__Page_38[[#This Row],[Exchange Rate]])*1000</f>
        <v>178188</v>
      </c>
      <c r="H10" s="1">
        <v>1916</v>
      </c>
    </row>
    <row r="11" spans="1:8" x14ac:dyDescent="0.35">
      <c r="A11" t="s">
        <v>35</v>
      </c>
      <c r="B11" s="1">
        <v>395</v>
      </c>
      <c r="C11" s="5">
        <v>9.2999999999999999E-2</v>
      </c>
      <c r="D11" s="21">
        <f>(Table_Table082__Page_38[[#This Row],[FY 2022 (SEKm)]]*Table_Table082__Page_38[[#This Row],[Exchange Rate]])*1000</f>
        <v>36735</v>
      </c>
      <c r="E11" s="25">
        <f>Table_Table082__Page_38[[#This Row],[FY 2022 (USD)]]/11661549</f>
        <v>3.1500960978683022E-3</v>
      </c>
      <c r="F11" s="25">
        <f t="shared" si="0"/>
        <v>0.23824451410658323</v>
      </c>
      <c r="G11" s="21">
        <f>(Table_Table082__Page_38[[#This Row],[FY 2021 (SEKm)]]*Table_Table082__Page_38[[#This Row],[Exchange Rate]])*1000</f>
        <v>29666.999999999996</v>
      </c>
      <c r="H11" s="1">
        <v>319</v>
      </c>
    </row>
    <row r="12" spans="1:8" x14ac:dyDescent="0.35">
      <c r="A12" t="s">
        <v>36</v>
      </c>
      <c r="B12" s="1">
        <v>3189</v>
      </c>
      <c r="C12" s="5">
        <v>9.2999999999999999E-2</v>
      </c>
      <c r="D12" s="21">
        <f>(Table_Table082__Page_38[[#This Row],[FY 2022 (SEKm)]]*Table_Table082__Page_38[[#This Row],[Exchange Rate]])*1000</f>
        <v>296577</v>
      </c>
      <c r="E12" s="25">
        <f>Table_Table082__Page_38[[#This Row],[FY 2022 (USD)]]/11661549</f>
        <v>2.543204166101776E-2</v>
      </c>
      <c r="F12" s="25">
        <f t="shared" si="0"/>
        <v>0.34500210881484605</v>
      </c>
      <c r="G12" s="21">
        <f>(Table_Table082__Page_38[[#This Row],[FY 2021 (SEKm)]]*Table_Table082__Page_38[[#This Row],[Exchange Rate]])*1000</f>
        <v>220503</v>
      </c>
      <c r="H12" s="1">
        <v>2371</v>
      </c>
    </row>
    <row r="13" spans="1:8" ht="15" thickBot="1" x14ac:dyDescent="0.4">
      <c r="A13" t="s">
        <v>37</v>
      </c>
      <c r="B13" s="20">
        <v>1023</v>
      </c>
      <c r="C13" s="5">
        <v>9.2999999999999999E-2</v>
      </c>
      <c r="D13" s="23">
        <f>(Table_Table082__Page_38[[#This Row],[FY 2022 (SEKm)]]*Table_Table082__Page_38[[#This Row],[Exchange Rate]])*1000</f>
        <v>95139</v>
      </c>
      <c r="E13" s="26">
        <f>Table_Table082__Page_38[[#This Row],[FY 2022 (USD)]]/11661549</f>
        <v>8.1583501471373995E-3</v>
      </c>
      <c r="F13" s="32">
        <f t="shared" si="0"/>
        <v>0.36582109479305741</v>
      </c>
      <c r="G13" s="31">
        <f>(Table_Table082__Page_38[[#This Row],[FY 2021 (SEKm)]]*Table_Table082__Page_38[[#This Row],[Exchange Rate]])*1000</f>
        <v>69657</v>
      </c>
      <c r="H13" s="20">
        <v>749</v>
      </c>
    </row>
    <row r="14" spans="1:8" x14ac:dyDescent="0.35">
      <c r="A14" s="2" t="s">
        <v>38</v>
      </c>
      <c r="B14" s="3">
        <v>125393</v>
      </c>
      <c r="C14" s="5">
        <v>9.2999999999999999E-2</v>
      </c>
      <c r="D14" s="22">
        <f>(Table_Table082__Page_38[[#This Row],[FY 2022 (SEKm)]]*Table_Table082__Page_38[[#This Row],[Exchange Rate]])*1000</f>
        <v>11661549</v>
      </c>
      <c r="E14" s="27">
        <f>Table_Table082__Page_38[[#This Row],[FY 2022 (USD)]]/11661549</f>
        <v>1</v>
      </c>
      <c r="F14" s="27">
        <f t="shared" si="0"/>
        <v>0.17341056689936554</v>
      </c>
      <c r="G14" s="22">
        <f>(Table_Table082__Page_38[[#This Row],[FY 2021 (SEKm)]]*Table_Table082__Page_38[[#This Row],[Exchange Rate]])*1000</f>
        <v>9938166</v>
      </c>
      <c r="H14" s="3">
        <v>106862</v>
      </c>
    </row>
    <row r="15" spans="1:8" x14ac:dyDescent="0.35">
      <c r="A15" s="2" t="s">
        <v>39</v>
      </c>
      <c r="C15" s="5">
        <v>9.2999999999999999E-2</v>
      </c>
      <c r="E15" s="25"/>
      <c r="F15" s="25"/>
      <c r="G15" s="21"/>
    </row>
    <row r="16" spans="1:8" x14ac:dyDescent="0.35">
      <c r="A16" t="s">
        <v>40</v>
      </c>
      <c r="B16" s="1">
        <v>2829</v>
      </c>
      <c r="C16" s="5">
        <v>9.2999999999999999E-2</v>
      </c>
      <c r="D16" s="21">
        <f>(Table_Table082__Page_38[[#This Row],[FY 2022 (SEKm)]]*Table_Table082__Page_38[[#This Row],[Exchange Rate]])*1000</f>
        <v>263097</v>
      </c>
      <c r="E16" s="25">
        <f>Table_Table082__Page_38[[#This Row],[FY 2022 (USD)]]/11661549</f>
        <v>2.256106800220108E-2</v>
      </c>
      <c r="F16" s="25">
        <f t="shared" si="0"/>
        <v>2.967741935483871</v>
      </c>
      <c r="G16" s="21">
        <f>(Table_Table082__Page_38[[#This Row],[FY 2021 (SEKm)]]*Table_Table082__Page_38[[#This Row],[Exchange Rate]])*1000</f>
        <v>66309</v>
      </c>
      <c r="H16" s="1">
        <v>713</v>
      </c>
    </row>
    <row r="17" spans="1:8" x14ac:dyDescent="0.35">
      <c r="A17" t="s">
        <v>41</v>
      </c>
      <c r="B17" s="1">
        <v>81068</v>
      </c>
      <c r="C17" s="5">
        <v>9.2999999999999999E-2</v>
      </c>
      <c r="D17" s="21">
        <f>(Table_Table082__Page_38[[#This Row],[FY 2022 (SEKm)]]*Table_Table082__Page_38[[#This Row],[Exchange Rate]])*1000</f>
        <v>7539324</v>
      </c>
      <c r="E17" s="25">
        <f>Table_Table082__Page_38[[#This Row],[FY 2022 (USD)]]/11661549</f>
        <v>0.64651136825819622</v>
      </c>
      <c r="F17" s="25">
        <f t="shared" si="0"/>
        <v>0.35856012870357956</v>
      </c>
      <c r="G17" s="21">
        <f>(Table_Table082__Page_38[[#This Row],[FY 2021 (SEKm)]]*Table_Table082__Page_38[[#This Row],[Exchange Rate]])*1000</f>
        <v>5549496</v>
      </c>
      <c r="H17" s="1">
        <v>59672</v>
      </c>
    </row>
    <row r="18" spans="1:8" x14ac:dyDescent="0.35">
      <c r="A18" t="s">
        <v>42</v>
      </c>
      <c r="B18" s="1">
        <v>1676</v>
      </c>
      <c r="C18" s="5">
        <v>9.2999999999999999E-2</v>
      </c>
      <c r="D18" s="21">
        <f>(Table_Table082__Page_38[[#This Row],[FY 2022 (SEKm)]]*Table_Table082__Page_38[[#This Row],[Exchange Rate]])*1000</f>
        <v>155868</v>
      </c>
      <c r="E18" s="25">
        <f>Table_Table082__Page_38[[#This Row],[FY 2022 (USD)]]/11661549</f>
        <v>1.3365977367157656E-2</v>
      </c>
      <c r="F18" s="25">
        <f t="shared" si="0"/>
        <v>-0.81628850158938948</v>
      </c>
      <c r="G18" s="21">
        <f>(Table_Table082__Page_38[[#This Row],[FY 2021 (SEKm)]]*Table_Table082__Page_38[[#This Row],[Exchange Rate]])*1000</f>
        <v>848439</v>
      </c>
      <c r="H18" s="1">
        <v>9123</v>
      </c>
    </row>
    <row r="19" spans="1:8" x14ac:dyDescent="0.35">
      <c r="A19" t="s">
        <v>43</v>
      </c>
      <c r="B19" s="1">
        <v>912</v>
      </c>
      <c r="C19" s="5">
        <v>9.2999999999999999E-2</v>
      </c>
      <c r="D19" s="21">
        <f>(Table_Table082__Page_38[[#This Row],[FY 2022 (SEKm)]]*Table_Table082__Page_38[[#This Row],[Exchange Rate]])*1000</f>
        <v>84816</v>
      </c>
      <c r="E19" s="25">
        <f>Table_Table082__Page_38[[#This Row],[FY 2022 (USD)]]/11661549</f>
        <v>7.2731332690022573E-3</v>
      </c>
      <c r="F19" s="25">
        <f t="shared" si="0"/>
        <v>2.7073170731707319</v>
      </c>
      <c r="G19" s="21">
        <f>(Table_Table082__Page_38[[#This Row],[FY 2021 (SEKm)]]*Table_Table082__Page_38[[#This Row],[Exchange Rate]])*1000</f>
        <v>22878</v>
      </c>
      <c r="H19" s="1">
        <v>246</v>
      </c>
    </row>
    <row r="20" spans="1:8" x14ac:dyDescent="0.35">
      <c r="A20" t="s">
        <v>44</v>
      </c>
      <c r="B20" s="1">
        <v>11476</v>
      </c>
      <c r="C20" s="5">
        <v>9.2999999999999999E-2</v>
      </c>
      <c r="D20" s="21">
        <f>(Table_Table082__Page_38[[#This Row],[FY 2022 (SEKm)]]*Table_Table082__Page_38[[#This Row],[Exchange Rate]])*1000</f>
        <v>1067268</v>
      </c>
      <c r="E20" s="25">
        <f>Table_Table082__Page_38[[#This Row],[FY 2022 (USD)]]/11661549</f>
        <v>9.1520260301611728E-2</v>
      </c>
      <c r="F20" s="25">
        <f t="shared" si="0"/>
        <v>0.20217892310915567</v>
      </c>
      <c r="G20" s="21">
        <f>(Table_Table082__Page_38[[#This Row],[FY 2021 (SEKm)]]*Table_Table082__Page_38[[#This Row],[Exchange Rate]])*1000</f>
        <v>887778</v>
      </c>
      <c r="H20" s="1">
        <v>9546</v>
      </c>
    </row>
    <row r="21" spans="1:8" x14ac:dyDescent="0.35">
      <c r="A21" t="s">
        <v>45</v>
      </c>
      <c r="B21" s="1">
        <v>2653</v>
      </c>
      <c r="C21" s="5">
        <v>9.2999999999999999E-2</v>
      </c>
      <c r="D21" s="21">
        <f>(Table_Table082__Page_38[[#This Row],[FY 2022 (SEKm)]]*Table_Table082__Page_38[[#This Row],[Exchange Rate]])*1000</f>
        <v>246728.99999999997</v>
      </c>
      <c r="E21" s="25">
        <f>Table_Table082__Page_38[[#This Row],[FY 2022 (USD)]]/11661549</f>
        <v>2.1157480880112923E-2</v>
      </c>
      <c r="F21" s="25">
        <f t="shared" si="0"/>
        <v>-8.2242990654206784E-3</v>
      </c>
      <c r="G21" s="21">
        <f>(Table_Table082__Page_38[[#This Row],[FY 2021 (SEKm)]]*Table_Table082__Page_38[[#This Row],[Exchange Rate]])*1000</f>
        <v>248775</v>
      </c>
      <c r="H21" s="1">
        <v>2675</v>
      </c>
    </row>
    <row r="22" spans="1:8" x14ac:dyDescent="0.35">
      <c r="A22" t="s">
        <v>46</v>
      </c>
      <c r="B22" s="1">
        <v>112</v>
      </c>
      <c r="C22" s="5">
        <v>9.2999999999999999E-2</v>
      </c>
      <c r="D22" s="21">
        <f>(Table_Table082__Page_38[[#This Row],[FY 2022 (SEKm)]]*Table_Table082__Page_38[[#This Row],[Exchange Rate]])*1000</f>
        <v>10416</v>
      </c>
      <c r="E22" s="25">
        <f>Table_Table082__Page_38[[#This Row],[FY 2022 (USD)]]/11661549</f>
        <v>8.9319180496518944E-4</v>
      </c>
      <c r="F22" s="25">
        <f t="shared" si="0"/>
        <v>0.69696969696969702</v>
      </c>
      <c r="G22" s="21">
        <f>(Table_Table082__Page_38[[#This Row],[FY 2021 (SEKm)]]*Table_Table082__Page_38[[#This Row],[Exchange Rate]])*1000</f>
        <v>6138</v>
      </c>
      <c r="H22" s="1">
        <v>66</v>
      </c>
    </row>
    <row r="23" spans="1:8" ht="15" thickBot="1" x14ac:dyDescent="0.4">
      <c r="A23" s="33" t="s">
        <v>47</v>
      </c>
      <c r="B23" s="3">
        <v>303</v>
      </c>
      <c r="C23" s="5">
        <v>9.2999999999999999E-2</v>
      </c>
      <c r="D23" s="31">
        <f>(Table_Table082__Page_38[[#This Row],[FY 2022 (SEKm)]]*Table_Table082__Page_38[[#This Row],[Exchange Rate]])*1000</f>
        <v>28179</v>
      </c>
      <c r="E23" s="32">
        <f>Table_Table082__Page_38[[#This Row],[FY 2022 (USD)]]/11661549</f>
        <v>2.4164028295040395E-3</v>
      </c>
      <c r="F23" s="32">
        <f t="shared" si="0"/>
        <v>6.6445182724252493E-3</v>
      </c>
      <c r="G23" s="31">
        <f>(Table_Table082__Page_38[[#This Row],[FY 2021 (SEKm)]]*Table_Table082__Page_38[[#This Row],[Exchange Rate]])*1000</f>
        <v>27993</v>
      </c>
      <c r="H23" s="3">
        <v>301</v>
      </c>
    </row>
    <row r="24" spans="1:8" x14ac:dyDescent="0.35">
      <c r="A24" s="2" t="s">
        <v>48</v>
      </c>
      <c r="B24" s="1">
        <v>101029</v>
      </c>
      <c r="C24" s="5">
        <v>9.2999999999999999E-2</v>
      </c>
      <c r="D24" s="22">
        <f>(Table_Table082__Page_38[[#This Row],[FY 2022 (SEKm)]]*Table_Table082__Page_38[[#This Row],[Exchange Rate]])*1000</f>
        <v>9395697</v>
      </c>
      <c r="E24" s="27">
        <f>Table_Table082__Page_38[[#This Row],[FY 2022 (USD)]]/11661549</f>
        <v>0.80569888271275114</v>
      </c>
      <c r="F24" s="27">
        <f t="shared" si="0"/>
        <v>0.22694372252313522</v>
      </c>
      <c r="G24" s="22">
        <f>(Table_Table082__Page_38[[#This Row],[FY 2021 (SEKm)]]*Table_Table082__Page_38[[#This Row],[Exchange Rate]])*1000</f>
        <v>7657806</v>
      </c>
      <c r="H24" s="1">
        <v>82342</v>
      </c>
    </row>
    <row r="25" spans="1:8" x14ac:dyDescent="0.35">
      <c r="A25" s="2" t="s">
        <v>49</v>
      </c>
      <c r="C25" s="5">
        <v>9.2999999999999999E-2</v>
      </c>
      <c r="E25" s="25"/>
      <c r="F25" s="25"/>
      <c r="G25" s="21"/>
    </row>
    <row r="26" spans="1:8" x14ac:dyDescent="0.35">
      <c r="A26" t="s">
        <v>50</v>
      </c>
      <c r="B26" s="1">
        <v>3</v>
      </c>
      <c r="C26" s="5">
        <v>9.2999999999999999E-2</v>
      </c>
      <c r="D26" s="21">
        <f>(Table_Table082__Page_38[[#This Row],[FY 2022 (SEKm)]]*Table_Table082__Page_38[[#This Row],[Exchange Rate]])*1000</f>
        <v>279</v>
      </c>
      <c r="E26" s="25">
        <f>Table_Table082__Page_38[[#This Row],[FY 2022 (USD)]]/11661549</f>
        <v>2.3924780490139003E-5</v>
      </c>
      <c r="F26" s="25">
        <f t="shared" si="0"/>
        <v>0</v>
      </c>
      <c r="G26" s="21">
        <f>(Table_Table082__Page_38[[#This Row],[FY 2021 (SEKm)]]*Table_Table082__Page_38[[#This Row],[Exchange Rate]])*1000</f>
        <v>279</v>
      </c>
      <c r="H26" s="1">
        <v>3</v>
      </c>
    </row>
    <row r="27" spans="1:8" x14ac:dyDescent="0.35">
      <c r="A27" t="s">
        <v>51</v>
      </c>
      <c r="B27" s="1">
        <v>41569</v>
      </c>
      <c r="C27" s="5">
        <v>9.2999999999999999E-2</v>
      </c>
      <c r="D27" s="21">
        <f>(Table_Table082__Page_38[[#This Row],[FY 2022 (SEKm)]]*Table_Table082__Page_38[[#This Row],[Exchange Rate]])*1000</f>
        <v>3865917</v>
      </c>
      <c r="E27" s="25">
        <f>Table_Table082__Page_38[[#This Row],[FY 2022 (USD)]]/11661549</f>
        <v>0.33150973339819606</v>
      </c>
      <c r="F27" s="25">
        <f t="shared" si="0"/>
        <v>0.2877633209417596</v>
      </c>
      <c r="G27" s="21">
        <f>(Table_Table082__Page_38[[#This Row],[FY 2021 (SEKm)]]*Table_Table082__Page_38[[#This Row],[Exchange Rate]])*1000</f>
        <v>3002040</v>
      </c>
      <c r="H27" s="1">
        <v>32280</v>
      </c>
    </row>
    <row r="28" spans="1:8" x14ac:dyDescent="0.35">
      <c r="A28" t="s">
        <v>52</v>
      </c>
      <c r="B28" s="1">
        <v>756</v>
      </c>
      <c r="C28" s="5">
        <v>9.2999999999999999E-2</v>
      </c>
      <c r="D28" s="21">
        <f>(Table_Table082__Page_38[[#This Row],[FY 2022 (SEKm)]]*Table_Table082__Page_38[[#This Row],[Exchange Rate]])*1000</f>
        <v>70308</v>
      </c>
      <c r="E28" s="25">
        <f>Table_Table082__Page_38[[#This Row],[FY 2022 (USD)]]/11661549</f>
        <v>6.0290446835150283E-3</v>
      </c>
      <c r="F28" s="25">
        <f t="shared" si="0"/>
        <v>1.3333333333333333</v>
      </c>
      <c r="G28" s="21">
        <f>(Table_Table082__Page_38[[#This Row],[FY 2021 (SEKm)]]*Table_Table082__Page_38[[#This Row],[Exchange Rate]])*1000</f>
        <v>30132</v>
      </c>
      <c r="H28" s="1">
        <v>324</v>
      </c>
    </row>
    <row r="29" spans="1:8" x14ac:dyDescent="0.35">
      <c r="A29" t="s">
        <v>53</v>
      </c>
      <c r="B29" s="1">
        <v>532</v>
      </c>
      <c r="C29" s="5">
        <v>9.2999999999999999E-2</v>
      </c>
      <c r="D29" s="21">
        <f>(Table_Table082__Page_38[[#This Row],[FY 2022 (SEKm)]]*Table_Table082__Page_38[[#This Row],[Exchange Rate]])*1000</f>
        <v>49476</v>
      </c>
      <c r="E29" s="25">
        <f>Table_Table082__Page_38[[#This Row],[FY 2022 (USD)]]/11661549</f>
        <v>4.2426610735846497E-3</v>
      </c>
      <c r="F29" s="25">
        <f t="shared" si="0"/>
        <v>5.1383399209486168E-2</v>
      </c>
      <c r="G29" s="21">
        <f>(Table_Table082__Page_38[[#This Row],[FY 2021 (SEKm)]]*Table_Table082__Page_38[[#This Row],[Exchange Rate]])*1000</f>
        <v>47058</v>
      </c>
      <c r="H29" s="1">
        <v>506</v>
      </c>
    </row>
    <row r="30" spans="1:8" x14ac:dyDescent="0.35">
      <c r="A30" t="s">
        <v>54</v>
      </c>
      <c r="B30" s="1">
        <v>-8267</v>
      </c>
      <c r="C30" s="5">
        <v>9.2999999999999999E-2</v>
      </c>
      <c r="D30" s="21">
        <f>(Table_Table082__Page_38[[#This Row],[FY 2022 (SEKm)]]*Table_Table082__Page_38[[#This Row],[Exchange Rate]])*1000</f>
        <v>-768831</v>
      </c>
      <c r="E30" s="25">
        <f>Table_Table082__Page_38[[#This Row],[FY 2022 (USD)]]/11661549</f>
        <v>-6.5928720103993046E-2</v>
      </c>
      <c r="F30" s="25">
        <f t="shared" si="0"/>
        <v>-4.0133414190418435</v>
      </c>
      <c r="G30" s="21">
        <f>(Table_Table082__Page_38[[#This Row],[FY 2021 (SEKm)]]*Table_Table082__Page_38[[#This Row],[Exchange Rate]])*1000</f>
        <v>-153357</v>
      </c>
      <c r="H30" s="1">
        <v>-1649</v>
      </c>
    </row>
    <row r="31" spans="1:8" ht="15" thickBot="1" x14ac:dyDescent="0.4">
      <c r="A31" t="s">
        <v>16</v>
      </c>
      <c r="B31" s="1">
        <v>-10292</v>
      </c>
      <c r="C31" s="5">
        <v>9.2999999999999999E-2</v>
      </c>
      <c r="D31" s="23">
        <f>(Table_Table082__Page_38[[#This Row],[FY 2022 (SEKm)]]*Table_Table082__Page_38[[#This Row],[Exchange Rate]])*1000</f>
        <v>-957156</v>
      </c>
      <c r="E31" s="26">
        <f>Table_Table082__Page_38[[#This Row],[FY 2022 (USD)]]/11661549</f>
        <v>-8.2077946934836873E-2</v>
      </c>
      <c r="F31" s="26">
        <f t="shared" si="0"/>
        <v>-0.46672367108450907</v>
      </c>
      <c r="G31" s="23">
        <f>(Table_Table082__Page_38[[#This Row],[FY 2021 (SEKm)]]*Table_Table082__Page_38[[#This Row],[Exchange Rate]])*1000</f>
        <v>-652581</v>
      </c>
      <c r="H31" s="1">
        <v>-7017</v>
      </c>
    </row>
    <row r="32" spans="1:8" x14ac:dyDescent="0.35">
      <c r="A32" s="2" t="s">
        <v>55</v>
      </c>
      <c r="B32" s="1">
        <v>24301</v>
      </c>
      <c r="C32" s="5">
        <v>9.2999999999999999E-2</v>
      </c>
      <c r="D32" s="22">
        <f>(Table_Table082__Page_38[[#This Row],[FY 2022 (SEKm)]]*Table_Table082__Page_38[[#This Row],[Exchange Rate]])*1000</f>
        <v>2259993</v>
      </c>
      <c r="E32" s="27">
        <f>Table_Table082__Page_38[[#This Row],[FY 2022 (USD)]]/11661549</f>
        <v>0.19379869689695597</v>
      </c>
      <c r="F32" s="27">
        <f t="shared" si="0"/>
        <v>-5.9721029165132732E-3</v>
      </c>
      <c r="G32" s="22">
        <f>(Table_Table082__Page_38[[#This Row],[FY 2021 (SEKm)]]*Table_Table082__Page_38[[#This Row],[Exchange Rate]])*1000</f>
        <v>2273571</v>
      </c>
      <c r="H32" s="1">
        <v>24447</v>
      </c>
    </row>
    <row r="33" spans="1:8" ht="15" thickBot="1" x14ac:dyDescent="0.4">
      <c r="A33" t="s">
        <v>19</v>
      </c>
      <c r="B33" s="3">
        <v>63</v>
      </c>
      <c r="C33" s="5">
        <v>9.2999999999999999E-2</v>
      </c>
      <c r="D33" s="31">
        <f>(Table_Table082__Page_38[[#This Row],[FY 2022 (SEKm)]]*Table_Table082__Page_38[[#This Row],[Exchange Rate]])*1000</f>
        <v>5859</v>
      </c>
      <c r="E33" s="32">
        <f>Table_Table082__Page_38[[#This Row],[FY 2022 (USD)]]/11661549</f>
        <v>5.0242039029291903E-4</v>
      </c>
      <c r="F33" s="32">
        <f t="shared" si="0"/>
        <v>-0.13698630136986301</v>
      </c>
      <c r="G33" s="31">
        <f>(Table_Table082__Page_38[[#This Row],[FY 2021 (SEKm)]]*Table_Table082__Page_38[[#This Row],[Exchange Rate]])*1000</f>
        <v>6789</v>
      </c>
      <c r="H33" s="3">
        <v>73</v>
      </c>
    </row>
    <row r="34" spans="1:8" x14ac:dyDescent="0.35">
      <c r="A34" s="2" t="s">
        <v>56</v>
      </c>
      <c r="B34" s="3">
        <v>24364</v>
      </c>
      <c r="C34" s="5">
        <v>9.2999999999999999E-2</v>
      </c>
      <c r="D34" s="22">
        <f>(Table_Table082__Page_38[[#This Row],[FY 2022 (SEKm)]]*Table_Table082__Page_38[[#This Row],[Exchange Rate]])*1000</f>
        <v>2265852</v>
      </c>
      <c r="E34" s="27">
        <f>Table_Table082__Page_38[[#This Row],[FY 2022 (USD)]]/11661549</f>
        <v>0.19430111728724889</v>
      </c>
      <c r="F34" s="27">
        <f t="shared" si="0"/>
        <v>-6.3621533442088088E-3</v>
      </c>
      <c r="G34" s="22">
        <f>(Table_Table082__Page_38[[#This Row],[FY 2021 (SEKm)]]*Table_Table082__Page_38[[#This Row],[Exchange Rate]])*1000</f>
        <v>2280360</v>
      </c>
      <c r="H34" s="3">
        <v>24520</v>
      </c>
    </row>
    <row r="35" spans="1:8" x14ac:dyDescent="0.35">
      <c r="A35" s="2" t="s">
        <v>57</v>
      </c>
      <c r="B35" s="1">
        <v>125393</v>
      </c>
      <c r="C35" s="5">
        <v>9.2999999999999999E-2</v>
      </c>
      <c r="D35" s="22">
        <f>(Table_Table082__Page_38[[#This Row],[FY 2022 (SEKm)]]*Table_Table082__Page_38[[#This Row],[Exchange Rate]])*1000</f>
        <v>11661549</v>
      </c>
      <c r="E35" s="27">
        <f>Table_Table082__Page_38[[#This Row],[FY 2022 (USD)]]/11661549</f>
        <v>1</v>
      </c>
      <c r="F35" s="27">
        <f t="shared" si="0"/>
        <v>0.17341056689936554</v>
      </c>
      <c r="G35" s="22">
        <f>(Table_Table082__Page_38[[#This Row],[FY 2021 (SEKm)]]*Table_Table082__Page_38[[#This Row],[Exchange Rate]])*1000</f>
        <v>9938166</v>
      </c>
      <c r="H35" s="1">
        <v>106862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97714-2084-45C5-A22B-D4779D72BAC7}">
  <dimension ref="A1:L32"/>
  <sheetViews>
    <sheetView workbookViewId="0">
      <selection activeCell="A11" sqref="A11"/>
    </sheetView>
  </sheetViews>
  <sheetFormatPr defaultRowHeight="14.5" x14ac:dyDescent="0.35"/>
  <cols>
    <col min="1" max="1" width="67.90625" style="6" bestFit="1" customWidth="1"/>
    <col min="2" max="2" width="16.08984375" style="6" hidden="1" customWidth="1"/>
    <col min="3" max="3" width="15.54296875" style="6" hidden="1" customWidth="1"/>
    <col min="4" max="4" width="15" style="13" bestFit="1" customWidth="1"/>
    <col min="5" max="5" width="8.453125" style="17" bestFit="1" customWidth="1"/>
    <col min="6" max="6" width="14.26953125" style="18" bestFit="1" customWidth="1"/>
    <col min="7" max="7" width="15" style="6" bestFit="1" customWidth="1"/>
    <col min="8" max="8" width="16.08984375" style="6" hidden="1" customWidth="1"/>
    <col min="9" max="9" width="10.08984375" style="17" bestFit="1" customWidth="1"/>
    <col min="10" max="10" width="14.26953125" style="17" bestFit="1" customWidth="1"/>
    <col min="11" max="11" width="15" style="13" bestFit="1" customWidth="1"/>
    <col min="12" max="12" width="16.7265625" style="4" hidden="1" customWidth="1"/>
    <col min="13" max="16384" width="8.7265625" style="6"/>
  </cols>
  <sheetData>
    <row r="1" spans="1:12" x14ac:dyDescent="0.35">
      <c r="A1" s="6" t="s">
        <v>101</v>
      </c>
      <c r="B1" s="6" t="s">
        <v>99</v>
      </c>
      <c r="C1" s="6" t="s">
        <v>98</v>
      </c>
      <c r="D1" s="6" t="s">
        <v>100</v>
      </c>
      <c r="E1" s="17" t="s">
        <v>96</v>
      </c>
      <c r="F1" s="6" t="s">
        <v>97</v>
      </c>
      <c r="G1" s="6" t="s">
        <v>102</v>
      </c>
      <c r="H1" s="6" t="s">
        <v>103</v>
      </c>
      <c r="I1" s="6" t="s">
        <v>106</v>
      </c>
      <c r="J1" s="6" t="s">
        <v>107</v>
      </c>
      <c r="K1" s="6" t="s">
        <v>104</v>
      </c>
      <c r="L1" s="4" t="s">
        <v>105</v>
      </c>
    </row>
    <row r="2" spans="1:12" x14ac:dyDescent="0.35">
      <c r="A2" s="6" t="s">
        <v>0</v>
      </c>
      <c r="B2" s="4">
        <v>4422</v>
      </c>
      <c r="C2" s="16">
        <v>9.2999999999999999E-2</v>
      </c>
      <c r="D2" s="13">
        <f>(Table_Append1[[#This Row],[FY 2022 (SEKm)]]*Table_Append1[[#This Row],[Exchange Rate]])*1000</f>
        <v>411246</v>
      </c>
      <c r="E2" s="28">
        <f>(Table_Append1[[#This Row],[FY 2022 (USD)]]/1553751)</f>
        <v>0.26467947566888128</v>
      </c>
      <c r="F2" s="28">
        <f>(Table_Append1[[#This Row],[FY 2022 (USD)]]-G2)/ABS(G2)</f>
        <v>9.4554455445544722E-2</v>
      </c>
      <c r="G2" s="13">
        <f>(Table_Append1[[#This Row],[FY 2021 (SEKm)]]*Table_Append1[[#This Row],[Exchange Rate]])*1000</f>
        <v>375719.99999999994</v>
      </c>
      <c r="H2" s="4">
        <v>4040</v>
      </c>
      <c r="I2" s="28">
        <f>Table_Append1[[#This Row],[FY 2021 (USD)]]/1297164</f>
        <v>0.28964726125609402</v>
      </c>
      <c r="J2" s="28">
        <f>(Table_Append1[[#This Row],[FY 2021 (USD)]]-K2)/ABS(K2)</f>
        <v>0.23746189214661936</v>
      </c>
      <c r="K2" s="13">
        <f t="shared" ref="K2:K32" si="0">(L2*C2)</f>
        <v>303621.47100000002</v>
      </c>
      <c r="L2" s="4">
        <v>3264747</v>
      </c>
    </row>
    <row r="3" spans="1:12" ht="15" thickBot="1" x14ac:dyDescent="0.4">
      <c r="A3" s="6" t="s">
        <v>1</v>
      </c>
      <c r="B3" s="8">
        <v>-1050</v>
      </c>
      <c r="C3" s="16">
        <v>9.2999999999999999E-2</v>
      </c>
      <c r="D3" s="14">
        <f>(Table_Append1[[#This Row],[FY 2022 (SEKm)]]*Table_Append1[[#This Row],[Exchange Rate]])*1000</f>
        <v>-97650</v>
      </c>
      <c r="E3" s="29">
        <f>(Table_Append1[[#This Row],[FY 2022 (USD)]]/1553751)</f>
        <v>-6.2847908062488772E-2</v>
      </c>
      <c r="F3" s="29">
        <f>(Table_Append1[[#This Row],[FY 2022 (USD)]]-G3)/ABS(G3)</f>
        <v>-0.57657657657657657</v>
      </c>
      <c r="G3" s="14">
        <f>(Table_Append1[[#This Row],[FY 2021 (SEKm)]]*Table_Append1[[#This Row],[Exchange Rate]])*1000</f>
        <v>-61938</v>
      </c>
      <c r="H3" s="8">
        <v>-666</v>
      </c>
      <c r="I3" s="29">
        <f>Table_Append1[[#This Row],[FY 2021 (USD)]]/1297164</f>
        <v>-4.7748781187266991E-2</v>
      </c>
      <c r="J3" s="29">
        <f>(Table_Append1[[#This Row],[FY 2021 (USD)]]-K3)/ABS(K3)</f>
        <v>-0.10797609699615369</v>
      </c>
      <c r="K3" s="14">
        <f t="shared" si="0"/>
        <v>-55901.928</v>
      </c>
      <c r="L3" s="8">
        <v>-601096</v>
      </c>
    </row>
    <row r="4" spans="1:12" x14ac:dyDescent="0.35">
      <c r="A4" s="7" t="s">
        <v>2</v>
      </c>
      <c r="B4" s="9">
        <v>3372</v>
      </c>
      <c r="C4" s="16">
        <v>9.2999999999999999E-2</v>
      </c>
      <c r="D4" s="15">
        <f>(Table_Append1[[#This Row],[FY 2022 (SEKm)]]*Table_Append1[[#This Row],[Exchange Rate]])*1000</f>
        <v>313596</v>
      </c>
      <c r="E4" s="30">
        <f>(Table_Append1[[#This Row],[FY 2022 (USD)]]/1553751)</f>
        <v>0.20183156760639254</v>
      </c>
      <c r="F4" s="30">
        <f>(Table_Append1[[#This Row],[FY 2022 (USD)]]-G4)/ABS(G4)</f>
        <v>-5.9276822762299936E-4</v>
      </c>
      <c r="G4" s="15">
        <f>(Table_Append1[[#This Row],[FY 2021 (SEKm)]]*Table_Append1[[#This Row],[Exchange Rate]])*1000</f>
        <v>313782</v>
      </c>
      <c r="H4" s="9">
        <v>3374</v>
      </c>
      <c r="I4" s="30">
        <f>Table_Append1[[#This Row],[FY 2021 (USD)]]/1297164</f>
        <v>0.24189848006882708</v>
      </c>
      <c r="J4" s="30">
        <f>(Table_Append1[[#This Row],[FY 2021 (USD)]]-K4)/ABS(K4)</f>
        <v>0.26668245952641689</v>
      </c>
      <c r="K4" s="15">
        <f t="shared" si="0"/>
        <v>247719.54300000001</v>
      </c>
      <c r="L4" s="9">
        <v>2663651</v>
      </c>
    </row>
    <row r="5" spans="1:12" x14ac:dyDescent="0.35">
      <c r="A5" s="6" t="s">
        <v>3</v>
      </c>
      <c r="B5" s="4">
        <v>13422</v>
      </c>
      <c r="C5" s="16">
        <v>9.2999999999999999E-2</v>
      </c>
      <c r="D5" s="13">
        <f>(Table_Append1[[#This Row],[FY 2022 (SEKm)]]*Table_Append1[[#This Row],[Exchange Rate]])*1000</f>
        <v>1248246</v>
      </c>
      <c r="E5" s="28">
        <f>(Table_Append1[[#This Row],[FY 2022 (USD)]]/1553751)</f>
        <v>0.80337583049021366</v>
      </c>
      <c r="F5" s="28">
        <f>(Table_Append1[[#This Row],[FY 2022 (USD)]]-G5)/ABS(G5)</f>
        <v>0.19264261595877008</v>
      </c>
      <c r="G5" s="13">
        <f>(Table_Append1[[#This Row],[FY 2021 (SEKm)]]*Table_Append1[[#This Row],[Exchange Rate]])*1000</f>
        <v>1046622.0000000001</v>
      </c>
      <c r="H5" s="4">
        <v>11254</v>
      </c>
      <c r="I5" s="28">
        <f>Table_Append1[[#This Row],[FY 2021 (USD)]]/1297164</f>
        <v>0.80685402925150573</v>
      </c>
      <c r="J5" s="28">
        <f>(Table_Append1[[#This Row],[FY 2021 (USD)]]-K5)/ABS(K5)</f>
        <v>0.46678304657381575</v>
      </c>
      <c r="K5" s="13">
        <f t="shared" si="0"/>
        <v>713549.28899999999</v>
      </c>
      <c r="L5" s="4">
        <v>7672573</v>
      </c>
    </row>
    <row r="6" spans="1:12" x14ac:dyDescent="0.35">
      <c r="A6" s="6" t="s">
        <v>4</v>
      </c>
      <c r="B6" s="4">
        <v>-724</v>
      </c>
      <c r="C6" s="16">
        <v>9.2999999999999999E-2</v>
      </c>
      <c r="D6" s="13">
        <f>(Table_Append1[[#This Row],[FY 2022 (SEKm)]]*Table_Append1[[#This Row],[Exchange Rate]])*1000</f>
        <v>-67332</v>
      </c>
      <c r="E6" s="28">
        <f>(Table_Append1[[#This Row],[FY 2022 (USD)]]/1553751)</f>
        <v>-4.3335128987849407E-2</v>
      </c>
      <c r="F6" s="28">
        <f>(Table_Append1[[#This Row],[FY 2022 (USD)]]-G6)/ABS(G6)</f>
        <v>-1.9718309859154931E-2</v>
      </c>
      <c r="G6" s="13">
        <f>(Table_Append1[[#This Row],[FY 2021 (SEKm)]]*Table_Append1[[#This Row],[Exchange Rate]])*1000</f>
        <v>-66030</v>
      </c>
      <c r="H6" s="4">
        <v>-710</v>
      </c>
      <c r="I6" s="28">
        <f>Table_Append1[[#This Row],[FY 2021 (USD)]]/1297164</f>
        <v>-5.0903355319759105E-2</v>
      </c>
      <c r="J6" s="28">
        <f>(Table_Append1[[#This Row],[FY 2021 (USD)]]-K6)/ABS(K6)</f>
        <v>-0.2367161875697831</v>
      </c>
      <c r="K6" s="13">
        <f t="shared" si="0"/>
        <v>-53391.392999999996</v>
      </c>
      <c r="L6" s="4">
        <v>-574101</v>
      </c>
    </row>
    <row r="7" spans="1:12" x14ac:dyDescent="0.35">
      <c r="A7" s="6" t="s">
        <v>5</v>
      </c>
      <c r="B7" s="4">
        <v>-1050</v>
      </c>
      <c r="C7" s="16">
        <v>9.2999999999999999E-2</v>
      </c>
      <c r="D7" s="13">
        <f>(Table_Append1[[#This Row],[FY 2022 (SEKm)]]*Table_Append1[[#This Row],[Exchange Rate]])*1000</f>
        <v>-97650</v>
      </c>
      <c r="E7" s="28">
        <f>(Table_Append1[[#This Row],[FY 2022 (USD)]]/1553751)</f>
        <v>-6.2847908062488772E-2</v>
      </c>
      <c r="F7" s="28">
        <f>(Table_Append1[[#This Row],[FY 2022 (USD)]]-G7)/ABS(G7)</f>
        <v>-0.56716417910447758</v>
      </c>
      <c r="G7" s="13">
        <f>(Table_Append1[[#This Row],[FY 2021 (SEKm)]]*Table_Append1[[#This Row],[Exchange Rate]])*1000</f>
        <v>-62310</v>
      </c>
      <c r="H7" s="4">
        <v>-670</v>
      </c>
      <c r="I7" s="28">
        <f>Table_Append1[[#This Row],[FY 2021 (USD)]]/1297164</f>
        <v>-4.8035560653857182E-2</v>
      </c>
      <c r="J7" s="28">
        <f>(Table_Append1[[#This Row],[FY 2021 (USD)]]-K7)/ABS(K7)</f>
        <v>-8.2715433036683308</v>
      </c>
      <c r="K7" s="13">
        <f t="shared" si="0"/>
        <v>8569.02</v>
      </c>
      <c r="L7" s="4">
        <v>92140</v>
      </c>
    </row>
    <row r="8" spans="1:12" ht="15" thickBot="1" x14ac:dyDescent="0.4">
      <c r="A8" s="6" t="s">
        <v>6</v>
      </c>
      <c r="B8" s="8">
        <v>1687</v>
      </c>
      <c r="C8" s="16">
        <v>9.2999999999999999E-2</v>
      </c>
      <c r="D8" s="14">
        <f>(Table_Append1[[#This Row],[FY 2022 (SEKm)]]*Table_Append1[[#This Row],[Exchange Rate]])*1000</f>
        <v>156891</v>
      </c>
      <c r="E8" s="29">
        <f>(Table_Append1[[#This Row],[FY 2022 (USD)]]/1553751)</f>
        <v>0.10097563895373197</v>
      </c>
      <c r="F8" s="29">
        <f>(Table_Append1[[#This Row],[FY 2022 (USD)]]-G8)/ABS(G8)</f>
        <v>1.4100000000000001</v>
      </c>
      <c r="G8" s="14">
        <f>(Table_Append1[[#This Row],[FY 2021 (SEKm)]]*Table_Append1[[#This Row],[Exchange Rate]])*1000</f>
        <v>65099.999999999993</v>
      </c>
      <c r="H8" s="8">
        <v>700</v>
      </c>
      <c r="I8" s="29">
        <f>Table_Append1[[#This Row],[FY 2021 (USD)]]/1297164</f>
        <v>5.0186406653283618E-2</v>
      </c>
      <c r="J8" s="29">
        <f>(Table_Append1[[#This Row],[FY 2021 (USD)]]-K8)/ABS(K8)</f>
        <v>3.7997476704081841</v>
      </c>
      <c r="K8" s="14">
        <f t="shared" si="0"/>
        <v>13563.213</v>
      </c>
      <c r="L8" s="8">
        <v>145841</v>
      </c>
    </row>
    <row r="9" spans="1:12" x14ac:dyDescent="0.35">
      <c r="A9" s="7" t="s">
        <v>7</v>
      </c>
      <c r="B9" s="9" t="s">
        <v>8</v>
      </c>
      <c r="C9" s="16">
        <v>9.2999999999999999E-2</v>
      </c>
      <c r="D9" s="15">
        <f>(Table_Append1[[#This Row],[FY 2022 (SEKm)]]*Table_Append1[[#This Row],[Exchange Rate]])*1000</f>
        <v>1553751</v>
      </c>
      <c r="E9" s="30">
        <f>(Table_Append1[[#This Row],[FY 2022 (USD)]]/1553751)</f>
        <v>1</v>
      </c>
      <c r="F9" s="30">
        <f>(Table_Append1[[#This Row],[FY 2022 (USD)]]-G9)/ABS(G9)</f>
        <v>0.19780613708058503</v>
      </c>
      <c r="G9" s="15">
        <f>(Table_Append1[[#This Row],[FY 2021 (SEKm)]]*Table_Append1[[#This Row],[Exchange Rate]])*1000</f>
        <v>1297164</v>
      </c>
      <c r="H9" s="9">
        <v>13948</v>
      </c>
      <c r="I9" s="30">
        <f>Table_Append1[[#This Row],[FY 2021 (USD)]]/1297164</f>
        <v>1</v>
      </c>
      <c r="J9" s="30">
        <f>(Table_Append1[[#This Row],[FY 2021 (USD)]]-K9)/ABS(K9)</f>
        <v>0.39478549423085996</v>
      </c>
      <c r="K9" s="15">
        <f t="shared" si="0"/>
        <v>930009.67200000002</v>
      </c>
      <c r="L9" s="9">
        <v>10000104</v>
      </c>
    </row>
    <row r="10" spans="1:12" x14ac:dyDescent="0.35">
      <c r="A10" s="6" t="s">
        <v>9</v>
      </c>
      <c r="B10" s="4">
        <v>-19820</v>
      </c>
      <c r="C10" s="16">
        <v>9.2999999999999999E-2</v>
      </c>
      <c r="D10" s="13">
        <f>(Table_Append1[[#This Row],[FY 2022 (SEKm)]]*Table_Append1[[#This Row],[Exchange Rate]])*1000</f>
        <v>-1843260</v>
      </c>
      <c r="E10" s="28">
        <f>(Table_Append1[[#This Row],[FY 2022 (USD)]]/1553751)</f>
        <v>-1.1863290836176452</v>
      </c>
      <c r="F10" s="28">
        <f>(Table_Append1[[#This Row],[FY 2022 (USD)]]-G10)/ABS(G10)</f>
        <v>-0.30825082508250823</v>
      </c>
      <c r="G10" s="13">
        <f>(Table_Append1[[#This Row],[FY 2021 (SEKm)]]*Table_Append1[[#This Row],[Exchange Rate]])*1000</f>
        <v>-1408950</v>
      </c>
      <c r="H10" s="4">
        <v>-15150</v>
      </c>
      <c r="I10" s="28">
        <f>Table_Append1[[#This Row],[FY 2021 (USD)]]/1297164</f>
        <v>-1.0861772297103527</v>
      </c>
      <c r="J10" s="28">
        <f>(Table_Append1[[#This Row],[FY 2021 (USD)]]-K10)/ABS(K10)</f>
        <v>-0.74535792394801581</v>
      </c>
      <c r="K10" s="13">
        <f t="shared" si="0"/>
        <v>-807255.62399999995</v>
      </c>
      <c r="L10" s="4">
        <v>-8680168</v>
      </c>
    </row>
    <row r="11" spans="1:12" ht="15" thickBot="1" x14ac:dyDescent="0.4">
      <c r="A11" s="6" t="s">
        <v>10</v>
      </c>
      <c r="B11" s="8">
        <v>-1639</v>
      </c>
      <c r="C11" s="16">
        <v>9.2999999999999999E-2</v>
      </c>
      <c r="D11" s="14">
        <f>(Table_Append1[[#This Row],[FY 2022 (SEKm)]]*Table_Append1[[#This Row],[Exchange Rate]])*1000</f>
        <v>-152427</v>
      </c>
      <c r="E11" s="29">
        <f>(Table_Append1[[#This Row],[FY 2022 (USD)]]/1553751)</f>
        <v>-9.810259172801819E-2</v>
      </c>
      <c r="F11" s="29">
        <f>(Table_Append1[[#This Row],[FY 2022 (USD)]]-G11)/ABS(G11)</f>
        <v>-1.1970509383378016</v>
      </c>
      <c r="G11" s="14">
        <f>(Table_Append1[[#This Row],[FY 2021 (SEKm)]]*Table_Append1[[#This Row],[Exchange Rate]])*1000</f>
        <v>-69378</v>
      </c>
      <c r="H11" s="8">
        <v>-746</v>
      </c>
      <c r="I11" s="29">
        <f>Table_Append1[[#This Row],[FY 2021 (USD)]]/1297164</f>
        <v>-5.3484370519070831E-2</v>
      </c>
      <c r="J11" s="29">
        <f>(Table_Append1[[#This Row],[FY 2021 (USD)]]-K11)/ABS(K11)</f>
        <v>-0.78362650000358647</v>
      </c>
      <c r="K11" s="14">
        <f t="shared" si="0"/>
        <v>-38897.156999999999</v>
      </c>
      <c r="L11" s="8">
        <v>-418249</v>
      </c>
    </row>
    <row r="12" spans="1:12" x14ac:dyDescent="0.35">
      <c r="A12" s="7" t="s">
        <v>11</v>
      </c>
      <c r="B12" s="9">
        <v>-21459</v>
      </c>
      <c r="C12" s="16">
        <v>9.2999999999999999E-2</v>
      </c>
      <c r="D12" s="15">
        <f>(Table_Append1[[#This Row],[FY 2022 (SEKm)]]*Table_Append1[[#This Row],[Exchange Rate]])*1000</f>
        <v>-1995687</v>
      </c>
      <c r="E12" s="30">
        <f>(Table_Append1[[#This Row],[FY 2022 (USD)]]/1553751)</f>
        <v>-1.2844316753456635</v>
      </c>
      <c r="F12" s="30">
        <f>(Table_Append1[[#This Row],[FY 2022 (USD)]]-G12)/ABS(G12)</f>
        <v>-0.34996225465525921</v>
      </c>
      <c r="G12" s="15">
        <f>(Table_Append1[[#This Row],[FY 2021 (SEKm)]]*Table_Append1[[#This Row],[Exchange Rate]])*1000</f>
        <v>-1478328</v>
      </c>
      <c r="H12" s="9">
        <v>-15896</v>
      </c>
      <c r="I12" s="30">
        <f>Table_Append1[[#This Row],[FY 2021 (USD)]]/1297164</f>
        <v>-1.1396616002294235</v>
      </c>
      <c r="J12" s="30">
        <f>(Table_Append1[[#This Row],[FY 2021 (USD)]]-K12)/ABS(K12)</f>
        <v>-0.74711710839369094</v>
      </c>
      <c r="K12" s="15">
        <f t="shared" si="0"/>
        <v>-846152.78099999996</v>
      </c>
      <c r="L12" s="9">
        <v>-9098417</v>
      </c>
    </row>
    <row r="13" spans="1:12" x14ac:dyDescent="0.35">
      <c r="A13" s="7" t="s">
        <v>12</v>
      </c>
      <c r="B13" s="9">
        <v>-4752</v>
      </c>
      <c r="C13" s="16">
        <v>9.2999999999999999E-2</v>
      </c>
      <c r="D13" s="15">
        <f>(Table_Append1[[#This Row],[FY 2022 (SEKm)]]*Table_Append1[[#This Row],[Exchange Rate]])*1000</f>
        <v>-441936</v>
      </c>
      <c r="E13" s="30">
        <f>(Table_Append1[[#This Row],[FY 2022 (USD)]]/1553751)</f>
        <v>-0.28443167534566349</v>
      </c>
      <c r="F13" s="30">
        <f>(Table_Append1[[#This Row],[FY 2022 (USD)]]-G13)/ABS(G13)</f>
        <v>-1.4394250513347022</v>
      </c>
      <c r="G13" s="15">
        <f>(Table_Append1[[#This Row],[FY 2021 (SEKm)]]*Table_Append1[[#This Row],[Exchange Rate]])*1000</f>
        <v>-181164</v>
      </c>
      <c r="H13" s="9">
        <v>-1948</v>
      </c>
      <c r="I13" s="30">
        <f>Table_Append1[[#This Row],[FY 2021 (USD)]]/1297164</f>
        <v>-0.13966160022942356</v>
      </c>
      <c r="J13" s="28">
        <f>(Table_Append1[[#This Row],[FY 2021 (USD)]]-K13)/ABS(K13)</f>
        <v>-3.1603949042184261</v>
      </c>
      <c r="K13" s="15">
        <f t="shared" si="0"/>
        <v>83856.891000000003</v>
      </c>
      <c r="L13" s="9">
        <v>901687</v>
      </c>
    </row>
    <row r="14" spans="1:12" ht="15" thickBot="1" x14ac:dyDescent="0.4">
      <c r="A14" s="6" t="s">
        <v>13</v>
      </c>
      <c r="B14" s="8">
        <v>-5718</v>
      </c>
      <c r="C14" s="16">
        <v>9.2999999999999999E-2</v>
      </c>
      <c r="D14" s="14">
        <f>(Table_Append1[[#This Row],[FY 2022 (SEKm)]]*Table_Append1[[#This Row],[Exchange Rate]])*1000</f>
        <v>-531774</v>
      </c>
      <c r="E14" s="29">
        <f>(Table_Append1[[#This Row],[FY 2022 (USD)]]/1553751)</f>
        <v>-0.34225175076315317</v>
      </c>
      <c r="F14" s="29">
        <f>(Table_Append1[[#This Row],[FY 2022 (USD)]]-G14)/ABS(G14)</f>
        <v>-0.2304712717882505</v>
      </c>
      <c r="G14" s="14">
        <f>(Table_Append1[[#This Row],[FY 2021 (SEKm)]]*Table_Append1[[#This Row],[Exchange Rate]])*1000</f>
        <v>-432171</v>
      </c>
      <c r="H14" s="8">
        <v>-4647</v>
      </c>
      <c r="I14" s="29">
        <f>Table_Append1[[#This Row],[FY 2021 (USD)]]/1297164</f>
        <v>-0.33316604531115573</v>
      </c>
      <c r="J14" s="29">
        <f>(Table_Append1[[#This Row],[FY 2021 (USD)]]-K14)/ABS(K14)</f>
        <v>-0.83616812614439473</v>
      </c>
      <c r="K14" s="14">
        <f t="shared" si="0"/>
        <v>-235365.70199999999</v>
      </c>
      <c r="L14" s="8">
        <v>-2530814</v>
      </c>
    </row>
    <row r="15" spans="1:12" x14ac:dyDescent="0.35">
      <c r="A15" s="7" t="s">
        <v>14</v>
      </c>
      <c r="B15" s="9">
        <v>-10470</v>
      </c>
      <c r="C15" s="16">
        <v>9.2999999999999999E-2</v>
      </c>
      <c r="D15" s="15">
        <f>(Table_Append1[[#This Row],[FY 2022 (SEKm)]]*Table_Append1[[#This Row],[Exchange Rate]])*1000</f>
        <v>-973710</v>
      </c>
      <c r="E15" s="30">
        <f>(Table_Append1[[#This Row],[FY 2022 (USD)]]/1553751)</f>
        <v>-0.62668342610881667</v>
      </c>
      <c r="F15" s="30">
        <f>(Table_Append1[[#This Row],[FY 2022 (USD)]]-G15)/ABS(G15)</f>
        <v>-0.58756633813495074</v>
      </c>
      <c r="G15" s="15">
        <f>(Table_Append1[[#This Row],[FY 2021 (SEKm)]]*Table_Append1[[#This Row],[Exchange Rate]])*1000</f>
        <v>-613335</v>
      </c>
      <c r="H15" s="9">
        <v>-6595</v>
      </c>
      <c r="I15" s="30">
        <f>Table_Append1[[#This Row],[FY 2021 (USD)]]/1297164</f>
        <v>-0.47282764554057932</v>
      </c>
      <c r="J15" s="30">
        <f>(Table_Append1[[#This Row],[FY 2021 (USD)]]-K15)/ABS(K15)</f>
        <v>-3.0481804058247151</v>
      </c>
      <c r="K15" s="15">
        <f t="shared" si="0"/>
        <v>-151508.81099999999</v>
      </c>
      <c r="L15" s="9">
        <v>-1629127</v>
      </c>
    </row>
    <row r="16" spans="1:12" ht="15" thickBot="1" x14ac:dyDescent="0.4">
      <c r="A16" s="6" t="s">
        <v>15</v>
      </c>
      <c r="B16" s="8">
        <v>33</v>
      </c>
      <c r="C16" s="16">
        <v>9.2999999999999999E-2</v>
      </c>
      <c r="D16" s="14">
        <f>(Table_Append1[[#This Row],[FY 2022 (SEKm)]]*Table_Append1[[#This Row],[Exchange Rate]])*1000</f>
        <v>3069</v>
      </c>
      <c r="E16" s="29">
        <f>(Table_Append1[[#This Row],[FY 2022 (USD)]]/1553751)</f>
        <v>1.9752199676782187E-3</v>
      </c>
      <c r="F16" s="29">
        <f>(Table_Append1[[#This Row],[FY 2022 (USD)]]-G16)/ABS(G16)</f>
        <v>1.0625</v>
      </c>
      <c r="G16" s="14">
        <f>(Table_Append1[[#This Row],[FY 2021 (SEKm)]]*Table_Append1[[#This Row],[Exchange Rate]])*1000</f>
        <v>-49104</v>
      </c>
      <c r="H16" s="8">
        <v>-528</v>
      </c>
      <c r="I16" s="29">
        <f>Table_Append1[[#This Row],[FY 2021 (USD)]]/1297164</f>
        <v>-3.7854889589905363E-2</v>
      </c>
      <c r="J16" s="29">
        <f>(Table_Append1[[#This Row],[FY 2021 (USD)]]-K16)/ABS(K16)</f>
        <v>-3.0843366835361086</v>
      </c>
      <c r="K16" s="14">
        <f t="shared" si="0"/>
        <v>23558.574000000001</v>
      </c>
      <c r="L16" s="8">
        <v>253318</v>
      </c>
    </row>
    <row r="17" spans="1:12" x14ac:dyDescent="0.35">
      <c r="A17" s="7" t="s">
        <v>16</v>
      </c>
      <c r="B17" s="9">
        <v>-10437</v>
      </c>
      <c r="C17" s="16">
        <v>9.2999999999999999E-2</v>
      </c>
      <c r="D17" s="15">
        <f>(Table_Append1[[#This Row],[FY 2022 (SEKm)]]*Table_Append1[[#This Row],[Exchange Rate]])*1000</f>
        <v>-970641</v>
      </c>
      <c r="E17" s="30">
        <f>(Table_Append1[[#This Row],[FY 2022 (USD)]]/1553751)</f>
        <v>-0.62470820614113842</v>
      </c>
      <c r="F17" s="30">
        <f>(Table_Append1[[#This Row],[FY 2022 (USD)]]-G17)/ABS(G17)</f>
        <v>-0.46525340446441105</v>
      </c>
      <c r="G17" s="15">
        <f>(Table_Append1[[#This Row],[FY 2021 (SEKm)]]*Table_Append1[[#This Row],[Exchange Rate]])*1000</f>
        <v>-662439</v>
      </c>
      <c r="H17" s="9">
        <v>-7123</v>
      </c>
      <c r="I17" s="30">
        <f>Table_Append1[[#This Row],[FY 2021 (USD)]]/1297164</f>
        <v>-0.51068253513048467</v>
      </c>
      <c r="J17" s="30">
        <f>(Table_Append1[[#This Row],[FY 2021 (USD)]]-K17)/ABS(K17)</f>
        <v>-4.1773174910180124</v>
      </c>
      <c r="K17" s="15">
        <f t="shared" si="0"/>
        <v>-127950.23699999999</v>
      </c>
      <c r="L17" s="9">
        <v>-1375809</v>
      </c>
    </row>
    <row r="18" spans="1:12" x14ac:dyDescent="0.35">
      <c r="A18" s="6" t="s">
        <v>17</v>
      </c>
      <c r="B18" s="4"/>
      <c r="C18" s="16">
        <v>9.2999999999999999E-2</v>
      </c>
      <c r="E18" s="28"/>
      <c r="F18" s="28"/>
      <c r="G18" s="13"/>
      <c r="H18" s="4"/>
      <c r="I18" s="28"/>
      <c r="J18" s="28"/>
    </row>
    <row r="19" spans="1:12" x14ac:dyDescent="0.35">
      <c r="A19" s="6" t="s">
        <v>18</v>
      </c>
      <c r="B19" s="4">
        <v>-10336</v>
      </c>
      <c r="C19" s="16">
        <v>9.2999999999999999E-2</v>
      </c>
      <c r="D19" s="13">
        <f>(Table_Append1[[#This Row],[FY 2022 (SEKm)]]*Table_Append1[[#This Row],[Exchange Rate]])*1000</f>
        <v>-961248</v>
      </c>
      <c r="E19" s="28">
        <f>(Table_Append1[[#This Row],[FY 2022 (USD)]]/1553751)</f>
        <v>-0.61866283593703242</v>
      </c>
      <c r="F19" s="28">
        <f>(Table_Append1[[#This Row],[FY 2022 (USD)]]-G19)/ABS(G19)</f>
        <v>-0.46651532349602726</v>
      </c>
      <c r="G19" s="13">
        <f>(Table_Append1[[#This Row],[FY 2021 (SEKm)]]*Table_Append1[[#This Row],[Exchange Rate]])*1000</f>
        <v>-655464</v>
      </c>
      <c r="H19" s="4">
        <v>-7048</v>
      </c>
      <c r="I19" s="28">
        <f>Table_Append1[[#This Row],[FY 2021 (USD)]]/1297164</f>
        <v>-0.50530542013191859</v>
      </c>
      <c r="J19" s="28">
        <f>(Table_Append1[[#This Row],[FY 2021 (USD)]]-K19)/ABS(K19)</f>
        <v>-4.0679841891548874</v>
      </c>
      <c r="K19" s="13">
        <f t="shared" si="0"/>
        <v>-129334.26300000001</v>
      </c>
      <c r="L19" s="4">
        <v>-1390691</v>
      </c>
    </row>
    <row r="20" spans="1:12" x14ac:dyDescent="0.35">
      <c r="A20" s="6" t="s">
        <v>19</v>
      </c>
      <c r="B20" s="4">
        <v>-145</v>
      </c>
      <c r="C20" s="16">
        <v>9.2999999999999999E-2</v>
      </c>
      <c r="D20" s="13">
        <f>(Table_Append1[[#This Row],[FY 2022 (SEKm)]]*Table_Append1[[#This Row],[Exchange Rate]])*1000</f>
        <v>-13485</v>
      </c>
      <c r="E20" s="28">
        <f>(Table_Append1[[#This Row],[FY 2022 (USD)]]/1553751)</f>
        <v>-8.678996827677022E-3</v>
      </c>
      <c r="F20" s="28">
        <f>(Table_Append1[[#This Row],[FY 2022 (USD)]]-G20)/ABS(G20)</f>
        <v>-0.36792452830188677</v>
      </c>
      <c r="G20" s="13">
        <f>(Table_Append1[[#This Row],[FY 2021 (SEKm)]]*Table_Append1[[#This Row],[Exchange Rate]])*1000</f>
        <v>-9858</v>
      </c>
      <c r="H20" s="4">
        <v>-106</v>
      </c>
      <c r="I20" s="28">
        <f>Table_Append1[[#This Row],[FY 2021 (USD)]]/1297164</f>
        <v>-7.5996558646400916E-3</v>
      </c>
      <c r="J20" s="28" t="s">
        <v>108</v>
      </c>
      <c r="K20" s="13">
        <f t="shared" si="0"/>
        <v>0</v>
      </c>
      <c r="L20" s="4">
        <v>0</v>
      </c>
    </row>
    <row r="21" spans="1:12" ht="15" thickBot="1" x14ac:dyDescent="0.4">
      <c r="A21" s="6" t="s">
        <v>20</v>
      </c>
      <c r="B21" s="8">
        <v>44</v>
      </c>
      <c r="C21" s="16">
        <v>9.2999999999999999E-2</v>
      </c>
      <c r="D21" s="14">
        <f>(Table_Append1[[#This Row],[FY 2022 (SEKm)]]*Table_Append1[[#This Row],[Exchange Rate]])*1000</f>
        <v>4091.9999999999995</v>
      </c>
      <c r="E21" s="29">
        <f>(Table_Append1[[#This Row],[FY 2022 (USD)]]/1553751)</f>
        <v>2.6336266235709579E-3</v>
      </c>
      <c r="F21" s="29">
        <f>(Table_Append1[[#This Row],[FY 2022 (USD)]]-G21)/ABS(G21)</f>
        <v>0.41935483870967727</v>
      </c>
      <c r="G21" s="14">
        <f>(Table_Append1[[#This Row],[FY 2021 (SEKm)]]*Table_Append1[[#This Row],[Exchange Rate]])*1000</f>
        <v>2883</v>
      </c>
      <c r="H21" s="8">
        <v>31</v>
      </c>
      <c r="I21" s="29">
        <f>Table_Append1[[#This Row],[FY 2021 (USD)]]/1297164</f>
        <v>2.2225408660739893E-3</v>
      </c>
      <c r="J21" s="29">
        <f>(Table_Append1[[#This Row],[FY 2021 (USD)]]-K21)/ABS(K21)</f>
        <v>1.0830533530439457</v>
      </c>
      <c r="K21" s="14">
        <f t="shared" si="0"/>
        <v>1384.0260000000001</v>
      </c>
      <c r="L21" s="8">
        <v>14882</v>
      </c>
    </row>
    <row r="22" spans="1:12" x14ac:dyDescent="0.35">
      <c r="A22" s="7" t="s">
        <v>21</v>
      </c>
      <c r="B22" s="9">
        <v>-10437</v>
      </c>
      <c r="C22" s="16">
        <v>9.2999999999999999E-2</v>
      </c>
      <c r="D22" s="15">
        <f>(Table_Append1[[#This Row],[FY 2022 (SEKm)]]*Table_Append1[[#This Row],[Exchange Rate]])*1000</f>
        <v>-970641</v>
      </c>
      <c r="E22" s="30">
        <f>(Table_Append1[[#This Row],[FY 2022 (USD)]]/1553751)</f>
        <v>-0.62470820614113842</v>
      </c>
      <c r="F22" s="30">
        <f>(Table_Append1[[#This Row],[FY 2022 (USD)]]-G22)/ABS(G22)</f>
        <v>-0.46525340446441105</v>
      </c>
      <c r="G22" s="15">
        <f>(Table_Append1[[#This Row],[FY 2021 (SEKm)]]*Table_Append1[[#This Row],[Exchange Rate]])*1000</f>
        <v>-662439</v>
      </c>
      <c r="H22" s="9">
        <v>-7123</v>
      </c>
      <c r="I22" s="30">
        <f>Table_Append1[[#This Row],[FY 2021 (USD)]]/1297164</f>
        <v>-0.51068253513048467</v>
      </c>
      <c r="J22" s="30">
        <f>(Table_Append1[[#This Row],[FY 2021 (USD)]]-K22)/ABS(K22)</f>
        <v>-4.1773174910180124</v>
      </c>
      <c r="K22" s="15">
        <f t="shared" si="0"/>
        <v>-127950.23699999999</v>
      </c>
      <c r="L22" s="9">
        <v>-1375809</v>
      </c>
    </row>
    <row r="23" spans="1:12" x14ac:dyDescent="0.35">
      <c r="B23" s="4"/>
      <c r="C23" s="16">
        <v>9.2999999999999999E-2</v>
      </c>
      <c r="E23" s="28"/>
      <c r="F23" s="28"/>
      <c r="G23" s="13"/>
      <c r="H23" s="4"/>
      <c r="I23" s="28"/>
      <c r="J23" s="28"/>
    </row>
    <row r="24" spans="1:12" x14ac:dyDescent="0.35">
      <c r="A24" s="6" t="s">
        <v>22</v>
      </c>
      <c r="B24" s="4"/>
      <c r="C24" s="16">
        <v>9.2999999999999999E-2</v>
      </c>
      <c r="E24" s="28"/>
      <c r="F24" s="28"/>
      <c r="G24" s="13"/>
      <c r="H24" s="10"/>
      <c r="I24" s="28"/>
      <c r="J24" s="28"/>
    </row>
    <row r="25" spans="1:12" ht="15" thickBot="1" x14ac:dyDescent="0.4">
      <c r="A25" s="6" t="s">
        <v>23</v>
      </c>
      <c r="B25" s="8">
        <v>433</v>
      </c>
      <c r="C25" s="16">
        <v>9.2999999999999999E-2</v>
      </c>
      <c r="D25" s="14">
        <f>(Table_Append1[[#This Row],[FY 2022 (SEKm)]]*Table_Append1[[#This Row],[Exchange Rate]])*1000</f>
        <v>40269</v>
      </c>
      <c r="E25" s="29">
        <f>(Table_Append1[[#This Row],[FY 2022 (USD)]]/1553751)</f>
        <v>2.5917280181959657E-2</v>
      </c>
      <c r="F25" s="29">
        <f>(Table_Append1[[#This Row],[FY 2022 (USD)]]-G25)/ABS(G25)</f>
        <v>1.0233644859813085</v>
      </c>
      <c r="G25" s="14">
        <f>(Table_Append1[[#This Row],[FY 2021 (SEKm)]]*Table_Append1[[#This Row],[Exchange Rate]])*1000</f>
        <v>19902</v>
      </c>
      <c r="H25" s="11">
        <v>214</v>
      </c>
      <c r="I25" s="29">
        <f>Table_Append1[[#This Row],[FY 2021 (USD)]]/1297164</f>
        <v>1.534270146257528E-2</v>
      </c>
      <c r="J25" s="29">
        <f>(Table_Append1[[#This Row],[FY 2021 (USD)]]-K25)/ABS(K25)</f>
        <v>2.8369729432770221</v>
      </c>
      <c r="K25" s="14">
        <f t="shared" si="0"/>
        <v>-10834.128000000001</v>
      </c>
      <c r="L25" s="8">
        <v>-116496</v>
      </c>
    </row>
    <row r="26" spans="1:12" x14ac:dyDescent="0.35">
      <c r="A26" s="7" t="s">
        <v>24</v>
      </c>
      <c r="B26" s="9">
        <v>433</v>
      </c>
      <c r="C26" s="16">
        <v>9.2999999999999999E-2</v>
      </c>
      <c r="D26" s="15">
        <f>(Table_Append1[[#This Row],[FY 2022 (SEKm)]]*Table_Append1[[#This Row],[Exchange Rate]])*1000</f>
        <v>40269</v>
      </c>
      <c r="E26" s="30">
        <f>(Table_Append1[[#This Row],[FY 2022 (USD)]]/1553751)</f>
        <v>2.5917280181959657E-2</v>
      </c>
      <c r="F26" s="30">
        <f>(Table_Append1[[#This Row],[FY 2022 (USD)]]-G26)/ABS(G26)</f>
        <v>1.0233644859813085</v>
      </c>
      <c r="G26" s="15">
        <f>(Table_Append1[[#This Row],[FY 2021 (SEKm)]]*Table_Append1[[#This Row],[Exchange Rate]])*1000</f>
        <v>19902</v>
      </c>
      <c r="H26" s="12">
        <v>214</v>
      </c>
      <c r="I26" s="30">
        <f>Table_Append1[[#This Row],[FY 2021 (USD)]]/1297164</f>
        <v>1.534270146257528E-2</v>
      </c>
      <c r="J26" s="30">
        <f>(Table_Append1[[#This Row],[FY 2021 (USD)]]-K26)/ABS(K26)</f>
        <v>2.8369729432770221</v>
      </c>
      <c r="K26" s="15">
        <f t="shared" si="0"/>
        <v>-10834.128000000001</v>
      </c>
      <c r="L26" s="9">
        <v>-116496</v>
      </c>
    </row>
    <row r="27" spans="1:12" x14ac:dyDescent="0.35">
      <c r="A27" s="7" t="s">
        <v>25</v>
      </c>
      <c r="B27" s="9">
        <v>-10004</v>
      </c>
      <c r="C27" s="16">
        <v>9.2999999999999999E-2</v>
      </c>
      <c r="D27" s="15">
        <f>(Table_Append1[[#This Row],[FY 2022 (SEKm)]]*Table_Append1[[#This Row],[Exchange Rate]])*1000</f>
        <v>-930372</v>
      </c>
      <c r="E27" s="30">
        <f>(Table_Append1[[#This Row],[FY 2022 (USD)]]/1553751)</f>
        <v>-0.59879092595917882</v>
      </c>
      <c r="F27" s="30">
        <f>(Table_Append1[[#This Row],[FY 2022 (USD)]]-G27)/ABS(G27)</f>
        <v>-0.4479664206107975</v>
      </c>
      <c r="G27" s="15">
        <f>(Table_Append1[[#This Row],[FY 2021 (SEKm)]]*Table_Append1[[#This Row],[Exchange Rate]])*1000</f>
        <v>-642537</v>
      </c>
      <c r="H27" s="9">
        <v>-6909</v>
      </c>
      <c r="I27" s="30">
        <f>Table_Append1[[#This Row],[FY 2021 (USD)]]/1297164</f>
        <v>-0.4953398336679094</v>
      </c>
      <c r="J27" s="30">
        <f>(Table_Append1[[#This Row],[FY 2021 (USD)]]-K27)/ABS(K27)</f>
        <v>-3.6297506206841099</v>
      </c>
      <c r="K27" s="15">
        <f t="shared" si="0"/>
        <v>-138784.36499999999</v>
      </c>
      <c r="L27" s="9">
        <v>-1492305</v>
      </c>
    </row>
    <row r="28" spans="1:12" x14ac:dyDescent="0.35">
      <c r="A28" s="7" t="s">
        <v>17</v>
      </c>
      <c r="B28" s="4"/>
      <c r="C28" s="16">
        <v>9.2999999999999999E-2</v>
      </c>
      <c r="E28" s="28"/>
      <c r="F28" s="28"/>
      <c r="G28" s="13"/>
      <c r="H28" s="10"/>
      <c r="I28" s="28"/>
      <c r="J28" s="28"/>
    </row>
    <row r="29" spans="1:12" x14ac:dyDescent="0.35">
      <c r="A29" s="6" t="s">
        <v>18</v>
      </c>
      <c r="B29" s="4">
        <v>-9904</v>
      </c>
      <c r="C29" s="16">
        <v>9.2999999999999999E-2</v>
      </c>
      <c r="D29" s="13">
        <f>(Table_Append1[[#This Row],[FY 2022 (SEKm)]]*Table_Append1[[#This Row],[Exchange Rate]])*1000</f>
        <v>-921072</v>
      </c>
      <c r="E29" s="28">
        <f>(Table_Append1[[#This Row],[FY 2022 (USD)]]/1553751)</f>
        <v>-0.59280541090560845</v>
      </c>
      <c r="F29" s="28">
        <f>(Table_Append1[[#This Row],[FY 2022 (USD)]]-G29)/ABS(G29)</f>
        <v>-0.44922446590576531</v>
      </c>
      <c r="G29" s="13">
        <f>(Table_Append1[[#This Row],[FY 2021 (SEKm)]]*Table_Append1[[#This Row],[Exchange Rate]])*1000</f>
        <v>-635562</v>
      </c>
      <c r="H29" s="4">
        <v>-6834</v>
      </c>
      <c r="I29" s="28">
        <f>Table_Append1[[#This Row],[FY 2021 (USD)]]/1297164</f>
        <v>-0.48996271866934327</v>
      </c>
      <c r="J29" s="28">
        <f>(Table_Append1[[#This Row],[FY 2021 (USD)]]-K29)/ABS(K29)</f>
        <v>-3.5342747781131338</v>
      </c>
      <c r="K29" s="13">
        <f t="shared" si="0"/>
        <v>-140168.391</v>
      </c>
      <c r="L29" s="4">
        <v>-1507187</v>
      </c>
    </row>
    <row r="30" spans="1:12" x14ac:dyDescent="0.35">
      <c r="A30" s="6" t="s">
        <v>19</v>
      </c>
      <c r="B30" s="4">
        <v>-144</v>
      </c>
      <c r="C30" s="16">
        <v>9.2999999999999999E-2</v>
      </c>
      <c r="D30" s="13">
        <f>(Table_Append1[[#This Row],[FY 2022 (SEKm)]]*Table_Append1[[#This Row],[Exchange Rate]])*1000</f>
        <v>-13392</v>
      </c>
      <c r="E30" s="28">
        <f>(Table_Append1[[#This Row],[FY 2022 (USD)]]/1553751)</f>
        <v>-8.6191416771413173E-3</v>
      </c>
      <c r="F30" s="28">
        <f>(Table_Append1[[#This Row],[FY 2022 (USD)]]-G30)/ABS(G30)</f>
        <v>-0.35849056603773582</v>
      </c>
      <c r="G30" s="13">
        <f>(Table_Append1[[#This Row],[FY 2021 (SEKm)]]*Table_Append1[[#This Row],[Exchange Rate]])*1000</f>
        <v>-9858</v>
      </c>
      <c r="H30" s="10">
        <v>-106</v>
      </c>
      <c r="I30" s="28">
        <f>Table_Append1[[#This Row],[FY 2021 (USD)]]/1297164</f>
        <v>-7.5996558646400916E-3</v>
      </c>
      <c r="J30" s="28" t="s">
        <v>108</v>
      </c>
      <c r="K30" s="13">
        <f t="shared" si="0"/>
        <v>0</v>
      </c>
      <c r="L30" s="4">
        <v>0</v>
      </c>
    </row>
    <row r="31" spans="1:12" ht="15" thickBot="1" x14ac:dyDescent="0.4">
      <c r="A31" s="6" t="s">
        <v>20</v>
      </c>
      <c r="B31" s="8">
        <v>44</v>
      </c>
      <c r="C31" s="16">
        <v>9.2999999999999999E-2</v>
      </c>
      <c r="D31" s="14">
        <f>(Table_Append1[[#This Row],[FY 2022 (SEKm)]]*Table_Append1[[#This Row],[Exchange Rate]])*1000</f>
        <v>4091.9999999999995</v>
      </c>
      <c r="E31" s="29">
        <f>(Table_Append1[[#This Row],[FY 2022 (USD)]]/1553751)</f>
        <v>2.6336266235709579E-3</v>
      </c>
      <c r="F31" s="29">
        <f>(Table_Append1[[#This Row],[FY 2022 (USD)]]-G31)/ABS(G31)</f>
        <v>0.41935483870967727</v>
      </c>
      <c r="G31" s="14">
        <f>(Table_Append1[[#This Row],[FY 2021 (SEKm)]]*Table_Append1[[#This Row],[Exchange Rate]])*1000</f>
        <v>2883</v>
      </c>
      <c r="H31" s="11">
        <v>31</v>
      </c>
      <c r="I31" s="29">
        <f>Table_Append1[[#This Row],[FY 2021 (USD)]]/1297164</f>
        <v>2.2225408660739893E-3</v>
      </c>
      <c r="J31" s="29">
        <f>(Table_Append1[[#This Row],[FY 2021 (USD)]]-K31)/ABS(K31)</f>
        <v>1.0830533530439457</v>
      </c>
      <c r="K31" s="14">
        <f t="shared" si="0"/>
        <v>1384.0260000000001</v>
      </c>
      <c r="L31" s="8">
        <v>14882</v>
      </c>
    </row>
    <row r="32" spans="1:12" x14ac:dyDescent="0.35">
      <c r="A32" s="7" t="s">
        <v>21</v>
      </c>
      <c r="B32" s="9">
        <v>-10004</v>
      </c>
      <c r="C32" s="16">
        <v>9.2999999999999999E-2</v>
      </c>
      <c r="D32" s="15">
        <f>(Table_Append1[[#This Row],[FY 2022 (SEKm)]]*Table_Append1[[#This Row],[Exchange Rate]])*1000</f>
        <v>-930372</v>
      </c>
      <c r="E32" s="30">
        <f>(Table_Append1[[#This Row],[FY 2022 (USD)]]/1553751)</f>
        <v>-0.59879092595917882</v>
      </c>
      <c r="F32" s="30">
        <f>(Table_Append1[[#This Row],[FY 2022 (USD)]]-G32)/ABS(G32)</f>
        <v>-0.4479664206107975</v>
      </c>
      <c r="G32" s="15">
        <f>(Table_Append1[[#This Row],[FY 2021 (SEKm)]]*Table_Append1[[#This Row],[Exchange Rate]])*1000</f>
        <v>-642537</v>
      </c>
      <c r="H32" s="12">
        <v>-6909</v>
      </c>
      <c r="I32" s="30">
        <f>Table_Append1[[#This Row],[FY 2021 (USD)]]/1297164</f>
        <v>-0.4953398336679094</v>
      </c>
      <c r="J32" s="30">
        <f>(Table_Append1[[#This Row],[FY 2021 (USD)]]-K32)/ABS(K32)</f>
        <v>-3.6297506206841099</v>
      </c>
      <c r="K32" s="15">
        <f t="shared" si="0"/>
        <v>-138784.36499999999</v>
      </c>
      <c r="L32" s="9">
        <v>-1492305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B5C62-41FF-492B-B294-2D6A76B3E38F}">
  <dimension ref="A1:F43"/>
  <sheetViews>
    <sheetView topLeftCell="A10" workbookViewId="0">
      <selection activeCell="K37" sqref="K37"/>
    </sheetView>
  </sheetViews>
  <sheetFormatPr defaultRowHeight="14.5" x14ac:dyDescent="0.35"/>
  <cols>
    <col min="1" max="1" width="51.08984375" bestFit="1" customWidth="1"/>
    <col min="2" max="3" width="16.08984375" style="1" hidden="1" customWidth="1"/>
    <col min="4" max="5" width="16.08984375" style="21" customWidth="1"/>
    <col min="6" max="6" width="16.08984375" style="1" hidden="1" customWidth="1"/>
  </cols>
  <sheetData>
    <row r="1" spans="1:6" x14ac:dyDescent="0.35">
      <c r="A1" s="6" t="s">
        <v>101</v>
      </c>
      <c r="B1" s="1" t="s">
        <v>99</v>
      </c>
      <c r="C1" s="1" t="s">
        <v>98</v>
      </c>
      <c r="D1" s="1" t="s">
        <v>100</v>
      </c>
      <c r="E1" s="1" t="s">
        <v>102</v>
      </c>
      <c r="F1" s="1" t="s">
        <v>103</v>
      </c>
    </row>
    <row r="2" spans="1:6" x14ac:dyDescent="0.35">
      <c r="A2" t="s">
        <v>58</v>
      </c>
      <c r="B2" s="4"/>
      <c r="C2" s="4"/>
      <c r="D2" s="13"/>
      <c r="E2" s="13"/>
      <c r="F2" s="4"/>
    </row>
    <row r="3" spans="1:6" x14ac:dyDescent="0.35">
      <c r="A3" t="s">
        <v>14</v>
      </c>
      <c r="B3" s="4">
        <v>-10470</v>
      </c>
      <c r="C3" s="16">
        <v>9.2999999999999999E-2</v>
      </c>
      <c r="D3" s="13">
        <f>(Table_Table085__Page_40[[#This Row],[FY 2022 (SEKm)]]*Table_Table085__Page_40[[#This Row],[Exchange Rate]])*1000</f>
        <v>-973710</v>
      </c>
      <c r="E3" s="13">
        <f>(Table_Table085__Page_40[[#This Row],[FY 2021 (SEKm)]]*Table_Table085__Page_40[[#This Row],[Exchange Rate]])*1000</f>
        <v>-613335</v>
      </c>
      <c r="F3" s="4">
        <v>-6595</v>
      </c>
    </row>
    <row r="4" spans="1:6" x14ac:dyDescent="0.35">
      <c r="A4" t="s">
        <v>59</v>
      </c>
      <c r="B4" s="4">
        <v>-214</v>
      </c>
      <c r="C4" s="16">
        <v>9.2999999999999999E-2</v>
      </c>
      <c r="D4" s="13">
        <f>(Table_Table085__Page_40[[#This Row],[FY 2022 (SEKm)]]*Table_Table085__Page_40[[#This Row],[Exchange Rate]])*1000</f>
        <v>-19902</v>
      </c>
      <c r="E4" s="13">
        <f>(Table_Table085__Page_40[[#This Row],[FY 2021 (SEKm)]]*Table_Table085__Page_40[[#This Row],[Exchange Rate]])*1000</f>
        <v>-21297</v>
      </c>
      <c r="F4" s="4">
        <v>-229</v>
      </c>
    </row>
    <row r="5" spans="1:6" x14ac:dyDescent="0.35">
      <c r="A5" t="s">
        <v>60</v>
      </c>
      <c r="B5" s="4"/>
      <c r="C5" s="16">
        <v>9.2999999999999999E-2</v>
      </c>
      <c r="D5" s="13">
        <f>(Table_Table085__Page_40[[#This Row],[FY 2022 (SEKm)]]*Table_Table085__Page_40[[#This Row],[Exchange Rate]])*1000</f>
        <v>0</v>
      </c>
      <c r="E5" s="13">
        <f>(Table_Table085__Page_40[[#This Row],[FY 2021 (SEKm)]]*Table_Table085__Page_40[[#This Row],[Exchange Rate]])*1000</f>
        <v>0</v>
      </c>
      <c r="F5" s="4"/>
    </row>
    <row r="6" spans="1:6" x14ac:dyDescent="0.35">
      <c r="A6" t="s">
        <v>61</v>
      </c>
      <c r="B6" s="4">
        <v>1639</v>
      </c>
      <c r="C6" s="16">
        <v>9.2999999999999999E-2</v>
      </c>
      <c r="D6" s="13">
        <f>(Table_Table085__Page_40[[#This Row],[FY 2022 (SEKm)]]*Table_Table085__Page_40[[#This Row],[Exchange Rate]])*1000</f>
        <v>152427</v>
      </c>
      <c r="E6" s="13">
        <f>(Table_Table085__Page_40[[#This Row],[FY 2021 (SEKm)]]*Table_Table085__Page_40[[#This Row],[Exchange Rate]])*1000</f>
        <v>69378</v>
      </c>
      <c r="F6" s="4">
        <v>746</v>
      </c>
    </row>
    <row r="7" spans="1:6" x14ac:dyDescent="0.35">
      <c r="A7" t="s">
        <v>62</v>
      </c>
      <c r="B7" s="4">
        <v>954</v>
      </c>
      <c r="C7" s="16">
        <v>9.2999999999999999E-2</v>
      </c>
      <c r="D7" s="13">
        <f>(Table_Table085__Page_40[[#This Row],[FY 2022 (SEKm)]]*Table_Table085__Page_40[[#This Row],[Exchange Rate]])*1000</f>
        <v>88722</v>
      </c>
      <c r="E7" s="13">
        <f>(Table_Table085__Page_40[[#This Row],[FY 2021 (SEKm)]]*Table_Table085__Page_40[[#This Row],[Exchange Rate]])*1000</f>
        <v>49197</v>
      </c>
      <c r="F7" s="4">
        <v>529</v>
      </c>
    </row>
    <row r="8" spans="1:6" x14ac:dyDescent="0.35">
      <c r="A8" t="s">
        <v>63</v>
      </c>
      <c r="B8" s="4">
        <v>19</v>
      </c>
      <c r="C8" s="16">
        <v>9.2999999999999999E-2</v>
      </c>
      <c r="D8" s="13">
        <f>(Table_Table085__Page_40[[#This Row],[FY 2022 (SEKm)]]*Table_Table085__Page_40[[#This Row],[Exchange Rate]])*1000</f>
        <v>1767</v>
      </c>
      <c r="E8" s="13">
        <f>(Table_Table085__Page_40[[#This Row],[FY 2021 (SEKm)]]*Table_Table085__Page_40[[#This Row],[Exchange Rate]])*1000</f>
        <v>372</v>
      </c>
      <c r="F8" s="4">
        <v>4</v>
      </c>
    </row>
    <row r="9" spans="1:6" x14ac:dyDescent="0.35">
      <c r="A9" t="s">
        <v>64</v>
      </c>
      <c r="B9" s="4">
        <v>148</v>
      </c>
      <c r="C9" s="16">
        <v>9.2999999999999999E-2</v>
      </c>
      <c r="D9" s="13">
        <f>(Table_Table085__Page_40[[#This Row],[FY 2022 (SEKm)]]*Table_Table085__Page_40[[#This Row],[Exchange Rate]])*1000</f>
        <v>13764</v>
      </c>
      <c r="E9" s="13">
        <f>(Table_Table085__Page_40[[#This Row],[FY 2021 (SEKm)]]*Table_Table085__Page_40[[#This Row],[Exchange Rate]])*1000</f>
        <v>123411</v>
      </c>
      <c r="F9" s="4">
        <v>1327</v>
      </c>
    </row>
    <row r="10" spans="1:6" x14ac:dyDescent="0.35">
      <c r="A10" t="s">
        <v>65</v>
      </c>
      <c r="B10" s="4">
        <v>670</v>
      </c>
      <c r="C10" s="16">
        <v>9.2999999999999999E-2</v>
      </c>
      <c r="D10" s="13">
        <f>(Table_Table085__Page_40[[#This Row],[FY 2022 (SEKm)]]*Table_Table085__Page_40[[#This Row],[Exchange Rate]])*1000</f>
        <v>62310</v>
      </c>
      <c r="E10" s="13">
        <f>(Table_Table085__Page_40[[#This Row],[FY 2021 (SEKm)]]*Table_Table085__Page_40[[#This Row],[Exchange Rate]])*1000</f>
        <v>54405</v>
      </c>
      <c r="F10" s="4">
        <v>585</v>
      </c>
    </row>
    <row r="11" spans="1:6" x14ac:dyDescent="0.35">
      <c r="A11" t="s">
        <v>66</v>
      </c>
      <c r="B11" s="4"/>
      <c r="C11" s="16">
        <v>9.2999999999999999E-2</v>
      </c>
      <c r="D11" s="13">
        <f>(Table_Table085__Page_40[[#This Row],[FY 2022 (SEKm)]]*Table_Table085__Page_40[[#This Row],[Exchange Rate]])*1000</f>
        <v>0</v>
      </c>
      <c r="E11" s="13">
        <f>(Table_Table085__Page_40[[#This Row],[FY 2021 (SEKm)]]*Table_Table085__Page_40[[#This Row],[Exchange Rate]])*1000</f>
        <v>0</v>
      </c>
      <c r="F11" s="4"/>
    </row>
    <row r="12" spans="1:6" x14ac:dyDescent="0.35">
      <c r="A12" t="s">
        <v>67</v>
      </c>
      <c r="B12" s="4">
        <v>-10901</v>
      </c>
      <c r="C12" s="16">
        <v>9.2999999999999999E-2</v>
      </c>
      <c r="D12" s="13">
        <f>(Table_Table085__Page_40[[#This Row],[FY 2022 (SEKm)]]*Table_Table085__Page_40[[#This Row],[Exchange Rate]])*1000</f>
        <v>-1013793</v>
      </c>
      <c r="E12" s="13">
        <f>(Table_Table085__Page_40[[#This Row],[FY 2021 (SEKm)]]*Table_Table085__Page_40[[#This Row],[Exchange Rate]])*1000</f>
        <v>-1957650</v>
      </c>
      <c r="F12" s="4">
        <v>-21050</v>
      </c>
    </row>
    <row r="13" spans="1:6" x14ac:dyDescent="0.35">
      <c r="A13" t="s">
        <v>68</v>
      </c>
      <c r="B13" s="4">
        <v>1828</v>
      </c>
      <c r="C13" s="16">
        <v>9.2999999999999999E-2</v>
      </c>
      <c r="D13" s="13">
        <f>(Table_Table085__Page_40[[#This Row],[FY 2022 (SEKm)]]*Table_Table085__Page_40[[#This Row],[Exchange Rate]])*1000</f>
        <v>170004</v>
      </c>
      <c r="E13" s="13">
        <f>(Table_Table085__Page_40[[#This Row],[FY 2021 (SEKm)]]*Table_Table085__Page_40[[#This Row],[Exchange Rate]])*1000</f>
        <v>-158751</v>
      </c>
      <c r="F13" s="4">
        <v>-1707</v>
      </c>
    </row>
    <row r="14" spans="1:6" x14ac:dyDescent="0.35">
      <c r="A14" t="s">
        <v>69</v>
      </c>
      <c r="B14" s="4">
        <v>20832</v>
      </c>
      <c r="C14" s="16">
        <v>9.2999999999999999E-2</v>
      </c>
      <c r="D14" s="13">
        <f>(Table_Table085__Page_40[[#This Row],[FY 2022 (SEKm)]]*Table_Table085__Page_40[[#This Row],[Exchange Rate]])*1000</f>
        <v>1937376</v>
      </c>
      <c r="E14" s="13">
        <f>(Table_Table085__Page_40[[#This Row],[FY 2021 (SEKm)]]*Table_Table085__Page_40[[#This Row],[Exchange Rate]])*1000</f>
        <v>2679423</v>
      </c>
      <c r="F14" s="4">
        <v>28811</v>
      </c>
    </row>
    <row r="15" spans="1:6" ht="15" thickBot="1" x14ac:dyDescent="0.4">
      <c r="A15" s="33" t="s">
        <v>70</v>
      </c>
      <c r="B15" s="9">
        <v>-2129</v>
      </c>
      <c r="C15" s="16">
        <v>9.2999999999999999E-2</v>
      </c>
      <c r="D15" s="35">
        <f>(Table_Table085__Page_40[[#This Row],[FY 2022 (SEKm)]]*Table_Table085__Page_40[[#This Row],[Exchange Rate]])*1000</f>
        <v>-197997</v>
      </c>
      <c r="E15" s="35">
        <f>(Table_Table085__Page_40[[#This Row],[FY 2021 (SEKm)]]*Table_Table085__Page_40[[#This Row],[Exchange Rate]])*1000</f>
        <v>-532611</v>
      </c>
      <c r="F15" s="9">
        <v>-5727</v>
      </c>
    </row>
    <row r="16" spans="1:6" x14ac:dyDescent="0.35">
      <c r="A16" s="2" t="s">
        <v>110</v>
      </c>
      <c r="B16" s="4">
        <v>2376</v>
      </c>
      <c r="C16" s="16">
        <v>9.2999999999999999E-2</v>
      </c>
      <c r="D16" s="15">
        <f>(Table_Table085__Page_40[[#This Row],[FY 2022 (SEKm)]]*Table_Table085__Page_40[[#This Row],[Exchange Rate]])*1000</f>
        <v>220968</v>
      </c>
      <c r="E16" s="15">
        <f>(Table_Table085__Page_40[[#This Row],[FY 2021 (SEKm)]]*Table_Table085__Page_40[[#This Row],[Exchange Rate]])*1000</f>
        <v>-307457.99999999994</v>
      </c>
      <c r="F16" s="4">
        <v>-3306</v>
      </c>
    </row>
    <row r="17" spans="1:6" x14ac:dyDescent="0.35">
      <c r="A17" t="s">
        <v>71</v>
      </c>
      <c r="B17" s="4"/>
      <c r="C17" s="16">
        <v>9.2999999999999999E-2</v>
      </c>
      <c r="D17" s="13">
        <f>(Table_Table085__Page_40[[#This Row],[FY 2022 (SEKm)]]*Table_Table085__Page_40[[#This Row],[Exchange Rate]])*1000</f>
        <v>0</v>
      </c>
      <c r="E17" s="13">
        <f>(Table_Table085__Page_40[[#This Row],[FY 2021 (SEKm)]]*Table_Table085__Page_40[[#This Row],[Exchange Rate]])*1000</f>
        <v>0</v>
      </c>
      <c r="F17" s="4"/>
    </row>
    <row r="18" spans="1:6" x14ac:dyDescent="0.35">
      <c r="A18" t="s">
        <v>72</v>
      </c>
      <c r="B18" s="4">
        <v>-949</v>
      </c>
      <c r="C18" s="16">
        <v>9.2999999999999999E-2</v>
      </c>
      <c r="D18" s="13">
        <f>(Table_Table085__Page_40[[#This Row],[FY 2022 (SEKm)]]*Table_Table085__Page_40[[#This Row],[Exchange Rate]])*1000</f>
        <v>-88257</v>
      </c>
      <c r="E18" s="13">
        <f>(Table_Table085__Page_40[[#This Row],[FY 2021 (SEKm)]]*Table_Table085__Page_40[[#This Row],[Exchange Rate]])*1000</f>
        <v>-59799</v>
      </c>
      <c r="F18" s="4">
        <v>-643</v>
      </c>
    </row>
    <row r="19" spans="1:6" x14ac:dyDescent="0.35">
      <c r="A19" t="s">
        <v>73</v>
      </c>
      <c r="B19" s="4">
        <v>-119</v>
      </c>
      <c r="C19" s="16">
        <v>9.2999999999999999E-2</v>
      </c>
      <c r="D19" s="13">
        <f>(Table_Table085__Page_40[[#This Row],[FY 2022 (SEKm)]]*Table_Table085__Page_40[[#This Row],[Exchange Rate]])*1000</f>
        <v>-11067</v>
      </c>
      <c r="E19" s="13">
        <f>(Table_Table085__Page_40[[#This Row],[FY 2021 (SEKm)]]*Table_Table085__Page_40[[#This Row],[Exchange Rate]])*1000</f>
        <v>-22785</v>
      </c>
      <c r="F19" s="4">
        <v>-245</v>
      </c>
    </row>
    <row r="20" spans="1:6" x14ac:dyDescent="0.35">
      <c r="A20" t="s">
        <v>74</v>
      </c>
      <c r="B20" s="4">
        <v>-3578</v>
      </c>
      <c r="C20" s="16">
        <v>9.2999999999999999E-2</v>
      </c>
      <c r="D20" s="13">
        <f>(Table_Table085__Page_40[[#This Row],[FY 2022 (SEKm)]]*Table_Table085__Page_40[[#This Row],[Exchange Rate]])*1000</f>
        <v>-332754</v>
      </c>
      <c r="E20" s="13">
        <f>(Table_Table085__Page_40[[#This Row],[FY 2021 (SEKm)]]*Table_Table085__Page_40[[#This Row],[Exchange Rate]])*1000</f>
        <v>-206274</v>
      </c>
      <c r="F20" s="4">
        <v>-2218</v>
      </c>
    </row>
    <row r="21" spans="1:6" x14ac:dyDescent="0.35">
      <c r="A21" s="33" t="s">
        <v>75</v>
      </c>
      <c r="B21" s="9">
        <v>0</v>
      </c>
      <c r="C21" s="16">
        <v>9.2999999999999999E-2</v>
      </c>
      <c r="D21" s="15">
        <f>(Table_Table085__Page_40[[#This Row],[FY 2022 (SEKm)]]*Table_Table085__Page_40[[#This Row],[Exchange Rate]])*1000</f>
        <v>0</v>
      </c>
      <c r="E21" s="34">
        <f>(Table_Table085__Page_40[[#This Row],[FY 2021 (SEKm)]]*Table_Table085__Page_40[[#This Row],[Exchange Rate]])*1000</f>
        <v>-122853</v>
      </c>
      <c r="F21" s="9">
        <v>-1321</v>
      </c>
    </row>
    <row r="22" spans="1:6" x14ac:dyDescent="0.35">
      <c r="A22" s="2" t="s">
        <v>76</v>
      </c>
      <c r="B22" s="4">
        <v>-4646</v>
      </c>
      <c r="C22" s="16">
        <v>9.2999999999999999E-2</v>
      </c>
      <c r="D22" s="15">
        <f>(Table_Table085__Page_40[[#This Row],[FY 2022 (SEKm)]]*Table_Table085__Page_40[[#This Row],[Exchange Rate]])*1000</f>
        <v>-432078</v>
      </c>
      <c r="E22" s="15">
        <f>(Table_Table085__Page_40[[#This Row],[FY 2021 (SEKm)]]*Table_Table085__Page_40[[#This Row],[Exchange Rate]])*1000</f>
        <v>-411711</v>
      </c>
      <c r="F22" s="4">
        <v>-4427</v>
      </c>
    </row>
    <row r="23" spans="1:6" x14ac:dyDescent="0.35">
      <c r="A23" s="2" t="s">
        <v>77</v>
      </c>
      <c r="B23" s="4"/>
      <c r="C23" s="16"/>
      <c r="D23" s="13"/>
      <c r="E23" s="13"/>
      <c r="F23" s="4"/>
    </row>
    <row r="24" spans="1:6" x14ac:dyDescent="0.35">
      <c r="A24" t="s">
        <v>78</v>
      </c>
      <c r="B24" s="4">
        <v>8367</v>
      </c>
      <c r="C24" s="16">
        <v>9.2999999999999999E-2</v>
      </c>
      <c r="D24" s="13">
        <f>(Table_Table085__Page_40[[#This Row],[FY 2022 (SEKm)]]*Table_Table085__Page_40[[#This Row],[Exchange Rate]])*1000</f>
        <v>778131</v>
      </c>
      <c r="E24" s="13">
        <f>(Table_Table085__Page_40[[#This Row],[FY 2021 (SEKm)]]*Table_Table085__Page_40[[#This Row],[Exchange Rate]])*1000</f>
        <v>1408485</v>
      </c>
      <c r="F24" s="4">
        <v>15145</v>
      </c>
    </row>
    <row r="25" spans="1:6" x14ac:dyDescent="0.35">
      <c r="A25" t="s">
        <v>79</v>
      </c>
      <c r="B25" s="4">
        <v>19</v>
      </c>
      <c r="C25" s="16">
        <v>9.2999999999999999E-2</v>
      </c>
      <c r="D25" s="13">
        <f>(Table_Table085__Page_40[[#This Row],[FY 2022 (SEKm)]]*Table_Table085__Page_40[[#This Row],[Exchange Rate]])*1000</f>
        <v>1767</v>
      </c>
      <c r="E25" s="13">
        <f>(Table_Table085__Page_40[[#This Row],[FY 2021 (SEKm)]]*Table_Table085__Page_40[[#This Row],[Exchange Rate]])*1000</f>
        <v>4185</v>
      </c>
      <c r="F25" s="4">
        <v>45</v>
      </c>
    </row>
    <row r="26" spans="1:6" x14ac:dyDescent="0.35">
      <c r="A26" t="s">
        <v>80</v>
      </c>
      <c r="B26" s="4">
        <v>276</v>
      </c>
      <c r="C26" s="16">
        <v>9.2999999999999999E-2</v>
      </c>
      <c r="D26" s="13">
        <f>(Table_Table085__Page_40[[#This Row],[FY 2022 (SEKm)]]*Table_Table085__Page_40[[#This Row],[Exchange Rate]])*1000</f>
        <v>25668</v>
      </c>
      <c r="E26" s="13">
        <f>(Table_Table085__Page_40[[#This Row],[FY 2021 (SEKm)]]*Table_Table085__Page_40[[#This Row],[Exchange Rate]])*1000</f>
        <v>0</v>
      </c>
      <c r="F26" s="4">
        <v>0</v>
      </c>
    </row>
    <row r="27" spans="1:6" x14ac:dyDescent="0.35">
      <c r="A27" t="s">
        <v>81</v>
      </c>
      <c r="B27" s="4">
        <v>-250</v>
      </c>
      <c r="C27" s="16">
        <v>9.2999999999999999E-2</v>
      </c>
      <c r="D27" s="13">
        <f>(Table_Table085__Page_40[[#This Row],[FY 2022 (SEKm)]]*Table_Table085__Page_40[[#This Row],[Exchange Rate]])*1000</f>
        <v>-23250</v>
      </c>
      <c r="E27" s="13">
        <f>(Table_Table085__Page_40[[#This Row],[FY 2021 (SEKm)]]*Table_Table085__Page_40[[#This Row],[Exchange Rate]])*1000</f>
        <v>0</v>
      </c>
      <c r="F27" s="4">
        <v>0</v>
      </c>
    </row>
    <row r="28" spans="1:6" x14ac:dyDescent="0.35">
      <c r="A28" t="s">
        <v>82</v>
      </c>
      <c r="B28" s="4">
        <v>-7479</v>
      </c>
      <c r="C28" s="16">
        <v>9.2999999999999999E-2</v>
      </c>
      <c r="D28" s="13">
        <f>(Table_Table085__Page_40[[#This Row],[FY 2022 (SEKm)]]*Table_Table085__Page_40[[#This Row],[Exchange Rate]])*1000</f>
        <v>-695547</v>
      </c>
      <c r="E28" s="13">
        <f>(Table_Table085__Page_40[[#This Row],[FY 2021 (SEKm)]]*Table_Table085__Page_40[[#This Row],[Exchange Rate]])*1000</f>
        <v>456816</v>
      </c>
      <c r="F28" s="4">
        <v>4912</v>
      </c>
    </row>
    <row r="29" spans="1:6" x14ac:dyDescent="0.35">
      <c r="A29" t="s">
        <v>83</v>
      </c>
      <c r="B29" s="4">
        <v>0</v>
      </c>
      <c r="C29" s="16">
        <v>9.2999999999999999E-2</v>
      </c>
      <c r="D29" s="13">
        <f>(Table_Table085__Page_40[[#This Row],[FY 2022 (SEKm)]]*Table_Table085__Page_40[[#This Row],[Exchange Rate]])*1000</f>
        <v>0</v>
      </c>
      <c r="E29" s="13">
        <f>(Table_Table085__Page_40[[#This Row],[FY 2021 (SEKm)]]*Table_Table085__Page_40[[#This Row],[Exchange Rate]])*1000</f>
        <v>-27993</v>
      </c>
      <c r="F29" s="4">
        <v>-301</v>
      </c>
    </row>
    <row r="30" spans="1:6" x14ac:dyDescent="0.35">
      <c r="A30" t="s">
        <v>84</v>
      </c>
      <c r="B30" s="4">
        <v>-26</v>
      </c>
      <c r="C30" s="16">
        <v>9.2999999999999999E-2</v>
      </c>
      <c r="D30" s="13">
        <f>(Table_Table085__Page_40[[#This Row],[FY 2022 (SEKm)]]*Table_Table085__Page_40[[#This Row],[Exchange Rate]])*1000</f>
        <v>-2418</v>
      </c>
      <c r="E30" s="13">
        <f>(Table_Table085__Page_40[[#This Row],[FY 2021 (SEKm)]]*Table_Table085__Page_40[[#This Row],[Exchange Rate]])*1000</f>
        <v>-18786</v>
      </c>
      <c r="F30" s="4">
        <v>-202</v>
      </c>
    </row>
    <row r="31" spans="1:6" ht="15" thickBot="1" x14ac:dyDescent="0.4">
      <c r="A31" s="33" t="s">
        <v>85</v>
      </c>
      <c r="B31" s="24">
        <v>-350</v>
      </c>
      <c r="C31" s="16">
        <v>9.2999999999999999E-2</v>
      </c>
      <c r="D31" s="35">
        <f>(Table_Table085__Page_40[[#This Row],[FY 2022 (SEKm)]]*Table_Table085__Page_40[[#This Row],[Exchange Rate]])*1000</f>
        <v>-32549.999999999996</v>
      </c>
      <c r="E31" s="35">
        <f>(Table_Table085__Page_40[[#This Row],[FY 2021 (SEKm)]]*Table_Table085__Page_40[[#This Row],[Exchange Rate]])*1000</f>
        <v>-23529</v>
      </c>
      <c r="F31" s="24">
        <v>-253</v>
      </c>
    </row>
    <row r="32" spans="1:6" ht="15" thickBot="1" x14ac:dyDescent="0.4">
      <c r="A32" s="2" t="s">
        <v>86</v>
      </c>
      <c r="B32" s="9">
        <v>557</v>
      </c>
      <c r="C32" s="16">
        <v>9.2999999999999999E-2</v>
      </c>
      <c r="D32" s="36">
        <f>(Table_Table085__Page_40[[#This Row],[FY 2022 (SEKm)]]*Table_Table085__Page_40[[#This Row],[Exchange Rate]])*1000</f>
        <v>51801</v>
      </c>
      <c r="E32" s="36">
        <f>(Table_Table085__Page_40[[#This Row],[FY 2021 (SEKm)]]*Table_Table085__Page_40[[#This Row],[Exchange Rate]])*1000</f>
        <v>1799178</v>
      </c>
      <c r="F32" s="9">
        <v>19346</v>
      </c>
    </row>
    <row r="33" spans="1:6" x14ac:dyDescent="0.35">
      <c r="A33" s="2" t="s">
        <v>87</v>
      </c>
      <c r="B33" s="9">
        <v>-1713</v>
      </c>
      <c r="C33" s="16">
        <v>9.2999999999999999E-2</v>
      </c>
      <c r="D33" s="15">
        <f>(Table_Table085__Page_40[[#This Row],[FY 2022 (SEKm)]]*Table_Table085__Page_40[[#This Row],[Exchange Rate]])*1000</f>
        <v>-159309</v>
      </c>
      <c r="E33" s="15">
        <f>(Table_Table085__Page_40[[#This Row],[FY 2021 (SEKm)]]*Table_Table085__Page_40[[#This Row],[Exchange Rate]])*1000</f>
        <v>1080009</v>
      </c>
      <c r="F33" s="9">
        <v>11613</v>
      </c>
    </row>
    <row r="34" spans="1:6" x14ac:dyDescent="0.35">
      <c r="A34" s="2" t="s">
        <v>88</v>
      </c>
      <c r="B34" s="4">
        <v>18759</v>
      </c>
      <c r="C34" s="16">
        <v>9.2999999999999999E-2</v>
      </c>
      <c r="D34" s="15">
        <f>(Table_Table085__Page_40[[#This Row],[FY 2022 (SEKm)]]*Table_Table085__Page_40[[#This Row],[Exchange Rate]])*1000</f>
        <v>1744587</v>
      </c>
      <c r="E34" s="15">
        <f>(Table_Table085__Page_40[[#This Row],[FY 2021 (SEKm)]]*Table_Table085__Page_40[[#This Row],[Exchange Rate]])*1000</f>
        <v>643560</v>
      </c>
      <c r="F34" s="4">
        <v>6920</v>
      </c>
    </row>
    <row r="35" spans="1:6" x14ac:dyDescent="0.35">
      <c r="A35" t="s">
        <v>87</v>
      </c>
      <c r="B35" s="4">
        <v>-1713</v>
      </c>
      <c r="C35" s="16">
        <v>9.2999999999999999E-2</v>
      </c>
      <c r="D35" s="13">
        <f>(Table_Table085__Page_40[[#This Row],[FY 2022 (SEKm)]]*Table_Table085__Page_40[[#This Row],[Exchange Rate]])*1000</f>
        <v>-159309</v>
      </c>
      <c r="E35" s="13">
        <f>(Table_Table085__Page_40[[#This Row],[FY 2021 (SEKm)]]*Table_Table085__Page_40[[#This Row],[Exchange Rate]])*1000</f>
        <v>1080009</v>
      </c>
      <c r="F35" s="4">
        <v>11613</v>
      </c>
    </row>
    <row r="36" spans="1:6" ht="15" thickBot="1" x14ac:dyDescent="0.4">
      <c r="A36" s="33" t="s">
        <v>89</v>
      </c>
      <c r="B36" s="9">
        <v>713</v>
      </c>
      <c r="C36" s="16">
        <v>9.2999999999999999E-2</v>
      </c>
      <c r="D36" s="35">
        <f>(Table_Table085__Page_40[[#This Row],[FY 2022 (SEKm)]]*Table_Table085__Page_40[[#This Row],[Exchange Rate]])*1000</f>
        <v>66309</v>
      </c>
      <c r="E36" s="35">
        <f>(Table_Table085__Page_40[[#This Row],[FY 2021 (SEKm)]]*Table_Table085__Page_40[[#This Row],[Exchange Rate]])*1000</f>
        <v>21018</v>
      </c>
      <c r="F36" s="9">
        <v>226</v>
      </c>
    </row>
    <row r="37" spans="1:6" ht="15" thickBot="1" x14ac:dyDescent="0.4">
      <c r="A37" s="2" t="s">
        <v>90</v>
      </c>
      <c r="B37" s="4">
        <v>17759</v>
      </c>
      <c r="C37" s="16">
        <v>9.2999999999999999E-2</v>
      </c>
      <c r="D37" s="36">
        <f>(Table_Table085__Page_40[[#This Row],[FY 2022 (SEKm)]]*Table_Table085__Page_40[[#This Row],[Exchange Rate]])*1000</f>
        <v>1651587</v>
      </c>
      <c r="E37" s="36">
        <f>(Table_Table085__Page_40[[#This Row],[FY 2021 (SEKm)]]*Table_Table085__Page_40[[#This Row],[Exchange Rate]])*1000</f>
        <v>1744587</v>
      </c>
      <c r="F37" s="4">
        <v>18759</v>
      </c>
    </row>
    <row r="38" spans="1:6" x14ac:dyDescent="0.35">
      <c r="A38" t="s">
        <v>91</v>
      </c>
      <c r="B38" s="4"/>
      <c r="C38" s="16">
        <v>9.2999999999999999E-2</v>
      </c>
      <c r="D38" s="13">
        <f>(Table_Table085__Page_40[[#This Row],[FY 2022 (SEKm)]]*Table_Table085__Page_40[[#This Row],[Exchange Rate]])*1000</f>
        <v>0</v>
      </c>
      <c r="E38" s="13">
        <f>(Table_Table085__Page_40[[#This Row],[FY 2021 (SEKm)]]*Table_Table085__Page_40[[#This Row],[Exchange Rate]])*1000</f>
        <v>0</v>
      </c>
      <c r="F38" s="4"/>
    </row>
    <row r="39" spans="1:6" x14ac:dyDescent="0.35">
      <c r="A39" t="s">
        <v>27</v>
      </c>
      <c r="B39" s="4">
        <v>16085</v>
      </c>
      <c r="C39" s="16">
        <v>9.2999999999999999E-2</v>
      </c>
      <c r="D39" s="13">
        <f>(Table_Table085__Page_40[[#This Row],[FY 2022 (SEKm)]]*Table_Table085__Page_40[[#This Row],[Exchange Rate]])*1000</f>
        <v>1495905</v>
      </c>
      <c r="E39" s="13">
        <f>(Table_Table085__Page_40[[#This Row],[FY 2021 (SEKm)]]*Table_Table085__Page_40[[#This Row],[Exchange Rate]])*1000</f>
        <v>1470423</v>
      </c>
      <c r="F39" s="4">
        <v>15811</v>
      </c>
    </row>
    <row r="40" spans="1:6" ht="15" thickBot="1" x14ac:dyDescent="0.4">
      <c r="A40" s="33" t="s">
        <v>29</v>
      </c>
      <c r="B40" s="9">
        <v>1674</v>
      </c>
      <c r="C40" s="16">
        <v>9.2999999999999999E-2</v>
      </c>
      <c r="D40" s="35">
        <f>(Table_Table085__Page_40[[#This Row],[FY 2022 (SEKm)]]*Table_Table085__Page_40[[#This Row],[Exchange Rate]])*1000</f>
        <v>155682</v>
      </c>
      <c r="E40" s="35">
        <f>(Table_Table085__Page_40[[#This Row],[FY 2021 (SEKm)]]*Table_Table085__Page_40[[#This Row],[Exchange Rate]])*1000</f>
        <v>274164</v>
      </c>
      <c r="F40" s="9">
        <v>2948</v>
      </c>
    </row>
    <row r="41" spans="1:6" x14ac:dyDescent="0.35">
      <c r="A41" s="2" t="s">
        <v>92</v>
      </c>
      <c r="B41" s="4">
        <v>17759</v>
      </c>
      <c r="C41" s="16">
        <v>9.2999999999999999E-2</v>
      </c>
      <c r="D41" s="15">
        <f>(Table_Table085__Page_40[[#This Row],[FY 2022 (SEKm)]]*Table_Table085__Page_40[[#This Row],[Exchange Rate]])*1000</f>
        <v>1651587</v>
      </c>
      <c r="E41" s="15">
        <f>(Table_Table085__Page_40[[#This Row],[FY 2021 (SEKm)]]*Table_Table085__Page_40[[#This Row],[Exchange Rate]])*1000</f>
        <v>1744587</v>
      </c>
      <c r="F41" s="4">
        <v>18759</v>
      </c>
    </row>
    <row r="42" spans="1:6" ht="15" thickBot="1" x14ac:dyDescent="0.4">
      <c r="A42" s="33" t="s">
        <v>109</v>
      </c>
      <c r="B42" s="9">
        <v>11577</v>
      </c>
      <c r="C42" s="16">
        <v>9.2999999999999999E-2</v>
      </c>
      <c r="D42" s="35">
        <f>(Table_Table085__Page_40[[#This Row],[FY 2022 (SEKm)]]*Table_Table085__Page_40[[#This Row],[Exchange Rate]])*1000</f>
        <v>1076661</v>
      </c>
      <c r="E42" s="35">
        <f>(Table_Table085__Page_40[[#This Row],[FY 2021 (SEKm)]]*Table_Table085__Page_40[[#This Row],[Exchange Rate]])*1000</f>
        <v>1011561</v>
      </c>
      <c r="F42" s="9">
        <v>10877</v>
      </c>
    </row>
    <row r="43" spans="1:6" x14ac:dyDescent="0.35">
      <c r="A43" s="2" t="s">
        <v>93</v>
      </c>
      <c r="B43" s="4">
        <v>29336</v>
      </c>
      <c r="C43" s="16">
        <v>9.2999999999999999E-2</v>
      </c>
      <c r="D43" s="15">
        <f>(Table_Table085__Page_40[[#This Row],[FY 2022 (SEKm)]]*Table_Table085__Page_40[[#This Row],[Exchange Rate]])*1000</f>
        <v>2728248</v>
      </c>
      <c r="E43" s="15">
        <f>(Table_Table085__Page_40[[#This Row],[FY 2021 (SEKm)]]*Table_Table085__Page_40[[#This Row],[Exchange Rate]])*1000</f>
        <v>2756148</v>
      </c>
      <c r="F43" s="4">
        <v>29636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5 0 f 5 b d 0 - 7 4 a a - 4 c c 1 - 8 1 3 2 - 8 c 0 0 8 8 d a a 4 0 3 "   x m l n s = " h t t p : / / s c h e m a s . m i c r o s o f t . c o m / D a t a M a s h u p " > A A A A A E k E A A B Q S w M E F A A C A A g A y I v B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y I v B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i L w V b 9 r 9 t A Q w E A A O k E A A A T A B w A R m 9 y b X V s Y X M v U 2 V j d G l v b j E u b S C i G A A o o B Q A A A A A A A A A A A A A A A A A A A A A A A A A A A D N l E 1 r g 0 A Q h u + C / 2 H Z X B R E 1 F Q S W j y I I R D 6 F U x 7 i q F s d N I u W X f F N Y E S 8 t 9 r o q Y p r L c e s p e F m W H m f V 5 2 V k J a U c H R o r n d B 1 3 T N f l F S s j Q A L + R N Q N n 7 C B j T j 4 B D U c m R g F i U O k a q s 9 C 7 M o U 6 s g 8 2 9 j n W m l M K Q M 7 E r w C X k k D R / f J u 4 R S J t t 0 + 8 2 S V w 6 T k u 4 h m Y D c V q J I w m n 8 n D w + h f F L + D G l n P C U E i b t I t t g 0 0 L L W V 4 w y O t W 5 K Q u w K 4 9 x C v T a s Z f 1 A W t k s N y l g U X 0 X h 1 X E 5 I R V Z t + Q D H k I t 9 D R Y J t s u 5 P L G c i + 0 m 0 Y a N r o F 1 w E 3 I w 0 d T 1 y j v 6 6 M 0 z b 1 p 0 1 y 1 a e 7 F t F / e L q W k 9 D r K 8 S 1 S e m p K r 5 / S U 1 L 6 L e W d c 4 u U v p r S 7 6 f 0 r y n D o g C e u U q u Z j 0 i k a 8 p B + O g / B E s 9 Z u / X p m m 3 1 9 r u 7 G G 1 + P p / 8 7 + A V B L A Q I t A B Q A A g A I A M i L w V Y 4 s h n d p A A A A P Y A A A A S A A A A A A A A A A A A A A A A A A A A A A B D b 2 5 m a W c v U G F j a 2 F n Z S 5 4 b W x Q S w E C L Q A U A A I A C A D I i 8 F W D 8 r p q 6 Q A A A D p A A A A E w A A A A A A A A A A A A A A A A D w A A A A W 0 N v b n R l b n R f V H l w Z X N d L n h t b F B L A Q I t A B Q A A g A I A M i L w V b 9 r 9 t A Q w E A A O k E A A A T A A A A A A A A A A A A A A A A A O E B A A B G b 3 J t d W x h c y 9 T Z W N 0 a W 9 u M S 5 t U E s F B g A A A A A D A A M A w g A A A H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o 1 A A A A A A A A O D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g w J T I w K F B h Z 2 U l M j A z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F U M j A 6 M j U 6 N T Y u N D k 4 M T Q 4 N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O D A g K F B h Z 2 U g M z c p L 1 R h Y m x l M D g w L n t D b 2 x 1 b W 4 x L D B 9 J n F 1 b 3 Q 7 L C Z x d W 9 0 O 1 N l Y 3 R p b 2 4 x L 1 R h Y m x l M D g w I C h Q Y W d l I D M 3 K S 9 U Y W J s Z T A 4 M C 5 7 Q 2 9 s d W 1 u M y w y f S Z x d W 9 0 O y w m c X V v d D t T Z W N 0 a W 9 u M S 9 U Y W J s Z T A 4 M C A o U G F n Z S A z N y k v V G F i b G U w O D A u e 0 N v b H V t b j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w O D A g K F B h Z 2 U g M z c p L 1 R h Y m x l M D g w L n t D b 2 x 1 b W 4 x L D B 9 J n F 1 b 3 Q 7 L C Z x d W 9 0 O 1 N l Y 3 R p b 2 4 x L 1 R h Y m x l M D g w I C h Q Y W d l I D M 3 K S 9 U Y W J s Z T A 4 M C 5 7 Q 2 9 s d W 1 u M y w y f S Z x d W 9 0 O y w m c X V v d D t T Z W N 0 a W 9 u M S 9 U Y W J s Z T A 4 M C A o U G F n Z S A z N y k v V G F i b G U w O D A u e 0 N v b H V t b j Q s M 3 0 m c X V v d D t d L C Z x d W 9 0 O 1 J l b G F 0 a W 9 u c 2 h p c E l u Z m 8 m c X V v d D s 6 W 1 1 9 I i A v P j x F b n R y e S B U e X B l P S J R d W V y e U l E I i B W Y W x 1 Z T 0 i c z l l N z M 1 M T M 2 L W E 5 M D k t N D V h N S 0 5 M W R j L T d l M T Q 0 Y z c 4 M G J m M y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w O D A l M j A o U G F n Z S U y M D M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4 M C U y M C h Q Y W d l J T I w M z c p L 1 R h Y m x l M D g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O D E l M j A o U G F n Z S U y M D M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4 M S A o U G F n Z S A z N y k v V G F i b G U w O D E u e 0 N v b H V t b j E s M H 0 m c X V v d D s s J n F 1 b 3 Q 7 U 2 V j d G l v b j E v V G F i b G U w O D E g K F B h Z 2 U g M z c p L 1 R h Y m x l M D g x L n t D b 2 x 1 b W 4 y L D F 9 J n F 1 b 3 Q 7 L C Z x d W 9 0 O 1 N l Y 3 R p b 2 4 x L 1 R h Y m x l M D g x I C h Q Y W d l I D M 3 K S 9 U Y W J s Z T A 4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A 4 M S A o U G F n Z S A z N y k v V G F i b G U w O D E u e 0 N v b H V t b j E s M H 0 m c X V v d D s s J n F 1 b 3 Q 7 U 2 V j d G l v b j E v V G F i b G U w O D E g K F B h Z 2 U g M z c p L 1 R h Y m x l M D g x L n t D b 2 x 1 b W 4 y L D F 9 J n F 1 b 3 Q 7 L C Z x d W 9 0 O 1 N l Y 3 R p b 2 4 x L 1 R h Y m x l M D g x I C h Q Y W d l I D M 3 K S 9 U Y W J s Z T A 4 M S 5 7 Q 2 9 s d W 1 u M y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Q 2 9 s d W 1 u V H l w Z X M i I F Z h b H V l P S J z Q m d Z R y I g L z 4 8 R W 5 0 c n k g V H l w Z T 0 i R m l s b E x h c 3 R V c G R h d G V k I i B W Y W x 1 Z T 0 i Z D I w M j M t M D Y t M D F U M j E 6 M j M 6 M D g u O T A x N D g 2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x I i A v P j x F b n R y e S B U e X B l P S J B Z G R l Z F R v R G F 0 Y U 1 v Z G V s I i B W Y W x 1 Z T 0 i b D E i I C 8 + P E V u d H J 5 I F R 5 c G U 9 I l J l Y 2 9 2 Z X J 5 V G F y Z 2 V 0 U 2 h l Z X Q i I F Z h b H V l P S J z S W 5 j b 2 1 l I F N 0 Y X R l b W V u d C I g L z 4 8 R W 5 0 c n k g V H l w Z T 0 i U m V j b 3 Z l c n l U Y X J n Z X R D b 2 x 1 b W 4 i I F Z h b H V l P S J s M S I g L z 4 8 R W 5 0 c n k g V H l w Z T 0 i U m V j b 3 Z l c n l U Y X J n Z X R S b 3 c i I F Z h b H V l P S J s M j Q i I C 8 + P E V u d H J 5 I F R 5 c G U 9 I l F 1 Z X J 5 S U Q i I F Z h b H V l P S J z N 2 I 0 Z T F m M 2 U t N W I 0 Z i 0 0 N z l i L T h l N T Q t M G I z N z Z i N G E 3 N G U 5 I i A v P j w v U 3 R h Y m x l R W 5 0 c m l l c z 4 8 L 0 l 0 Z W 0 + P E l 0 Z W 0 + P E l 0 Z W 1 M b 2 N h d G l v b j 4 8 S X R l b V R 5 c G U + R m 9 y b X V s Y T w v S X R l b V R 5 c G U + P E l 0 Z W 1 Q Y X R o P l N l Y 3 R p b 2 4 x L 1 R h Y m x l M D g x J T I w K F B h Z 2 U l M j A z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O D E l M j A o U G F n Z S U y M D M 3 K S 9 U Y W J s Z T A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g y J T I w K F B h Z 2 U l M j A z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F U M j E 6 M j M 6 N D A u M T Q y M j g 4 M V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O D I g K F B h Z 2 U g M z g p L 1 R h Y m x l M D g y L n t D b 2 x 1 b W 4 x L D B 9 J n F 1 b 3 Q 7 L C Z x d W 9 0 O 1 N l Y 3 R p b 2 4 x L 1 R h Y m x l M D g y I C h Q Y W d l I D M 4 K S 9 U Y W J s Z T A 4 M i 5 7 Q 2 9 s d W 1 u M i w x f S Z x d W 9 0 O y w m c X V v d D t T Z W N 0 a W 9 u M S 9 U Y W J s Z T A 4 M i A o U G F n Z S A z O C k v V G F i b G U w O D I u e 0 N v b H V t b j M s M n 0 m c X V v d D s s J n F 1 b 3 Q 7 U 2 V j d G l v b j E v V G F i b G U w O D I g K F B h Z 2 U g M z g p L 1 R h Y m x l M D g y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D g y I C h Q Y W d l I D M 4 K S 9 U Y W J s Z T A 4 M i 5 7 Q 2 9 s d W 1 u M S w w f S Z x d W 9 0 O y w m c X V v d D t T Z W N 0 a W 9 u M S 9 U Y W J s Z T A 4 M i A o U G F n Z S A z O C k v V G F i b G U w O D I u e 0 N v b H V t b j I s M X 0 m c X V v d D s s J n F 1 b 3 Q 7 U 2 V j d G l v b j E v V G F i b G U w O D I g K F B h Z 2 U g M z g p L 1 R h Y m x l M D g y L n t D b 2 x 1 b W 4 z L D J 9 J n F 1 b 3 Q 7 L C Z x d W 9 0 O 1 N l Y 3 R p b 2 4 x L 1 R h Y m x l M D g y I C h Q Y W d l I D M 4 K S 9 U Y W J s Z T A 4 M i 5 7 Q 2 9 s d W 1 u N C w z f S Z x d W 9 0 O 1 0 s J n F 1 b 3 Q 7 U m V s Y X R p b 2 5 z a G l w S W 5 m b y Z x d W 9 0 O z p b X X 0 i I C 8 + P E V u d H J 5 I F R 5 c G U 9 I l J l Y 2 9 2 Z X J 5 V G F y Z 2 V 0 U 2 h l Z X Q i I F Z h b H V l P S J z Q m F s Y W 5 j Z S B T a G V l d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U Y W J s Z V 9 U Y W J s Z T A 4 M l 9 f U G F n Z V 8 z O C I g L z 4 8 R W 5 0 c n k g V H l w Z T 0 i U X V l c n l J R C I g V m F s d W U 9 I n M 1 N z k x N W N l N y 1 j Y z Y 5 L T Q w N T M t O D Y z Y y 0 0 M j k 4 N G R m M j R m N 2 Y i I C 8 + P C 9 T d G F i b G V F b n R y a W V z P j w v S X R l b T 4 8 S X R l b T 4 8 S X R l b U x v Y 2 F 0 a W 9 u P j x J d G V t V H l w Z T 5 G b 3 J t d W x h P C 9 J d G V t V H l w Z T 4 8 S X R l b V B h d G g + U 2 V j d G l v b j E v V G F i b G U w O D I l M j A o U G F n Z S U y M D M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4 M i U y M C h Q Y W d l J T I w M z g p L 1 R h Y m x l M D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O D U l M j A o U G F n Z S U y M D Q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0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M V Q y M T o y N D o x M C 4 4 O D Y 3 O T c 5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4 N S A o U G F n Z S A 0 M C k v V G F i b G U w O D U u e 0 N v b H V t b j E s M H 0 m c X V v d D s s J n F 1 b 3 Q 7 U 2 V j d G l v b j E v V G F i b G U w O D U g K F B h Z 2 U g N D A p L 1 R h Y m x l M D g 1 L n t D b 2 x 1 b W 4 y L D F 9 J n F 1 b 3 Q 7 L C Z x d W 9 0 O 1 N l Y 3 R p b 2 4 x L 1 R h Y m x l M D g 1 I C h Q Y W d l I D Q w K S 9 U Y W J s Z T A 4 N S 5 7 Q 2 9 s d W 1 u M y w y f S Z x d W 9 0 O y w m c X V v d D t T Z W N 0 a W 9 u M S 9 U Y W J s Z T A 4 N S A o U G F n Z S A 0 M C k v V G F i b G U w O D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w O D U g K F B h Z 2 U g N D A p L 1 R h Y m x l M D g 1 L n t D b 2 x 1 b W 4 x L D B 9 J n F 1 b 3 Q 7 L C Z x d W 9 0 O 1 N l Y 3 R p b 2 4 x L 1 R h Y m x l M D g 1 I C h Q Y W d l I D Q w K S 9 U Y W J s Z T A 4 N S 5 7 Q 2 9 s d W 1 u M i w x f S Z x d W 9 0 O y w m c X V v d D t T Z W N 0 a W 9 u M S 9 U Y W J s Z T A 4 N S A o U G F n Z S A 0 M C k v V G F i b G U w O D U u e 0 N v b H V t b j M s M n 0 m c X V v d D s s J n F 1 b 3 Q 7 U 2 V j d G l v b j E v V G F i b G U w O D U g K F B h Z 2 U g N D A p L 1 R h Y m x l M D g 1 L n t D b 2 x 1 b W 4 0 L D N 9 J n F 1 b 3 Q 7 X S w m c X V v d D t S Z W x h d G l v b n N o a X B J b m Z v J n F 1 b 3 Q 7 O l t d f S I g L z 4 8 R W 5 0 c n k g V H l w Z T 0 i U m V j b 3 Z l c n l U Y X J n Z X R T a G V l d C I g V m F s d W U 9 I n N D Y X N o I E Z s b 3 c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V G F i b G V f V G F i b G U w O D V f X 1 B h Z 2 V f N D A i I C 8 + P E V u d H J 5 I F R 5 c G U 9 I l F 1 Z X J 5 S U Q i I F Z h b H V l P S J z Y T c 1 Y j R h N W I t M D I 5 Y S 0 0 M G Q 3 L W I 1 O G U t M m Q 4 M 2 V k M 2 I 1 M W N j I i A v P j w v U 3 R h Y m x l R W 5 0 c m l l c z 4 8 L 0 l 0 Z W 0 + P E l 0 Z W 0 + P E l 0 Z W 1 M b 2 N h d G l v b j 4 8 S X R l b V R 5 c G U + R m 9 y b X V s Y T w v S X R l b V R 5 c G U + P E l 0 Z W 1 Q Y X R o P l N l Y 3 R p b 2 4 x L 1 R h Y m x l M D g 1 J T I w K F B h Z 2 U l M j A 0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O D U l M j A o U G F n Z S U y M D Q w K S 9 U Y W J s Z T A 4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g w J T I w K F B h Z 2 U l M j A z N y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0 F w c G V u Z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F U M j A 6 N T Q 6 N T U u M j M 0 M j g x N 1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M m c X V v d D s s J n F 1 b 3 Q 7 Q 2 9 s d W 1 u N C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B w Z W 5 k M S 9 B d X R v U m V t b 3 Z l Z E N v b H V t b n M x L n t D b 2 x 1 b W 4 x L D B 9 J n F 1 b 3 Q 7 L C Z x d W 9 0 O 1 N l Y 3 R p b 2 4 x L 0 F w c G V u Z D E v Q X V 0 b 1 J l b W 9 2 Z W R D b 2 x 1 b W 5 z M S 5 7 Q 2 9 s d W 1 u M y w x f S Z x d W 9 0 O y w m c X V v d D t T Z W N 0 a W 9 u M S 9 B c H B l b m Q x L 0 F 1 d G 9 S Z W 1 v d m V k Q 2 9 s d W 1 u c z E u e 0 N v b H V t b j Q s M n 0 m c X V v d D s s J n F 1 b 3 Q 7 U 2 V j d G l v b j E v Q X B w Z W 5 k M S 9 B d X R v U m V t b 3 Z l Z E N v b H V t b n M x L n t D b 2 x 1 b W 4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F w c G V u Z D E v Q X V 0 b 1 J l b W 9 2 Z W R D b 2 x 1 b W 5 z M S 5 7 Q 2 9 s d W 1 u M S w w f S Z x d W 9 0 O y w m c X V v d D t T Z W N 0 a W 9 u M S 9 B c H B l b m Q x L 0 F 1 d G 9 S Z W 1 v d m V k Q 2 9 s d W 1 u c z E u e 0 N v b H V t b j M s M X 0 m c X V v d D s s J n F 1 b 3 Q 7 U 2 V j d G l v b j E v Q X B w Z W 5 k M S 9 B d X R v U m V t b 3 Z l Z E N v b H V t b n M x L n t D b 2 x 1 b W 4 0 L D J 9 J n F 1 b 3 Q 7 L C Z x d W 9 0 O 1 N l Y 3 R p b 2 4 x L 0 F w c G V u Z D E v Q X V 0 b 1 J l b W 9 2 Z W R D b 2 x 1 b W 5 z M S 5 7 Q 2 9 s d W 1 u M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X B w Z W 5 k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M V Q y M D o 1 N D o 1 N S 4 y M z Q y O D E 3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y Z x d W 9 0 O y w m c X V v d D t D b 2 x 1 b W 4 0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M z M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w c G V u Z D E v Q X V 0 b 1 J l b W 9 2 Z W R D b 2 x 1 b W 5 z M S 5 7 Q 2 9 s d W 1 u M S w w f S Z x d W 9 0 O y w m c X V v d D t T Z W N 0 a W 9 u M S 9 B c H B l b m Q x L 0 F 1 d G 9 S Z W 1 v d m V k Q 2 9 s d W 1 u c z E u e 0 N v b H V t b j M s M X 0 m c X V v d D s s J n F 1 b 3 Q 7 U 2 V j d G l v b j E v Q X B w Z W 5 k M S 9 B d X R v U m V t b 3 Z l Z E N v b H V t b n M x L n t D b 2 x 1 b W 4 0 L D J 9 J n F 1 b 3 Q 7 L C Z x d W 9 0 O 1 N l Y 3 R p b 2 4 x L 0 F w c G V u Z D E v Q X V 0 b 1 J l b W 9 2 Z W R D b 2 x 1 b W 5 z M S 5 7 Q 2 9 s d W 1 u M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B c H B l b m Q x L 0 F 1 d G 9 S Z W 1 v d m V k Q 2 9 s d W 1 u c z E u e 0 N v b H V t b j E s M H 0 m c X V v d D s s J n F 1 b 3 Q 7 U 2 V j d G l v b j E v Q X B w Z W 5 k M S 9 B d X R v U m V t b 3 Z l Z E N v b H V t b n M x L n t D b 2 x 1 b W 4 z L D F 9 J n F 1 b 3 Q 7 L C Z x d W 9 0 O 1 N l Y 3 R p b 2 4 x L 0 F w c G V u Z D E v Q X V 0 b 1 J l b W 9 2 Z W R D b 2 x 1 b W 5 z M S 5 7 Q 2 9 s d W 1 u N C w y f S Z x d W 9 0 O y w m c X V v d D t T Z W N 0 a W 9 u M S 9 B c H B l b m Q x L 0 F 1 d G 9 S Z W 1 v d m V k Q 2 9 s d W 1 u c z E u e 0 N v b H V t b j I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c H B l b m Q x J T I w K D I p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i O 6 W b W 8 y k S 5 K R n Y h z D s T M A A A A A A I A A A A A A B B m A A A A A Q A A I A A A A H c 5 8 f B E Z l I R M / B f S p u m w N g u S B x 2 q D 7 2 f P u V t f C a B S g O A A A A A A 6 A A A A A A g A A I A A A A L 3 7 P U e k + q C U m q f 1 e 6 i 6 / 6 H q I 9 3 G x W a o r u Q G L 5 T N O K 8 y U A A A A I L K + c p 9 P x p W 0 t A u r 7 H 6 Y x N T I 9 H I a A W P y j c A f L v K Y V y h H 0 o T L T v b a i 5 j 0 a J T K J P D m 3 T l 0 l X H d 3 D g P r K w / V O B J y S o j R b w 4 y d a b f S u A L z h b h J 6 Q A A A A H i 8 n o W R Z l 7 I J 8 P / d T C B o 3 q e P G F U A a k W g I W F f z 5 S G K a L 3 C V I I E F q e 0 M v n A O R 6 n f R L 8 0 d 6 k G 4 1 G A O 2 i z C q K x Q J A k = < / D a t a M a s h u p > 
</file>

<file path=customXml/itemProps1.xml><?xml version="1.0" encoding="utf-8"?>
<ds:datastoreItem xmlns:ds="http://schemas.openxmlformats.org/officeDocument/2006/customXml" ds:itemID="{16BA2F06-4583-44D6-9608-B63C51D781B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Balance Sheet</vt:lpstr>
      <vt:lpstr>Income Statement</vt:lpstr>
      <vt:lpstr>Cash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Chung</dc:creator>
  <cp:lastModifiedBy>Kyle Chung</cp:lastModifiedBy>
  <dcterms:created xsi:type="dcterms:W3CDTF">2023-06-01T20:16:14Z</dcterms:created>
  <dcterms:modified xsi:type="dcterms:W3CDTF">2023-06-01T23:03:00Z</dcterms:modified>
</cp:coreProperties>
</file>