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O:\DSF\R2\UCI Personal Use Salmon\Data\2024\final data files\"/>
    </mc:Choice>
  </mc:AlternateContent>
  <xr:revisionPtr revIDLastSave="0" documentId="13_ncr:1_{12211A1D-8A40-4497-83F2-E8886679CEEA}" xr6:coauthVersionLast="47" xr6:coauthVersionMax="47" xr10:uidLastSave="{00000000-0000-0000-0000-000000000000}"/>
  <bookViews>
    <workbookView xWindow="-110" yWindow="-110" windowWidth="19420" windowHeight="10420" tabRatio="869" xr2:uid="{00000000-000D-0000-FFFF-FFFF00000000}"/>
  </bookViews>
  <sheets>
    <sheet name="Harvests" sheetId="1" r:id="rId1"/>
    <sheet name="Permits" sheetId="5" r:id="rId2"/>
    <sheet name="Did Not Fish" sheetId="11" r:id="rId3"/>
  </sheets>
  <definedNames>
    <definedName name="_Toc453841303" localSheetId="1">Permits!$U$1</definedName>
    <definedName name="OLE_LINK1" localSheetId="1">Permits!$A$1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3" i="1" l="1"/>
  <c r="A30" i="11"/>
  <c r="B30" i="11"/>
  <c r="C30" i="11"/>
  <c r="S37" i="5"/>
  <c r="R37" i="5"/>
  <c r="S36" i="5"/>
  <c r="R36" i="5"/>
  <c r="S35" i="5"/>
  <c r="R35" i="5"/>
  <c r="P37" i="5"/>
  <c r="O37" i="5"/>
  <c r="P36" i="5"/>
  <c r="O36" i="5"/>
  <c r="P35" i="5"/>
  <c r="O35" i="5"/>
  <c r="L37" i="5"/>
  <c r="K37" i="5"/>
  <c r="L36" i="5"/>
  <c r="K36" i="5"/>
  <c r="L35" i="5"/>
  <c r="K35" i="5"/>
  <c r="I37" i="5"/>
  <c r="H37" i="5"/>
  <c r="I36" i="5"/>
  <c r="H36" i="5"/>
  <c r="I35" i="5"/>
  <c r="H35" i="5"/>
  <c r="F37" i="5"/>
  <c r="F36" i="5"/>
  <c r="F35" i="5"/>
  <c r="E37" i="5"/>
  <c r="E36" i="5"/>
  <c r="E35" i="5"/>
  <c r="B37" i="5"/>
  <c r="B36" i="5"/>
  <c r="B35" i="5"/>
  <c r="B33" i="5"/>
  <c r="A33" i="5"/>
  <c r="E33" i="5"/>
  <c r="F33" i="5"/>
  <c r="H33" i="5"/>
  <c r="I33" i="5"/>
  <c r="K33" i="5"/>
  <c r="L33" i="5"/>
  <c r="O33" i="5"/>
  <c r="P33" i="5"/>
  <c r="R33" i="5"/>
  <c r="S33" i="5"/>
  <c r="X229" i="1"/>
  <c r="T229" i="1"/>
  <c r="P229" i="1"/>
  <c r="H229" i="1"/>
  <c r="D229" i="1"/>
  <c r="X228" i="1"/>
  <c r="T228" i="1"/>
  <c r="P228" i="1"/>
  <c r="H228" i="1"/>
  <c r="D228" i="1"/>
  <c r="X227" i="1"/>
  <c r="T227" i="1"/>
  <c r="P227" i="1"/>
  <c r="H227" i="1"/>
  <c r="D227" i="1"/>
  <c r="AB193" i="1"/>
  <c r="AB192" i="1"/>
  <c r="AB191" i="1"/>
  <c r="X193" i="1"/>
  <c r="X192" i="1"/>
  <c r="X191" i="1"/>
  <c r="T193" i="1"/>
  <c r="T192" i="1"/>
  <c r="T191" i="1"/>
  <c r="P193" i="1"/>
  <c r="P192" i="1"/>
  <c r="P191" i="1"/>
  <c r="L193" i="1"/>
  <c r="L192" i="1"/>
  <c r="L191" i="1"/>
  <c r="H193" i="1"/>
  <c r="H192" i="1"/>
  <c r="H191" i="1"/>
  <c r="T143" i="1"/>
  <c r="T144" i="1"/>
  <c r="L144" i="1"/>
  <c r="D193" i="1"/>
  <c r="D192" i="1"/>
  <c r="D191" i="1"/>
  <c r="D198" i="1"/>
  <c r="E198" i="1"/>
  <c r="F198" i="1" s="1"/>
  <c r="D199" i="1"/>
  <c r="E199" i="1"/>
  <c r="F199" i="1" s="1"/>
  <c r="D200" i="1"/>
  <c r="E200" i="1"/>
  <c r="F200" i="1" s="1"/>
  <c r="D201" i="1"/>
  <c r="E201" i="1"/>
  <c r="F201" i="1" s="1"/>
  <c r="D202" i="1"/>
  <c r="E202" i="1"/>
  <c r="F202" i="1" s="1"/>
  <c r="D203" i="1"/>
  <c r="E203" i="1"/>
  <c r="F203" i="1" s="1"/>
  <c r="D204" i="1"/>
  <c r="E204" i="1"/>
  <c r="F204" i="1"/>
  <c r="D205" i="1"/>
  <c r="E205" i="1"/>
  <c r="F205" i="1" s="1"/>
  <c r="F206" i="1"/>
  <c r="F207" i="1"/>
  <c r="F208" i="1"/>
  <c r="F209" i="1"/>
  <c r="F210" i="1"/>
  <c r="F211" i="1"/>
  <c r="F212" i="1"/>
  <c r="F213" i="1"/>
  <c r="D214" i="1"/>
  <c r="E214" i="1"/>
  <c r="F214" i="1" s="1"/>
  <c r="D215" i="1"/>
  <c r="F215" i="1"/>
  <c r="F216" i="1"/>
  <c r="C144" i="1"/>
  <c r="AB157" i="1"/>
  <c r="AB156" i="1"/>
  <c r="AB155" i="1"/>
  <c r="X157" i="1"/>
  <c r="X156" i="1"/>
  <c r="X155" i="1"/>
  <c r="T157" i="1"/>
  <c r="T156" i="1"/>
  <c r="T155" i="1"/>
  <c r="P157" i="1"/>
  <c r="P156" i="1"/>
  <c r="P155" i="1"/>
  <c r="L156" i="1"/>
  <c r="L157" i="1"/>
  <c r="L155" i="1"/>
  <c r="H157" i="1"/>
  <c r="H156" i="1"/>
  <c r="H155" i="1"/>
  <c r="D157" i="1"/>
  <c r="D156" i="1"/>
  <c r="D155" i="1"/>
  <c r="G155" i="1"/>
  <c r="K155" i="1"/>
  <c r="O155" i="1"/>
  <c r="S155" i="1"/>
  <c r="W155" i="1"/>
  <c r="AA155" i="1"/>
  <c r="G157" i="1"/>
  <c r="K157" i="1"/>
  <c r="O157" i="1"/>
  <c r="S157" i="1"/>
  <c r="W157" i="1"/>
  <c r="AA157" i="1"/>
  <c r="C157" i="1"/>
  <c r="C156" i="1"/>
  <c r="C155" i="1"/>
  <c r="AB145" i="1"/>
  <c r="AA145" i="1"/>
  <c r="X145" i="1"/>
  <c r="W145" i="1"/>
  <c r="T145" i="1"/>
  <c r="S145" i="1"/>
  <c r="P145" i="1"/>
  <c r="O145" i="1"/>
  <c r="L145" i="1"/>
  <c r="K145" i="1"/>
  <c r="H145" i="1"/>
  <c r="G145" i="1"/>
  <c r="D145" i="1"/>
  <c r="C145" i="1"/>
  <c r="AB144" i="1"/>
  <c r="X144" i="1"/>
  <c r="P144" i="1"/>
  <c r="H144" i="1"/>
  <c r="D144" i="1"/>
  <c r="AB143" i="1"/>
  <c r="AA143" i="1"/>
  <c r="X143" i="1"/>
  <c r="W143" i="1"/>
  <c r="S143" i="1"/>
  <c r="P143" i="1"/>
  <c r="O143" i="1"/>
  <c r="L143" i="1"/>
  <c r="K143" i="1"/>
  <c r="H143" i="1"/>
  <c r="G143" i="1"/>
  <c r="D143" i="1"/>
  <c r="C143" i="1"/>
  <c r="AC105" i="1"/>
  <c r="I105" i="1"/>
  <c r="AB108" i="1"/>
  <c r="AA108" i="1"/>
  <c r="X108" i="1"/>
  <c r="W108" i="1"/>
  <c r="T108" i="1"/>
  <c r="S108" i="1"/>
  <c r="P108" i="1"/>
  <c r="O108" i="1"/>
  <c r="L108" i="1"/>
  <c r="K108" i="1"/>
  <c r="H108" i="1"/>
  <c r="G108" i="1"/>
  <c r="D108" i="1"/>
  <c r="C108" i="1"/>
  <c r="AB107" i="1"/>
  <c r="X107" i="1"/>
  <c r="T107" i="1"/>
  <c r="P107" i="1"/>
  <c r="L107" i="1"/>
  <c r="H107" i="1"/>
  <c r="D107" i="1"/>
  <c r="C107" i="1"/>
  <c r="AB106" i="1"/>
  <c r="AA106" i="1"/>
  <c r="X106" i="1"/>
  <c r="W106" i="1"/>
  <c r="T106" i="1"/>
  <c r="S106" i="1"/>
  <c r="P106" i="1"/>
  <c r="O106" i="1"/>
  <c r="L106" i="1"/>
  <c r="K106" i="1"/>
  <c r="H106" i="1"/>
  <c r="G106" i="1"/>
  <c r="D106" i="1"/>
  <c r="C106" i="1"/>
  <c r="AB72" i="1"/>
  <c r="AA72" i="1"/>
  <c r="X72" i="1"/>
  <c r="W72" i="1"/>
  <c r="T72" i="1"/>
  <c r="S72" i="1"/>
  <c r="P72" i="1"/>
  <c r="O72" i="1"/>
  <c r="L72" i="1"/>
  <c r="K72" i="1"/>
  <c r="H72" i="1"/>
  <c r="G72" i="1"/>
  <c r="D72" i="1"/>
  <c r="C72" i="1"/>
  <c r="AB71" i="1"/>
  <c r="X71" i="1"/>
  <c r="T71" i="1"/>
  <c r="P71" i="1"/>
  <c r="L71" i="1"/>
  <c r="H71" i="1"/>
  <c r="D71" i="1"/>
  <c r="C71" i="1"/>
  <c r="AB70" i="1"/>
  <c r="AA70" i="1"/>
  <c r="X70" i="1"/>
  <c r="W70" i="1"/>
  <c r="T70" i="1"/>
  <c r="S70" i="1"/>
  <c r="P70" i="1"/>
  <c r="O70" i="1"/>
  <c r="L70" i="1"/>
  <c r="K70" i="1"/>
  <c r="H70" i="1"/>
  <c r="G70" i="1"/>
  <c r="D70" i="1"/>
  <c r="C70" i="1"/>
  <c r="X36" i="1"/>
  <c r="X35" i="1"/>
  <c r="X34" i="1"/>
  <c r="T36" i="1"/>
  <c r="T35" i="1"/>
  <c r="T34" i="1"/>
  <c r="P36" i="1"/>
  <c r="P35" i="1"/>
  <c r="P34" i="1"/>
  <c r="L36" i="1"/>
  <c r="L35" i="1"/>
  <c r="L34" i="1"/>
  <c r="H36" i="1"/>
  <c r="H35" i="1"/>
  <c r="H34" i="1"/>
  <c r="D36" i="1"/>
  <c r="D35" i="1"/>
  <c r="D34" i="1"/>
  <c r="C36" i="1"/>
  <c r="C35" i="1"/>
  <c r="C34" i="1"/>
  <c r="A226" i="1"/>
  <c r="D226" i="1"/>
  <c r="E226" i="1"/>
  <c r="F226" i="1" s="1"/>
  <c r="H226" i="1"/>
  <c r="I226" i="1"/>
  <c r="L226" i="1"/>
  <c r="L227" i="1" s="1"/>
  <c r="M226" i="1"/>
  <c r="P226" i="1"/>
  <c r="Q226" i="1"/>
  <c r="T226" i="1"/>
  <c r="U226" i="1"/>
  <c r="V226" i="1" s="1"/>
  <c r="X226" i="1"/>
  <c r="Y226" i="1"/>
  <c r="A190" i="1"/>
  <c r="D190" i="1"/>
  <c r="E190" i="1"/>
  <c r="F190" i="1"/>
  <c r="H190" i="1"/>
  <c r="I190" i="1"/>
  <c r="J190" i="1"/>
  <c r="L190" i="1"/>
  <c r="M190" i="1"/>
  <c r="P190" i="1"/>
  <c r="Q190" i="1"/>
  <c r="R190" i="1" s="1"/>
  <c r="T190" i="1"/>
  <c r="AB190" i="1" s="1"/>
  <c r="U190" i="1"/>
  <c r="X190" i="1"/>
  <c r="Y190" i="1"/>
  <c r="A154" i="1"/>
  <c r="D154" i="1"/>
  <c r="E154" i="1"/>
  <c r="H154" i="1"/>
  <c r="I154" i="1"/>
  <c r="J154" i="1"/>
  <c r="L154" i="1"/>
  <c r="M154" i="1"/>
  <c r="P154" i="1"/>
  <c r="Q154" i="1"/>
  <c r="R154" i="1" s="1"/>
  <c r="T154" i="1"/>
  <c r="U154" i="1"/>
  <c r="V154" i="1" s="1"/>
  <c r="X154" i="1"/>
  <c r="Y154" i="1"/>
  <c r="Z154" i="1" s="1"/>
  <c r="A142" i="1"/>
  <c r="D142" i="1"/>
  <c r="E142" i="1"/>
  <c r="H142" i="1"/>
  <c r="I142" i="1"/>
  <c r="J142" i="1"/>
  <c r="L142" i="1"/>
  <c r="M142" i="1"/>
  <c r="P142" i="1"/>
  <c r="R142" i="1" s="1"/>
  <c r="Q142" i="1"/>
  <c r="T142" i="1"/>
  <c r="U142" i="1"/>
  <c r="V142" i="1" s="1"/>
  <c r="X142" i="1"/>
  <c r="Y142" i="1"/>
  <c r="A105" i="1"/>
  <c r="D105" i="1"/>
  <c r="E105" i="1"/>
  <c r="F105" i="1"/>
  <c r="H105" i="1"/>
  <c r="J105" i="1"/>
  <c r="L105" i="1"/>
  <c r="N105" i="1" s="1"/>
  <c r="M105" i="1"/>
  <c r="P105" i="1"/>
  <c r="Q105" i="1"/>
  <c r="T105" i="1"/>
  <c r="U105" i="1"/>
  <c r="V105" i="1"/>
  <c r="X105" i="1"/>
  <c r="Y105" i="1"/>
  <c r="Z105" i="1" s="1"/>
  <c r="AB105" i="1"/>
  <c r="AD105" i="1" s="1"/>
  <c r="A69" i="1"/>
  <c r="D69" i="1"/>
  <c r="E69" i="1"/>
  <c r="H69" i="1"/>
  <c r="I69" i="1"/>
  <c r="L69" i="1"/>
  <c r="N69" i="1" s="1"/>
  <c r="M69" i="1"/>
  <c r="P69" i="1"/>
  <c r="Q69" i="1"/>
  <c r="T69" i="1"/>
  <c r="U69" i="1"/>
  <c r="V69" i="1"/>
  <c r="X69" i="1"/>
  <c r="Y69" i="1"/>
  <c r="Z69" i="1" s="1"/>
  <c r="AB69" i="1"/>
  <c r="D33" i="1"/>
  <c r="E33" i="1"/>
  <c r="F33" i="1" s="1"/>
  <c r="H33" i="1"/>
  <c r="I33" i="1"/>
  <c r="J33" i="1" s="1"/>
  <c r="M33" i="1"/>
  <c r="P33" i="1"/>
  <c r="AB33" i="1" s="1"/>
  <c r="AB34" i="1" s="1"/>
  <c r="Q33" i="1"/>
  <c r="T33" i="1"/>
  <c r="U33" i="1"/>
  <c r="V33" i="1" s="1"/>
  <c r="X33" i="1"/>
  <c r="Y33" i="1"/>
  <c r="A33" i="1"/>
  <c r="L229" i="1" l="1"/>
  <c r="L228" i="1"/>
  <c r="AB226" i="1"/>
  <c r="N33" i="1"/>
  <c r="AB35" i="1"/>
  <c r="AB36" i="1"/>
  <c r="N142" i="1"/>
  <c r="R69" i="1"/>
  <c r="R105" i="1"/>
  <c r="V190" i="1"/>
  <c r="Z226" i="1"/>
  <c r="R33" i="1"/>
  <c r="F142" i="1"/>
  <c r="F154" i="1"/>
  <c r="J226" i="1"/>
  <c r="Z33" i="1"/>
  <c r="J69" i="1"/>
  <c r="Z142" i="1"/>
  <c r="AB154" i="1"/>
  <c r="N190" i="1"/>
  <c r="R226" i="1"/>
  <c r="F69" i="1"/>
  <c r="Z190" i="1"/>
  <c r="N226" i="1"/>
  <c r="AB142" i="1"/>
  <c r="AU11" i="1"/>
  <c r="A29" i="11"/>
  <c r="A32" i="5"/>
  <c r="AU15" i="1"/>
  <c r="AT15" i="1"/>
  <c r="AS15" i="1"/>
  <c r="AR15" i="1"/>
  <c r="AQ15" i="1"/>
  <c r="AP15" i="1"/>
  <c r="AO15" i="1"/>
  <c r="AU14" i="1"/>
  <c r="AT14" i="1"/>
  <c r="AS14" i="1"/>
  <c r="AR14" i="1"/>
  <c r="AQ14" i="1"/>
  <c r="AP14" i="1"/>
  <c r="AO14" i="1"/>
  <c r="AU13" i="1"/>
  <c r="AT13" i="1"/>
  <c r="AS13" i="1"/>
  <c r="AR13" i="1"/>
  <c r="AQ13" i="1"/>
  <c r="AP13" i="1"/>
  <c r="AO13" i="1"/>
  <c r="AU12" i="1"/>
  <c r="AT12" i="1"/>
  <c r="AS12" i="1"/>
  <c r="AR12" i="1"/>
  <c r="AQ12" i="1"/>
  <c r="AP12" i="1"/>
  <c r="AO12" i="1"/>
  <c r="AT11" i="1"/>
  <c r="AS11" i="1"/>
  <c r="AR11" i="1"/>
  <c r="AQ11" i="1"/>
  <c r="AP11" i="1"/>
  <c r="AO11" i="1"/>
  <c r="A225" i="1"/>
  <c r="A189" i="1"/>
  <c r="A153" i="1"/>
  <c r="A141" i="1"/>
  <c r="A104" i="1"/>
  <c r="A68" i="1"/>
  <c r="A32" i="1"/>
  <c r="AB227" i="1" l="1"/>
  <c r="AB228" i="1"/>
  <c r="AB229" i="1"/>
  <c r="AR17" i="1"/>
  <c r="AR18" i="1" s="1"/>
  <c r="AC142" i="1" s="1"/>
  <c r="AD142" i="1" s="1"/>
  <c r="AS17" i="1"/>
  <c r="AS18" i="1" s="1"/>
  <c r="AC154" i="1" s="1"/>
  <c r="AD154" i="1" s="1"/>
  <c r="AP17" i="1"/>
  <c r="AP18" i="1" s="1"/>
  <c r="AC69" i="1" s="1"/>
  <c r="AD69" i="1" s="1"/>
  <c r="AO17" i="1"/>
  <c r="AO18" i="1" s="1"/>
  <c r="AC33" i="1" s="1"/>
  <c r="AD33" i="1" s="1"/>
  <c r="AT17" i="1"/>
  <c r="AT18" i="1" s="1"/>
  <c r="AC190" i="1" s="1"/>
  <c r="AD190" i="1" s="1"/>
  <c r="AQ17" i="1"/>
  <c r="AQ18" i="1" s="1"/>
  <c r="AU17" i="1"/>
  <c r="AU18" i="1" s="1"/>
  <c r="AC226" i="1" s="1"/>
  <c r="AD226" i="1" s="1"/>
  <c r="Z221" i="1" l="1"/>
  <c r="V221" i="1"/>
  <c r="R221" i="1"/>
  <c r="N221" i="1"/>
  <c r="J221" i="1"/>
  <c r="F221" i="1"/>
  <c r="Z185" i="1"/>
  <c r="V185" i="1"/>
  <c r="R185" i="1"/>
  <c r="J185" i="1"/>
  <c r="F185" i="1"/>
  <c r="AB221" i="1"/>
  <c r="AB185" i="1"/>
  <c r="Z137" i="1"/>
  <c r="V137" i="1"/>
  <c r="R137" i="1"/>
  <c r="N137" i="1"/>
  <c r="J137" i="1"/>
  <c r="F137" i="1"/>
  <c r="Z100" i="1"/>
  <c r="V100" i="1"/>
  <c r="R100" i="1"/>
  <c r="N100" i="1"/>
  <c r="J100" i="1"/>
  <c r="F100" i="1"/>
  <c r="AB137" i="1"/>
  <c r="AD137" i="1" s="1"/>
  <c r="AB100" i="1"/>
  <c r="AD100" i="1" s="1"/>
  <c r="Z64" i="1"/>
  <c r="V64" i="1"/>
  <c r="R64" i="1"/>
  <c r="N64" i="1"/>
  <c r="J64" i="1"/>
  <c r="F64" i="1"/>
  <c r="AB64" i="1"/>
  <c r="AD64" i="1" s="1"/>
  <c r="AB28" i="1"/>
  <c r="AD28" i="1" s="1"/>
  <c r="AD185" i="1" l="1"/>
  <c r="AD221" i="1"/>
  <c r="Z28" i="1"/>
  <c r="V28" i="1"/>
  <c r="R28" i="1"/>
  <c r="N28" i="1"/>
  <c r="J28" i="1"/>
  <c r="F28" i="1"/>
  <c r="AD220" i="1" l="1"/>
  <c r="Z220" i="1"/>
  <c r="V220" i="1"/>
  <c r="R220" i="1"/>
  <c r="N220" i="1"/>
  <c r="J220" i="1"/>
  <c r="F220" i="1"/>
  <c r="AD184" i="1"/>
  <c r="Z184" i="1"/>
  <c r="V184" i="1"/>
  <c r="R184" i="1"/>
  <c r="J184" i="1"/>
  <c r="F184" i="1"/>
  <c r="AD136" i="1"/>
  <c r="Z136" i="1"/>
  <c r="V136" i="1"/>
  <c r="R136" i="1"/>
  <c r="N136" i="1"/>
  <c r="J136" i="1"/>
  <c r="F136" i="1"/>
  <c r="AD99" i="1"/>
  <c r="Z99" i="1"/>
  <c r="V99" i="1"/>
  <c r="R99" i="1"/>
  <c r="N99" i="1"/>
  <c r="J99" i="1"/>
  <c r="F99" i="1"/>
  <c r="AD63" i="1"/>
  <c r="Z63" i="1"/>
  <c r="V63" i="1"/>
  <c r="R63" i="1"/>
  <c r="N63" i="1"/>
  <c r="J63" i="1"/>
  <c r="F63" i="1"/>
  <c r="AD27" i="1"/>
  <c r="Z27" i="1"/>
  <c r="V27" i="1"/>
  <c r="R27" i="1"/>
  <c r="N27" i="1"/>
  <c r="J27" i="1"/>
  <c r="F27" i="1"/>
  <c r="AD219" i="1" l="1"/>
  <c r="Z219" i="1"/>
  <c r="V219" i="1"/>
  <c r="R219" i="1"/>
  <c r="N219" i="1"/>
  <c r="J219" i="1"/>
  <c r="F219" i="1"/>
  <c r="AD183" i="1"/>
  <c r="Z183" i="1"/>
  <c r="V183" i="1"/>
  <c r="R183" i="1"/>
  <c r="N183" i="1"/>
  <c r="J183" i="1"/>
  <c r="F183" i="1"/>
  <c r="N135" i="1"/>
  <c r="AD135" i="1"/>
  <c r="Z135" i="1"/>
  <c r="V135" i="1"/>
  <c r="R135" i="1"/>
  <c r="J135" i="1"/>
  <c r="F135" i="1"/>
  <c r="O26" i="5" l="1"/>
  <c r="O25" i="5"/>
  <c r="AD98" i="1"/>
  <c r="Z98" i="1"/>
  <c r="V98" i="1"/>
  <c r="R98" i="1"/>
  <c r="N98" i="1"/>
  <c r="J98" i="1"/>
  <c r="F98" i="1"/>
  <c r="AD62" i="1"/>
  <c r="Z62" i="1"/>
  <c r="V62" i="1"/>
  <c r="R62" i="1"/>
  <c r="N62" i="1"/>
  <c r="J62" i="1"/>
  <c r="F62" i="1"/>
  <c r="AD26" i="1" l="1"/>
  <c r="Z26" i="1"/>
  <c r="V26" i="1"/>
  <c r="R26" i="1"/>
  <c r="N26" i="1"/>
  <c r="N22" i="1"/>
  <c r="J26" i="1"/>
  <c r="F26" i="1"/>
  <c r="O24" i="5" l="1"/>
  <c r="AD217" i="1"/>
  <c r="Z217" i="1"/>
  <c r="V217" i="1"/>
  <c r="R217" i="1"/>
  <c r="N217" i="1"/>
  <c r="J217" i="1"/>
  <c r="F217" i="1"/>
  <c r="N182" i="1"/>
  <c r="AD181" i="1"/>
  <c r="Z181" i="1"/>
  <c r="V181" i="1"/>
  <c r="R181" i="1"/>
  <c r="J181" i="1"/>
  <c r="F181" i="1"/>
  <c r="AD133" i="1"/>
  <c r="Z133" i="1"/>
  <c r="V133" i="1"/>
  <c r="R133" i="1"/>
  <c r="J133" i="1"/>
  <c r="F133" i="1"/>
  <c r="AD96" i="1"/>
  <c r="Z96" i="1"/>
  <c r="V96" i="1"/>
  <c r="R96" i="1"/>
  <c r="N96" i="1"/>
  <c r="J96" i="1"/>
  <c r="F96" i="1"/>
  <c r="N58" i="1"/>
  <c r="N61" i="1"/>
  <c r="AD60" i="1"/>
  <c r="Z60" i="1"/>
  <c r="V60" i="1"/>
  <c r="R60" i="1"/>
  <c r="J60" i="1"/>
  <c r="F60" i="1"/>
  <c r="AD24" i="1"/>
  <c r="Z24" i="1"/>
  <c r="V24" i="1"/>
  <c r="R24" i="1"/>
  <c r="J24" i="1"/>
  <c r="F24" i="1"/>
  <c r="AD216" i="1" l="1"/>
  <c r="Z216" i="1"/>
  <c r="T216" i="1"/>
  <c r="V216" i="1" s="1"/>
  <c r="R216" i="1"/>
  <c r="N216" i="1"/>
  <c r="J216" i="1"/>
  <c r="AD180" i="1"/>
  <c r="Z180" i="1"/>
  <c r="V180" i="1"/>
  <c r="R180" i="1"/>
  <c r="J180" i="1"/>
  <c r="F180" i="1"/>
  <c r="AD132" i="1"/>
  <c r="Z132" i="1"/>
  <c r="V132" i="1"/>
  <c r="R132" i="1"/>
  <c r="J132" i="1"/>
  <c r="F132" i="1"/>
  <c r="AD95" i="1"/>
  <c r="Z95" i="1"/>
  <c r="V95" i="1"/>
  <c r="R95" i="1"/>
  <c r="N95" i="1"/>
  <c r="J95" i="1"/>
  <c r="F95" i="1"/>
  <c r="AD59" i="1"/>
  <c r="Z59" i="1"/>
  <c r="V59" i="1"/>
  <c r="R59" i="1"/>
  <c r="J59" i="1"/>
  <c r="F59" i="1"/>
  <c r="AD23" i="1"/>
  <c r="Z23" i="1"/>
  <c r="V23" i="1"/>
  <c r="R23" i="1"/>
  <c r="J23" i="1"/>
  <c r="F23" i="1"/>
  <c r="S22" i="5" l="1"/>
  <c r="AD215" i="1"/>
  <c r="Z215" i="1"/>
  <c r="U215" i="1"/>
  <c r="V215" i="1" s="1"/>
  <c r="P215" i="1"/>
  <c r="R215" i="1" s="1"/>
  <c r="N215" i="1"/>
  <c r="J215" i="1"/>
  <c r="AD179" i="1"/>
  <c r="Z179" i="1"/>
  <c r="V179" i="1"/>
  <c r="R179" i="1"/>
  <c r="N179" i="1"/>
  <c r="J179" i="1"/>
  <c r="F179" i="1"/>
  <c r="AD94" i="1"/>
  <c r="Z94" i="1"/>
  <c r="V94" i="1"/>
  <c r="R94" i="1"/>
  <c r="N94" i="1"/>
  <c r="J94" i="1"/>
  <c r="F94" i="1"/>
  <c r="AD58" i="1"/>
  <c r="Z58" i="1"/>
  <c r="V58" i="1"/>
  <c r="R58" i="1"/>
  <c r="J58" i="1"/>
  <c r="F58" i="1"/>
  <c r="AD22" i="1"/>
  <c r="Z22" i="1"/>
  <c r="V22" i="1"/>
  <c r="R22" i="1"/>
  <c r="J22" i="1"/>
  <c r="F22" i="1"/>
  <c r="S21" i="5" l="1"/>
  <c r="O21" i="5"/>
  <c r="AC214" i="1"/>
  <c r="AB214" i="1"/>
  <c r="Y214" i="1"/>
  <c r="X214" i="1"/>
  <c r="U214" i="1"/>
  <c r="T214" i="1"/>
  <c r="Q214" i="1"/>
  <c r="P214" i="1"/>
  <c r="M214" i="1"/>
  <c r="L214" i="1"/>
  <c r="I214" i="1"/>
  <c r="H214" i="1"/>
  <c r="AD178" i="1"/>
  <c r="Z178" i="1"/>
  <c r="V178" i="1"/>
  <c r="R178" i="1"/>
  <c r="N178" i="1"/>
  <c r="J178" i="1"/>
  <c r="F178" i="1"/>
  <c r="AD93" i="1"/>
  <c r="Z93" i="1"/>
  <c r="V93" i="1"/>
  <c r="R93" i="1"/>
  <c r="N93" i="1"/>
  <c r="J93" i="1"/>
  <c r="F93" i="1"/>
  <c r="AD57" i="1"/>
  <c r="Z57" i="1"/>
  <c r="V57" i="1"/>
  <c r="R57" i="1"/>
  <c r="N57" i="1"/>
  <c r="J57" i="1"/>
  <c r="F57" i="1"/>
  <c r="AD21" i="1"/>
  <c r="Z21" i="1"/>
  <c r="V21" i="1"/>
  <c r="R21" i="1"/>
  <c r="N21" i="1"/>
  <c r="J21" i="1"/>
  <c r="F21" i="1"/>
  <c r="J214" i="1" l="1"/>
  <c r="R214" i="1"/>
  <c r="V214" i="1"/>
  <c r="AD214" i="1"/>
  <c r="Z214" i="1"/>
  <c r="N214" i="1"/>
  <c r="AD182" i="1"/>
  <c r="Z182" i="1"/>
  <c r="V182" i="1"/>
  <c r="R182" i="1"/>
  <c r="J182" i="1"/>
  <c r="F182" i="1"/>
  <c r="AD97" i="1"/>
  <c r="Z97" i="1"/>
  <c r="V97" i="1"/>
  <c r="R97" i="1"/>
  <c r="N97" i="1"/>
  <c r="J97" i="1"/>
  <c r="F97" i="1"/>
  <c r="AD61" i="1"/>
  <c r="Z61" i="1"/>
  <c r="V61" i="1"/>
  <c r="R61" i="1"/>
  <c r="J61" i="1"/>
  <c r="F61" i="1"/>
  <c r="AD25" i="1"/>
  <c r="Z25" i="1"/>
  <c r="V25" i="1"/>
  <c r="R25" i="1"/>
  <c r="J25" i="1"/>
  <c r="F25" i="1"/>
  <c r="AD218" i="1" l="1"/>
  <c r="Z218" i="1"/>
  <c r="V218" i="1"/>
  <c r="R218" i="1"/>
  <c r="N218" i="1"/>
  <c r="J218" i="1"/>
  <c r="F218" i="1"/>
  <c r="S20" i="5"/>
  <c r="O20" i="5"/>
  <c r="AD213" i="1"/>
  <c r="Z213" i="1"/>
  <c r="V213" i="1"/>
  <c r="R213" i="1"/>
  <c r="N213" i="1"/>
  <c r="J213" i="1"/>
  <c r="AD177" i="1"/>
  <c r="Z177" i="1"/>
  <c r="V177" i="1"/>
  <c r="R177" i="1"/>
  <c r="N177" i="1"/>
  <c r="J177" i="1"/>
  <c r="F177" i="1"/>
  <c r="AD129" i="1"/>
  <c r="Z129" i="1"/>
  <c r="V129" i="1"/>
  <c r="R129" i="1"/>
  <c r="N129" i="1"/>
  <c r="J129" i="1"/>
  <c r="F129" i="1"/>
  <c r="AD92" i="1"/>
  <c r="Z92" i="1"/>
  <c r="V92" i="1"/>
  <c r="R92" i="1"/>
  <c r="N92" i="1"/>
  <c r="J92" i="1"/>
  <c r="F92" i="1"/>
  <c r="AD56" i="1"/>
  <c r="Z56" i="1"/>
  <c r="V56" i="1"/>
  <c r="R56" i="1"/>
  <c r="N56" i="1"/>
  <c r="J56" i="1"/>
  <c r="F56" i="1"/>
  <c r="AD20" i="1"/>
  <c r="Z20" i="1"/>
  <c r="V20" i="1"/>
  <c r="R20" i="1"/>
  <c r="N20" i="1"/>
  <c r="J20" i="1"/>
  <c r="F20" i="1"/>
  <c r="S19" i="5"/>
  <c r="O19" i="5"/>
  <c r="AD212" i="1"/>
  <c r="Z212" i="1"/>
  <c r="V212" i="1"/>
  <c r="R212" i="1"/>
  <c r="N212" i="1"/>
  <c r="J212" i="1"/>
  <c r="AD128" i="1"/>
  <c r="Z128" i="1"/>
  <c r="V128" i="1"/>
  <c r="R128" i="1"/>
  <c r="N128" i="1"/>
  <c r="J128" i="1"/>
  <c r="F128" i="1"/>
  <c r="AD176" i="1"/>
  <c r="Z176" i="1"/>
  <c r="V176" i="1"/>
  <c r="R176" i="1"/>
  <c r="N176" i="1"/>
  <c r="J176" i="1"/>
  <c r="F176" i="1"/>
  <c r="AD19" i="1"/>
  <c r="Z19" i="1"/>
  <c r="V19" i="1"/>
  <c r="R19" i="1"/>
  <c r="N19" i="1"/>
  <c r="J19" i="1"/>
  <c r="F19" i="1"/>
  <c r="AD91" i="1"/>
  <c r="Z91" i="1"/>
  <c r="V91" i="1"/>
  <c r="R91" i="1"/>
  <c r="N91" i="1"/>
  <c r="J91" i="1"/>
  <c r="F91" i="1"/>
  <c r="AD55" i="1"/>
  <c r="AD54" i="1"/>
  <c r="Z55" i="1"/>
  <c r="V55" i="1"/>
  <c r="R55" i="1"/>
  <c r="N55" i="1"/>
  <c r="J55" i="1"/>
  <c r="F55" i="1"/>
  <c r="S18" i="5"/>
  <c r="O18" i="5"/>
  <c r="P18" i="5" s="1"/>
  <c r="L18" i="5"/>
  <c r="G35" i="5"/>
  <c r="J35" i="5"/>
  <c r="M35" i="5"/>
  <c r="N35" i="5"/>
  <c r="Q35" i="5"/>
  <c r="D35" i="5"/>
  <c r="G36" i="1"/>
  <c r="K36" i="1"/>
  <c r="O36" i="1"/>
  <c r="S36" i="1"/>
  <c r="W36" i="1"/>
  <c r="AA36" i="1"/>
  <c r="G34" i="1"/>
  <c r="K34" i="1"/>
  <c r="O34" i="1"/>
  <c r="S34" i="1"/>
  <c r="W34" i="1"/>
  <c r="AA34" i="1"/>
  <c r="S17" i="5"/>
  <c r="O17" i="5"/>
  <c r="P17" i="5" s="1"/>
  <c r="L17" i="5"/>
  <c r="F17" i="5"/>
  <c r="AB210" i="1"/>
  <c r="AD210" i="1" s="1"/>
  <c r="Z210" i="1"/>
  <c r="V210" i="1"/>
  <c r="R210" i="1"/>
  <c r="N210" i="1"/>
  <c r="J210" i="1"/>
  <c r="AB127" i="1"/>
  <c r="Z127" i="1"/>
  <c r="V127" i="1"/>
  <c r="R127" i="1"/>
  <c r="N127" i="1"/>
  <c r="J127" i="1"/>
  <c r="F127" i="1"/>
  <c r="AB114" i="1"/>
  <c r="AB115" i="1"/>
  <c r="AD115" i="1" s="1"/>
  <c r="AB116" i="1"/>
  <c r="AB117" i="1"/>
  <c r="AD117" i="1" s="1"/>
  <c r="AB118" i="1"/>
  <c r="AD118" i="1" s="1"/>
  <c r="AB119" i="1"/>
  <c r="AD119" i="1" s="1"/>
  <c r="AB174" i="1"/>
  <c r="AD174" i="1" s="1"/>
  <c r="Z174" i="1"/>
  <c r="V174" i="1"/>
  <c r="R174" i="1"/>
  <c r="N174" i="1"/>
  <c r="J174" i="1"/>
  <c r="F174" i="1"/>
  <c r="AB17" i="1"/>
  <c r="AD17" i="1" s="1"/>
  <c r="Z17" i="1"/>
  <c r="V17" i="1"/>
  <c r="R17" i="1"/>
  <c r="N17" i="1"/>
  <c r="J17" i="1"/>
  <c r="F17" i="1"/>
  <c r="AB89" i="1"/>
  <c r="AD89" i="1" s="1"/>
  <c r="Z89" i="1"/>
  <c r="V89" i="1"/>
  <c r="R89" i="1"/>
  <c r="N89" i="1"/>
  <c r="J89" i="1"/>
  <c r="F89" i="1"/>
  <c r="AB41" i="1"/>
  <c r="AB42" i="1"/>
  <c r="AD42" i="1" s="1"/>
  <c r="AB43" i="1"/>
  <c r="AD43" i="1" s="1"/>
  <c r="AB44" i="1"/>
  <c r="AD44" i="1" s="1"/>
  <c r="AB45" i="1"/>
  <c r="AD45" i="1" s="1"/>
  <c r="AB46" i="1"/>
  <c r="AD46" i="1" s="1"/>
  <c r="AB47" i="1"/>
  <c r="AD47" i="1" s="1"/>
  <c r="AB48" i="1"/>
  <c r="AD48" i="1" s="1"/>
  <c r="AB49" i="1"/>
  <c r="AD49" i="1" s="1"/>
  <c r="AB50" i="1"/>
  <c r="AD50" i="1" s="1"/>
  <c r="AB51" i="1"/>
  <c r="AD51" i="1" s="1"/>
  <c r="AB52" i="1"/>
  <c r="AD52" i="1" s="1"/>
  <c r="AB53" i="1"/>
  <c r="AD53" i="1" s="1"/>
  <c r="Z54" i="1"/>
  <c r="V54" i="1"/>
  <c r="R54" i="1"/>
  <c r="N54" i="1"/>
  <c r="J54" i="1"/>
  <c r="F54" i="1"/>
  <c r="AB209" i="1"/>
  <c r="Z209" i="1"/>
  <c r="V209" i="1"/>
  <c r="R209" i="1"/>
  <c r="N209" i="1"/>
  <c r="J209" i="1"/>
  <c r="AD208" i="1"/>
  <c r="Z208" i="1"/>
  <c r="V208" i="1"/>
  <c r="R208" i="1"/>
  <c r="N208" i="1"/>
  <c r="J208" i="1"/>
  <c r="AB173" i="1"/>
  <c r="AD173" i="1" s="1"/>
  <c r="Z173" i="1"/>
  <c r="V173" i="1"/>
  <c r="R173" i="1"/>
  <c r="N173" i="1"/>
  <c r="J173" i="1"/>
  <c r="F173" i="1"/>
  <c r="AD172" i="1"/>
  <c r="Z172" i="1"/>
  <c r="V172" i="1"/>
  <c r="R172" i="1"/>
  <c r="N172" i="1"/>
  <c r="J172" i="1"/>
  <c r="F172" i="1"/>
  <c r="AB16" i="1"/>
  <c r="AD16" i="1" s="1"/>
  <c r="Z16" i="1"/>
  <c r="V16" i="1"/>
  <c r="R16" i="1"/>
  <c r="N16" i="1"/>
  <c r="J16" i="1"/>
  <c r="F16" i="1"/>
  <c r="AB15" i="1"/>
  <c r="AD15" i="1" s="1"/>
  <c r="Z15" i="1"/>
  <c r="V15" i="1"/>
  <c r="R15" i="1"/>
  <c r="N15" i="1"/>
  <c r="J15" i="1"/>
  <c r="F15" i="1"/>
  <c r="Z90" i="1"/>
  <c r="AB88" i="1"/>
  <c r="AD88" i="1" s="1"/>
  <c r="V88" i="1"/>
  <c r="R88" i="1"/>
  <c r="N88" i="1"/>
  <c r="J88" i="1"/>
  <c r="F88" i="1"/>
  <c r="AB87" i="1"/>
  <c r="AD87" i="1" s="1"/>
  <c r="Z87" i="1"/>
  <c r="V87" i="1"/>
  <c r="R87" i="1"/>
  <c r="N87" i="1"/>
  <c r="J87" i="1"/>
  <c r="F87" i="1"/>
  <c r="Z52" i="1"/>
  <c r="V52" i="1"/>
  <c r="R52" i="1"/>
  <c r="N52" i="1"/>
  <c r="J52" i="1"/>
  <c r="F52" i="1"/>
  <c r="Z51" i="1"/>
  <c r="V51" i="1"/>
  <c r="R51" i="1"/>
  <c r="N51" i="1"/>
  <c r="J51" i="1"/>
  <c r="F51" i="1"/>
  <c r="D37" i="5"/>
  <c r="G37" i="5"/>
  <c r="J37" i="5"/>
  <c r="M37" i="5"/>
  <c r="N37" i="5"/>
  <c r="Q37" i="5"/>
  <c r="G36" i="5"/>
  <c r="AB211" i="1"/>
  <c r="AD211" i="1" s="1"/>
  <c r="AB175" i="1"/>
  <c r="AD175" i="1" s="1"/>
  <c r="AB18" i="1"/>
  <c r="AD18" i="1" s="1"/>
  <c r="AD90" i="1"/>
  <c r="Z211" i="1"/>
  <c r="V211" i="1"/>
  <c r="R211" i="1"/>
  <c r="N211" i="1"/>
  <c r="J211" i="1"/>
  <c r="H198" i="1"/>
  <c r="H199" i="1"/>
  <c r="H200" i="1"/>
  <c r="H201" i="1"/>
  <c r="H202" i="1"/>
  <c r="H203" i="1"/>
  <c r="H204" i="1"/>
  <c r="H205" i="1"/>
  <c r="L198" i="1"/>
  <c r="L199" i="1"/>
  <c r="L200" i="1"/>
  <c r="L201" i="1"/>
  <c r="L202" i="1"/>
  <c r="L203" i="1"/>
  <c r="L204" i="1"/>
  <c r="L205" i="1"/>
  <c r="P198" i="1"/>
  <c r="P199" i="1"/>
  <c r="P200" i="1"/>
  <c r="P201" i="1"/>
  <c r="P202" i="1"/>
  <c r="P203" i="1"/>
  <c r="P204" i="1"/>
  <c r="P205" i="1"/>
  <c r="T198" i="1"/>
  <c r="T199" i="1"/>
  <c r="T200" i="1"/>
  <c r="T201" i="1"/>
  <c r="T202" i="1"/>
  <c r="T203" i="1"/>
  <c r="T204" i="1"/>
  <c r="T205" i="1"/>
  <c r="X198" i="1"/>
  <c r="X199" i="1"/>
  <c r="X200" i="1"/>
  <c r="X201" i="1"/>
  <c r="X202" i="1"/>
  <c r="X203" i="1"/>
  <c r="X204" i="1"/>
  <c r="X205" i="1"/>
  <c r="AB77" i="1"/>
  <c r="AB5" i="1"/>
  <c r="AB162" i="1"/>
  <c r="AB78" i="1"/>
  <c r="AD78" i="1" s="1"/>
  <c r="AB6" i="1"/>
  <c r="AD6" i="1" s="1"/>
  <c r="AB163" i="1"/>
  <c r="AB79" i="1"/>
  <c r="AD79" i="1" s="1"/>
  <c r="AB7" i="1"/>
  <c r="AD7" i="1" s="1"/>
  <c r="AB164" i="1"/>
  <c r="AB80" i="1"/>
  <c r="AD80" i="1" s="1"/>
  <c r="AB8" i="1"/>
  <c r="AD8" i="1" s="1"/>
  <c r="AB165" i="1"/>
  <c r="AB81" i="1"/>
  <c r="AD81" i="1" s="1"/>
  <c r="AB9" i="1"/>
  <c r="AD9" i="1" s="1"/>
  <c r="AB166" i="1"/>
  <c r="AB82" i="1"/>
  <c r="AD82" i="1" s="1"/>
  <c r="AB10" i="1"/>
  <c r="AD10" i="1" s="1"/>
  <c r="AB167" i="1"/>
  <c r="AD167" i="1" s="1"/>
  <c r="AB83" i="1"/>
  <c r="AD83" i="1" s="1"/>
  <c r="AB11" i="1"/>
  <c r="AD11" i="1" s="1"/>
  <c r="AB84" i="1"/>
  <c r="AD84" i="1" s="1"/>
  <c r="AB12" i="1"/>
  <c r="AD12" i="1" s="1"/>
  <c r="AB169" i="1"/>
  <c r="AD169" i="1" s="1"/>
  <c r="Z175" i="1"/>
  <c r="V175" i="1"/>
  <c r="R175" i="1"/>
  <c r="N175" i="1"/>
  <c r="J175" i="1"/>
  <c r="F175" i="1"/>
  <c r="AB170" i="1"/>
  <c r="AD170" i="1" s="1"/>
  <c r="Z18" i="1"/>
  <c r="V18" i="1"/>
  <c r="R18" i="1"/>
  <c r="N18" i="1"/>
  <c r="J18" i="1"/>
  <c r="F18" i="1"/>
  <c r="AB13" i="1"/>
  <c r="AD13" i="1" s="1"/>
  <c r="AB14" i="1"/>
  <c r="AD14" i="1" s="1"/>
  <c r="V90" i="1"/>
  <c r="R90" i="1"/>
  <c r="N90" i="1"/>
  <c r="J90" i="1"/>
  <c r="F90" i="1"/>
  <c r="AB85" i="1"/>
  <c r="AD85" i="1" s="1"/>
  <c r="AB86" i="1"/>
  <c r="AD86" i="1" s="1"/>
  <c r="Z53" i="1"/>
  <c r="V53" i="1"/>
  <c r="R53" i="1"/>
  <c r="N53" i="1"/>
  <c r="J53" i="1"/>
  <c r="F53" i="1"/>
  <c r="P16" i="5"/>
  <c r="S16" i="5"/>
  <c r="L16" i="5"/>
  <c r="I16" i="5"/>
  <c r="F16" i="5"/>
  <c r="S13" i="5"/>
  <c r="S14" i="5"/>
  <c r="S15" i="5"/>
  <c r="P15" i="5"/>
  <c r="L15" i="5"/>
  <c r="L14" i="5"/>
  <c r="L13" i="5"/>
  <c r="I15" i="5"/>
  <c r="I14" i="5"/>
  <c r="F15" i="5"/>
  <c r="F13" i="5"/>
  <c r="F5" i="5"/>
  <c r="F6" i="5"/>
  <c r="F7" i="5"/>
  <c r="F8" i="5"/>
  <c r="F9" i="5"/>
  <c r="F10" i="5"/>
  <c r="F11" i="5"/>
  <c r="F12" i="5"/>
  <c r="I5" i="5"/>
  <c r="I6" i="5"/>
  <c r="I7" i="5"/>
  <c r="I8" i="5"/>
  <c r="I9" i="5"/>
  <c r="I10" i="5"/>
  <c r="I11" i="5"/>
  <c r="I12" i="5"/>
  <c r="L5" i="5"/>
  <c r="L6" i="5"/>
  <c r="L7" i="5"/>
  <c r="L8" i="5"/>
  <c r="L9" i="5"/>
  <c r="L10" i="5"/>
  <c r="L11" i="5"/>
  <c r="L12" i="5"/>
  <c r="O12" i="5"/>
  <c r="P5" i="5"/>
  <c r="P6" i="5"/>
  <c r="P7" i="5"/>
  <c r="P8" i="5"/>
  <c r="P9" i="5"/>
  <c r="P10" i="5"/>
  <c r="P11" i="5"/>
  <c r="R9" i="5"/>
  <c r="R10" i="5"/>
  <c r="S10" i="5" s="1"/>
  <c r="R11" i="5"/>
  <c r="S11" i="5" s="1"/>
  <c r="S5" i="5"/>
  <c r="S6" i="5"/>
  <c r="S7" i="5"/>
  <c r="S8" i="5"/>
  <c r="AD207" i="1"/>
  <c r="AD206" i="1"/>
  <c r="AC205" i="1"/>
  <c r="AC204" i="1"/>
  <c r="AC203" i="1"/>
  <c r="AC166" i="1"/>
  <c r="AC202" i="1" s="1"/>
  <c r="AC165" i="1"/>
  <c r="AC201" i="1" s="1"/>
  <c r="E164" i="1"/>
  <c r="I164" i="1"/>
  <c r="I200" i="1" s="1"/>
  <c r="M164" i="1"/>
  <c r="M200" i="1" s="1"/>
  <c r="Q164" i="1"/>
  <c r="Q200" i="1" s="1"/>
  <c r="U164" i="1"/>
  <c r="U200" i="1" s="1"/>
  <c r="Y164" i="1"/>
  <c r="Z164" i="1" s="1"/>
  <c r="AC163" i="1"/>
  <c r="AC199" i="1" s="1"/>
  <c r="AC162" i="1"/>
  <c r="AC198" i="1" s="1"/>
  <c r="Z207" i="1"/>
  <c r="Z206" i="1"/>
  <c r="Y205" i="1"/>
  <c r="Y204" i="1"/>
  <c r="Y203" i="1"/>
  <c r="Y202" i="1"/>
  <c r="Y201" i="1"/>
  <c r="Y199" i="1"/>
  <c r="Y198" i="1"/>
  <c r="V207" i="1"/>
  <c r="V206" i="1"/>
  <c r="U205" i="1"/>
  <c r="U204" i="1"/>
  <c r="U203" i="1"/>
  <c r="U202" i="1"/>
  <c r="U201" i="1"/>
  <c r="U199" i="1"/>
  <c r="U198" i="1"/>
  <c r="R207" i="1"/>
  <c r="R206" i="1"/>
  <c r="Q205" i="1"/>
  <c r="Q204" i="1"/>
  <c r="Q203" i="1"/>
  <c r="Q202" i="1"/>
  <c r="Q201" i="1"/>
  <c r="Q199" i="1"/>
  <c r="Q198" i="1"/>
  <c r="N207" i="1"/>
  <c r="N206" i="1"/>
  <c r="M205" i="1"/>
  <c r="M204" i="1"/>
  <c r="M203" i="1"/>
  <c r="M202" i="1"/>
  <c r="M201" i="1"/>
  <c r="M199" i="1"/>
  <c r="M198" i="1"/>
  <c r="J207" i="1"/>
  <c r="J206" i="1"/>
  <c r="I205" i="1"/>
  <c r="I204" i="1"/>
  <c r="I203" i="1"/>
  <c r="I202" i="1"/>
  <c r="I201" i="1"/>
  <c r="I199" i="1"/>
  <c r="I198" i="1"/>
  <c r="R168" i="1"/>
  <c r="V168" i="1"/>
  <c r="Z168" i="1"/>
  <c r="AD171" i="1"/>
  <c r="AD168" i="1"/>
  <c r="Z171" i="1"/>
  <c r="Z170" i="1"/>
  <c r="Z169" i="1"/>
  <c r="Z167" i="1"/>
  <c r="Z166" i="1"/>
  <c r="Z165" i="1"/>
  <c r="Z163" i="1"/>
  <c r="Z162" i="1"/>
  <c r="V171" i="1"/>
  <c r="V170" i="1"/>
  <c r="V169" i="1"/>
  <c r="V167" i="1"/>
  <c r="V166" i="1"/>
  <c r="V165" i="1"/>
  <c r="V163" i="1"/>
  <c r="V162" i="1"/>
  <c r="R171" i="1"/>
  <c r="R170" i="1"/>
  <c r="R169" i="1"/>
  <c r="R167" i="1"/>
  <c r="R166" i="1"/>
  <c r="R165" i="1"/>
  <c r="R163" i="1"/>
  <c r="R162" i="1"/>
  <c r="N168" i="1"/>
  <c r="J168" i="1"/>
  <c r="F168" i="1"/>
  <c r="N171" i="1"/>
  <c r="N170" i="1"/>
  <c r="N169" i="1"/>
  <c r="N167" i="1"/>
  <c r="N166" i="1"/>
  <c r="N165" i="1"/>
  <c r="N162" i="1"/>
  <c r="J171" i="1"/>
  <c r="J170" i="1"/>
  <c r="J169" i="1"/>
  <c r="J167" i="1"/>
  <c r="J166" i="1"/>
  <c r="J165" i="1"/>
  <c r="J163" i="1"/>
  <c r="J162" i="1"/>
  <c r="F171" i="1"/>
  <c r="F170" i="1"/>
  <c r="F169" i="1"/>
  <c r="F167" i="1"/>
  <c r="F166" i="1"/>
  <c r="F165" i="1"/>
  <c r="F163" i="1"/>
  <c r="F162" i="1"/>
  <c r="Z14" i="1"/>
  <c r="Z13" i="1"/>
  <c r="V14" i="1"/>
  <c r="V13" i="1"/>
  <c r="R14" i="1"/>
  <c r="R13" i="1"/>
  <c r="N14" i="1"/>
  <c r="N13" i="1"/>
  <c r="J14" i="1"/>
  <c r="J13" i="1"/>
  <c r="F14" i="1"/>
  <c r="F13" i="1"/>
  <c r="Z86" i="1"/>
  <c r="V86" i="1"/>
  <c r="V85" i="1"/>
  <c r="R86" i="1"/>
  <c r="R85" i="1"/>
  <c r="N86" i="1"/>
  <c r="N85" i="1"/>
  <c r="J86" i="1"/>
  <c r="J85" i="1"/>
  <c r="F86" i="1"/>
  <c r="F85" i="1"/>
  <c r="Z50" i="1"/>
  <c r="Z49" i="1"/>
  <c r="V50" i="1"/>
  <c r="V49" i="1"/>
  <c r="R50" i="1"/>
  <c r="R49" i="1"/>
  <c r="N50" i="1"/>
  <c r="N49" i="1"/>
  <c r="J50" i="1"/>
  <c r="J49" i="1"/>
  <c r="F50" i="1"/>
  <c r="F49" i="1"/>
  <c r="B198" i="1"/>
  <c r="B199" i="1"/>
  <c r="B200" i="1"/>
  <c r="B201" i="1"/>
  <c r="B202" i="1"/>
  <c r="B203" i="1"/>
  <c r="B204" i="1"/>
  <c r="B205" i="1"/>
  <c r="Z12" i="1"/>
  <c r="V12" i="1"/>
  <c r="R12" i="1"/>
  <c r="N12" i="1"/>
  <c r="J12" i="1"/>
  <c r="F12" i="1"/>
  <c r="Z11" i="1"/>
  <c r="V11" i="1"/>
  <c r="R11" i="1"/>
  <c r="N11" i="1"/>
  <c r="J11" i="1"/>
  <c r="F11" i="1"/>
  <c r="Z10" i="1"/>
  <c r="V10" i="1"/>
  <c r="R10" i="1"/>
  <c r="N10" i="1"/>
  <c r="J10" i="1"/>
  <c r="F10" i="1"/>
  <c r="Z9" i="1"/>
  <c r="V9" i="1"/>
  <c r="R9" i="1"/>
  <c r="N9" i="1"/>
  <c r="J9" i="1"/>
  <c r="F9" i="1"/>
  <c r="Z8" i="1"/>
  <c r="V8" i="1"/>
  <c r="R8" i="1"/>
  <c r="N8" i="1"/>
  <c r="J8" i="1"/>
  <c r="F8" i="1"/>
  <c r="Z7" i="1"/>
  <c r="V7" i="1"/>
  <c r="R7" i="1"/>
  <c r="N7" i="1"/>
  <c r="J7" i="1"/>
  <c r="F7" i="1"/>
  <c r="Z6" i="1"/>
  <c r="V6" i="1"/>
  <c r="R6" i="1"/>
  <c r="N6" i="1"/>
  <c r="J6" i="1"/>
  <c r="F6" i="1"/>
  <c r="Z5" i="1"/>
  <c r="V5" i="1"/>
  <c r="R5" i="1"/>
  <c r="N5" i="1"/>
  <c r="J5" i="1"/>
  <c r="F5" i="1"/>
  <c r="Z84" i="1"/>
  <c r="V84" i="1"/>
  <c r="R84" i="1"/>
  <c r="N84" i="1"/>
  <c r="J84" i="1"/>
  <c r="F84" i="1"/>
  <c r="Z83" i="1"/>
  <c r="V83" i="1"/>
  <c r="R83" i="1"/>
  <c r="N83" i="1"/>
  <c r="J83" i="1"/>
  <c r="F83" i="1"/>
  <c r="Z82" i="1"/>
  <c r="V82" i="1"/>
  <c r="R82" i="1"/>
  <c r="N82" i="1"/>
  <c r="J82" i="1"/>
  <c r="F82" i="1"/>
  <c r="Z81" i="1"/>
  <c r="V81" i="1"/>
  <c r="R81" i="1"/>
  <c r="N81" i="1"/>
  <c r="J81" i="1"/>
  <c r="F81" i="1"/>
  <c r="Z80" i="1"/>
  <c r="V80" i="1"/>
  <c r="R80" i="1"/>
  <c r="N80" i="1"/>
  <c r="J80" i="1"/>
  <c r="F80" i="1"/>
  <c r="Z79" i="1"/>
  <c r="V79" i="1"/>
  <c r="N79" i="1"/>
  <c r="J79" i="1"/>
  <c r="F79" i="1"/>
  <c r="Z78" i="1"/>
  <c r="V78" i="1"/>
  <c r="R78" i="1"/>
  <c r="N78" i="1"/>
  <c r="J78" i="1"/>
  <c r="F78" i="1"/>
  <c r="Z77" i="1"/>
  <c r="V77" i="1"/>
  <c r="N77" i="1"/>
  <c r="J77" i="1"/>
  <c r="F77" i="1"/>
  <c r="Z48" i="1"/>
  <c r="V48" i="1"/>
  <c r="R48" i="1"/>
  <c r="N48" i="1"/>
  <c r="J48" i="1"/>
  <c r="F48" i="1"/>
  <c r="Z47" i="1"/>
  <c r="V47" i="1"/>
  <c r="R47" i="1"/>
  <c r="N47" i="1"/>
  <c r="J47" i="1"/>
  <c r="F47" i="1"/>
  <c r="Z46" i="1"/>
  <c r="V46" i="1"/>
  <c r="R46" i="1"/>
  <c r="N46" i="1"/>
  <c r="J46" i="1"/>
  <c r="F46" i="1"/>
  <c r="Z45" i="1"/>
  <c r="V45" i="1"/>
  <c r="R45" i="1"/>
  <c r="N45" i="1"/>
  <c r="J45" i="1"/>
  <c r="F45" i="1"/>
  <c r="Z44" i="1"/>
  <c r="V44" i="1"/>
  <c r="R44" i="1"/>
  <c r="N44" i="1"/>
  <c r="J44" i="1"/>
  <c r="F44" i="1"/>
  <c r="Z43" i="1"/>
  <c r="V43" i="1"/>
  <c r="R43" i="1"/>
  <c r="N43" i="1"/>
  <c r="J43" i="1"/>
  <c r="F43" i="1"/>
  <c r="Z42" i="1"/>
  <c r="V42" i="1"/>
  <c r="R42" i="1"/>
  <c r="N42" i="1"/>
  <c r="J42" i="1"/>
  <c r="F42" i="1"/>
  <c r="Z41" i="1"/>
  <c r="V41" i="1"/>
  <c r="R41" i="1"/>
  <c r="N41" i="1"/>
  <c r="J41" i="1"/>
  <c r="F41" i="1"/>
  <c r="Z119" i="1"/>
  <c r="V119" i="1"/>
  <c r="R119" i="1"/>
  <c r="J119" i="1"/>
  <c r="F119" i="1"/>
  <c r="Z118" i="1"/>
  <c r="V118" i="1"/>
  <c r="R118" i="1"/>
  <c r="J118" i="1"/>
  <c r="F118" i="1"/>
  <c r="V117" i="1"/>
  <c r="R117" i="1"/>
  <c r="J117" i="1"/>
  <c r="F117" i="1"/>
  <c r="Z116" i="1"/>
  <c r="V116" i="1"/>
  <c r="R116" i="1"/>
  <c r="N116" i="1"/>
  <c r="J116" i="1"/>
  <c r="F116" i="1"/>
  <c r="Z115" i="1"/>
  <c r="V115" i="1"/>
  <c r="R115" i="1"/>
  <c r="J115" i="1"/>
  <c r="F115" i="1"/>
  <c r="Z114" i="1"/>
  <c r="V114" i="1"/>
  <c r="R114" i="1"/>
  <c r="N114" i="1"/>
  <c r="J114" i="1"/>
  <c r="F114" i="1"/>
  <c r="V205" i="1" l="1"/>
  <c r="AD209" i="1"/>
  <c r="AD127" i="1"/>
  <c r="AD114" i="1"/>
  <c r="V201" i="1"/>
  <c r="S9" i="5"/>
  <c r="AD77" i="1"/>
  <c r="AD5" i="1"/>
  <c r="AD41" i="1"/>
  <c r="Z203" i="1"/>
  <c r="N199" i="1"/>
  <c r="R203" i="1"/>
  <c r="Y200" i="1"/>
  <c r="Z200" i="1" s="1"/>
  <c r="J199" i="1"/>
  <c r="N203" i="1"/>
  <c r="Z199" i="1"/>
  <c r="R199" i="1"/>
  <c r="V203" i="1"/>
  <c r="R12" i="5"/>
  <c r="P12" i="5"/>
  <c r="J201" i="1"/>
  <c r="J205" i="1"/>
  <c r="N201" i="1"/>
  <c r="N205" i="1"/>
  <c r="Z201" i="1"/>
  <c r="Z205" i="1"/>
  <c r="J203" i="1"/>
  <c r="R201" i="1"/>
  <c r="R205" i="1"/>
  <c r="V199" i="1"/>
  <c r="AB204" i="1"/>
  <c r="AD204" i="1" s="1"/>
  <c r="AB201" i="1"/>
  <c r="AD201" i="1" s="1"/>
  <c r="J164" i="1"/>
  <c r="AD166" i="1"/>
  <c r="AB198" i="1"/>
  <c r="R164" i="1"/>
  <c r="V200" i="1"/>
  <c r="N200" i="1"/>
  <c r="AB200" i="1"/>
  <c r="AB205" i="1"/>
  <c r="AD205" i="1" s="1"/>
  <c r="AB202" i="1"/>
  <c r="AD202" i="1" s="1"/>
  <c r="AC164" i="1"/>
  <c r="AC200" i="1" s="1"/>
  <c r="AD116" i="1"/>
  <c r="N164" i="1"/>
  <c r="AD163" i="1"/>
  <c r="AB199" i="1"/>
  <c r="AD199" i="1" s="1"/>
  <c r="AB203" i="1"/>
  <c r="AD203" i="1" s="1"/>
  <c r="F164" i="1"/>
  <c r="V164" i="1"/>
  <c r="AD162" i="1"/>
  <c r="AD165" i="1"/>
  <c r="J198" i="1"/>
  <c r="J200" i="1"/>
  <c r="J202" i="1"/>
  <c r="J204" i="1"/>
  <c r="N198" i="1"/>
  <c r="N202" i="1"/>
  <c r="N204" i="1"/>
  <c r="R198" i="1"/>
  <c r="R200" i="1"/>
  <c r="R202" i="1"/>
  <c r="R204" i="1"/>
  <c r="V198" i="1"/>
  <c r="V202" i="1"/>
  <c r="V204" i="1"/>
  <c r="Z198" i="1"/>
  <c r="Z202" i="1"/>
  <c r="Z204" i="1"/>
  <c r="AD198" i="1" l="1"/>
  <c r="S12" i="5"/>
  <c r="AD200" i="1"/>
  <c r="AD16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 Saviour, Adam B (DFG)</author>
  </authors>
  <commentList>
    <comment ref="E2" authorId="0" shapeId="0" xr:uid="{115949C3-D374-4174-A9CA-F845D8917B44}">
      <text>
        <r>
          <rPr>
            <b/>
            <sz val="9"/>
            <color indexed="81"/>
            <rFont val="Tahoma"/>
            <family val="2"/>
          </rPr>
          <t>St Saviour, Adam B (DFG):</t>
        </r>
        <r>
          <rPr>
            <sz val="9"/>
            <color indexed="81"/>
            <rFont val="Tahoma"/>
            <family val="2"/>
          </rPr>
          <t xml:space="preserve">
12/29/22 This is currently defined as anything before the first mailing. For us in 2022 it is 9/29. We need to parse out actual on time. 
Ryan says we can split voluntary on-time and voluntary -late.</t>
        </r>
      </text>
    </comment>
  </commentList>
</comments>
</file>

<file path=xl/sharedStrings.xml><?xml version="1.0" encoding="utf-8"?>
<sst xmlns="http://schemas.openxmlformats.org/spreadsheetml/2006/main" count="605" uniqueCount="95">
  <si>
    <t>Days Open</t>
  </si>
  <si>
    <t>Days Fished</t>
  </si>
  <si>
    <t>Sockeye</t>
  </si>
  <si>
    <t>Chinook</t>
  </si>
  <si>
    <t>Coho</t>
  </si>
  <si>
    <t>Pink</t>
  </si>
  <si>
    <t>Chum</t>
  </si>
  <si>
    <t>Total</t>
  </si>
  <si>
    <t>Year</t>
  </si>
  <si>
    <t>Est.</t>
  </si>
  <si>
    <t>SE</t>
  </si>
  <si>
    <r>
      <t>RP</t>
    </r>
    <r>
      <rPr>
        <vertAlign val="superscript"/>
        <sz val="10"/>
        <rFont val="Times New Roman"/>
        <family val="1"/>
      </rPr>
      <t>a</t>
    </r>
  </si>
  <si>
    <t>Min.</t>
  </si>
  <si>
    <t>Mean</t>
  </si>
  <si>
    <t>Max.</t>
  </si>
  <si>
    <t>Kasilof River Gillnet</t>
  </si>
  <si>
    <t>Days</t>
  </si>
  <si>
    <t>Open</t>
  </si>
  <si>
    <t>RP</t>
  </si>
  <si>
    <t>Unknown Fishery</t>
  </si>
  <si>
    <t>Upper Cook Inlet Personal Use Fisheries Total</t>
  </si>
  <si>
    <t>-</t>
  </si>
  <si>
    <t>Minimum</t>
  </si>
  <si>
    <t>Maximum</t>
  </si>
  <si>
    <t>Permits Issued</t>
  </si>
  <si>
    <t>voluntary</t>
  </si>
  <si>
    <t>mailing 1</t>
  </si>
  <si>
    <t>mailing 2</t>
  </si>
  <si>
    <t>total</t>
  </si>
  <si>
    <r>
      <t>Number</t>
    </r>
    <r>
      <rPr>
        <vertAlign val="superscript"/>
        <sz val="10"/>
        <rFont val="Times New Roman"/>
        <family val="1"/>
      </rPr>
      <t>a</t>
    </r>
  </si>
  <si>
    <t>Number</t>
  </si>
  <si>
    <t>%</t>
  </si>
  <si>
    <t xml:space="preserve"> </t>
  </si>
  <si>
    <t>Did not Fish</t>
  </si>
  <si>
    <t>Fished</t>
  </si>
  <si>
    <t>VARIABLE</t>
  </si>
  <si>
    <t>EST_HARV_KENAI</t>
  </si>
  <si>
    <t>EST_HARV_KASILOF_DIPNET</t>
  </si>
  <si>
    <t>EST_HARV_KASILOF_GILLNET</t>
  </si>
  <si>
    <t>EST_HARV_FISH_CREEK</t>
  </si>
  <si>
    <t>EST_HARV_SUSITNA</t>
  </si>
  <si>
    <t>EST_HARV_UNKNOWN</t>
  </si>
  <si>
    <t>EST_HARV_TOTAL</t>
  </si>
  <si>
    <t>SE_KENAI</t>
  </si>
  <si>
    <t>SE_KASILOF_DIPNET</t>
  </si>
  <si>
    <t>SE_KASILOF_GILLNET</t>
  </si>
  <si>
    <t>SE_FISH_CREEK</t>
  </si>
  <si>
    <t>SE_SUSITNA</t>
  </si>
  <si>
    <t>SE_UNKNOWN</t>
  </si>
  <si>
    <t>SE_TOTAL</t>
  </si>
  <si>
    <t>CHUM</t>
  </si>
  <si>
    <t>COHO</t>
  </si>
  <si>
    <t>DAYS</t>
  </si>
  <si>
    <t>FLOUNDER</t>
  </si>
  <si>
    <t>KING</t>
  </si>
  <si>
    <t>PINK</t>
  </si>
  <si>
    <t>RED</t>
  </si>
  <si>
    <t>squared SE</t>
  </si>
  <si>
    <t>sum of square SE</t>
  </si>
  <si>
    <t>total SE of each fishery = sqrt(sum of squares)</t>
  </si>
  <si>
    <t>Susitna Dipnet</t>
  </si>
  <si>
    <t>Kasilof River Dipnet</t>
  </si>
  <si>
    <t>Kenai River Dipnet</t>
  </si>
  <si>
    <t>Fish Creek Dipnet</t>
  </si>
  <si>
    <t>COUNT</t>
  </si>
  <si>
    <t>PERCENT</t>
  </si>
  <si>
    <t>MAILING</t>
  </si>
  <si>
    <t>Tab MAILING SUMMARY</t>
  </si>
  <si>
    <t>&lt;source data hidden</t>
  </si>
  <si>
    <t>Kenai</t>
  </si>
  <si>
    <t>Kasilof dip</t>
  </si>
  <si>
    <t>Kasilof gill</t>
  </si>
  <si>
    <t>Fish Cr</t>
  </si>
  <si>
    <t>Susitna</t>
  </si>
  <si>
    <t>Unknown</t>
  </si>
  <si>
    <t>Permits Reported</t>
  </si>
  <si>
    <t>Permits not Reported</t>
  </si>
  <si>
    <t>STATUS</t>
  </si>
  <si>
    <t>RESPONDED</t>
  </si>
  <si>
    <t>DID NOT FISH</t>
  </si>
  <si>
    <t>Y</t>
  </si>
  <si>
    <t>HARVEST REPORTED</t>
  </si>
  <si>
    <t>NON RESPONDENT</t>
  </si>
  <si>
    <t>N</t>
  </si>
  <si>
    <t>P =  proportion of non-respondents that fished</t>
  </si>
  <si>
    <t>ESTIMATED FISHED</t>
  </si>
  <si>
    <t>Proportion of total that did not fish</t>
  </si>
  <si>
    <t>ESTIMATED DID NOT FISH</t>
  </si>
  <si>
    <t>AS calculated. Update these formulas with P from noncompliant_permits tab</t>
  </si>
  <si>
    <t>SUMMARY_RESPONSE tab -paste as values</t>
  </si>
  <si>
    <t>&lt; Source data</t>
  </si>
  <si>
    <t>Tab TOTAL ISSUED</t>
  </si>
  <si>
    <t>NHAT</t>
  </si>
  <si>
    <t>VAR_NHAT</t>
  </si>
  <si>
    <t>&lt; source data hidden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</si>
</sst>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General_)"/>
    <numFmt numFmtId="165" formatCode="_(* #,##0_);_(* \(#,##0\);_(* &quot;-&quot;??_);_(@_)"/>
  </numFmts>
  <fonts count="22" x14ac:knownFonts="1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sz val="10"/>
      <name val="Tms Rmn"/>
    </font>
    <font>
      <vertAlign val="superscript"/>
      <sz val="10"/>
      <name val="Times New Roman"/>
      <family val="1"/>
    </font>
    <font>
      <b/>
      <i/>
      <u/>
      <sz val="10"/>
      <name val="Times New Roman"/>
      <family val="1"/>
    </font>
    <font>
      <b/>
      <sz val="11"/>
      <name val="Times New Roman"/>
      <family val="1"/>
    </font>
    <font>
      <sz val="12"/>
      <name val="Times New Roman"/>
      <family val="1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8"/>
      <name val="Times New Roman"/>
      <family val="1"/>
    </font>
    <font>
      <sz val="9"/>
      <name val="Times New Roman"/>
      <family val="1"/>
    </font>
    <font>
      <sz val="9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3" fillId="0" borderId="0" applyFill="0" applyBorder="0"/>
    <xf numFmtId="164" fontId="3" fillId="0" borderId="0"/>
    <xf numFmtId="164" fontId="3" fillId="0" borderId="0"/>
    <xf numFmtId="9" fontId="1" fillId="0" borderId="0" applyFont="0" applyFill="0" applyBorder="0" applyAlignment="0" applyProtection="0"/>
    <xf numFmtId="0" fontId="1" fillId="0" borderId="0"/>
  </cellStyleXfs>
  <cellXfs count="213">
    <xf numFmtId="0" fontId="0" fillId="0" borderId="0" xfId="0"/>
    <xf numFmtId="164" fontId="2" fillId="0" borderId="0" xfId="5" applyFont="1"/>
    <xf numFmtId="164" fontId="2" fillId="0" borderId="0" xfId="5" applyFont="1" applyBorder="1"/>
    <xf numFmtId="164" fontId="2" fillId="0" borderId="1" xfId="5" applyFont="1" applyBorder="1"/>
    <xf numFmtId="0" fontId="2" fillId="0" borderId="0" xfId="2" applyFont="1"/>
    <xf numFmtId="3" fontId="2" fillId="0" borderId="0" xfId="2" applyNumberFormat="1" applyFont="1"/>
    <xf numFmtId="164" fontId="2" fillId="0" borderId="0" xfId="5" quotePrefix="1" applyFont="1" applyFill="1" applyBorder="1"/>
    <xf numFmtId="0" fontId="2" fillId="2" borderId="0" xfId="2" applyFont="1" applyFill="1" applyAlignment="1">
      <alignment horizontal="left"/>
    </xf>
    <xf numFmtId="9" fontId="2" fillId="2" borderId="0" xfId="2" applyNumberFormat="1" applyFont="1" applyFill="1"/>
    <xf numFmtId="3" fontId="2" fillId="2" borderId="0" xfId="2" applyNumberFormat="1" applyFont="1" applyFill="1"/>
    <xf numFmtId="0" fontId="9" fillId="0" borderId="0" xfId="0" applyFont="1"/>
    <xf numFmtId="0" fontId="2" fillId="2" borderId="2" xfId="2" applyFont="1" applyFill="1" applyBorder="1"/>
    <xf numFmtId="0" fontId="2" fillId="2" borderId="2" xfId="2" applyFont="1" applyFill="1" applyBorder="1" applyAlignment="1">
      <alignment horizontal="center" wrapText="1"/>
    </xf>
    <xf numFmtId="0" fontId="2" fillId="2" borderId="0" xfId="2" applyFont="1" applyFill="1" applyAlignment="1">
      <alignment horizontal="center"/>
    </xf>
    <xf numFmtId="0" fontId="2" fillId="2" borderId="0" xfId="2" applyFont="1" applyFill="1"/>
    <xf numFmtId="0" fontId="2" fillId="2" borderId="1" xfId="2" applyFont="1" applyFill="1" applyBorder="1" applyAlignment="1">
      <alignment horizontal="center" wrapText="1"/>
    </xf>
    <xf numFmtId="0" fontId="2" fillId="2" borderId="1" xfId="2" applyFont="1" applyFill="1" applyBorder="1"/>
    <xf numFmtId="0" fontId="2" fillId="2" borderId="1" xfId="2" applyFont="1" applyFill="1" applyBorder="1" applyAlignment="1">
      <alignment horizontal="center"/>
    </xf>
    <xf numFmtId="0" fontId="2" fillId="2" borderId="1" xfId="2" applyFont="1" applyFill="1" applyBorder="1" applyAlignment="1">
      <alignment horizontal="right"/>
    </xf>
    <xf numFmtId="0" fontId="2" fillId="2" borderId="0" xfId="2" applyFont="1" applyFill="1" applyAlignment="1">
      <alignment horizontal="right"/>
    </xf>
    <xf numFmtId="3" fontId="2" fillId="2" borderId="0" xfId="2" applyNumberFormat="1" applyFont="1" applyFill="1" applyAlignment="1">
      <alignment horizontal="right"/>
    </xf>
    <xf numFmtId="9" fontId="2" fillId="2" borderId="0" xfId="8" applyFont="1" applyFill="1" applyBorder="1"/>
    <xf numFmtId="9" fontId="2" fillId="2" borderId="0" xfId="8" applyFont="1" applyFill="1"/>
    <xf numFmtId="3" fontId="2" fillId="2" borderId="1" xfId="2" applyNumberFormat="1" applyFont="1" applyFill="1" applyBorder="1"/>
    <xf numFmtId="9" fontId="2" fillId="2" borderId="1" xfId="2" applyNumberFormat="1" applyFont="1" applyFill="1" applyBorder="1"/>
    <xf numFmtId="164" fontId="2" fillId="2" borderId="2" xfId="5" applyFont="1" applyFill="1" applyBorder="1"/>
    <xf numFmtId="164" fontId="2" fillId="2" borderId="2" xfId="5" applyFont="1" applyFill="1" applyBorder="1" applyAlignment="1">
      <alignment horizontal="center"/>
    </xf>
    <xf numFmtId="164" fontId="2" fillId="2" borderId="1" xfId="5" applyFont="1" applyFill="1" applyBorder="1" applyAlignment="1">
      <alignment horizontal="center" wrapText="1"/>
    </xf>
    <xf numFmtId="164" fontId="5" fillId="2" borderId="2" xfId="5" applyFont="1" applyFill="1" applyBorder="1" applyAlignment="1">
      <alignment horizontal="left"/>
    </xf>
    <xf numFmtId="164" fontId="2" fillId="2" borderId="0" xfId="5" applyFont="1" applyFill="1" applyBorder="1"/>
    <xf numFmtId="1" fontId="2" fillId="2" borderId="0" xfId="5" applyNumberFormat="1" applyFont="1" applyFill="1" applyBorder="1"/>
    <xf numFmtId="3" fontId="2" fillId="2" borderId="0" xfId="5" applyNumberFormat="1" applyFont="1" applyFill="1" applyBorder="1"/>
    <xf numFmtId="3" fontId="2" fillId="2" borderId="0" xfId="7" applyNumberFormat="1" applyFont="1" applyFill="1"/>
    <xf numFmtId="3" fontId="2" fillId="2" borderId="0" xfId="0" applyNumberFormat="1" applyFont="1" applyFill="1" applyAlignment="1">
      <alignment wrapText="1"/>
    </xf>
    <xf numFmtId="0" fontId="2" fillId="2" borderId="0" xfId="0" applyFont="1" applyFill="1" applyAlignment="1">
      <alignment wrapText="1"/>
    </xf>
    <xf numFmtId="9" fontId="2" fillId="2" borderId="0" xfId="8" applyFont="1" applyFill="1" applyBorder="1" applyAlignment="1">
      <alignment wrapText="1"/>
    </xf>
    <xf numFmtId="3" fontId="2" fillId="2" borderId="0" xfId="5" applyNumberFormat="1" applyFont="1" applyFill="1" applyBorder="1" applyAlignment="1">
      <alignment horizontal="center" wrapText="1"/>
    </xf>
    <xf numFmtId="3" fontId="2" fillId="2" borderId="0" xfId="1" applyNumberFormat="1" applyFont="1" applyFill="1" applyBorder="1"/>
    <xf numFmtId="1" fontId="2" fillId="2" borderId="0" xfId="5" applyNumberFormat="1" applyFont="1" applyFill="1" applyBorder="1" applyAlignment="1">
      <alignment horizontal="right"/>
    </xf>
    <xf numFmtId="165" fontId="2" fillId="2" borderId="0" xfId="1" applyNumberFormat="1" applyFont="1" applyFill="1" applyBorder="1" applyAlignment="1">
      <alignment horizontal="right" wrapText="1"/>
    </xf>
    <xf numFmtId="3" fontId="2" fillId="2" borderId="2" xfId="2" applyNumberFormat="1" applyFont="1" applyFill="1" applyBorder="1"/>
    <xf numFmtId="164" fontId="5" fillId="2" borderId="0" xfId="5" applyFont="1" applyFill="1" applyBorder="1" applyAlignment="1">
      <alignment horizontal="left"/>
    </xf>
    <xf numFmtId="164" fontId="6" fillId="2" borderId="0" xfId="5" applyFont="1" applyFill="1" applyBorder="1" applyAlignment="1">
      <alignment horizontal="left"/>
    </xf>
    <xf numFmtId="164" fontId="2" fillId="2" borderId="0" xfId="5" applyFont="1" applyFill="1" applyBorder="1" applyAlignment="1">
      <alignment horizontal="center" wrapText="1"/>
    </xf>
    <xf numFmtId="1" fontId="2" fillId="2" borderId="0" xfId="1" applyNumberFormat="1" applyFont="1" applyFill="1" applyBorder="1" applyAlignment="1">
      <alignment horizontal="right"/>
    </xf>
    <xf numFmtId="3" fontId="2" fillId="2" borderId="0" xfId="3" applyNumberFormat="1" applyFont="1" applyFill="1"/>
    <xf numFmtId="164" fontId="2" fillId="2" borderId="0" xfId="5" applyFont="1" applyFill="1" applyBorder="1" applyAlignment="1">
      <alignment horizontal="right"/>
    </xf>
    <xf numFmtId="1" fontId="2" fillId="2" borderId="0" xfId="6" applyNumberFormat="1" applyFont="1" applyFill="1"/>
    <xf numFmtId="3" fontId="2" fillId="2" borderId="0" xfId="2" applyNumberFormat="1" applyFont="1" applyFill="1" applyAlignment="1">
      <alignment wrapText="1"/>
    </xf>
    <xf numFmtId="0" fontId="2" fillId="2" borderId="0" xfId="2" applyFont="1" applyFill="1" applyAlignment="1">
      <alignment wrapText="1"/>
    </xf>
    <xf numFmtId="164" fontId="2" fillId="2" borderId="0" xfId="5" applyFont="1" applyFill="1"/>
    <xf numFmtId="164" fontId="2" fillId="2" borderId="0" xfId="0" applyNumberFormat="1" applyFont="1" applyFill="1"/>
    <xf numFmtId="3" fontId="2" fillId="2" borderId="0" xfId="0" applyNumberFormat="1" applyFont="1" applyFill="1" applyAlignment="1">
      <alignment horizontal="center"/>
    </xf>
    <xf numFmtId="3" fontId="2" fillId="2" borderId="0" xfId="5" applyNumberFormat="1" applyFont="1" applyFill="1" applyAlignment="1">
      <alignment horizontal="right"/>
    </xf>
    <xf numFmtId="3" fontId="2" fillId="2" borderId="0" xfId="0" applyNumberFormat="1" applyFont="1" applyFill="1" applyAlignment="1">
      <alignment horizontal="right" vertical="top" wrapText="1"/>
    </xf>
    <xf numFmtId="164" fontId="2" fillId="2" borderId="0" xfId="0" applyNumberFormat="1" applyFont="1" applyFill="1" applyAlignment="1">
      <alignment horizontal="right"/>
    </xf>
    <xf numFmtId="3" fontId="2" fillId="2" borderId="0" xfId="0" applyNumberFormat="1" applyFont="1" applyFill="1"/>
    <xf numFmtId="3" fontId="2" fillId="2" borderId="0" xfId="0" quotePrefix="1" applyNumberFormat="1" applyFont="1" applyFill="1" applyAlignment="1">
      <alignment horizontal="right" vertical="top"/>
    </xf>
    <xf numFmtId="3" fontId="2" fillId="2" borderId="0" xfId="0" applyNumberFormat="1" applyFont="1" applyFill="1" applyAlignment="1">
      <alignment horizontal="right"/>
    </xf>
    <xf numFmtId="3" fontId="2" fillId="2" borderId="0" xfId="5" applyNumberFormat="1" applyFont="1" applyFill="1" applyBorder="1" applyAlignment="1">
      <alignment horizontal="right"/>
    </xf>
    <xf numFmtId="1" fontId="2" fillId="2" borderId="0" xfId="4" applyNumberFormat="1" applyFont="1" applyFill="1"/>
    <xf numFmtId="0" fontId="10" fillId="0" borderId="0" xfId="0" applyFont="1"/>
    <xf numFmtId="3" fontId="10" fillId="0" borderId="0" xfId="0" applyNumberFormat="1" applyFont="1"/>
    <xf numFmtId="0" fontId="11" fillId="0" borderId="0" xfId="0" applyFont="1"/>
    <xf numFmtId="3" fontId="11" fillId="0" borderId="0" xfId="0" applyNumberFormat="1" applyFont="1"/>
    <xf numFmtId="3" fontId="2" fillId="2" borderId="0" xfId="0" applyNumberFormat="1" applyFont="1" applyFill="1" applyAlignment="1">
      <alignment horizontal="right" wrapText="1"/>
    </xf>
    <xf numFmtId="9" fontId="2" fillId="2" borderId="0" xfId="8" applyFont="1" applyFill="1" applyBorder="1" applyAlignment="1">
      <alignment horizontal="right" wrapText="1"/>
    </xf>
    <xf numFmtId="165" fontId="2" fillId="0" borderId="0" xfId="1" applyNumberFormat="1" applyFont="1"/>
    <xf numFmtId="165" fontId="2" fillId="2" borderId="1" xfId="1" applyNumberFormat="1" applyFont="1" applyFill="1" applyBorder="1" applyAlignment="1">
      <alignment horizontal="center" wrapText="1"/>
    </xf>
    <xf numFmtId="165" fontId="2" fillId="2" borderId="0" xfId="1" applyNumberFormat="1" applyFont="1" applyFill="1" applyBorder="1"/>
    <xf numFmtId="165" fontId="2" fillId="2" borderId="0" xfId="1" applyNumberFormat="1" applyFont="1" applyFill="1" applyBorder="1" applyAlignment="1">
      <alignment wrapText="1"/>
    </xf>
    <xf numFmtId="165" fontId="2" fillId="0" borderId="0" xfId="1" applyNumberFormat="1" applyFont="1" applyBorder="1"/>
    <xf numFmtId="165" fontId="6" fillId="2" borderId="0" xfId="1" applyNumberFormat="1" applyFont="1" applyFill="1" applyBorder="1" applyAlignment="1">
      <alignment horizontal="left"/>
    </xf>
    <xf numFmtId="165" fontId="2" fillId="2" borderId="0" xfId="1" applyNumberFormat="1" applyFont="1" applyFill="1" applyAlignment="1">
      <alignment horizontal="right"/>
    </xf>
    <xf numFmtId="165" fontId="2" fillId="2" borderId="0" xfId="1" applyNumberFormat="1" applyFont="1" applyFill="1"/>
    <xf numFmtId="165" fontId="2" fillId="2" borderId="0" xfId="1" applyNumberFormat="1" applyFont="1" applyFill="1" applyBorder="1" applyAlignment="1">
      <alignment horizontal="center" wrapText="1"/>
    </xf>
    <xf numFmtId="165" fontId="2" fillId="2" borderId="0" xfId="1" applyNumberFormat="1" applyFont="1" applyFill="1" applyBorder="1" applyAlignment="1">
      <alignment horizontal="right"/>
    </xf>
    <xf numFmtId="9" fontId="2" fillId="0" borderId="0" xfId="8" applyFont="1"/>
    <xf numFmtId="9" fontId="2" fillId="2" borderId="1" xfId="8" applyFont="1" applyFill="1" applyBorder="1" applyAlignment="1">
      <alignment horizontal="center" wrapText="1"/>
    </xf>
    <xf numFmtId="9" fontId="2" fillId="2" borderId="2" xfId="8" applyFont="1" applyFill="1" applyBorder="1"/>
    <xf numFmtId="9" fontId="2" fillId="2" borderId="1" xfId="8" applyFont="1" applyFill="1" applyBorder="1"/>
    <xf numFmtId="9" fontId="2" fillId="0" borderId="0" xfId="8" applyFont="1" applyBorder="1"/>
    <xf numFmtId="9" fontId="6" fillId="2" borderId="0" xfId="8" applyFont="1" applyFill="1" applyBorder="1" applyAlignment="1">
      <alignment horizontal="left"/>
    </xf>
    <xf numFmtId="9" fontId="2" fillId="2" borderId="0" xfId="8" applyFont="1" applyFill="1" applyBorder="1" applyAlignment="1">
      <alignment horizontal="center" wrapText="1"/>
    </xf>
    <xf numFmtId="1" fontId="2" fillId="2" borderId="0" xfId="5" applyNumberFormat="1" applyFont="1" applyFill="1" applyBorder="1" applyAlignment="1">
      <alignment horizontal="center"/>
    </xf>
    <xf numFmtId="3" fontId="2" fillId="2" borderId="0" xfId="5" applyNumberFormat="1" applyFont="1" applyFill="1" applyBorder="1" applyAlignment="1">
      <alignment horizontal="center"/>
    </xf>
    <xf numFmtId="0" fontId="2" fillId="0" borderId="0" xfId="0" applyFont="1"/>
    <xf numFmtId="9" fontId="2" fillId="0" borderId="0" xfId="0" applyNumberFormat="1" applyFont="1"/>
    <xf numFmtId="1" fontId="2" fillId="3" borderId="0" xfId="5" applyNumberFormat="1" applyFont="1" applyFill="1" applyAlignment="1">
      <alignment horizontal="right"/>
    </xf>
    <xf numFmtId="165" fontId="2" fillId="3" borderId="0" xfId="1" applyNumberFormat="1" applyFont="1" applyFill="1" applyAlignment="1">
      <alignment horizontal="right"/>
    </xf>
    <xf numFmtId="9" fontId="2" fillId="3" borderId="0" xfId="8" applyFont="1" applyFill="1" applyAlignment="1">
      <alignment horizontal="right"/>
    </xf>
    <xf numFmtId="1" fontId="2" fillId="0" borderId="0" xfId="5" applyNumberFormat="1" applyFont="1"/>
    <xf numFmtId="0" fontId="14" fillId="0" borderId="0" xfId="0" applyFont="1"/>
    <xf numFmtId="3" fontId="2" fillId="3" borderId="0" xfId="1" applyNumberFormat="1" applyFont="1" applyFill="1" applyAlignment="1">
      <alignment horizontal="right"/>
    </xf>
    <xf numFmtId="0" fontId="1" fillId="2" borderId="0" xfId="0" applyFont="1" applyFill="1"/>
    <xf numFmtId="1" fontId="2" fillId="2" borderId="0" xfId="0" applyNumberFormat="1" applyFont="1" applyFill="1" applyAlignment="1">
      <alignment wrapText="1"/>
    </xf>
    <xf numFmtId="0" fontId="1" fillId="0" borderId="0" xfId="0" applyFont="1"/>
    <xf numFmtId="3" fontId="1" fillId="0" borderId="0" xfId="0" applyNumberFormat="1" applyFont="1"/>
    <xf numFmtId="9" fontId="2" fillId="0" borderId="0" xfId="9" applyNumberFormat="1" applyFont="1"/>
    <xf numFmtId="164" fontId="2" fillId="2" borderId="2" xfId="5" applyFont="1" applyFill="1" applyBorder="1" applyAlignment="1">
      <alignment horizontal="center" wrapText="1"/>
    </xf>
    <xf numFmtId="0" fontId="2" fillId="2" borderId="0" xfId="0" quotePrefix="1" applyFont="1" applyFill="1" applyAlignment="1">
      <alignment horizontal="right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right"/>
    </xf>
    <xf numFmtId="0" fontId="2" fillId="3" borderId="0" xfId="2" applyFont="1" applyFill="1" applyAlignment="1">
      <alignment horizontal="left"/>
    </xf>
    <xf numFmtId="3" fontId="2" fillId="3" borderId="0" xfId="2" applyNumberFormat="1" applyFont="1" applyFill="1"/>
    <xf numFmtId="3" fontId="2" fillId="3" borderId="0" xfId="2" applyNumberFormat="1" applyFont="1" applyFill="1" applyAlignment="1">
      <alignment horizontal="right"/>
    </xf>
    <xf numFmtId="9" fontId="2" fillId="3" borderId="0" xfId="2" applyNumberFormat="1" applyFont="1" applyFill="1"/>
    <xf numFmtId="9" fontId="2" fillId="0" borderId="0" xfId="8" applyFont="1" applyFill="1"/>
    <xf numFmtId="165" fontId="2" fillId="3" borderId="0" xfId="1" applyNumberFormat="1" applyFont="1" applyFill="1" applyBorder="1"/>
    <xf numFmtId="0" fontId="2" fillId="3" borderId="0" xfId="0" applyFont="1" applyFill="1" applyAlignment="1">
      <alignment wrapText="1"/>
    </xf>
    <xf numFmtId="0" fontId="2" fillId="3" borderId="0" xfId="0" quotePrefix="1" applyFont="1" applyFill="1"/>
    <xf numFmtId="164" fontId="2" fillId="2" borderId="2" xfId="5" applyFont="1" applyFill="1" applyBorder="1" applyAlignment="1">
      <alignment wrapText="1"/>
    </xf>
    <xf numFmtId="164" fontId="2" fillId="2" borderId="1" xfId="5" applyFont="1" applyFill="1" applyBorder="1" applyAlignment="1">
      <alignment wrapText="1"/>
    </xf>
    <xf numFmtId="165" fontId="2" fillId="3" borderId="0" xfId="1" applyNumberFormat="1" applyFont="1" applyFill="1" applyBorder="1" applyAlignment="1">
      <alignment wrapText="1"/>
    </xf>
    <xf numFmtId="9" fontId="2" fillId="3" borderId="0" xfId="8" applyFont="1" applyFill="1" applyBorder="1" applyAlignment="1">
      <alignment wrapText="1"/>
    </xf>
    <xf numFmtId="3" fontId="2" fillId="3" borderId="0" xfId="1" applyNumberFormat="1" applyFont="1" applyFill="1" applyBorder="1"/>
    <xf numFmtId="165" fontId="2" fillId="3" borderId="0" xfId="1" applyNumberFormat="1" applyFont="1" applyFill="1" applyBorder="1" applyAlignment="1">
      <alignment horizontal="right" wrapText="1"/>
    </xf>
    <xf numFmtId="3" fontId="2" fillId="2" borderId="0" xfId="1" applyNumberFormat="1" applyFont="1" applyFill="1" applyBorder="1" applyAlignment="1">
      <alignment horizontal="right" wrapText="1"/>
    </xf>
    <xf numFmtId="3" fontId="2" fillId="3" borderId="0" xfId="5" applyNumberFormat="1" applyFont="1" applyFill="1" applyAlignment="1">
      <alignment horizontal="right"/>
    </xf>
    <xf numFmtId="3" fontId="2" fillId="3" borderId="0" xfId="0" applyNumberFormat="1" applyFont="1" applyFill="1" applyAlignment="1">
      <alignment wrapText="1"/>
    </xf>
    <xf numFmtId="0" fontId="15" fillId="0" borderId="0" xfId="0" applyFont="1" applyAlignment="1">
      <alignment horizontal="center"/>
    </xf>
    <xf numFmtId="3" fontId="0" fillId="0" borderId="0" xfId="0" applyNumberFormat="1"/>
    <xf numFmtId="9" fontId="0" fillId="0" borderId="0" xfId="0" applyNumberFormat="1"/>
    <xf numFmtId="164" fontId="2" fillId="0" borderId="0" xfId="5" applyFont="1" applyFill="1"/>
    <xf numFmtId="3" fontId="2" fillId="0" borderId="0" xfId="5" applyNumberFormat="1" applyFont="1" applyFill="1"/>
    <xf numFmtId="1" fontId="2" fillId="3" borderId="0" xfId="5" applyNumberFormat="1" applyFont="1" applyFill="1" applyBorder="1" applyAlignment="1">
      <alignment horizontal="center"/>
    </xf>
    <xf numFmtId="3" fontId="2" fillId="3" borderId="0" xfId="7" applyNumberFormat="1" applyFont="1" applyFill="1"/>
    <xf numFmtId="3" fontId="2" fillId="3" borderId="0" xfId="1" applyNumberFormat="1" applyFont="1" applyFill="1" applyBorder="1" applyAlignment="1">
      <alignment horizontal="right" wrapText="1"/>
    </xf>
    <xf numFmtId="3" fontId="2" fillId="0" borderId="0" xfId="1" applyNumberFormat="1" applyFont="1" applyFill="1" applyAlignment="1">
      <alignment horizontal="right"/>
    </xf>
    <xf numFmtId="0" fontId="16" fillId="0" borderId="0" xfId="0" applyFont="1"/>
    <xf numFmtId="0" fontId="17" fillId="0" borderId="0" xfId="0" applyFont="1"/>
    <xf numFmtId="0" fontId="18" fillId="0" borderId="0" xfId="0" applyFont="1" applyAlignment="1">
      <alignment horizontal="center"/>
    </xf>
    <xf numFmtId="165" fontId="2" fillId="3" borderId="0" xfId="1" applyNumberFormat="1" applyFont="1" applyFill="1" applyAlignment="1"/>
    <xf numFmtId="3" fontId="2" fillId="2" borderId="0" xfId="2" applyNumberFormat="1" applyFont="1" applyFill="1" applyAlignment="1">
      <alignment horizontal="right" wrapText="1"/>
    </xf>
    <xf numFmtId="1" fontId="0" fillId="0" borderId="0" xfId="0" applyNumberFormat="1"/>
    <xf numFmtId="164" fontId="2" fillId="5" borderId="0" xfId="5" applyFont="1" applyFill="1"/>
    <xf numFmtId="1" fontId="2" fillId="0" borderId="0" xfId="5" applyNumberFormat="1" applyFont="1" applyFill="1"/>
    <xf numFmtId="164" fontId="2" fillId="0" borderId="0" xfId="5" applyFont="1" applyFill="1" applyBorder="1"/>
    <xf numFmtId="3" fontId="2" fillId="3" borderId="0" xfId="5" applyNumberFormat="1" applyFont="1" applyFill="1"/>
    <xf numFmtId="1" fontId="2" fillId="3" borderId="0" xfId="5" applyNumberFormat="1" applyFont="1" applyFill="1"/>
    <xf numFmtId="0" fontId="2" fillId="2" borderId="0" xfId="0" applyFont="1" applyFill="1" applyAlignment="1">
      <alignment horizontal="right" wrapText="1"/>
    </xf>
    <xf numFmtId="3" fontId="12" fillId="2" borderId="0" xfId="0" applyNumberFormat="1" applyFont="1" applyFill="1" applyAlignment="1">
      <alignment horizontal="right" wrapText="1"/>
    </xf>
    <xf numFmtId="3" fontId="12" fillId="3" borderId="0" xfId="0" applyNumberFormat="1" applyFont="1" applyFill="1" applyAlignment="1">
      <alignment horizontal="right" wrapText="1"/>
    </xf>
    <xf numFmtId="3" fontId="2" fillId="3" borderId="0" xfId="0" applyNumberFormat="1" applyFont="1" applyFill="1" applyAlignment="1">
      <alignment horizontal="right" wrapText="1"/>
    </xf>
    <xf numFmtId="9" fontId="12" fillId="2" borderId="0" xfId="8" applyFont="1" applyFill="1" applyBorder="1" applyAlignment="1">
      <alignment horizontal="right" wrapText="1"/>
    </xf>
    <xf numFmtId="9" fontId="12" fillId="3" borderId="0" xfId="8" applyFont="1" applyFill="1" applyBorder="1" applyAlignment="1">
      <alignment horizontal="right" wrapText="1"/>
    </xf>
    <xf numFmtId="165" fontId="2" fillId="2" borderId="0" xfId="1" applyNumberFormat="1" applyFont="1" applyFill="1" applyBorder="1" applyAlignment="1"/>
    <xf numFmtId="9" fontId="2" fillId="2" borderId="0" xfId="8" applyFont="1" applyFill="1" applyBorder="1" applyAlignment="1"/>
    <xf numFmtId="3" fontId="2" fillId="2" borderId="0" xfId="5" applyNumberFormat="1" applyFont="1" applyFill="1" applyBorder="1" applyAlignment="1">
      <alignment horizontal="right" wrapText="1"/>
    </xf>
    <xf numFmtId="0" fontId="8" fillId="2" borderId="0" xfId="0" applyFont="1" applyFill="1" applyAlignment="1">
      <alignment horizontal="right"/>
    </xf>
    <xf numFmtId="0" fontId="8" fillId="3" borderId="0" xfId="0" applyFont="1" applyFill="1" applyAlignment="1">
      <alignment horizontal="right"/>
    </xf>
    <xf numFmtId="0" fontId="1" fillId="3" borderId="0" xfId="0" applyFont="1" applyFill="1" applyAlignment="1">
      <alignment horizontal="right"/>
    </xf>
    <xf numFmtId="3" fontId="2" fillId="2" borderId="0" xfId="5" applyNumberFormat="1" applyFont="1" applyFill="1"/>
    <xf numFmtId="165" fontId="2" fillId="2" borderId="0" xfId="1" applyNumberFormat="1" applyFont="1" applyFill="1" applyAlignment="1"/>
    <xf numFmtId="3" fontId="2" fillId="2" borderId="0" xfId="1" applyNumberFormat="1" applyFont="1" applyFill="1" applyBorder="1" applyAlignment="1"/>
    <xf numFmtId="3" fontId="2" fillId="3" borderId="0" xfId="1" applyNumberFormat="1" applyFont="1" applyFill="1" applyBorder="1" applyAlignment="1"/>
    <xf numFmtId="165" fontId="2" fillId="3" borderId="0" xfId="1" applyNumberFormat="1" applyFont="1" applyFill="1" applyBorder="1" applyAlignment="1"/>
    <xf numFmtId="0" fontId="2" fillId="2" borderId="0" xfId="0" applyFont="1" applyFill="1"/>
    <xf numFmtId="0" fontId="2" fillId="3" borderId="0" xfId="0" applyFont="1" applyFill="1"/>
    <xf numFmtId="9" fontId="2" fillId="3" borderId="0" xfId="8" applyFont="1" applyFill="1" applyBorder="1" applyAlignment="1"/>
    <xf numFmtId="3" fontId="2" fillId="3" borderId="0" xfId="0" applyNumberFormat="1" applyFont="1" applyFill="1"/>
    <xf numFmtId="0" fontId="7" fillId="2" borderId="0" xfId="0" applyFont="1" applyFill="1"/>
    <xf numFmtId="165" fontId="2" fillId="2" borderId="0" xfId="1" quotePrefix="1" applyNumberFormat="1" applyFont="1" applyFill="1" applyBorder="1" applyAlignment="1"/>
    <xf numFmtId="3" fontId="2" fillId="2" borderId="0" xfId="0" quotePrefix="1" applyNumberFormat="1" applyFont="1" applyFill="1"/>
    <xf numFmtId="3" fontId="2" fillId="3" borderId="0" xfId="1" applyNumberFormat="1" applyFont="1" applyFill="1" applyAlignment="1"/>
    <xf numFmtId="9" fontId="2" fillId="3" borderId="0" xfId="8" applyFont="1" applyFill="1" applyAlignment="1"/>
    <xf numFmtId="164" fontId="2" fillId="0" borderId="0" xfId="0" applyNumberFormat="1" applyFont="1"/>
    <xf numFmtId="3" fontId="2" fillId="0" borderId="0" xfId="0" applyNumberFormat="1" applyFont="1"/>
    <xf numFmtId="165" fontId="2" fillId="0" borderId="0" xfId="1" applyNumberFormat="1" applyFont="1" applyFill="1" applyAlignment="1"/>
    <xf numFmtId="9" fontId="2" fillId="0" borderId="0" xfId="8" applyFont="1" applyFill="1" applyBorder="1" applyAlignment="1"/>
    <xf numFmtId="164" fontId="2" fillId="6" borderId="0" xfId="5" applyFont="1" applyFill="1"/>
    <xf numFmtId="3" fontId="0" fillId="6" borderId="0" xfId="0" applyNumberFormat="1" applyFill="1"/>
    <xf numFmtId="0" fontId="13" fillId="0" borderId="0" xfId="0" applyFont="1" applyAlignment="1">
      <alignment horizontal="justify" vertical="center" wrapText="1"/>
    </xf>
    <xf numFmtId="0" fontId="13" fillId="0" borderId="0" xfId="0" applyFont="1" applyAlignment="1">
      <alignment horizontal="center" vertical="center" wrapText="1"/>
    </xf>
    <xf numFmtId="16" fontId="13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9" fillId="0" borderId="0" xfId="0" applyFont="1" applyAlignment="1">
      <alignment vertical="center"/>
    </xf>
    <xf numFmtId="1" fontId="2" fillId="0" borderId="0" xfId="5" applyNumberFormat="1" applyFont="1" applyFill="1" applyAlignment="1">
      <alignment horizontal="right"/>
    </xf>
    <xf numFmtId="165" fontId="12" fillId="2" borderId="0" xfId="1" applyNumberFormat="1" applyFont="1" applyFill="1" applyBorder="1" applyAlignment="1">
      <alignment horizontal="right"/>
    </xf>
    <xf numFmtId="165" fontId="12" fillId="3" borderId="0" xfId="1" applyNumberFormat="1" applyFont="1" applyFill="1" applyBorder="1" applyAlignment="1">
      <alignment horizontal="right"/>
    </xf>
    <xf numFmtId="165" fontId="2" fillId="3" borderId="0" xfId="1" applyNumberFormat="1" applyFont="1" applyFill="1" applyBorder="1" applyAlignment="1">
      <alignment horizontal="right"/>
    </xf>
    <xf numFmtId="0" fontId="2" fillId="2" borderId="0" xfId="0" applyFont="1" applyFill="1" applyAlignment="1">
      <alignment horizontal="right"/>
    </xf>
    <xf numFmtId="3" fontId="12" fillId="2" borderId="0" xfId="0" applyNumberFormat="1" applyFont="1" applyFill="1" applyAlignment="1">
      <alignment horizontal="right"/>
    </xf>
    <xf numFmtId="3" fontId="12" fillId="3" borderId="0" xfId="0" applyNumberFormat="1" applyFont="1" applyFill="1" applyAlignment="1">
      <alignment horizontal="right"/>
    </xf>
    <xf numFmtId="3" fontId="2" fillId="3" borderId="0" xfId="0" applyNumberFormat="1" applyFont="1" applyFill="1" applyAlignment="1">
      <alignment horizontal="right"/>
    </xf>
    <xf numFmtId="3" fontId="2" fillId="0" borderId="0" xfId="5" applyNumberFormat="1" applyFont="1"/>
    <xf numFmtId="3" fontId="0" fillId="0" borderId="9" xfId="0" applyNumberFormat="1" applyBorder="1"/>
    <xf numFmtId="3" fontId="0" fillId="0" borderId="10" xfId="0" applyNumberFormat="1" applyBorder="1"/>
    <xf numFmtId="3" fontId="0" fillId="0" borderId="11" xfId="0" applyNumberFormat="1" applyBorder="1"/>
    <xf numFmtId="3" fontId="0" fillId="0" borderId="4" xfId="0" applyNumberFormat="1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7" xfId="0" applyNumberFormat="1" applyBorder="1"/>
    <xf numFmtId="3" fontId="0" fillId="0" borderId="8" xfId="0" applyNumberFormat="1" applyBorder="1"/>
    <xf numFmtId="3" fontId="0" fillId="4" borderId="0" xfId="0" applyNumberFormat="1" applyFill="1"/>
    <xf numFmtId="1" fontId="2" fillId="3" borderId="0" xfId="1" applyNumberFormat="1" applyFont="1" applyFill="1" applyAlignment="1">
      <alignment horizontal="right"/>
    </xf>
    <xf numFmtId="0" fontId="2" fillId="3" borderId="0" xfId="5" applyNumberFormat="1" applyFont="1" applyFill="1" applyAlignment="1">
      <alignment horizontal="right"/>
    </xf>
    <xf numFmtId="0" fontId="2" fillId="3" borderId="0" xfId="1" applyNumberFormat="1" applyFont="1" applyFill="1" applyAlignment="1"/>
    <xf numFmtId="0" fontId="2" fillId="3" borderId="0" xfId="5" applyNumberFormat="1" applyFont="1" applyFill="1"/>
    <xf numFmtId="0" fontId="13" fillId="2" borderId="2" xfId="2" applyFont="1" applyFill="1" applyBorder="1" applyAlignment="1">
      <alignment horizontal="left"/>
    </xf>
    <xf numFmtId="3" fontId="13" fillId="2" borderId="2" xfId="2" applyNumberFormat="1" applyFont="1" applyFill="1" applyBorder="1"/>
    <xf numFmtId="3" fontId="13" fillId="2" borderId="2" xfId="2" applyNumberFormat="1" applyFont="1" applyFill="1" applyBorder="1" applyAlignment="1">
      <alignment horizontal="right"/>
    </xf>
    <xf numFmtId="9" fontId="13" fillId="2" borderId="2" xfId="2" applyNumberFormat="1" applyFont="1" applyFill="1" applyBorder="1"/>
    <xf numFmtId="164" fontId="2" fillId="2" borderId="3" xfId="5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4" fontId="2" fillId="2" borderId="2" xfId="5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2" fillId="0" borderId="0" xfId="2" applyFont="1" applyAlignment="1">
      <alignment wrapText="1"/>
    </xf>
    <xf numFmtId="0" fontId="0" fillId="0" borderId="0" xfId="0" applyAlignment="1">
      <alignment wrapText="1"/>
    </xf>
    <xf numFmtId="0" fontId="2" fillId="2" borderId="2" xfId="2" applyFont="1" applyFill="1" applyBorder="1" applyAlignment="1">
      <alignment horizontal="center" wrapText="1"/>
    </xf>
    <xf numFmtId="0" fontId="2" fillId="2" borderId="1" xfId="2" applyFont="1" applyFill="1" applyBorder="1" applyAlignment="1">
      <alignment horizontal="center" wrapText="1"/>
    </xf>
    <xf numFmtId="0" fontId="2" fillId="2" borderId="3" xfId="2" applyFont="1" applyFill="1" applyBorder="1" applyAlignment="1">
      <alignment horizontal="center"/>
    </xf>
  </cellXfs>
  <cellStyles count="10">
    <cellStyle name="Comma" xfId="1" builtinId="3"/>
    <cellStyle name="Normal" xfId="0" builtinId="0"/>
    <cellStyle name="Normal 2 2 2" xfId="9" xr:uid="{00000000-0005-0000-0000-000002000000}"/>
    <cellStyle name="Normal_FinalEst96-02" xfId="2" xr:uid="{00000000-0005-0000-0000-000003000000}"/>
    <cellStyle name="Normal_kasiolfgillnet" xfId="3" xr:uid="{00000000-0005-0000-0000-000004000000}"/>
    <cellStyle name="Normal_Legal PU Seasons" xfId="4" xr:uid="{00000000-0005-0000-0000-000005000000}"/>
    <cellStyle name="Normal_PersonalUsetablesforAdam" xfId="5" xr:uid="{00000000-0005-0000-0000-000006000000}"/>
    <cellStyle name="Normal_Tb38" xfId="6" xr:uid="{00000000-0005-0000-0000-000007000000}"/>
    <cellStyle name="Normal_UI942-34" xfId="7" xr:uid="{00000000-0005-0000-0000-000008000000}"/>
    <cellStyle name="Percent" xfId="8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51602023608771"/>
          <c:y val="6.9705185082399201E-2"/>
          <c:w val="0.81787521079258052"/>
          <c:h val="0.705094756795038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numRef>
              <c:f>Permits!$A$5:$A$33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Permits!$B$5:$B$33</c:f>
              <c:numCache>
                <c:formatCode>#,##0</c:formatCode>
                <c:ptCount val="29"/>
                <c:pt idx="0">
                  <c:v>14576</c:v>
                </c:pt>
                <c:pt idx="1">
                  <c:v>14919</c:v>
                </c:pt>
                <c:pt idx="2">
                  <c:v>15535</c:v>
                </c:pt>
                <c:pt idx="3">
                  <c:v>17197</c:v>
                </c:pt>
                <c:pt idx="4">
                  <c:v>16107</c:v>
                </c:pt>
                <c:pt idx="5">
                  <c:v>16915</c:v>
                </c:pt>
                <c:pt idx="6">
                  <c:v>17568</c:v>
                </c:pt>
                <c:pt idx="7">
                  <c:v>19110</c:v>
                </c:pt>
                <c:pt idx="8">
                  <c:v>21910</c:v>
                </c:pt>
                <c:pt idx="9">
                  <c:v>21905</c:v>
                </c:pt>
                <c:pt idx="10">
                  <c:v>18563</c:v>
                </c:pt>
                <c:pt idx="11">
                  <c:v>23046</c:v>
                </c:pt>
                <c:pt idx="12">
                  <c:v>23722</c:v>
                </c:pt>
                <c:pt idx="13">
                  <c:v>29619</c:v>
                </c:pt>
                <c:pt idx="14">
                  <c:v>31590</c:v>
                </c:pt>
                <c:pt idx="15">
                  <c:v>34515</c:v>
                </c:pt>
                <c:pt idx="16">
                  <c:v>34315</c:v>
                </c:pt>
                <c:pt idx="17">
                  <c:v>35211</c:v>
                </c:pt>
                <c:pt idx="18">
                  <c:v>35989</c:v>
                </c:pt>
                <c:pt idx="19">
                  <c:v>34920</c:v>
                </c:pt>
                <c:pt idx="20">
                  <c:v>31216</c:v>
                </c:pt>
                <c:pt idx="21">
                  <c:v>29981</c:v>
                </c:pt>
                <c:pt idx="22">
                  <c:v>24722</c:v>
                </c:pt>
                <c:pt idx="23">
                  <c:v>26849</c:v>
                </c:pt>
                <c:pt idx="24">
                  <c:v>28955</c:v>
                </c:pt>
                <c:pt idx="25">
                  <c:v>26455</c:v>
                </c:pt>
                <c:pt idx="26">
                  <c:v>28559</c:v>
                </c:pt>
                <c:pt idx="27">
                  <c:v>27453</c:v>
                </c:pt>
                <c:pt idx="28">
                  <c:v>27831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1-4F91-82FB-90D486903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440704"/>
        <c:axId val="160442624"/>
      </c:barChart>
      <c:catAx>
        <c:axId val="16044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379427230299284"/>
              <c:y val="0.89812445026141163"/>
            </c:manualLayout>
          </c:layout>
          <c:overlay val="0"/>
          <c:spPr>
            <a:noFill/>
            <a:ln w="25400"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442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442624"/>
        <c:scaling>
          <c:orientation val="minMax"/>
          <c:max val="4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Permits Issued  </a:t>
                </a:r>
              </a:p>
            </c:rich>
          </c:tx>
          <c:layout>
            <c:manualLayout>
              <c:xMode val="edge"/>
              <c:yMode val="edge"/>
              <c:x val="2.1922370625173583E-2"/>
              <c:y val="0.17158205090315445"/>
            </c:manualLayout>
          </c:layout>
          <c:overlay val="0"/>
          <c:spPr>
            <a:noFill/>
            <a:ln w="25400"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317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440704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rgbClr val="FFFFFF"/>
    </a:solidFill>
    <a:ln w="9525" cap="flat" cmpd="sng" algn="ctr">
      <a:noFill/>
      <a:prstDash val="solid"/>
      <a:round/>
    </a:ln>
    <a:effectLst/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Reporting Compliance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On-time</c:v>
          </c:tx>
          <c:spPr>
            <a:ln w="317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5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Permits!$A$5:$A$31</c:f>
              <c:numCache>
                <c:formatCode>General</c:formatCode>
                <c:ptCount val="27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</c:numCache>
            </c:numRef>
          </c:cat>
          <c:val>
            <c:numRef>
              <c:f>Permits!$F$5:$F$31</c:f>
              <c:numCache>
                <c:formatCode>0%</c:formatCode>
                <c:ptCount val="27"/>
                <c:pt idx="0">
                  <c:v>0.68509879253567507</c:v>
                </c:pt>
                <c:pt idx="1">
                  <c:v>0.47127823580668948</c:v>
                </c:pt>
                <c:pt idx="2">
                  <c:v>0.5284196974573544</c:v>
                </c:pt>
                <c:pt idx="3">
                  <c:v>0.52102110833284876</c:v>
                </c:pt>
                <c:pt idx="4">
                  <c:v>0.501</c:v>
                </c:pt>
                <c:pt idx="5">
                  <c:v>0.50339934968962463</c:v>
                </c:pt>
                <c:pt idx="6">
                  <c:v>0.50552140255009104</c:v>
                </c:pt>
                <c:pt idx="7">
                  <c:v>0.50245944531658815</c:v>
                </c:pt>
                <c:pt idx="8">
                  <c:v>0.48621633957097216</c:v>
                </c:pt>
                <c:pt idx="9">
                  <c:v>0.59</c:v>
                </c:pt>
                <c:pt idx="10">
                  <c:v>0.628023487582826</c:v>
                </c:pt>
                <c:pt idx="11">
                  <c:v>0.6113859238045648</c:v>
                </c:pt>
                <c:pt idx="12">
                  <c:v>0.57933563780456965</c:v>
                </c:pt>
                <c:pt idx="13">
                  <c:v>0.63</c:v>
                </c:pt>
                <c:pt idx="14">
                  <c:v>0.54900000000000004</c:v>
                </c:pt>
                <c:pt idx="15">
                  <c:v>0.59699999999999998</c:v>
                </c:pt>
                <c:pt idx="16">
                  <c:v>0.60199999999999998</c:v>
                </c:pt>
                <c:pt idx="17">
                  <c:v>0.51400000000000001</c:v>
                </c:pt>
                <c:pt idx="18">
                  <c:v>0.61</c:v>
                </c:pt>
                <c:pt idx="19">
                  <c:v>0.61099999999999999</c:v>
                </c:pt>
                <c:pt idx="20">
                  <c:v>0.56499999999999995</c:v>
                </c:pt>
                <c:pt idx="21">
                  <c:v>0.56699999999999995</c:v>
                </c:pt>
                <c:pt idx="22">
                  <c:v>0.61599999999999999</c:v>
                </c:pt>
                <c:pt idx="23">
                  <c:v>0.57999999999999996</c:v>
                </c:pt>
                <c:pt idx="24">
                  <c:v>0.61239518004368998</c:v>
                </c:pt>
                <c:pt idx="25">
                  <c:v>0.737407351384057</c:v>
                </c:pt>
                <c:pt idx="26">
                  <c:v>0.80300683050489396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60-459D-B00B-D91CECE60EB0}"/>
            </c:ext>
          </c:extLst>
        </c:ser>
        <c:ser>
          <c:idx val="4"/>
          <c:order val="3"/>
          <c:tx>
            <c:strRef>
              <c:f>Permits!$O$2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dk1">
                  <a:tint val="3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3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Permits!$A$5:$A$31</c:f>
              <c:numCache>
                <c:formatCode>General</c:formatCode>
                <c:ptCount val="27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</c:numCache>
            </c:numRef>
          </c:cat>
          <c:val>
            <c:numRef>
              <c:f>Permits!$P$5:$P$31</c:f>
              <c:numCache>
                <c:formatCode>0%</c:formatCode>
                <c:ptCount val="27"/>
                <c:pt idx="0">
                  <c:v>0.92288693743139405</c:v>
                </c:pt>
                <c:pt idx="1">
                  <c:v>0.9220457135196729</c:v>
                </c:pt>
                <c:pt idx="2">
                  <c:v>0.84905053105889927</c:v>
                </c:pt>
                <c:pt idx="3">
                  <c:v>0.82665581206024308</c:v>
                </c:pt>
                <c:pt idx="4">
                  <c:v>0.84323586018501273</c:v>
                </c:pt>
                <c:pt idx="5">
                  <c:v>0.85119716228199827</c:v>
                </c:pt>
                <c:pt idx="6">
                  <c:v>0.81306921675774135</c:v>
                </c:pt>
                <c:pt idx="7">
                  <c:v>0.82291993720565149</c:v>
                </c:pt>
                <c:pt idx="8">
                  <c:v>0.82</c:v>
                </c:pt>
                <c:pt idx="9">
                  <c:v>0.88</c:v>
                </c:pt>
                <c:pt idx="10">
                  <c:v>0.89058880568873566</c:v>
                </c:pt>
                <c:pt idx="11">
                  <c:v>0.88136769938384096</c:v>
                </c:pt>
                <c:pt idx="12">
                  <c:v>0.85401736784419524</c:v>
                </c:pt>
                <c:pt idx="13">
                  <c:v>0.84503190519598903</c:v>
                </c:pt>
                <c:pt idx="14">
                  <c:v>0.81</c:v>
                </c:pt>
                <c:pt idx="15">
                  <c:v>0.8</c:v>
                </c:pt>
                <c:pt idx="16">
                  <c:v>0.81</c:v>
                </c:pt>
                <c:pt idx="17">
                  <c:v>0.77</c:v>
                </c:pt>
                <c:pt idx="18">
                  <c:v>0.79</c:v>
                </c:pt>
                <c:pt idx="19">
                  <c:v>0.78</c:v>
                </c:pt>
                <c:pt idx="20">
                  <c:v>0.78</c:v>
                </c:pt>
                <c:pt idx="21">
                  <c:v>0.74</c:v>
                </c:pt>
                <c:pt idx="22">
                  <c:v>0.75</c:v>
                </c:pt>
                <c:pt idx="23">
                  <c:v>0.74</c:v>
                </c:pt>
                <c:pt idx="24">
                  <c:v>0.75604256218730215</c:v>
                </c:pt>
                <c:pt idx="25">
                  <c:v>0.84873695356224488</c:v>
                </c:pt>
                <c:pt idx="26">
                  <c:v>0.8761354834166607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60-459D-B00B-D91CECE60EB0}"/>
            </c:ext>
          </c:extLst>
        </c:ser>
        <c:ser>
          <c:idx val="5"/>
          <c:order val="4"/>
          <c:tx>
            <c:v>Not reported</c:v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60000"/>
                </a:schemeClr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Permits!$A$5:$A$31</c:f>
              <c:numCache>
                <c:formatCode>General</c:formatCode>
                <c:ptCount val="27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</c:numCache>
            </c:numRef>
          </c:cat>
          <c:val>
            <c:numRef>
              <c:f>Permits!$S$5:$S$31</c:f>
              <c:numCache>
                <c:formatCode>0%</c:formatCode>
                <c:ptCount val="27"/>
                <c:pt idx="0">
                  <c:v>7.7113062568605922E-2</c:v>
                </c:pt>
                <c:pt idx="1">
                  <c:v>7.7954286480327095E-2</c:v>
                </c:pt>
                <c:pt idx="2">
                  <c:v>0.15094946894110073</c:v>
                </c:pt>
                <c:pt idx="3">
                  <c:v>0.17334418793975692</c:v>
                </c:pt>
                <c:pt idx="4">
                  <c:v>0.15676413981498727</c:v>
                </c:pt>
                <c:pt idx="5">
                  <c:v>0.14880283771800176</c:v>
                </c:pt>
                <c:pt idx="6">
                  <c:v>0.18693078324225865</c:v>
                </c:pt>
                <c:pt idx="7">
                  <c:v>0.17708006279434851</c:v>
                </c:pt>
                <c:pt idx="8">
                  <c:v>0.17654039251483342</c:v>
                </c:pt>
                <c:pt idx="9">
                  <c:v>0.12234649623373658</c:v>
                </c:pt>
                <c:pt idx="10">
                  <c:v>0.10752572321284275</c:v>
                </c:pt>
                <c:pt idx="11">
                  <c:v>0.11863230061615898</c:v>
                </c:pt>
                <c:pt idx="12">
                  <c:v>0.13864766883062135</c:v>
                </c:pt>
                <c:pt idx="13">
                  <c:v>0.1480130996995172</c:v>
                </c:pt>
                <c:pt idx="14">
                  <c:v>0.19284583729028174</c:v>
                </c:pt>
                <c:pt idx="15">
                  <c:v>0.19669708822251195</c:v>
                </c:pt>
                <c:pt idx="16">
                  <c:v>0.19280198164068191</c:v>
                </c:pt>
                <c:pt idx="17">
                  <c:v>0.22808213342421402</c:v>
                </c:pt>
                <c:pt idx="18">
                  <c:v>0.21</c:v>
                </c:pt>
                <c:pt idx="19">
                  <c:v>0.217</c:v>
                </c:pt>
                <c:pt idx="20">
                  <c:v>0.22</c:v>
                </c:pt>
                <c:pt idx="21">
                  <c:v>0.25600000000000001</c:v>
                </c:pt>
                <c:pt idx="22">
                  <c:v>0.25</c:v>
                </c:pt>
                <c:pt idx="23">
                  <c:v>0.26</c:v>
                </c:pt>
                <c:pt idx="24">
                  <c:v>0.24395743781269821</c:v>
                </c:pt>
                <c:pt idx="25">
                  <c:v>0.15126304643775526</c:v>
                </c:pt>
                <c:pt idx="26">
                  <c:v>0.1238645165833392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60-459D-B00B-D91CECE60EB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31820872"/>
        <c:axId val="1131821856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Permits!$H$2</c15:sqref>
                        </c15:formulaRef>
                      </c:ext>
                    </c:extLst>
                    <c:strCache>
                      <c:ptCount val="1"/>
                      <c:pt idx="0">
                        <c:v>mailing 1</c:v>
                      </c:pt>
                    </c:strCache>
                  </c:strRef>
                </c:tx>
                <c:spPr>
                  <a:ln w="31750" cap="rnd">
                    <a:solidFill>
                      <a:schemeClr val="dk1">
                        <a:tint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dk1">
                        <a:tint val="75000"/>
                      </a:schemeClr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Permits!$A$5:$A$31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1996</c:v>
                      </c:pt>
                      <c:pt idx="1">
                        <c:v>1997</c:v>
                      </c:pt>
                      <c:pt idx="2">
                        <c:v>1998</c:v>
                      </c:pt>
                      <c:pt idx="3">
                        <c:v>1999</c:v>
                      </c:pt>
                      <c:pt idx="4">
                        <c:v>2000</c:v>
                      </c:pt>
                      <c:pt idx="5">
                        <c:v>2001</c:v>
                      </c:pt>
                      <c:pt idx="6">
                        <c:v>2002</c:v>
                      </c:pt>
                      <c:pt idx="7">
                        <c:v>2003</c:v>
                      </c:pt>
                      <c:pt idx="8">
                        <c:v>2004</c:v>
                      </c:pt>
                      <c:pt idx="9">
                        <c:v>2005</c:v>
                      </c:pt>
                      <c:pt idx="10">
                        <c:v>2006</c:v>
                      </c:pt>
                      <c:pt idx="11">
                        <c:v>2007</c:v>
                      </c:pt>
                      <c:pt idx="12">
                        <c:v>2008</c:v>
                      </c:pt>
                      <c:pt idx="13">
                        <c:v>2009</c:v>
                      </c:pt>
                      <c:pt idx="14">
                        <c:v>2010</c:v>
                      </c:pt>
                      <c:pt idx="15">
                        <c:v>2011</c:v>
                      </c:pt>
                      <c:pt idx="16">
                        <c:v>2012</c:v>
                      </c:pt>
                      <c:pt idx="17">
                        <c:v>2013</c:v>
                      </c:pt>
                      <c:pt idx="18">
                        <c:v>2014</c:v>
                      </c:pt>
                      <c:pt idx="19">
                        <c:v>2015</c:v>
                      </c:pt>
                      <c:pt idx="20">
                        <c:v>2016</c:v>
                      </c:pt>
                      <c:pt idx="21">
                        <c:v>2017</c:v>
                      </c:pt>
                      <c:pt idx="22">
                        <c:v>2018</c:v>
                      </c:pt>
                      <c:pt idx="23">
                        <c:v>2019</c:v>
                      </c:pt>
                      <c:pt idx="24">
                        <c:v>2020</c:v>
                      </c:pt>
                      <c:pt idx="25">
                        <c:v>2021</c:v>
                      </c:pt>
                      <c:pt idx="26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Permits!$I$5:$I$31</c15:sqref>
                        </c15:formulaRef>
                      </c:ext>
                    </c:extLst>
                    <c:numCache>
                      <c:formatCode>0%</c:formatCode>
                      <c:ptCount val="27"/>
                      <c:pt idx="0">
                        <c:v>0.1715834248079034</c:v>
                      </c:pt>
                      <c:pt idx="1">
                        <c:v>0.32120115289228501</c:v>
                      </c:pt>
                      <c:pt idx="2">
                        <c:v>0.2182813002896685</c:v>
                      </c:pt>
                      <c:pt idx="3">
                        <c:v>0.21928243298249694</c:v>
                      </c:pt>
                      <c:pt idx="4">
                        <c:v>0.246</c:v>
                      </c:pt>
                      <c:pt idx="5">
                        <c:v>0.23032811114395507</c:v>
                      </c:pt>
                      <c:pt idx="6">
                        <c:v>0.18482468123861567</c:v>
                      </c:pt>
                      <c:pt idx="7">
                        <c:v>0.18770277341705913</c:v>
                      </c:pt>
                      <c:pt idx="8">
                        <c:v>0.1</c:v>
                      </c:pt>
                      <c:pt idx="9">
                        <c:v>0.18945446245149508</c:v>
                      </c:pt>
                      <c:pt idx="10">
                        <c:v>0.19565802941334914</c:v>
                      </c:pt>
                      <c:pt idx="11">
                        <c:v>0.18441378113338541</c:v>
                      </c:pt>
                      <c:pt idx="12">
                        <c:v>0.19</c:v>
                      </c:pt>
                      <c:pt idx="13">
                        <c:v>0.16</c:v>
                      </c:pt>
                      <c:pt idx="14">
                        <c:v>0.17100000000000001</c:v>
                      </c:pt>
                      <c:pt idx="15">
                        <c:v>0.14199999999999999</c:v>
                      </c:pt>
                      <c:pt idx="16">
                        <c:v>0.13700000000000001</c:v>
                      </c:pt>
                      <c:pt idx="17">
                        <c:v>0.16800000000000001</c:v>
                      </c:pt>
                      <c:pt idx="18">
                        <c:v>0.11</c:v>
                      </c:pt>
                      <c:pt idx="19">
                        <c:v>0.12</c:v>
                      </c:pt>
                      <c:pt idx="20">
                        <c:v>0.13500000000000001</c:v>
                      </c:pt>
                      <c:pt idx="21">
                        <c:v>0.109</c:v>
                      </c:pt>
                      <c:pt idx="22">
                        <c:v>6.7000000000000004E-2</c:v>
                      </c:pt>
                      <c:pt idx="23">
                        <c:v>0.11</c:v>
                      </c:pt>
                      <c:pt idx="24">
                        <c:v>0.1002395884715665</c:v>
                      </c:pt>
                      <c:pt idx="25">
                        <c:v>7.8165179246710029E-2</c:v>
                      </c:pt>
                      <c:pt idx="26">
                        <c:v>4.3447644532075211E-2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560-459D-B00B-D91CECE60EB0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Permits!$K$2</c15:sqref>
                        </c15:formulaRef>
                      </c:ext>
                    </c:extLst>
                    <c:strCache>
                      <c:ptCount val="1"/>
                      <c:pt idx="0">
                        <c:v>mailing 2</c:v>
                      </c:pt>
                    </c:strCache>
                  </c:strRef>
                </c:tx>
                <c:spPr>
                  <a:ln w="31750" cap="rnd">
                    <a:solidFill>
                      <a:schemeClr val="dk1">
                        <a:tint val="985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dk1">
                        <a:tint val="98500"/>
                      </a:schemeClr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Permits!$A$5:$A$31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1996</c:v>
                      </c:pt>
                      <c:pt idx="1">
                        <c:v>1997</c:v>
                      </c:pt>
                      <c:pt idx="2">
                        <c:v>1998</c:v>
                      </c:pt>
                      <c:pt idx="3">
                        <c:v>1999</c:v>
                      </c:pt>
                      <c:pt idx="4">
                        <c:v>2000</c:v>
                      </c:pt>
                      <c:pt idx="5">
                        <c:v>2001</c:v>
                      </c:pt>
                      <c:pt idx="6">
                        <c:v>2002</c:v>
                      </c:pt>
                      <c:pt idx="7">
                        <c:v>2003</c:v>
                      </c:pt>
                      <c:pt idx="8">
                        <c:v>2004</c:v>
                      </c:pt>
                      <c:pt idx="9">
                        <c:v>2005</c:v>
                      </c:pt>
                      <c:pt idx="10">
                        <c:v>2006</c:v>
                      </c:pt>
                      <c:pt idx="11">
                        <c:v>2007</c:v>
                      </c:pt>
                      <c:pt idx="12">
                        <c:v>2008</c:v>
                      </c:pt>
                      <c:pt idx="13">
                        <c:v>2009</c:v>
                      </c:pt>
                      <c:pt idx="14">
                        <c:v>2010</c:v>
                      </c:pt>
                      <c:pt idx="15">
                        <c:v>2011</c:v>
                      </c:pt>
                      <c:pt idx="16">
                        <c:v>2012</c:v>
                      </c:pt>
                      <c:pt idx="17">
                        <c:v>2013</c:v>
                      </c:pt>
                      <c:pt idx="18">
                        <c:v>2014</c:v>
                      </c:pt>
                      <c:pt idx="19">
                        <c:v>2015</c:v>
                      </c:pt>
                      <c:pt idx="20">
                        <c:v>2016</c:v>
                      </c:pt>
                      <c:pt idx="21">
                        <c:v>2017</c:v>
                      </c:pt>
                      <c:pt idx="22">
                        <c:v>2018</c:v>
                      </c:pt>
                      <c:pt idx="23">
                        <c:v>2019</c:v>
                      </c:pt>
                      <c:pt idx="24">
                        <c:v>2020</c:v>
                      </c:pt>
                      <c:pt idx="25">
                        <c:v>2021</c:v>
                      </c:pt>
                      <c:pt idx="26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Permits!$L$5:$L$31</c15:sqref>
                        </c15:formulaRef>
                      </c:ext>
                    </c:extLst>
                    <c:numCache>
                      <c:formatCode>0%</c:formatCode>
                      <c:ptCount val="27"/>
                      <c:pt idx="0">
                        <c:v>3.9036772777167945E-2</c:v>
                      </c:pt>
                      <c:pt idx="1">
                        <c:v>7.694885716200818E-2</c:v>
                      </c:pt>
                      <c:pt idx="2">
                        <c:v>0.10234953331187641</c:v>
                      </c:pt>
                      <c:pt idx="3">
                        <c:v>8.6352270744897361E-2</c:v>
                      </c:pt>
                      <c:pt idx="4">
                        <c:v>9.6000000000000002E-2</c:v>
                      </c:pt>
                      <c:pt idx="5">
                        <c:v>0.11746970144841856</c:v>
                      </c:pt>
                      <c:pt idx="6">
                        <c:v>0.12272313296903462</c:v>
                      </c:pt>
                      <c:pt idx="7">
                        <c:v>0.13275771847200418</c:v>
                      </c:pt>
                      <c:pt idx="8">
                        <c:v>0.22911912368781379</c:v>
                      </c:pt>
                      <c:pt idx="9">
                        <c:v>9.9109792284866466E-2</c:v>
                      </c:pt>
                      <c:pt idx="10">
                        <c:v>6.6907288692560477E-2</c:v>
                      </c:pt>
                      <c:pt idx="11">
                        <c:v>8.5567994445890833E-2</c:v>
                      </c:pt>
                      <c:pt idx="12">
                        <c:v>8.983222325267684E-2</c:v>
                      </c:pt>
                      <c:pt idx="13">
                        <c:v>6.3742867753806678E-2</c:v>
                      </c:pt>
                      <c:pt idx="14">
                        <c:v>8.5000000000000006E-2</c:v>
                      </c:pt>
                      <c:pt idx="15">
                        <c:v>6.0999999999999999E-2</c:v>
                      </c:pt>
                      <c:pt idx="16">
                        <c:v>6.5000000000000002E-2</c:v>
                      </c:pt>
                      <c:pt idx="17">
                        <c:v>8.7999999999999995E-2</c:v>
                      </c:pt>
                      <c:pt idx="18">
                        <c:v>7.0000000000000007E-2</c:v>
                      </c:pt>
                      <c:pt idx="19">
                        <c:v>5.1999999999999998E-2</c:v>
                      </c:pt>
                      <c:pt idx="20">
                        <c:v>6.4000000000000001E-2</c:v>
                      </c:pt>
                      <c:pt idx="21">
                        <c:v>6.8000000000000005E-2</c:v>
                      </c:pt>
                      <c:pt idx="22">
                        <c:v>6.7000000000000004E-2</c:v>
                      </c:pt>
                      <c:pt idx="23">
                        <c:v>0.05</c:v>
                      </c:pt>
                      <c:pt idx="24">
                        <c:v>4.3407793672045676E-2</c:v>
                      </c:pt>
                      <c:pt idx="25">
                        <c:v>3.3164422931477838E-2</c:v>
                      </c:pt>
                      <c:pt idx="26">
                        <c:v>2.9681008379691568E-2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560-459D-B00B-D91CECE60EB0}"/>
                  </c:ext>
                </c:extLst>
              </c15:ser>
            </c15:filteredLineSeries>
          </c:ext>
        </c:extLst>
      </c:lineChart>
      <c:catAx>
        <c:axId val="1131820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821856"/>
        <c:crosses val="autoZero"/>
        <c:auto val="1"/>
        <c:lblAlgn val="ctr"/>
        <c:lblOffset val="100"/>
        <c:noMultiLvlLbl val="0"/>
      </c:catAx>
      <c:valAx>
        <c:axId val="11318218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131820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Reporting Compliance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On-time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Permits!$A$5:$A$33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Permits!$F$5:$F$33</c:f>
              <c:numCache>
                <c:formatCode>0%</c:formatCode>
                <c:ptCount val="29"/>
                <c:pt idx="0">
                  <c:v>0.68509879253567507</c:v>
                </c:pt>
                <c:pt idx="1">
                  <c:v>0.47127823580668948</c:v>
                </c:pt>
                <c:pt idx="2">
                  <c:v>0.5284196974573544</c:v>
                </c:pt>
                <c:pt idx="3">
                  <c:v>0.52102110833284876</c:v>
                </c:pt>
                <c:pt idx="4">
                  <c:v>0.501</c:v>
                </c:pt>
                <c:pt idx="5">
                  <c:v>0.50339934968962463</c:v>
                </c:pt>
                <c:pt idx="6">
                  <c:v>0.50552140255009104</c:v>
                </c:pt>
                <c:pt idx="7">
                  <c:v>0.50245944531658815</c:v>
                </c:pt>
                <c:pt idx="8">
                  <c:v>0.48621633957097216</c:v>
                </c:pt>
                <c:pt idx="9">
                  <c:v>0.59</c:v>
                </c:pt>
                <c:pt idx="10">
                  <c:v>0.628023487582826</c:v>
                </c:pt>
                <c:pt idx="11">
                  <c:v>0.6113859238045648</c:v>
                </c:pt>
                <c:pt idx="12">
                  <c:v>0.57933563780456965</c:v>
                </c:pt>
                <c:pt idx="13">
                  <c:v>0.63</c:v>
                </c:pt>
                <c:pt idx="14">
                  <c:v>0.54900000000000004</c:v>
                </c:pt>
                <c:pt idx="15">
                  <c:v>0.59699999999999998</c:v>
                </c:pt>
                <c:pt idx="16">
                  <c:v>0.60199999999999998</c:v>
                </c:pt>
                <c:pt idx="17">
                  <c:v>0.51400000000000001</c:v>
                </c:pt>
                <c:pt idx="18">
                  <c:v>0.61</c:v>
                </c:pt>
                <c:pt idx="19">
                  <c:v>0.61099999999999999</c:v>
                </c:pt>
                <c:pt idx="20">
                  <c:v>0.56499999999999995</c:v>
                </c:pt>
                <c:pt idx="21">
                  <c:v>0.56699999999999995</c:v>
                </c:pt>
                <c:pt idx="22">
                  <c:v>0.61599999999999999</c:v>
                </c:pt>
                <c:pt idx="23">
                  <c:v>0.57999999999999996</c:v>
                </c:pt>
                <c:pt idx="24">
                  <c:v>0.61239518004368998</c:v>
                </c:pt>
                <c:pt idx="25">
                  <c:v>0.737407351384057</c:v>
                </c:pt>
                <c:pt idx="26">
                  <c:v>0.80300683050489396</c:v>
                </c:pt>
                <c:pt idx="27">
                  <c:v>0.84945179033256835</c:v>
                </c:pt>
                <c:pt idx="28">
                  <c:v>0.83521971901836078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2C-47F8-9B51-1C94D1480CAB}"/>
            </c:ext>
          </c:extLst>
        </c:ser>
        <c:ser>
          <c:idx val="2"/>
          <c:order val="1"/>
          <c:tx>
            <c:strRef>
              <c:f>Permits!$H$2</c:f>
              <c:strCache>
                <c:ptCount val="1"/>
                <c:pt idx="0">
                  <c:v>mailing 1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Permits!$A$5:$A$33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Permits!$I$5:$I$33</c:f>
              <c:numCache>
                <c:formatCode>0%</c:formatCode>
                <c:ptCount val="29"/>
                <c:pt idx="0">
                  <c:v>0.1715834248079034</c:v>
                </c:pt>
                <c:pt idx="1">
                  <c:v>0.32120115289228501</c:v>
                </c:pt>
                <c:pt idx="2">
                  <c:v>0.2182813002896685</c:v>
                </c:pt>
                <c:pt idx="3">
                  <c:v>0.21928243298249694</c:v>
                </c:pt>
                <c:pt idx="4">
                  <c:v>0.246</c:v>
                </c:pt>
                <c:pt idx="5">
                  <c:v>0.23032811114395507</c:v>
                </c:pt>
                <c:pt idx="6">
                  <c:v>0.18482468123861567</c:v>
                </c:pt>
                <c:pt idx="7">
                  <c:v>0.18770277341705913</c:v>
                </c:pt>
                <c:pt idx="8">
                  <c:v>0.1</c:v>
                </c:pt>
                <c:pt idx="9">
                  <c:v>0.18945446245149508</c:v>
                </c:pt>
                <c:pt idx="10">
                  <c:v>0.19565802941334914</c:v>
                </c:pt>
                <c:pt idx="11">
                  <c:v>0.18441378113338541</c:v>
                </c:pt>
                <c:pt idx="12">
                  <c:v>0.19</c:v>
                </c:pt>
                <c:pt idx="13">
                  <c:v>0.16</c:v>
                </c:pt>
                <c:pt idx="14">
                  <c:v>0.17100000000000001</c:v>
                </c:pt>
                <c:pt idx="15">
                  <c:v>0.14199999999999999</c:v>
                </c:pt>
                <c:pt idx="16">
                  <c:v>0.13700000000000001</c:v>
                </c:pt>
                <c:pt idx="17">
                  <c:v>0.16800000000000001</c:v>
                </c:pt>
                <c:pt idx="18">
                  <c:v>0.11</c:v>
                </c:pt>
                <c:pt idx="19">
                  <c:v>0.12</c:v>
                </c:pt>
                <c:pt idx="20">
                  <c:v>0.13500000000000001</c:v>
                </c:pt>
                <c:pt idx="21">
                  <c:v>0.109</c:v>
                </c:pt>
                <c:pt idx="22">
                  <c:v>6.7000000000000004E-2</c:v>
                </c:pt>
                <c:pt idx="23">
                  <c:v>0.11</c:v>
                </c:pt>
                <c:pt idx="24">
                  <c:v>0.1002395884715665</c:v>
                </c:pt>
                <c:pt idx="25">
                  <c:v>7.8165179246710029E-2</c:v>
                </c:pt>
                <c:pt idx="26">
                  <c:v>4.3447644532075211E-2</c:v>
                </c:pt>
                <c:pt idx="27">
                  <c:v>3.6098058499981787E-2</c:v>
                </c:pt>
                <c:pt idx="28">
                  <c:v>3.6146742840717186E-2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2C-47F8-9B51-1C94D1480CAB}"/>
            </c:ext>
          </c:extLst>
        </c:ser>
        <c:ser>
          <c:idx val="3"/>
          <c:order val="2"/>
          <c:tx>
            <c:strRef>
              <c:f>Permits!$K$2</c:f>
              <c:strCache>
                <c:ptCount val="1"/>
                <c:pt idx="0">
                  <c:v>mailing 2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Permits!$A$5:$A$33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Permits!$L$5:$L$33</c:f>
              <c:numCache>
                <c:formatCode>0%</c:formatCode>
                <c:ptCount val="29"/>
                <c:pt idx="0">
                  <c:v>3.9036772777167945E-2</c:v>
                </c:pt>
                <c:pt idx="1">
                  <c:v>7.694885716200818E-2</c:v>
                </c:pt>
                <c:pt idx="2">
                  <c:v>0.10234953331187641</c:v>
                </c:pt>
                <c:pt idx="3">
                  <c:v>8.6352270744897361E-2</c:v>
                </c:pt>
                <c:pt idx="4">
                  <c:v>9.6000000000000002E-2</c:v>
                </c:pt>
                <c:pt idx="5">
                  <c:v>0.11746970144841856</c:v>
                </c:pt>
                <c:pt idx="6">
                  <c:v>0.12272313296903462</c:v>
                </c:pt>
                <c:pt idx="7">
                  <c:v>0.13275771847200418</c:v>
                </c:pt>
                <c:pt idx="8">
                  <c:v>0.22911912368781379</c:v>
                </c:pt>
                <c:pt idx="9">
                  <c:v>9.9109792284866466E-2</c:v>
                </c:pt>
                <c:pt idx="10">
                  <c:v>6.6907288692560477E-2</c:v>
                </c:pt>
                <c:pt idx="11">
                  <c:v>8.5567994445890833E-2</c:v>
                </c:pt>
                <c:pt idx="12">
                  <c:v>8.983222325267684E-2</c:v>
                </c:pt>
                <c:pt idx="13">
                  <c:v>6.3742867753806678E-2</c:v>
                </c:pt>
                <c:pt idx="14">
                  <c:v>8.5000000000000006E-2</c:v>
                </c:pt>
                <c:pt idx="15">
                  <c:v>6.0999999999999999E-2</c:v>
                </c:pt>
                <c:pt idx="16">
                  <c:v>6.5000000000000002E-2</c:v>
                </c:pt>
                <c:pt idx="17">
                  <c:v>8.7999999999999995E-2</c:v>
                </c:pt>
                <c:pt idx="18">
                  <c:v>7.0000000000000007E-2</c:v>
                </c:pt>
                <c:pt idx="19">
                  <c:v>5.1999999999999998E-2</c:v>
                </c:pt>
                <c:pt idx="20">
                  <c:v>6.4000000000000001E-2</c:v>
                </c:pt>
                <c:pt idx="21">
                  <c:v>6.8000000000000005E-2</c:v>
                </c:pt>
                <c:pt idx="22">
                  <c:v>6.7000000000000004E-2</c:v>
                </c:pt>
                <c:pt idx="23">
                  <c:v>0.05</c:v>
                </c:pt>
                <c:pt idx="24">
                  <c:v>4.3407793672045676E-2</c:v>
                </c:pt>
                <c:pt idx="25">
                  <c:v>3.3164422931477838E-2</c:v>
                </c:pt>
                <c:pt idx="26">
                  <c:v>2.9681008379691568E-2</c:v>
                </c:pt>
                <c:pt idx="27">
                  <c:v>2.0398499253269226E-2</c:v>
                </c:pt>
                <c:pt idx="28">
                  <c:v>2.6373468434479536E-2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2C-47F8-9B51-1C94D1480CAB}"/>
            </c:ext>
          </c:extLst>
        </c:ser>
        <c:ser>
          <c:idx val="4"/>
          <c:order val="3"/>
          <c:tx>
            <c:strRef>
              <c:f>Permits!$O$2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Permits!$A$5:$A$33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Permits!$P$5:$P$33</c:f>
              <c:numCache>
                <c:formatCode>0%</c:formatCode>
                <c:ptCount val="29"/>
                <c:pt idx="0">
                  <c:v>0.92288693743139405</c:v>
                </c:pt>
                <c:pt idx="1">
                  <c:v>0.9220457135196729</c:v>
                </c:pt>
                <c:pt idx="2">
                  <c:v>0.84905053105889927</c:v>
                </c:pt>
                <c:pt idx="3">
                  <c:v>0.82665581206024308</c:v>
                </c:pt>
                <c:pt idx="4">
                  <c:v>0.84323586018501273</c:v>
                </c:pt>
                <c:pt idx="5">
                  <c:v>0.85119716228199827</c:v>
                </c:pt>
                <c:pt idx="6">
                  <c:v>0.81306921675774135</c:v>
                </c:pt>
                <c:pt idx="7">
                  <c:v>0.82291993720565149</c:v>
                </c:pt>
                <c:pt idx="8">
                  <c:v>0.82</c:v>
                </c:pt>
                <c:pt idx="9">
                  <c:v>0.88</c:v>
                </c:pt>
                <c:pt idx="10">
                  <c:v>0.89058880568873566</c:v>
                </c:pt>
                <c:pt idx="11">
                  <c:v>0.88136769938384096</c:v>
                </c:pt>
                <c:pt idx="12">
                  <c:v>0.85401736784419524</c:v>
                </c:pt>
                <c:pt idx="13">
                  <c:v>0.84503190519598903</c:v>
                </c:pt>
                <c:pt idx="14">
                  <c:v>0.81</c:v>
                </c:pt>
                <c:pt idx="15">
                  <c:v>0.8</c:v>
                </c:pt>
                <c:pt idx="16">
                  <c:v>0.81</c:v>
                </c:pt>
                <c:pt idx="17">
                  <c:v>0.77</c:v>
                </c:pt>
                <c:pt idx="18">
                  <c:v>0.79</c:v>
                </c:pt>
                <c:pt idx="19">
                  <c:v>0.78</c:v>
                </c:pt>
                <c:pt idx="20">
                  <c:v>0.78</c:v>
                </c:pt>
                <c:pt idx="21">
                  <c:v>0.74</c:v>
                </c:pt>
                <c:pt idx="22">
                  <c:v>0.75</c:v>
                </c:pt>
                <c:pt idx="23">
                  <c:v>0.74</c:v>
                </c:pt>
                <c:pt idx="24">
                  <c:v>0.75604256218730215</c:v>
                </c:pt>
                <c:pt idx="25">
                  <c:v>0.84873695356224488</c:v>
                </c:pt>
                <c:pt idx="26">
                  <c:v>0.8761354834166607</c:v>
                </c:pt>
                <c:pt idx="27">
                  <c:v>0.90594834808581937</c:v>
                </c:pt>
                <c:pt idx="28">
                  <c:v>0.8977399302935577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2C-47F8-9B51-1C94D1480CAB}"/>
            </c:ext>
          </c:extLst>
        </c:ser>
        <c:ser>
          <c:idx val="5"/>
          <c:order val="4"/>
          <c:tx>
            <c:v>Not reported</c:v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Permits!$A$5:$A$33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Permits!$S$5:$S$33</c:f>
              <c:numCache>
                <c:formatCode>0%</c:formatCode>
                <c:ptCount val="29"/>
                <c:pt idx="0">
                  <c:v>7.7113062568605922E-2</c:v>
                </c:pt>
                <c:pt idx="1">
                  <c:v>7.7954286480327095E-2</c:v>
                </c:pt>
                <c:pt idx="2">
                  <c:v>0.15094946894110073</c:v>
                </c:pt>
                <c:pt idx="3">
                  <c:v>0.17334418793975692</c:v>
                </c:pt>
                <c:pt idx="4">
                  <c:v>0.15676413981498727</c:v>
                </c:pt>
                <c:pt idx="5">
                  <c:v>0.14880283771800176</c:v>
                </c:pt>
                <c:pt idx="6">
                  <c:v>0.18693078324225865</c:v>
                </c:pt>
                <c:pt idx="7">
                  <c:v>0.17708006279434851</c:v>
                </c:pt>
                <c:pt idx="8">
                  <c:v>0.17654039251483342</c:v>
                </c:pt>
                <c:pt idx="9">
                  <c:v>0.12234649623373658</c:v>
                </c:pt>
                <c:pt idx="10">
                  <c:v>0.10752572321284275</c:v>
                </c:pt>
                <c:pt idx="11">
                  <c:v>0.11863230061615898</c:v>
                </c:pt>
                <c:pt idx="12">
                  <c:v>0.13864766883062135</c:v>
                </c:pt>
                <c:pt idx="13">
                  <c:v>0.1480130996995172</c:v>
                </c:pt>
                <c:pt idx="14">
                  <c:v>0.19284583729028174</c:v>
                </c:pt>
                <c:pt idx="15">
                  <c:v>0.19669708822251195</c:v>
                </c:pt>
                <c:pt idx="16">
                  <c:v>0.19280198164068191</c:v>
                </c:pt>
                <c:pt idx="17">
                  <c:v>0.22808213342421402</c:v>
                </c:pt>
                <c:pt idx="18">
                  <c:v>0.21</c:v>
                </c:pt>
                <c:pt idx="19">
                  <c:v>0.217</c:v>
                </c:pt>
                <c:pt idx="20">
                  <c:v>0.22</c:v>
                </c:pt>
                <c:pt idx="21">
                  <c:v>0.25600000000000001</c:v>
                </c:pt>
                <c:pt idx="22">
                  <c:v>0.25</c:v>
                </c:pt>
                <c:pt idx="23">
                  <c:v>0.26</c:v>
                </c:pt>
                <c:pt idx="24">
                  <c:v>0.24395743781269821</c:v>
                </c:pt>
                <c:pt idx="25">
                  <c:v>0.15126304643775526</c:v>
                </c:pt>
                <c:pt idx="26">
                  <c:v>0.1238645165833392</c:v>
                </c:pt>
                <c:pt idx="27">
                  <c:v>9.4051651914180606E-2</c:v>
                </c:pt>
                <c:pt idx="28">
                  <c:v>0.10226006970644246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2C-47F8-9B51-1C94D1480CA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31820872"/>
        <c:axId val="1131821856"/>
      </c:lineChart>
      <c:catAx>
        <c:axId val="1131820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821856"/>
        <c:crosses val="autoZero"/>
        <c:auto val="1"/>
        <c:lblAlgn val="ctr"/>
        <c:lblOffset val="100"/>
        <c:noMultiLvlLbl val="0"/>
      </c:catAx>
      <c:valAx>
        <c:axId val="11318218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131820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86303063468419"/>
          <c:y val="4.2784276242926474E-2"/>
          <c:w val="0.68960886567473167"/>
          <c:h val="0.7922221716505090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'Did Not Fish'!$B$1</c:f>
              <c:strCache>
                <c:ptCount val="1"/>
                <c:pt idx="0">
                  <c:v>Fished</c:v>
                </c:pt>
              </c:strCache>
            </c:strRef>
          </c:tx>
          <c:invertIfNegative val="0"/>
          <c:cat>
            <c:numRef>
              <c:f>'Did Not Fish'!$A$2:$A$30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'Did Not Fish'!$B$2:$B$30</c:f>
              <c:numCache>
                <c:formatCode>0%</c:formatCode>
                <c:ptCount val="29"/>
                <c:pt idx="0">
                  <c:v>0.69758507135016468</c:v>
                </c:pt>
                <c:pt idx="1">
                  <c:v>0.58120517460955834</c:v>
                </c:pt>
                <c:pt idx="2">
                  <c:v>0.64345027357579654</c:v>
                </c:pt>
                <c:pt idx="3">
                  <c:v>0.67186137116938993</c:v>
                </c:pt>
                <c:pt idx="4">
                  <c:v>0.6433227789159992</c:v>
                </c:pt>
                <c:pt idx="5">
                  <c:v>0.79190067986993795</c:v>
                </c:pt>
                <c:pt idx="6">
                  <c:v>0.72347449908925321</c:v>
                </c:pt>
                <c:pt idx="7">
                  <c:v>0.71978021978021978</c:v>
                </c:pt>
                <c:pt idx="8">
                  <c:v>0.81738931994523045</c:v>
                </c:pt>
                <c:pt idx="9">
                  <c:v>0.82469755763524311</c:v>
                </c:pt>
                <c:pt idx="10">
                  <c:v>0.74707751979744652</c:v>
                </c:pt>
                <c:pt idx="11">
                  <c:v>0.81818970754143883</c:v>
                </c:pt>
                <c:pt idx="12">
                  <c:v>0.80773121996458985</c:v>
                </c:pt>
                <c:pt idx="13">
                  <c:v>0.83567980012829601</c:v>
                </c:pt>
                <c:pt idx="14">
                  <c:v>0.87119341563786001</c:v>
                </c:pt>
                <c:pt idx="15">
                  <c:v>0.87119341563786001</c:v>
                </c:pt>
                <c:pt idx="16">
                  <c:v>0.87</c:v>
                </c:pt>
                <c:pt idx="17">
                  <c:v>0.77500000000000002</c:v>
                </c:pt>
                <c:pt idx="18">
                  <c:v>0.79500000000000004</c:v>
                </c:pt>
                <c:pt idx="19">
                  <c:v>0.77500000000000002</c:v>
                </c:pt>
                <c:pt idx="20">
                  <c:v>0.75800000000000001</c:v>
                </c:pt>
                <c:pt idx="21">
                  <c:v>0.76200000000000001</c:v>
                </c:pt>
                <c:pt idx="22">
                  <c:v>0.76100000000000001</c:v>
                </c:pt>
                <c:pt idx="23">
                  <c:v>0.8</c:v>
                </c:pt>
                <c:pt idx="24">
                  <c:v>0.78</c:v>
                </c:pt>
                <c:pt idx="25">
                  <c:v>0.8</c:v>
                </c:pt>
                <c:pt idx="26">
                  <c:v>0.79557211069967182</c:v>
                </c:pt>
                <c:pt idx="27">
                  <c:v>0.82319067020463854</c:v>
                </c:pt>
                <c:pt idx="28">
                  <c:v>0.83518318566431193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2-4B07-8989-534C7C32C5C8}"/>
            </c:ext>
          </c:extLst>
        </c:ser>
        <c:ser>
          <c:idx val="1"/>
          <c:order val="1"/>
          <c:tx>
            <c:strRef>
              <c:f>'Did Not Fish'!$C$1</c:f>
              <c:strCache>
                <c:ptCount val="1"/>
                <c:pt idx="0">
                  <c:v>Did not Fish</c:v>
                </c:pt>
              </c:strCache>
            </c:strRef>
          </c:tx>
          <c:invertIfNegative val="0"/>
          <c:cat>
            <c:numRef>
              <c:f>'Did Not Fish'!$A$2:$A$30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'Did Not Fish'!$C$2:$C$30</c:f>
              <c:numCache>
                <c:formatCode>0%</c:formatCode>
                <c:ptCount val="29"/>
                <c:pt idx="0">
                  <c:v>0.30241492864983532</c:v>
                </c:pt>
                <c:pt idx="1">
                  <c:v>0.41879482539044172</c:v>
                </c:pt>
                <c:pt idx="2">
                  <c:v>0.35654972642420341</c:v>
                </c:pt>
                <c:pt idx="3">
                  <c:v>0.32813862883061001</c:v>
                </c:pt>
                <c:pt idx="4">
                  <c:v>0.35667722108400074</c:v>
                </c:pt>
                <c:pt idx="5">
                  <c:v>0.20809932013006208</c:v>
                </c:pt>
                <c:pt idx="6">
                  <c:v>0.27652550091074679</c:v>
                </c:pt>
                <c:pt idx="7">
                  <c:v>0.28021978021978022</c:v>
                </c:pt>
                <c:pt idx="8">
                  <c:v>0.18261068005476952</c:v>
                </c:pt>
                <c:pt idx="9">
                  <c:v>0.17530244236475689</c:v>
                </c:pt>
                <c:pt idx="10">
                  <c:v>0.25292248020255348</c:v>
                </c:pt>
                <c:pt idx="11">
                  <c:v>0.18181029245856115</c:v>
                </c:pt>
                <c:pt idx="12">
                  <c:v>0.19226878003541018</c:v>
                </c:pt>
                <c:pt idx="13">
                  <c:v>0.16432019987170399</c:v>
                </c:pt>
                <c:pt idx="14">
                  <c:v>0.12880658436213993</c:v>
                </c:pt>
                <c:pt idx="15">
                  <c:v>0.12880658436213993</c:v>
                </c:pt>
                <c:pt idx="16">
                  <c:v>0.13100000000000001</c:v>
                </c:pt>
                <c:pt idx="17">
                  <c:v>0.22500000000000001</c:v>
                </c:pt>
                <c:pt idx="18">
                  <c:v>0.20499999999999999</c:v>
                </c:pt>
                <c:pt idx="19">
                  <c:v>0.22500000000000001</c:v>
                </c:pt>
                <c:pt idx="20">
                  <c:v>0.24199999999999999</c:v>
                </c:pt>
                <c:pt idx="21">
                  <c:v>0.23799999999999999</c:v>
                </c:pt>
                <c:pt idx="22">
                  <c:v>0.23899999999999999</c:v>
                </c:pt>
                <c:pt idx="23">
                  <c:v>0.2</c:v>
                </c:pt>
                <c:pt idx="24">
                  <c:v>0.22</c:v>
                </c:pt>
                <c:pt idx="25">
                  <c:v>0.2</c:v>
                </c:pt>
                <c:pt idx="26">
                  <c:v>0.20442788930032821</c:v>
                </c:pt>
                <c:pt idx="27">
                  <c:v>0.17680932979536143</c:v>
                </c:pt>
                <c:pt idx="28">
                  <c:v>0.16481681433568812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E2-4B07-8989-534C7C32C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488832"/>
        <c:axId val="160494720"/>
      </c:barChart>
      <c:catAx>
        <c:axId val="160488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60494720"/>
        <c:crosses val="autoZero"/>
        <c:auto val="1"/>
        <c:lblAlgn val="ctr"/>
        <c:lblOffset val="100"/>
        <c:noMultiLvlLbl val="0"/>
      </c:catAx>
      <c:valAx>
        <c:axId val="160494720"/>
        <c:scaling>
          <c:orientation val="minMax"/>
          <c:max val="1"/>
        </c:scaling>
        <c:delete val="0"/>
        <c:axPos val="l"/>
        <c:numFmt formatCode="0%" sourceLinked="1"/>
        <c:majorTickMark val="out"/>
        <c:minorTickMark val="none"/>
        <c:tickLblPos val="nextTo"/>
        <c:crossAx val="160488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123824</xdr:colOff>
      <xdr:row>9</xdr:row>
      <xdr:rowOff>66675</xdr:rowOff>
    </xdr:from>
    <xdr:to>
      <xdr:col>38</xdr:col>
      <xdr:colOff>609599</xdr:colOff>
      <xdr:row>16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17440E3-0455-4506-A2D1-CD49E9D02677}"/>
            </a:ext>
          </a:extLst>
        </xdr:cNvPr>
        <xdr:cNvSpPr txBox="1"/>
      </xdr:nvSpPr>
      <xdr:spPr>
        <a:xfrm>
          <a:off x="9629774" y="1371600"/>
          <a:ext cx="4752975" cy="1047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Copy formulas in table from 2022 into 2023</a:t>
          </a:r>
          <a:r>
            <a:rPr lang="en-US" sz="1100" baseline="0"/>
            <a:t> then copy and paste 2022 as values. Paste source data above from PU PERMITS -EXPANDED HARVEST tab. 2023 should update in the table.</a:t>
          </a:r>
        </a:p>
        <a:p>
          <a:r>
            <a:rPr lang="en-US" sz="1100" baseline="0"/>
            <a:t>Extend formulas for Min, Mean, Max and copy across all. Days need to be updated manually.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28575</xdr:rowOff>
    </xdr:from>
    <xdr:to>
      <xdr:col>18</xdr:col>
      <xdr:colOff>314325</xdr:colOff>
      <xdr:row>61</xdr:row>
      <xdr:rowOff>19050</xdr:rowOff>
    </xdr:to>
    <xdr:graphicFrame macro="">
      <xdr:nvGraphicFramePr>
        <xdr:cNvPr id="1081" name="Chart 1">
          <a:extLst>
            <a:ext uri="{FF2B5EF4-FFF2-40B4-BE49-F238E27FC236}">
              <a16:creationId xmlns:a16="http://schemas.microsoft.com/office/drawing/2014/main" id="{00000000-0008-0000-0100-000039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386451</xdr:colOff>
      <xdr:row>0</xdr:row>
      <xdr:rowOff>119944</xdr:rowOff>
    </xdr:from>
    <xdr:to>
      <xdr:col>36</xdr:col>
      <xdr:colOff>109522</xdr:colOff>
      <xdr:row>42</xdr:row>
      <xdr:rowOff>99964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FBA402-73C0-4392-A039-4480634DDA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351911</xdr:colOff>
      <xdr:row>0</xdr:row>
      <xdr:rowOff>121740</xdr:rowOff>
    </xdr:from>
    <xdr:to>
      <xdr:col>36</xdr:col>
      <xdr:colOff>81331</xdr:colOff>
      <xdr:row>42</xdr:row>
      <xdr:rowOff>102690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6967F7-4D74-BAEE-1EB9-2D6FC6B48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98424</xdr:colOff>
      <xdr:row>2</xdr:row>
      <xdr:rowOff>65087</xdr:rowOff>
    </xdr:from>
    <xdr:to>
      <xdr:col>20</xdr:col>
      <xdr:colOff>547688</xdr:colOff>
      <xdr:row>25</xdr:row>
      <xdr:rowOff>19050</xdr:rowOff>
    </xdr:to>
    <xdr:graphicFrame macro="">
      <xdr:nvGraphicFramePr>
        <xdr:cNvPr id="192530" name="Chart 6">
          <a:extLst>
            <a:ext uri="{FF2B5EF4-FFF2-40B4-BE49-F238E27FC236}">
              <a16:creationId xmlns:a16="http://schemas.microsoft.com/office/drawing/2014/main" id="{00000000-0008-0000-0200-000012F0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R1186"/>
  <sheetViews>
    <sheetView tabSelected="1" topLeftCell="A204" zoomScale="90" zoomScaleNormal="90" workbookViewId="0">
      <selection activeCell="L230" sqref="L230"/>
    </sheetView>
  </sheetViews>
  <sheetFormatPr defaultColWidth="9.1796875" defaultRowHeight="13" x14ac:dyDescent="0.3"/>
  <cols>
    <col min="1" max="1" width="5.54296875" style="1" customWidth="1"/>
    <col min="2" max="2" width="0.7265625" style="1" customWidth="1"/>
    <col min="3" max="3" width="4.81640625" style="1" customWidth="1"/>
    <col min="4" max="4" width="7.54296875" style="67" customWidth="1"/>
    <col min="5" max="5" width="3.7265625" style="1" customWidth="1"/>
    <col min="6" max="6" width="4.7265625" style="77" customWidth="1"/>
    <col min="7" max="7" width="0.7265625" style="1" customWidth="1"/>
    <col min="8" max="8" width="8.7265625" style="67" customWidth="1"/>
    <col min="9" max="9" width="5.26953125" style="1" customWidth="1"/>
    <col min="10" max="10" width="4.453125" style="77" customWidth="1"/>
    <col min="11" max="11" width="0.7265625" style="1" customWidth="1"/>
    <col min="12" max="12" width="6.1796875" style="1" customWidth="1"/>
    <col min="13" max="13" width="3.7265625" style="1" customWidth="1"/>
    <col min="14" max="14" width="5.453125" style="77" customWidth="1"/>
    <col min="15" max="15" width="0.7265625" style="1" customWidth="1"/>
    <col min="16" max="16" width="7.1796875" style="1" customWidth="1"/>
    <col min="17" max="17" width="4.1796875" style="1" customWidth="1"/>
    <col min="18" max="18" width="5" style="77" customWidth="1"/>
    <col min="19" max="19" width="0.7265625" style="1" customWidth="1"/>
    <col min="20" max="20" width="8.26953125" style="1" customWidth="1"/>
    <col min="21" max="21" width="4" style="1" customWidth="1"/>
    <col min="22" max="22" width="5.26953125" style="77" customWidth="1"/>
    <col min="23" max="23" width="0.7265625" style="1" customWidth="1"/>
    <col min="24" max="24" width="6.26953125" style="1" customWidth="1"/>
    <col min="25" max="25" width="3.81640625" style="1" customWidth="1"/>
    <col min="26" max="26" width="5.7265625" style="77" customWidth="1"/>
    <col min="27" max="27" width="0.7265625" style="1" customWidth="1"/>
    <col min="28" max="28" width="8.54296875" style="67" customWidth="1"/>
    <col min="29" max="29" width="5.26953125" style="1" customWidth="1"/>
    <col min="30" max="30" width="4.7265625" style="77" customWidth="1"/>
    <col min="31" max="31" width="9.1796875" style="1" customWidth="1"/>
    <col min="32" max="32" width="11.7265625" style="1" hidden="1" customWidth="1"/>
    <col min="33" max="33" width="17.7265625" style="1" hidden="1" customWidth="1"/>
    <col min="34" max="34" width="28.54296875" style="123" hidden="1" customWidth="1"/>
    <col min="35" max="35" width="29.54296875" style="1" hidden="1" customWidth="1"/>
    <col min="36" max="36" width="24.54296875" style="1" hidden="1" customWidth="1"/>
    <col min="37" max="37" width="20.453125" style="1" hidden="1" customWidth="1"/>
    <col min="38" max="38" width="22.54296875" style="1" hidden="1" customWidth="1"/>
    <col min="39" max="39" width="18.1796875" style="1" hidden="1" customWidth="1"/>
    <col min="40" max="40" width="11.7265625" style="1" hidden="1" customWidth="1"/>
    <col min="41" max="41" width="10.26953125" style="1" hidden="1" customWidth="1"/>
    <col min="42" max="42" width="21" style="123" hidden="1" customWidth="1"/>
    <col min="43" max="43" width="21.81640625" style="1" hidden="1" customWidth="1"/>
    <col min="44" max="44" width="17" style="1" hidden="1" customWidth="1"/>
    <col min="45" max="45" width="12.81640625" style="1" hidden="1" customWidth="1"/>
    <col min="46" max="46" width="15" style="1" hidden="1" customWidth="1"/>
    <col min="47" max="47" width="10.54296875" style="1" hidden="1" customWidth="1"/>
    <col min="48" max="48" width="42.453125" style="1" hidden="1" customWidth="1"/>
    <col min="49" max="16384" width="9.1796875" style="1"/>
  </cols>
  <sheetData>
    <row r="1" spans="1:49" ht="12.75" customHeight="1" x14ac:dyDescent="0.3">
      <c r="AG1" s="123" t="s">
        <v>69</v>
      </c>
      <c r="AH1" s="123" t="s">
        <v>70</v>
      </c>
      <c r="AI1" s="123" t="s">
        <v>71</v>
      </c>
      <c r="AJ1" s="123" t="s">
        <v>72</v>
      </c>
      <c r="AK1" s="123" t="s">
        <v>73</v>
      </c>
      <c r="AL1" s="123" t="s">
        <v>74</v>
      </c>
      <c r="AM1" s="123" t="s">
        <v>7</v>
      </c>
      <c r="AN1" s="170"/>
      <c r="AQ1" s="123"/>
      <c r="AR1" s="123"/>
      <c r="AS1" s="123"/>
      <c r="AT1" s="123"/>
      <c r="AU1" s="135"/>
    </row>
    <row r="2" spans="1:49" ht="11.25" customHeight="1" x14ac:dyDescent="0.3">
      <c r="A2" s="25"/>
      <c r="B2" s="99"/>
      <c r="C2" s="99" t="s">
        <v>16</v>
      </c>
      <c r="D2" s="203" t="s">
        <v>1</v>
      </c>
      <c r="E2" s="204"/>
      <c r="F2" s="204"/>
      <c r="G2" s="26"/>
      <c r="H2" s="203" t="s">
        <v>2</v>
      </c>
      <c r="I2" s="203"/>
      <c r="J2" s="204"/>
      <c r="K2" s="26"/>
      <c r="L2" s="203" t="s">
        <v>3</v>
      </c>
      <c r="M2" s="203"/>
      <c r="N2" s="204"/>
      <c r="O2" s="26"/>
      <c r="P2" s="203" t="s">
        <v>4</v>
      </c>
      <c r="Q2" s="203"/>
      <c r="R2" s="204"/>
      <c r="S2" s="26"/>
      <c r="T2" s="203" t="s">
        <v>5</v>
      </c>
      <c r="U2" s="203"/>
      <c r="V2" s="204"/>
      <c r="W2" s="26"/>
      <c r="X2" s="203" t="s">
        <v>6</v>
      </c>
      <c r="Y2" s="203"/>
      <c r="Z2" s="204"/>
      <c r="AA2" s="26"/>
      <c r="AB2" s="203" t="s">
        <v>7</v>
      </c>
      <c r="AC2" s="205"/>
      <c r="AD2" s="204"/>
      <c r="AF2" t="s">
        <v>35</v>
      </c>
      <c r="AG2" t="s">
        <v>36</v>
      </c>
      <c r="AH2" t="s">
        <v>37</v>
      </c>
      <c r="AI2" t="s">
        <v>38</v>
      </c>
      <c r="AJ2" t="s">
        <v>39</v>
      </c>
      <c r="AK2" t="s">
        <v>40</v>
      </c>
      <c r="AL2" t="s">
        <v>41</v>
      </c>
      <c r="AM2" t="s">
        <v>42</v>
      </c>
      <c r="AN2" s="171" t="s">
        <v>35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/>
      <c r="AW2" s="1" t="s">
        <v>68</v>
      </c>
    </row>
    <row r="3" spans="1:49" ht="11.25" customHeight="1" x14ac:dyDescent="0.3">
      <c r="A3" s="27" t="s">
        <v>8</v>
      </c>
      <c r="B3" s="27"/>
      <c r="C3" s="27" t="s">
        <v>17</v>
      </c>
      <c r="D3" s="68" t="s">
        <v>9</v>
      </c>
      <c r="E3" s="27" t="s">
        <v>10</v>
      </c>
      <c r="F3" s="78" t="s">
        <v>18</v>
      </c>
      <c r="G3" s="27"/>
      <c r="H3" s="68" t="s">
        <v>9</v>
      </c>
      <c r="I3" s="27" t="s">
        <v>10</v>
      </c>
      <c r="J3" s="78" t="s">
        <v>18</v>
      </c>
      <c r="K3" s="27"/>
      <c r="L3" s="27" t="s">
        <v>9</v>
      </c>
      <c r="M3" s="27" t="s">
        <v>10</v>
      </c>
      <c r="N3" s="78" t="s">
        <v>18</v>
      </c>
      <c r="O3" s="27"/>
      <c r="P3" s="27" t="s">
        <v>9</v>
      </c>
      <c r="Q3" s="27" t="s">
        <v>10</v>
      </c>
      <c r="R3" s="78" t="s">
        <v>18</v>
      </c>
      <c r="S3" s="27"/>
      <c r="T3" s="27" t="s">
        <v>9</v>
      </c>
      <c r="U3" s="27" t="s">
        <v>10</v>
      </c>
      <c r="V3" s="78" t="s">
        <v>18</v>
      </c>
      <c r="W3" s="27"/>
      <c r="X3" s="27" t="s">
        <v>9</v>
      </c>
      <c r="Y3" s="27" t="s">
        <v>10</v>
      </c>
      <c r="Z3" s="78" t="s">
        <v>18</v>
      </c>
      <c r="AA3" s="27"/>
      <c r="AB3" s="68" t="s">
        <v>9</v>
      </c>
      <c r="AC3" s="27" t="s">
        <v>10</v>
      </c>
      <c r="AD3" s="78" t="s">
        <v>18</v>
      </c>
      <c r="AF3" t="s">
        <v>50</v>
      </c>
      <c r="AG3" s="134">
        <v>1043.6326530612246</v>
      </c>
      <c r="AH3" s="134">
        <v>716.9591836734694</v>
      </c>
      <c r="AI3" s="134">
        <v>0</v>
      </c>
      <c r="AJ3" s="134">
        <v>127</v>
      </c>
      <c r="AK3" s="134">
        <v>279.87755102040819</v>
      </c>
      <c r="AL3" s="134">
        <v>0</v>
      </c>
      <c r="AM3" s="134">
        <v>2167.4693877551022</v>
      </c>
      <c r="AN3" s="171" t="s">
        <v>50</v>
      </c>
      <c r="AO3" s="134">
        <v>111.72219364293277</v>
      </c>
      <c r="AP3" s="134">
        <v>79.752889730179561</v>
      </c>
      <c r="AQ3" s="134">
        <v>0</v>
      </c>
      <c r="AR3" s="134">
        <v>0</v>
      </c>
      <c r="AS3" s="134">
        <v>4.3501928174410072</v>
      </c>
      <c r="AT3" s="134">
        <v>0</v>
      </c>
      <c r="AU3" s="134">
        <v>137.0409793063408</v>
      </c>
      <c r="AV3"/>
    </row>
    <row r="4" spans="1:49" ht="11.25" customHeight="1" x14ac:dyDescent="0.35">
      <c r="A4" s="41" t="s">
        <v>62</v>
      </c>
      <c r="B4" s="29"/>
      <c r="C4" s="29"/>
      <c r="D4" s="69"/>
      <c r="E4" s="29"/>
      <c r="F4" s="21"/>
      <c r="G4" s="29"/>
      <c r="H4" s="69"/>
      <c r="I4" s="29"/>
      <c r="J4" s="21"/>
      <c r="K4" s="29"/>
      <c r="L4" s="29"/>
      <c r="M4" s="29"/>
      <c r="N4" s="21"/>
      <c r="O4" s="29"/>
      <c r="P4" s="29"/>
      <c r="Q4" s="29"/>
      <c r="R4" s="21"/>
      <c r="S4" s="29"/>
      <c r="T4" s="29"/>
      <c r="U4" s="29"/>
      <c r="V4" s="21"/>
      <c r="W4" s="29"/>
      <c r="X4" s="29"/>
      <c r="Y4" s="29"/>
      <c r="Z4" s="21"/>
      <c r="AA4" s="29"/>
      <c r="AB4" s="69"/>
      <c r="AC4" s="29"/>
      <c r="AD4" s="21"/>
      <c r="AF4" t="s">
        <v>51</v>
      </c>
      <c r="AG4" s="134">
        <v>1187.7142857142858</v>
      </c>
      <c r="AH4" s="134">
        <v>1678.0408163265306</v>
      </c>
      <c r="AI4" s="134">
        <v>0</v>
      </c>
      <c r="AJ4" s="134">
        <v>347.75510204081633</v>
      </c>
      <c r="AK4" s="134">
        <v>414.16326530612241</v>
      </c>
      <c r="AL4" s="134">
        <v>0</v>
      </c>
      <c r="AM4" s="134">
        <v>3627.6734693877552</v>
      </c>
      <c r="AN4" s="171" t="s">
        <v>51</v>
      </c>
      <c r="AO4" s="134">
        <v>67.649644350804877</v>
      </c>
      <c r="AP4" s="134">
        <v>28.773122317066765</v>
      </c>
      <c r="AQ4" s="134">
        <v>0</v>
      </c>
      <c r="AR4" s="134">
        <v>8.7003856348820143</v>
      </c>
      <c r="AS4" s="134">
        <v>46.215921560348477</v>
      </c>
      <c r="AT4" s="134">
        <v>0</v>
      </c>
      <c r="AU4" s="134">
        <v>86.892997195164455</v>
      </c>
      <c r="AV4"/>
    </row>
    <row r="5" spans="1:49" ht="11.25" customHeight="1" x14ac:dyDescent="0.3">
      <c r="A5" s="29">
        <v>1996</v>
      </c>
      <c r="B5" s="37"/>
      <c r="C5" s="47">
        <v>27</v>
      </c>
      <c r="D5" s="70">
        <v>10503</v>
      </c>
      <c r="E5" s="49">
        <v>60</v>
      </c>
      <c r="F5" s="35">
        <f t="shared" ref="F5:F18" si="0">E5/D5*1.96</f>
        <v>1.1196800914024564E-2</v>
      </c>
      <c r="G5" s="37"/>
      <c r="H5" s="70">
        <v>102821</v>
      </c>
      <c r="I5" s="49">
        <v>367</v>
      </c>
      <c r="J5" s="35">
        <f t="shared" ref="J5:J18" si="1">I5/H5*1.96</f>
        <v>6.9958471518464125E-3</v>
      </c>
      <c r="K5" s="37"/>
      <c r="L5" s="48">
        <v>295</v>
      </c>
      <c r="M5" s="49">
        <v>5</v>
      </c>
      <c r="N5" s="35">
        <f t="shared" ref="N5:N18" si="2">M5/L5*1.96</f>
        <v>3.3220338983050844E-2</v>
      </c>
      <c r="O5" s="37"/>
      <c r="P5" s="48">
        <v>1932</v>
      </c>
      <c r="Q5" s="49">
        <v>29</v>
      </c>
      <c r="R5" s="35">
        <f t="shared" ref="R5:R18" si="3">Q5/P5*1.96</f>
        <v>2.9420289855072463E-2</v>
      </c>
      <c r="S5" s="37"/>
      <c r="T5" s="20">
        <v>2404</v>
      </c>
      <c r="U5" s="49">
        <v>33</v>
      </c>
      <c r="V5" s="35">
        <f t="shared" ref="V5:V18" si="4">U5/T5*1.96</f>
        <v>2.6905158069883528E-2</v>
      </c>
      <c r="W5" s="37"/>
      <c r="X5" s="48">
        <v>175</v>
      </c>
      <c r="Y5" s="48">
        <v>10</v>
      </c>
      <c r="Z5" s="35">
        <f t="shared" ref="Z5:Z18" si="5">Y5/X5*1.96</f>
        <v>0.11199999999999999</v>
      </c>
      <c r="AA5" s="37"/>
      <c r="AB5" s="69">
        <f t="shared" ref="AB5:AB18" si="6">SUM(H5,L5,P5,T5,X5)</f>
        <v>107627</v>
      </c>
      <c r="AC5" s="49">
        <v>375</v>
      </c>
      <c r="AD5" s="35">
        <f t="shared" ref="AD5:AD18" si="7">AC5/AB5*1.96</f>
        <v>6.8291413864550714E-3</v>
      </c>
      <c r="AF5" t="s">
        <v>52</v>
      </c>
      <c r="AG5" s="134">
        <v>19561.387755102041</v>
      </c>
      <c r="AH5" s="134">
        <v>12040.326530612245</v>
      </c>
      <c r="AI5" s="134">
        <v>356.77551020408163</v>
      </c>
      <c r="AJ5" s="134">
        <v>2029.3469387755101</v>
      </c>
      <c r="AK5" s="134">
        <v>329.0204081632653</v>
      </c>
      <c r="AL5" s="134">
        <v>0</v>
      </c>
      <c r="AM5" s="134">
        <v>34316.857142857145</v>
      </c>
      <c r="AN5" s="171" t="s">
        <v>52</v>
      </c>
      <c r="AO5" s="134">
        <v>84.419930044452428</v>
      </c>
      <c r="AP5" s="134">
        <v>81.121742197659074</v>
      </c>
      <c r="AQ5" s="134">
        <v>15.00365335822088</v>
      </c>
      <c r="AR5" s="134">
        <v>28.304692105955024</v>
      </c>
      <c r="AS5" s="134">
        <v>12.252880955667045</v>
      </c>
      <c r="AT5" s="134">
        <v>0</v>
      </c>
      <c r="AU5" s="134">
        <v>104.5157630212792</v>
      </c>
      <c r="AV5"/>
    </row>
    <row r="6" spans="1:49" ht="11.25" customHeight="1" x14ac:dyDescent="0.3">
      <c r="A6" s="29">
        <v>1997</v>
      </c>
      <c r="B6" s="37"/>
      <c r="C6" s="47">
        <v>22</v>
      </c>
      <c r="D6" s="70">
        <v>11023</v>
      </c>
      <c r="E6" s="49">
        <v>87</v>
      </c>
      <c r="F6" s="35">
        <f t="shared" si="0"/>
        <v>1.5469472920257642E-2</v>
      </c>
      <c r="G6" s="37"/>
      <c r="H6" s="70">
        <v>114619</v>
      </c>
      <c r="I6" s="49">
        <v>439</v>
      </c>
      <c r="J6" s="35">
        <f t="shared" si="1"/>
        <v>7.5069578342159679E-3</v>
      </c>
      <c r="K6" s="37"/>
      <c r="L6" s="48">
        <v>364</v>
      </c>
      <c r="M6" s="49">
        <v>13</v>
      </c>
      <c r="N6" s="35">
        <f t="shared" si="2"/>
        <v>6.9999999999999993E-2</v>
      </c>
      <c r="O6" s="37"/>
      <c r="P6" s="49">
        <v>559</v>
      </c>
      <c r="Q6" s="49">
        <v>21</v>
      </c>
      <c r="R6" s="35">
        <f t="shared" si="3"/>
        <v>7.3631484794275504E-2</v>
      </c>
      <c r="S6" s="37"/>
      <c r="T6" s="19">
        <v>619</v>
      </c>
      <c r="U6" s="49">
        <v>14</v>
      </c>
      <c r="V6" s="35">
        <f t="shared" si="4"/>
        <v>4.4329563812600968E-2</v>
      </c>
      <c r="W6" s="37"/>
      <c r="X6" s="48">
        <v>58</v>
      </c>
      <c r="Y6" s="48">
        <v>5</v>
      </c>
      <c r="Z6" s="35">
        <f t="shared" si="5"/>
        <v>0.16896551724137931</v>
      </c>
      <c r="AA6" s="37"/>
      <c r="AB6" s="69">
        <f t="shared" si="6"/>
        <v>116219</v>
      </c>
      <c r="AC6" s="49">
        <v>448</v>
      </c>
      <c r="AD6" s="35">
        <f t="shared" si="7"/>
        <v>7.5553911150500353E-3</v>
      </c>
      <c r="AF6" t="s">
        <v>53</v>
      </c>
      <c r="AG6" s="134">
        <v>2410.3673469387754</v>
      </c>
      <c r="AH6" s="134">
        <v>1626.6938775510205</v>
      </c>
      <c r="AI6" s="134">
        <v>20</v>
      </c>
      <c r="AJ6" s="134">
        <v>3</v>
      </c>
      <c r="AK6" s="134">
        <v>0</v>
      </c>
      <c r="AL6" s="134">
        <v>0</v>
      </c>
      <c r="AM6" s="134">
        <v>4060.0612244897961</v>
      </c>
      <c r="AN6" s="171" t="s">
        <v>53</v>
      </c>
      <c r="AO6" s="134">
        <v>58.639298508970086</v>
      </c>
      <c r="AP6" s="134">
        <v>35.398036814756516</v>
      </c>
      <c r="AQ6" s="134">
        <v>0</v>
      </c>
      <c r="AR6" s="134">
        <v>0</v>
      </c>
      <c r="AS6" s="134">
        <v>0</v>
      </c>
      <c r="AT6" s="134">
        <v>0</v>
      </c>
      <c r="AU6" s="134">
        <v>68.0858558054816</v>
      </c>
      <c r="AV6"/>
    </row>
    <row r="7" spans="1:49" ht="11.25" customHeight="1" x14ac:dyDescent="0.3">
      <c r="A7" s="29">
        <v>1998</v>
      </c>
      <c r="B7" s="37"/>
      <c r="C7" s="47">
        <v>18</v>
      </c>
      <c r="D7" s="70">
        <v>10802</v>
      </c>
      <c r="E7" s="49">
        <v>59</v>
      </c>
      <c r="F7" s="35">
        <f t="shared" si="0"/>
        <v>1.0705424921310868E-2</v>
      </c>
      <c r="G7" s="37"/>
      <c r="H7" s="70">
        <v>103847</v>
      </c>
      <c r="I7" s="49">
        <v>716</v>
      </c>
      <c r="J7" s="35">
        <f t="shared" si="1"/>
        <v>1.3513726925188017E-2</v>
      </c>
      <c r="K7" s="37"/>
      <c r="L7" s="48">
        <v>254</v>
      </c>
      <c r="M7" s="49">
        <v>10</v>
      </c>
      <c r="N7" s="35">
        <f t="shared" si="2"/>
        <v>7.716535433070866E-2</v>
      </c>
      <c r="O7" s="37"/>
      <c r="P7" s="48">
        <v>1011</v>
      </c>
      <c r="Q7" s="49">
        <v>62</v>
      </c>
      <c r="R7" s="35">
        <f t="shared" si="3"/>
        <v>0.12019782393669634</v>
      </c>
      <c r="S7" s="37"/>
      <c r="T7" s="20">
        <v>1032</v>
      </c>
      <c r="U7" s="49">
        <v>62</v>
      </c>
      <c r="V7" s="35">
        <f t="shared" si="4"/>
        <v>0.11775193798449612</v>
      </c>
      <c r="W7" s="37"/>
      <c r="X7" s="48">
        <v>85</v>
      </c>
      <c r="Y7" s="48">
        <v>3</v>
      </c>
      <c r="Z7" s="35">
        <f t="shared" si="5"/>
        <v>6.9176470588235298E-2</v>
      </c>
      <c r="AA7" s="37"/>
      <c r="AB7" s="69">
        <f t="shared" si="6"/>
        <v>106229</v>
      </c>
      <c r="AC7" s="49">
        <v>724</v>
      </c>
      <c r="AD7" s="35">
        <f t="shared" si="7"/>
        <v>1.3358310819079537E-2</v>
      </c>
      <c r="AF7" t="s">
        <v>54</v>
      </c>
      <c r="AG7" s="134">
        <v>10</v>
      </c>
      <c r="AH7" s="134">
        <v>12</v>
      </c>
      <c r="AI7" s="134">
        <v>6</v>
      </c>
      <c r="AJ7" s="134">
        <v>4</v>
      </c>
      <c r="AK7" s="134">
        <v>0</v>
      </c>
      <c r="AL7" s="134">
        <v>0</v>
      </c>
      <c r="AM7" s="134">
        <v>32</v>
      </c>
      <c r="AN7" s="171" t="s">
        <v>54</v>
      </c>
      <c r="AO7" s="134">
        <v>0</v>
      </c>
      <c r="AP7" s="134">
        <v>0</v>
      </c>
      <c r="AQ7" s="134">
        <v>0</v>
      </c>
      <c r="AR7" s="134">
        <v>0</v>
      </c>
      <c r="AS7" s="134">
        <v>0</v>
      </c>
      <c r="AT7" s="134">
        <v>0</v>
      </c>
      <c r="AU7" s="134">
        <v>0</v>
      </c>
      <c r="AV7"/>
    </row>
    <row r="8" spans="1:49" ht="11.25" customHeight="1" x14ac:dyDescent="0.3">
      <c r="A8" s="29">
        <v>1999</v>
      </c>
      <c r="B8" s="37"/>
      <c r="C8" s="47">
        <v>22</v>
      </c>
      <c r="D8" s="70">
        <v>13738</v>
      </c>
      <c r="E8" s="49">
        <v>79</v>
      </c>
      <c r="F8" s="35">
        <f t="shared" si="0"/>
        <v>1.1270927354782355E-2</v>
      </c>
      <c r="G8" s="37"/>
      <c r="H8" s="70">
        <v>149504</v>
      </c>
      <c r="I8" s="48">
        <v>1084</v>
      </c>
      <c r="J8" s="35">
        <f t="shared" si="1"/>
        <v>1.4211258561643837E-2</v>
      </c>
      <c r="K8" s="37"/>
      <c r="L8" s="48">
        <v>488</v>
      </c>
      <c r="M8" s="49">
        <v>13</v>
      </c>
      <c r="N8" s="35">
        <f t="shared" si="2"/>
        <v>5.2213114754098358E-2</v>
      </c>
      <c r="O8" s="37"/>
      <c r="P8" s="48">
        <v>1009</v>
      </c>
      <c r="Q8" s="49">
        <v>108</v>
      </c>
      <c r="R8" s="35">
        <f t="shared" si="3"/>
        <v>0.20979187314172448</v>
      </c>
      <c r="S8" s="37"/>
      <c r="T8" s="20">
        <v>1666</v>
      </c>
      <c r="U8" s="49">
        <v>64</v>
      </c>
      <c r="V8" s="35">
        <f t="shared" si="4"/>
        <v>7.5294117647058817E-2</v>
      </c>
      <c r="W8" s="37"/>
      <c r="X8" s="48">
        <v>102</v>
      </c>
      <c r="Y8" s="48">
        <v>13</v>
      </c>
      <c r="Z8" s="35">
        <f t="shared" si="5"/>
        <v>0.24980392156862744</v>
      </c>
      <c r="AA8" s="37"/>
      <c r="AB8" s="69">
        <f t="shared" si="6"/>
        <v>152769</v>
      </c>
      <c r="AC8" s="48">
        <v>1094</v>
      </c>
      <c r="AD8" s="35">
        <f t="shared" si="7"/>
        <v>1.4035831876886017E-2</v>
      </c>
      <c r="AF8" t="s">
        <v>55</v>
      </c>
      <c r="AG8" s="134">
        <v>2930.9387755102043</v>
      </c>
      <c r="AH8" s="134">
        <v>1648.4897959183672</v>
      </c>
      <c r="AI8" s="134">
        <v>0</v>
      </c>
      <c r="AJ8" s="134">
        <v>602.14285714285711</v>
      </c>
      <c r="AK8" s="134">
        <v>160.14285714285714</v>
      </c>
      <c r="AL8" s="134">
        <v>0</v>
      </c>
      <c r="AM8" s="134">
        <v>5341.7142857142853</v>
      </c>
      <c r="AN8" s="171" t="s">
        <v>55</v>
      </c>
      <c r="AO8" s="134">
        <v>90.836071749356975</v>
      </c>
      <c r="AP8" s="134">
        <v>108.60986488865881</v>
      </c>
      <c r="AQ8" s="134">
        <v>0</v>
      </c>
      <c r="AR8" s="134">
        <v>18.944239160022217</v>
      </c>
      <c r="AS8" s="134">
        <v>26.456086235098311</v>
      </c>
      <c r="AT8" s="134">
        <v>0</v>
      </c>
      <c r="AU8" s="134">
        <v>144.49574096686138</v>
      </c>
      <c r="AV8"/>
    </row>
    <row r="9" spans="1:49" ht="12" customHeight="1" x14ac:dyDescent="0.3">
      <c r="A9" s="29">
        <v>2000</v>
      </c>
      <c r="B9" s="37"/>
      <c r="C9" s="47">
        <v>22</v>
      </c>
      <c r="D9" s="70">
        <v>12354</v>
      </c>
      <c r="E9" s="49">
        <v>69</v>
      </c>
      <c r="F9" s="35">
        <f t="shared" si="0"/>
        <v>1.0947061680427392E-2</v>
      </c>
      <c r="G9" s="37"/>
      <c r="H9" s="70">
        <v>98262</v>
      </c>
      <c r="I9" s="49">
        <v>752</v>
      </c>
      <c r="J9" s="35">
        <f t="shared" si="1"/>
        <v>1.4999898231259285E-2</v>
      </c>
      <c r="K9" s="37"/>
      <c r="L9" s="48">
        <v>410</v>
      </c>
      <c r="M9" s="49">
        <v>18</v>
      </c>
      <c r="N9" s="35">
        <f t="shared" si="2"/>
        <v>8.6048780487804871E-2</v>
      </c>
      <c r="O9" s="37"/>
      <c r="P9" s="48">
        <v>1449</v>
      </c>
      <c r="Q9" s="49">
        <v>62</v>
      </c>
      <c r="R9" s="35">
        <f t="shared" si="3"/>
        <v>8.3864734299516894E-2</v>
      </c>
      <c r="S9" s="37"/>
      <c r="T9" s="20">
        <v>1457</v>
      </c>
      <c r="U9" s="49">
        <v>75</v>
      </c>
      <c r="V9" s="35">
        <f t="shared" si="4"/>
        <v>0.10089224433768017</v>
      </c>
      <c r="W9" s="37"/>
      <c r="X9" s="48">
        <v>193</v>
      </c>
      <c r="Y9" s="48">
        <v>31</v>
      </c>
      <c r="Z9" s="35">
        <f t="shared" si="5"/>
        <v>0.31481865284974092</v>
      </c>
      <c r="AA9" s="37"/>
      <c r="AB9" s="69">
        <f t="shared" si="6"/>
        <v>101771</v>
      </c>
      <c r="AC9" s="49">
        <v>762</v>
      </c>
      <c r="AD9" s="35">
        <f t="shared" si="7"/>
        <v>1.4675300429395407E-2</v>
      </c>
      <c r="AF9" t="s">
        <v>56</v>
      </c>
      <c r="AG9" s="134">
        <v>344535.93877551018</v>
      </c>
      <c r="AH9" s="134">
        <v>181393.14285714287</v>
      </c>
      <c r="AI9" s="134">
        <v>7582.6530612244896</v>
      </c>
      <c r="AJ9" s="134">
        <v>18494.673469387755</v>
      </c>
      <c r="AK9" s="134">
        <v>4421.8775510204086</v>
      </c>
      <c r="AL9" s="134">
        <v>0</v>
      </c>
      <c r="AM9" s="134">
        <v>556428.28571428568</v>
      </c>
      <c r="AN9" s="171" t="s">
        <v>56</v>
      </c>
      <c r="AO9" s="134">
        <v>1722.6998010111429</v>
      </c>
      <c r="AP9" s="134">
        <v>1274.1663568489771</v>
      </c>
      <c r="AQ9" s="134">
        <v>327.18601463960772</v>
      </c>
      <c r="AR9" s="134">
        <v>436.60804794583629</v>
      </c>
      <c r="AS9" s="134">
        <v>203.7620267511999</v>
      </c>
      <c r="AT9" s="134">
        <v>0</v>
      </c>
      <c r="AU9" s="134">
        <v>2037.0675602374306</v>
      </c>
      <c r="AV9"/>
    </row>
    <row r="10" spans="1:49" ht="14.25" customHeight="1" thickBot="1" x14ac:dyDescent="0.35">
      <c r="A10" s="46">
        <v>2001</v>
      </c>
      <c r="B10" s="37"/>
      <c r="C10" s="47">
        <v>22</v>
      </c>
      <c r="D10" s="70">
        <v>14772</v>
      </c>
      <c r="E10" s="48">
        <v>66</v>
      </c>
      <c r="F10" s="35">
        <f t="shared" si="0"/>
        <v>8.7571080422420809E-3</v>
      </c>
      <c r="G10" s="37"/>
      <c r="H10" s="70">
        <v>150766</v>
      </c>
      <c r="I10" s="49">
        <v>909</v>
      </c>
      <c r="J10" s="35">
        <f t="shared" si="1"/>
        <v>1.1817253226854861E-2</v>
      </c>
      <c r="K10" s="37"/>
      <c r="L10" s="48">
        <v>638</v>
      </c>
      <c r="M10" s="49">
        <v>15</v>
      </c>
      <c r="N10" s="35">
        <f t="shared" si="2"/>
        <v>4.6081504702194361E-2</v>
      </c>
      <c r="O10" s="37"/>
      <c r="P10" s="48">
        <v>1555</v>
      </c>
      <c r="Q10" s="49">
        <v>105</v>
      </c>
      <c r="R10" s="35">
        <f t="shared" si="3"/>
        <v>0.13234726688102894</v>
      </c>
      <c r="S10" s="37"/>
      <c r="T10" s="20">
        <v>1326</v>
      </c>
      <c r="U10" s="49">
        <v>37</v>
      </c>
      <c r="V10" s="35">
        <f t="shared" si="4"/>
        <v>5.4690799396681748E-2</v>
      </c>
      <c r="W10" s="37"/>
      <c r="X10" s="48">
        <v>155</v>
      </c>
      <c r="Y10" s="48">
        <v>19</v>
      </c>
      <c r="Z10" s="35">
        <f t="shared" si="5"/>
        <v>0.24025806451612902</v>
      </c>
      <c r="AA10" s="37"/>
      <c r="AB10" s="69">
        <f t="shared" si="6"/>
        <v>154440</v>
      </c>
      <c r="AC10" s="48">
        <v>926</v>
      </c>
      <c r="AD10" s="35">
        <f t="shared" si="7"/>
        <v>1.1751877751877752E-2</v>
      </c>
      <c r="AF10"/>
      <c r="AG10"/>
      <c r="AH10"/>
      <c r="AI10"/>
      <c r="AJ10"/>
      <c r="AK10"/>
      <c r="AL10"/>
      <c r="AM10"/>
      <c r="AN10" s="121"/>
      <c r="AO10"/>
      <c r="AP10"/>
      <c r="AQ10"/>
      <c r="AR10"/>
      <c r="AS10"/>
      <c r="AT10"/>
      <c r="AU10"/>
      <c r="AV10" s="121"/>
    </row>
    <row r="11" spans="1:49" ht="11.25" customHeight="1" x14ac:dyDescent="0.3">
      <c r="A11" s="46">
        <v>2002</v>
      </c>
      <c r="B11" s="37"/>
      <c r="C11" s="47">
        <v>22</v>
      </c>
      <c r="D11" s="70">
        <v>14840</v>
      </c>
      <c r="E11" s="48">
        <v>56</v>
      </c>
      <c r="F11" s="35">
        <f t="shared" si="0"/>
        <v>7.3962264150943396E-3</v>
      </c>
      <c r="G11" s="37"/>
      <c r="H11" s="70">
        <v>180028</v>
      </c>
      <c r="I11" s="49">
        <v>844</v>
      </c>
      <c r="J11" s="35">
        <f t="shared" si="1"/>
        <v>9.1887928544448633E-3</v>
      </c>
      <c r="K11" s="37"/>
      <c r="L11" s="48">
        <v>606</v>
      </c>
      <c r="M11" s="49">
        <v>11</v>
      </c>
      <c r="N11" s="35">
        <f t="shared" si="2"/>
        <v>3.5577557755775577E-2</v>
      </c>
      <c r="O11" s="37"/>
      <c r="P11" s="48">
        <v>1721</v>
      </c>
      <c r="Q11" s="49">
        <v>64</v>
      </c>
      <c r="R11" s="35">
        <f t="shared" si="3"/>
        <v>7.2887855897733875E-2</v>
      </c>
      <c r="S11" s="37"/>
      <c r="T11" s="20">
        <v>5662</v>
      </c>
      <c r="U11" s="49">
        <v>102</v>
      </c>
      <c r="V11" s="35">
        <f t="shared" si="4"/>
        <v>3.5309078064288235E-2</v>
      </c>
      <c r="W11" s="37"/>
      <c r="X11" s="48">
        <v>551</v>
      </c>
      <c r="Y11" s="48">
        <v>36</v>
      </c>
      <c r="Z11" s="35">
        <f t="shared" si="5"/>
        <v>0.12805807622504536</v>
      </c>
      <c r="AA11" s="37"/>
      <c r="AB11" s="69">
        <f t="shared" si="6"/>
        <v>188568</v>
      </c>
      <c r="AC11" s="48">
        <v>874</v>
      </c>
      <c r="AD11" s="35">
        <f t="shared" si="7"/>
        <v>9.0844682024521645E-3</v>
      </c>
      <c r="AF11"/>
      <c r="AG11"/>
      <c r="AH11"/>
      <c r="AI11"/>
      <c r="AJ11"/>
      <c r="AK11"/>
      <c r="AL11"/>
      <c r="AM11"/>
      <c r="AO11" s="186">
        <f>AO3^2</f>
        <v>12481.848552388967</v>
      </c>
      <c r="AP11" s="187">
        <f>AP3^2</f>
        <v>6360.5234203141808</v>
      </c>
      <c r="AQ11" s="187">
        <f t="shared" ref="AQ11:AU11" si="8">AQ3^2</f>
        <v>0</v>
      </c>
      <c r="AR11" s="187">
        <f t="shared" si="8"/>
        <v>0</v>
      </c>
      <c r="AS11" s="188">
        <f t="shared" si="8"/>
        <v>18.924177548915328</v>
      </c>
      <c r="AT11" s="188">
        <f t="shared" si="8"/>
        <v>0</v>
      </c>
      <c r="AU11" s="188">
        <f t="shared" si="8"/>
        <v>18780.230009240928</v>
      </c>
      <c r="AV11"/>
    </row>
    <row r="12" spans="1:49" ht="11.25" customHeight="1" x14ac:dyDescent="0.3">
      <c r="A12" s="46">
        <v>2003</v>
      </c>
      <c r="B12" s="37"/>
      <c r="C12" s="47">
        <v>22</v>
      </c>
      <c r="D12" s="70">
        <v>15263</v>
      </c>
      <c r="E12" s="48">
        <v>50</v>
      </c>
      <c r="F12" s="35">
        <f t="shared" si="0"/>
        <v>6.4207560767870009E-3</v>
      </c>
      <c r="G12" s="37"/>
      <c r="H12" s="70">
        <v>223580</v>
      </c>
      <c r="I12" s="48">
        <v>891</v>
      </c>
      <c r="J12" s="35">
        <f t="shared" si="1"/>
        <v>7.8108954289292428E-3</v>
      </c>
      <c r="K12" s="37"/>
      <c r="L12" s="48">
        <v>1016</v>
      </c>
      <c r="M12" s="49">
        <v>18</v>
      </c>
      <c r="N12" s="35">
        <f t="shared" si="2"/>
        <v>3.4724409448818896E-2</v>
      </c>
      <c r="O12" s="37"/>
      <c r="P12" s="48">
        <v>1332</v>
      </c>
      <c r="Q12" s="49">
        <v>68</v>
      </c>
      <c r="R12" s="35">
        <f t="shared" si="3"/>
        <v>0.10006006006006006</v>
      </c>
      <c r="S12" s="37"/>
      <c r="T12" s="20">
        <v>1647</v>
      </c>
      <c r="U12" s="49">
        <v>98</v>
      </c>
      <c r="V12" s="35">
        <f t="shared" si="4"/>
        <v>0.11662416514875532</v>
      </c>
      <c r="W12" s="37"/>
      <c r="X12" s="48">
        <v>249</v>
      </c>
      <c r="Y12" s="48">
        <v>22</v>
      </c>
      <c r="Z12" s="35">
        <f t="shared" si="5"/>
        <v>0.17317269076305222</v>
      </c>
      <c r="AA12" s="37"/>
      <c r="AB12" s="69">
        <f t="shared" si="6"/>
        <v>227824</v>
      </c>
      <c r="AC12" s="48">
        <v>905</v>
      </c>
      <c r="AD12" s="35">
        <f t="shared" si="7"/>
        <v>7.7858346794016436E-3</v>
      </c>
      <c r="AF12"/>
      <c r="AG12"/>
      <c r="AH12"/>
      <c r="AI12"/>
      <c r="AJ12"/>
      <c r="AK12"/>
      <c r="AL12"/>
      <c r="AM12"/>
      <c r="AO12" s="189">
        <f>AO4^2</f>
        <v>4576.474380790386</v>
      </c>
      <c r="AP12" s="121">
        <f t="shared" ref="AP12:AU12" si="9">AP4^2</f>
        <v>827.89256787288548</v>
      </c>
      <c r="AQ12" s="121">
        <f t="shared" si="9"/>
        <v>0</v>
      </c>
      <c r="AR12" s="121">
        <f t="shared" si="9"/>
        <v>75.696710195661311</v>
      </c>
      <c r="AS12" s="190">
        <f t="shared" si="9"/>
        <v>2135.9114056722833</v>
      </c>
      <c r="AT12" s="190">
        <f t="shared" si="9"/>
        <v>0</v>
      </c>
      <c r="AU12" s="190">
        <f t="shared" si="9"/>
        <v>7550.3929615588577</v>
      </c>
      <c r="AV12"/>
    </row>
    <row r="13" spans="1:49" ht="11.25" customHeight="1" x14ac:dyDescent="0.3">
      <c r="A13" s="46">
        <v>2004</v>
      </c>
      <c r="B13" s="37"/>
      <c r="C13" s="47">
        <v>22</v>
      </c>
      <c r="D13" s="70">
        <v>18513</v>
      </c>
      <c r="E13" s="48">
        <v>35</v>
      </c>
      <c r="F13" s="35">
        <f t="shared" si="0"/>
        <v>3.7055042402635986E-3</v>
      </c>
      <c r="G13" s="37"/>
      <c r="H13" s="70">
        <v>262831</v>
      </c>
      <c r="I13" s="48">
        <v>583</v>
      </c>
      <c r="J13" s="35">
        <f t="shared" si="1"/>
        <v>4.3475845695522975E-3</v>
      </c>
      <c r="K13" s="37"/>
      <c r="L13" s="48">
        <v>792</v>
      </c>
      <c r="M13" s="49">
        <v>7</v>
      </c>
      <c r="N13" s="35">
        <f t="shared" si="2"/>
        <v>1.7323232323232324E-2</v>
      </c>
      <c r="O13" s="37"/>
      <c r="P13" s="48">
        <v>2661</v>
      </c>
      <c r="Q13" s="49">
        <v>66</v>
      </c>
      <c r="R13" s="35">
        <f t="shared" si="3"/>
        <v>4.8613303269447572E-2</v>
      </c>
      <c r="S13" s="37"/>
      <c r="T13" s="20">
        <v>2103</v>
      </c>
      <c r="U13" s="49">
        <v>27</v>
      </c>
      <c r="V13" s="35">
        <f t="shared" si="4"/>
        <v>2.5164051355206846E-2</v>
      </c>
      <c r="W13" s="37"/>
      <c r="X13" s="48">
        <v>387</v>
      </c>
      <c r="Y13" s="48">
        <v>12</v>
      </c>
      <c r="Z13" s="35">
        <f t="shared" si="5"/>
        <v>6.077519379844961E-2</v>
      </c>
      <c r="AA13" s="37"/>
      <c r="AB13" s="69">
        <f t="shared" si="6"/>
        <v>268774</v>
      </c>
      <c r="AC13" s="48">
        <v>905</v>
      </c>
      <c r="AD13" s="35">
        <f t="shared" si="7"/>
        <v>6.5995966871795634E-3</v>
      </c>
      <c r="AF13"/>
      <c r="AG13"/>
      <c r="AH13"/>
      <c r="AI13"/>
      <c r="AJ13"/>
      <c r="AK13"/>
      <c r="AL13"/>
      <c r="AM13"/>
      <c r="AO13" s="189">
        <f t="shared" ref="AO13:AU13" si="10">AO7^2</f>
        <v>0</v>
      </c>
      <c r="AP13" s="121">
        <f t="shared" si="10"/>
        <v>0</v>
      </c>
      <c r="AQ13" s="121">
        <f t="shared" si="10"/>
        <v>0</v>
      </c>
      <c r="AR13" s="121">
        <f t="shared" si="10"/>
        <v>0</v>
      </c>
      <c r="AS13" s="190">
        <f t="shared" si="10"/>
        <v>0</v>
      </c>
      <c r="AT13" s="190">
        <f t="shared" si="10"/>
        <v>0</v>
      </c>
      <c r="AU13" s="190">
        <f t="shared" si="10"/>
        <v>0</v>
      </c>
      <c r="AV13" t="s">
        <v>57</v>
      </c>
    </row>
    <row r="14" spans="1:49" ht="11.25" customHeight="1" x14ac:dyDescent="0.3">
      <c r="A14" s="46">
        <v>2005</v>
      </c>
      <c r="B14" s="37"/>
      <c r="C14" s="47">
        <v>22</v>
      </c>
      <c r="D14" s="70">
        <v>20977</v>
      </c>
      <c r="E14" s="48">
        <v>18</v>
      </c>
      <c r="F14" s="35">
        <f t="shared" si="0"/>
        <v>1.6818420174476807E-3</v>
      </c>
      <c r="G14" s="37"/>
      <c r="H14" s="70">
        <v>295496</v>
      </c>
      <c r="I14" s="48">
        <v>273</v>
      </c>
      <c r="J14" s="35">
        <f t="shared" si="1"/>
        <v>1.8107859328045049E-3</v>
      </c>
      <c r="K14" s="37"/>
      <c r="L14" s="48">
        <v>997</v>
      </c>
      <c r="M14" s="49">
        <v>3</v>
      </c>
      <c r="N14" s="35">
        <f t="shared" si="2"/>
        <v>5.8976930792377126E-3</v>
      </c>
      <c r="O14" s="37"/>
      <c r="P14" s="48">
        <v>2512</v>
      </c>
      <c r="Q14" s="49">
        <v>24</v>
      </c>
      <c r="R14" s="35">
        <f t="shared" si="3"/>
        <v>1.8726114649681526E-2</v>
      </c>
      <c r="S14" s="37"/>
      <c r="T14" s="20">
        <v>1806</v>
      </c>
      <c r="U14" s="49">
        <v>12</v>
      </c>
      <c r="V14" s="35">
        <f t="shared" si="4"/>
        <v>1.3023255813953489E-2</v>
      </c>
      <c r="W14" s="37"/>
      <c r="X14" s="48">
        <v>321</v>
      </c>
      <c r="Y14" s="48">
        <v>2</v>
      </c>
      <c r="Z14" s="35">
        <f t="shared" si="5"/>
        <v>1.2211838006230529E-2</v>
      </c>
      <c r="AA14" s="37"/>
      <c r="AB14" s="69">
        <f t="shared" si="6"/>
        <v>301132</v>
      </c>
      <c r="AC14" s="48">
        <v>275</v>
      </c>
      <c r="AD14" s="35">
        <f t="shared" si="7"/>
        <v>1.7899127293014359E-3</v>
      </c>
      <c r="AF14"/>
      <c r="AG14"/>
      <c r="AH14"/>
      <c r="AI14"/>
      <c r="AJ14"/>
      <c r="AK14"/>
      <c r="AL14"/>
      <c r="AM14"/>
      <c r="AO14" s="189">
        <f t="shared" ref="AO14:AU14" si="11">AO8^2</f>
        <v>8251.1919308543293</v>
      </c>
      <c r="AP14" s="121">
        <f t="shared" si="11"/>
        <v>11796.102751132721</v>
      </c>
      <c r="AQ14" s="121">
        <f t="shared" si="11"/>
        <v>0</v>
      </c>
      <c r="AR14" s="121">
        <f t="shared" si="11"/>
        <v>358.88419735211926</v>
      </c>
      <c r="AS14" s="190">
        <f t="shared" si="11"/>
        <v>699.92449887895839</v>
      </c>
      <c r="AT14" s="190">
        <f t="shared" si="11"/>
        <v>0</v>
      </c>
      <c r="AU14" s="190">
        <f t="shared" si="11"/>
        <v>20879.019157562299</v>
      </c>
      <c r="AV14"/>
    </row>
    <row r="15" spans="1:49" ht="11.25" customHeight="1" thickBot="1" x14ac:dyDescent="0.35">
      <c r="A15" s="46">
        <v>2006</v>
      </c>
      <c r="B15" s="37"/>
      <c r="C15" s="47">
        <v>20</v>
      </c>
      <c r="D15" s="70">
        <v>12685</v>
      </c>
      <c r="E15" s="48">
        <v>16</v>
      </c>
      <c r="F15" s="35">
        <f>E15/D15*1.96</f>
        <v>2.4722112731572722E-3</v>
      </c>
      <c r="G15" s="37"/>
      <c r="H15" s="70">
        <v>127630</v>
      </c>
      <c r="I15" s="48">
        <v>183</v>
      </c>
      <c r="J15" s="35">
        <f>I15/H15*1.96</f>
        <v>2.8103110553944995E-3</v>
      </c>
      <c r="K15" s="37"/>
      <c r="L15" s="48">
        <v>1034</v>
      </c>
      <c r="M15" s="49">
        <v>3</v>
      </c>
      <c r="N15" s="35">
        <f>M15/L15*1.96</f>
        <v>5.6866537717601548E-3</v>
      </c>
      <c r="O15" s="37"/>
      <c r="P15" s="48">
        <v>2235</v>
      </c>
      <c r="Q15" s="49">
        <v>15</v>
      </c>
      <c r="R15" s="35">
        <f>Q15/P15*1.96</f>
        <v>1.3154362416107382E-2</v>
      </c>
      <c r="S15" s="37"/>
      <c r="T15" s="20">
        <v>11127</v>
      </c>
      <c r="U15" s="49">
        <v>37</v>
      </c>
      <c r="V15" s="35">
        <f>U15/T15*1.96</f>
        <v>6.5174800035948596E-3</v>
      </c>
      <c r="W15" s="37"/>
      <c r="X15" s="48">
        <v>551</v>
      </c>
      <c r="Y15" s="48">
        <v>9</v>
      </c>
      <c r="Z15" s="35">
        <f>Y15/X15*1.96</f>
        <v>3.2014519056261341E-2</v>
      </c>
      <c r="AA15" s="37"/>
      <c r="AB15" s="69">
        <f>SUM(H15,L15,P15,T15,X15)</f>
        <v>142577</v>
      </c>
      <c r="AC15" s="48">
        <v>203</v>
      </c>
      <c r="AD15" s="35">
        <f>AC15/AB15*1.96</f>
        <v>2.7906324301956134E-3</v>
      </c>
      <c r="AF15"/>
      <c r="AG15"/>
      <c r="AH15"/>
      <c r="AI15"/>
      <c r="AJ15"/>
      <c r="AK15"/>
      <c r="AL15"/>
      <c r="AM15"/>
      <c r="AO15" s="191">
        <f t="shared" ref="AO15:AU15" si="12">AO9^2</f>
        <v>2967694.6044038311</v>
      </c>
      <c r="AP15" s="192">
        <f t="shared" si="12"/>
        <v>1623499.9049257948</v>
      </c>
      <c r="AQ15" s="192">
        <f t="shared" si="12"/>
        <v>107050.6881757496</v>
      </c>
      <c r="AR15" s="192">
        <f t="shared" si="12"/>
        <v>190626.58753107369</v>
      </c>
      <c r="AS15" s="193">
        <f t="shared" si="12"/>
        <v>41518.963545756706</v>
      </c>
      <c r="AT15" s="193">
        <f t="shared" si="12"/>
        <v>0</v>
      </c>
      <c r="AU15" s="193">
        <f t="shared" si="12"/>
        <v>4149644.2449716781</v>
      </c>
      <c r="AV15"/>
    </row>
    <row r="16" spans="1:49" ht="11.25" customHeight="1" x14ac:dyDescent="0.3">
      <c r="A16" s="46">
        <v>2007</v>
      </c>
      <c r="B16" s="37"/>
      <c r="C16" s="47">
        <v>22</v>
      </c>
      <c r="D16" s="70">
        <v>21908</v>
      </c>
      <c r="E16" s="48">
        <v>23</v>
      </c>
      <c r="F16" s="35">
        <f>E16/D16*1.96</f>
        <v>2.0576958188789482E-3</v>
      </c>
      <c r="G16" s="37"/>
      <c r="H16" s="70">
        <v>291270</v>
      </c>
      <c r="I16" s="48">
        <v>335</v>
      </c>
      <c r="J16" s="35">
        <f>I16/H16*1.96</f>
        <v>2.2542658014900263E-3</v>
      </c>
      <c r="K16" s="37"/>
      <c r="L16" s="48">
        <v>1509</v>
      </c>
      <c r="M16" s="49">
        <v>4</v>
      </c>
      <c r="N16" s="35">
        <f>M16/L16*1.96</f>
        <v>5.1954937044400261E-3</v>
      </c>
      <c r="O16" s="37"/>
      <c r="P16" s="48">
        <v>2111</v>
      </c>
      <c r="Q16" s="49">
        <v>24</v>
      </c>
      <c r="R16" s="35">
        <f>Q16/P16*1.96</f>
        <v>2.2283278067266699E-2</v>
      </c>
      <c r="S16" s="37"/>
      <c r="T16" s="20">
        <v>1939</v>
      </c>
      <c r="U16" s="49">
        <v>23</v>
      </c>
      <c r="V16" s="35">
        <f>U16/T16*1.96</f>
        <v>2.3249097472924186E-2</v>
      </c>
      <c r="W16" s="37"/>
      <c r="X16" s="48">
        <v>472</v>
      </c>
      <c r="Y16" s="48">
        <v>17</v>
      </c>
      <c r="Z16" s="35">
        <f>Y16/X16*1.96</f>
        <v>7.0593220338983048E-2</v>
      </c>
      <c r="AA16" s="37"/>
      <c r="AB16" s="69">
        <f>SUM(H16,L16,P16,T16,X16)</f>
        <v>297301</v>
      </c>
      <c r="AC16" s="48">
        <v>337</v>
      </c>
      <c r="AD16" s="35">
        <f>AC16/AB16*1.96</f>
        <v>2.2217214203786731E-3</v>
      </c>
      <c r="AF16"/>
      <c r="AG16"/>
      <c r="AH16"/>
      <c r="AI16"/>
      <c r="AJ16"/>
      <c r="AK16"/>
      <c r="AL16"/>
      <c r="AM16"/>
      <c r="AO16" s="121"/>
      <c r="AP16" s="121"/>
      <c r="AQ16" s="121"/>
      <c r="AR16" s="121"/>
      <c r="AS16" s="121"/>
      <c r="AT16" s="121"/>
      <c r="AU16" s="121"/>
      <c r="AV16"/>
    </row>
    <row r="17" spans="1:50" ht="11.25" customHeight="1" x14ac:dyDescent="0.3">
      <c r="A17" s="46">
        <v>2008</v>
      </c>
      <c r="B17" s="37"/>
      <c r="C17" s="47">
        <v>22</v>
      </c>
      <c r="D17" s="70">
        <v>20772</v>
      </c>
      <c r="E17" s="48">
        <v>27</v>
      </c>
      <c r="F17" s="35">
        <f>E17/D17*1.96</f>
        <v>2.5476603119584055E-3</v>
      </c>
      <c r="G17" s="37"/>
      <c r="H17" s="70">
        <v>234109</v>
      </c>
      <c r="I17" s="48">
        <v>338</v>
      </c>
      <c r="J17" s="35">
        <f>I17/H17*1.96</f>
        <v>2.8297929596897173E-3</v>
      </c>
      <c r="K17" s="37"/>
      <c r="L17" s="48">
        <v>1362</v>
      </c>
      <c r="M17" s="49">
        <v>10</v>
      </c>
      <c r="N17" s="35">
        <f>M17/L17*1.96</f>
        <v>1.4390602055800294E-2</v>
      </c>
      <c r="O17" s="37"/>
      <c r="P17" s="48">
        <v>2609</v>
      </c>
      <c r="Q17" s="49">
        <v>21</v>
      </c>
      <c r="R17" s="35">
        <f>Q17/P17*1.96</f>
        <v>1.5776159448064393E-2</v>
      </c>
      <c r="S17" s="37"/>
      <c r="T17" s="20">
        <v>10631</v>
      </c>
      <c r="U17" s="49">
        <v>49</v>
      </c>
      <c r="V17" s="35">
        <f>U17/T17*1.96</f>
        <v>9.0339572947041678E-3</v>
      </c>
      <c r="W17" s="37"/>
      <c r="X17" s="48">
        <v>504</v>
      </c>
      <c r="Y17" s="48">
        <v>8</v>
      </c>
      <c r="Z17" s="35">
        <f>Y17/X17*1.96</f>
        <v>3.111111111111111E-2</v>
      </c>
      <c r="AA17" s="37"/>
      <c r="AB17" s="69">
        <f>SUM(H17,L17,P17,T17,X17)</f>
        <v>249215</v>
      </c>
      <c r="AC17" s="48">
        <v>343</v>
      </c>
      <c r="AD17" s="35">
        <f>AC17/AB17*1.96</f>
        <v>2.6975904339626429E-3</v>
      </c>
      <c r="AF17"/>
      <c r="AG17"/>
      <c r="AH17"/>
      <c r="AI17"/>
      <c r="AJ17"/>
      <c r="AK17"/>
      <c r="AL17"/>
      <c r="AM17"/>
      <c r="AO17" s="121">
        <f t="shared" ref="AO17:AU17" si="13">SUM(AO11:AO16)</f>
        <v>2993004.1192678646</v>
      </c>
      <c r="AP17" s="121">
        <f t="shared" si="13"/>
        <v>1642484.4236651147</v>
      </c>
      <c r="AQ17" s="121">
        <f t="shared" si="13"/>
        <v>107050.6881757496</v>
      </c>
      <c r="AR17" s="121">
        <f t="shared" si="13"/>
        <v>191061.16843862148</v>
      </c>
      <c r="AS17" s="121">
        <f t="shared" si="13"/>
        <v>44373.72362785686</v>
      </c>
      <c r="AT17" s="121">
        <f t="shared" si="13"/>
        <v>0</v>
      </c>
      <c r="AU17" s="121">
        <f t="shared" si="13"/>
        <v>4196853.88710004</v>
      </c>
      <c r="AV17" t="s">
        <v>58</v>
      </c>
    </row>
    <row r="18" spans="1:50" ht="11.25" customHeight="1" x14ac:dyDescent="0.3">
      <c r="A18" s="46">
        <v>2009</v>
      </c>
      <c r="B18" s="37"/>
      <c r="C18" s="47">
        <v>22</v>
      </c>
      <c r="D18" s="70">
        <v>26171</v>
      </c>
      <c r="E18" s="48">
        <v>35</v>
      </c>
      <c r="F18" s="35">
        <f t="shared" si="0"/>
        <v>2.6212219632417559E-3</v>
      </c>
      <c r="G18" s="37"/>
      <c r="H18" s="70">
        <v>339993</v>
      </c>
      <c r="I18" s="48">
        <v>524</v>
      </c>
      <c r="J18" s="35">
        <f t="shared" si="1"/>
        <v>3.0207680746368306E-3</v>
      </c>
      <c r="K18" s="37"/>
      <c r="L18" s="48">
        <v>1189</v>
      </c>
      <c r="M18" s="49">
        <v>7</v>
      </c>
      <c r="N18" s="35">
        <f t="shared" si="2"/>
        <v>1.1539108494533221E-2</v>
      </c>
      <c r="O18" s="37"/>
      <c r="P18" s="48">
        <v>2401</v>
      </c>
      <c r="Q18" s="49">
        <v>29</v>
      </c>
      <c r="R18" s="35">
        <f t="shared" si="3"/>
        <v>2.3673469387755101E-2</v>
      </c>
      <c r="S18" s="37"/>
      <c r="T18" s="20">
        <v>5482</v>
      </c>
      <c r="U18" s="49">
        <v>27</v>
      </c>
      <c r="V18" s="35">
        <f t="shared" si="4"/>
        <v>9.6534111638088282E-3</v>
      </c>
      <c r="W18" s="37"/>
      <c r="X18" s="48">
        <v>285</v>
      </c>
      <c r="Y18" s="48">
        <v>7</v>
      </c>
      <c r="Z18" s="35">
        <f t="shared" si="5"/>
        <v>4.8140350877192983E-2</v>
      </c>
      <c r="AA18" s="37"/>
      <c r="AB18" s="69">
        <f t="shared" si="6"/>
        <v>349350</v>
      </c>
      <c r="AC18" s="48">
        <v>525</v>
      </c>
      <c r="AD18" s="35">
        <f t="shared" si="7"/>
        <v>2.9454701588664664E-3</v>
      </c>
      <c r="AF18"/>
      <c r="AG18"/>
      <c r="AH18"/>
      <c r="AI18"/>
      <c r="AJ18"/>
      <c r="AK18"/>
      <c r="AL18"/>
      <c r="AM18"/>
      <c r="AO18" s="194">
        <f>SQRT(AO17)</f>
        <v>1730.0300920122356</v>
      </c>
      <c r="AP18" s="194">
        <f t="shared" ref="AP18:AU18" si="14">SQRT(AP17)</f>
        <v>1281.5944848762088</v>
      </c>
      <c r="AQ18" s="194">
        <f t="shared" si="14"/>
        <v>327.18601463960772</v>
      </c>
      <c r="AR18" s="194">
        <f t="shared" si="14"/>
        <v>437.10544315830873</v>
      </c>
      <c r="AS18" s="194">
        <f t="shared" si="14"/>
        <v>210.65071475752666</v>
      </c>
      <c r="AT18" s="194">
        <f t="shared" si="14"/>
        <v>0</v>
      </c>
      <c r="AU18" s="194">
        <f t="shared" si="14"/>
        <v>2048.6224364435825</v>
      </c>
      <c r="AV18" t="s">
        <v>59</v>
      </c>
    </row>
    <row r="19" spans="1:50" ht="11.25" customHeight="1" x14ac:dyDescent="0.3">
      <c r="A19" s="46">
        <v>2010</v>
      </c>
      <c r="B19" s="37"/>
      <c r="C19" s="47">
        <v>22</v>
      </c>
      <c r="D19" s="70">
        <v>28342</v>
      </c>
      <c r="E19" s="48">
        <v>44</v>
      </c>
      <c r="F19" s="35">
        <f t="shared" ref="F19:F27" si="15">E19/D19*1.96</f>
        <v>3.0428339566720766E-3</v>
      </c>
      <c r="G19" s="37"/>
      <c r="H19" s="70">
        <v>389552</v>
      </c>
      <c r="I19" s="48">
        <v>702</v>
      </c>
      <c r="J19" s="35">
        <f t="shared" ref="J19:J28" si="16">I19/H19*1.96</f>
        <v>3.5320573376596705E-3</v>
      </c>
      <c r="K19" s="37"/>
      <c r="L19" s="48">
        <v>865</v>
      </c>
      <c r="M19" s="49">
        <v>7</v>
      </c>
      <c r="N19" s="35">
        <f t="shared" ref="N19:N20" si="17">M19/L19*1.96</f>
        <v>1.5861271676300578E-2</v>
      </c>
      <c r="O19" s="37"/>
      <c r="P19" s="48">
        <v>2870</v>
      </c>
      <c r="Q19" s="49">
        <v>56</v>
      </c>
      <c r="R19" s="35">
        <f t="shared" ref="R19:R28" si="18">Q19/P19*1.96</f>
        <v>3.824390243902439E-2</v>
      </c>
      <c r="S19" s="37"/>
      <c r="T19" s="20">
        <v>3655</v>
      </c>
      <c r="U19" s="49">
        <v>28</v>
      </c>
      <c r="V19" s="35">
        <f t="shared" ref="V19:V28" si="19">U19/T19*1.96</f>
        <v>1.5015047879616963E-2</v>
      </c>
      <c r="W19" s="37"/>
      <c r="X19" s="48">
        <v>508</v>
      </c>
      <c r="Y19" s="48">
        <v>15</v>
      </c>
      <c r="Z19" s="35">
        <f t="shared" ref="Z19:Z28" si="20">Y19/X19*1.96</f>
        <v>5.7874015748031492E-2</v>
      </c>
      <c r="AA19" s="37"/>
      <c r="AB19" s="69">
        <v>397451</v>
      </c>
      <c r="AC19" s="48">
        <v>705</v>
      </c>
      <c r="AD19" s="35">
        <f t="shared" ref="AD19:AD28" si="21">AC19/AB19*1.96</f>
        <v>3.4766549838848061E-3</v>
      </c>
    </row>
    <row r="20" spans="1:50" ht="11.25" customHeight="1" x14ac:dyDescent="0.3">
      <c r="A20" s="46">
        <v>2011</v>
      </c>
      <c r="B20" s="37"/>
      <c r="C20" s="47">
        <v>22</v>
      </c>
      <c r="D20" s="70">
        <v>32818</v>
      </c>
      <c r="E20" s="48">
        <v>60</v>
      </c>
      <c r="F20" s="35">
        <f t="shared" si="15"/>
        <v>3.5833993540130417E-3</v>
      </c>
      <c r="G20" s="37"/>
      <c r="H20" s="70">
        <v>537765</v>
      </c>
      <c r="I20" s="48">
        <v>1105</v>
      </c>
      <c r="J20" s="35">
        <f t="shared" si="16"/>
        <v>4.0274097421736264E-3</v>
      </c>
      <c r="K20" s="37"/>
      <c r="L20" s="117">
        <v>1243</v>
      </c>
      <c r="M20" s="49">
        <v>10</v>
      </c>
      <c r="N20" s="35">
        <f t="shared" si="17"/>
        <v>1.576830249396621E-2</v>
      </c>
      <c r="O20" s="37"/>
      <c r="P20" s="48">
        <v>4745</v>
      </c>
      <c r="Q20" s="49">
        <v>107</v>
      </c>
      <c r="R20" s="35">
        <f t="shared" si="18"/>
        <v>4.4198103266596421E-2</v>
      </c>
      <c r="S20" s="37"/>
      <c r="T20" s="20">
        <v>3914</v>
      </c>
      <c r="U20" s="49">
        <v>86</v>
      </c>
      <c r="V20" s="35">
        <f t="shared" si="19"/>
        <v>4.3065917220235055E-2</v>
      </c>
      <c r="W20" s="37"/>
      <c r="X20" s="48">
        <v>915</v>
      </c>
      <c r="Y20" s="48">
        <v>47</v>
      </c>
      <c r="Z20" s="35">
        <f t="shared" si="20"/>
        <v>0.10067759562841529</v>
      </c>
      <c r="AA20" s="37"/>
      <c r="AB20" s="69">
        <v>548583</v>
      </c>
      <c r="AC20" s="48">
        <v>1115</v>
      </c>
      <c r="AD20" s="35">
        <f t="shared" si="21"/>
        <v>3.9837180517806785E-3</v>
      </c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</row>
    <row r="21" spans="1:50" ht="11.25" customHeight="1" x14ac:dyDescent="0.3">
      <c r="A21" s="46">
        <v>2012</v>
      </c>
      <c r="B21" s="37"/>
      <c r="C21" s="88">
        <v>22</v>
      </c>
      <c r="D21" s="89">
        <v>34373.887779888828</v>
      </c>
      <c r="E21" s="88">
        <v>61.296241478808525</v>
      </c>
      <c r="F21" s="90">
        <f t="shared" ref="F21:F24" si="22">E21/D21*1.96</f>
        <v>3.495113327528681E-3</v>
      </c>
      <c r="G21" s="88"/>
      <c r="H21" s="89">
        <v>526992.14676286979</v>
      </c>
      <c r="I21" s="93">
        <v>1109.0875467748353</v>
      </c>
      <c r="J21" s="90">
        <f t="shared" ref="J21:J24" si="23">I21/H21*1.96</f>
        <v>4.1249411495629463E-3</v>
      </c>
      <c r="K21" s="88"/>
      <c r="L21" s="118">
        <v>40.450229143249402</v>
      </c>
      <c r="M21" s="88">
        <v>3.4316812994897048</v>
      </c>
      <c r="N21" s="35">
        <f t="shared" ref="N21:N22" si="24">M21/L21*1.96</f>
        <v>0.16628077243222034</v>
      </c>
      <c r="O21" s="88"/>
      <c r="P21" s="93">
        <v>4008.3123209557325</v>
      </c>
      <c r="Q21" s="88">
        <v>117.06073961625425</v>
      </c>
      <c r="R21" s="35">
        <f t="shared" ref="R21:R24" si="25">Q21/P21*1.96</f>
        <v>5.7240811412906926E-2</v>
      </c>
      <c r="S21" s="88"/>
      <c r="T21" s="89">
        <v>3770.1622621678944</v>
      </c>
      <c r="U21" s="88">
        <v>101.78203469161527</v>
      </c>
      <c r="V21" s="35">
        <f t="shared" ref="V21:V24" si="26">U21/T21*1.96</f>
        <v>5.2913581465020253E-2</v>
      </c>
      <c r="W21" s="88"/>
      <c r="X21" s="118">
        <v>424.82388367767214</v>
      </c>
      <c r="Y21" s="118">
        <v>14.988720783860973</v>
      </c>
      <c r="Z21" s="35">
        <f t="shared" ref="Z21:Z24" si="27">Y21/X21*1.96</f>
        <v>6.9153109947691832E-2</v>
      </c>
      <c r="AA21" s="88"/>
      <c r="AB21" s="89">
        <v>535235.89545881434</v>
      </c>
      <c r="AC21" s="93">
        <v>1119.9885820595539</v>
      </c>
      <c r="AD21" s="35">
        <f t="shared" ref="AD21:AD24" si="28">AC21/AB21*1.96</f>
        <v>4.1013273576410219E-3</v>
      </c>
      <c r="AF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/>
      <c r="AW21"/>
    </row>
    <row r="22" spans="1:50" ht="11.25" customHeight="1" x14ac:dyDescent="0.3">
      <c r="A22" s="46">
        <v>2013</v>
      </c>
      <c r="B22" s="37"/>
      <c r="C22" s="88">
        <v>22</v>
      </c>
      <c r="D22" s="89">
        <v>33193</v>
      </c>
      <c r="E22" s="88">
        <v>63</v>
      </c>
      <c r="F22" s="90">
        <f t="shared" si="22"/>
        <v>3.7200614587413008E-3</v>
      </c>
      <c r="G22" s="88"/>
      <c r="H22" s="89">
        <v>347222</v>
      </c>
      <c r="I22" s="93">
        <v>822</v>
      </c>
      <c r="J22" s="90">
        <f t="shared" si="23"/>
        <v>4.640028569618284E-3</v>
      </c>
      <c r="K22" s="88"/>
      <c r="L22" s="118">
        <v>11</v>
      </c>
      <c r="M22" s="88">
        <v>1</v>
      </c>
      <c r="N22" s="35">
        <f t="shared" si="24"/>
        <v>0.17818181818181819</v>
      </c>
      <c r="O22" s="88"/>
      <c r="P22" s="93">
        <v>3169</v>
      </c>
      <c r="Q22" s="88">
        <v>74</v>
      </c>
      <c r="R22" s="35">
        <f t="shared" si="25"/>
        <v>4.5768381192805303E-2</v>
      </c>
      <c r="S22" s="88"/>
      <c r="T22" s="89">
        <v>3625</v>
      </c>
      <c r="U22" s="88">
        <v>49</v>
      </c>
      <c r="V22" s="35">
        <f t="shared" si="26"/>
        <v>2.6493793103448276E-2</v>
      </c>
      <c r="W22" s="88"/>
      <c r="X22" s="118">
        <v>701</v>
      </c>
      <c r="Y22" s="118">
        <v>29</v>
      </c>
      <c r="Z22" s="35">
        <f t="shared" si="27"/>
        <v>8.1084165477888728E-2</v>
      </c>
      <c r="AA22" s="88"/>
      <c r="AB22" s="89">
        <v>354727</v>
      </c>
      <c r="AC22" s="93">
        <v>827</v>
      </c>
      <c r="AD22" s="35">
        <f t="shared" si="28"/>
        <v>4.5694858299481006E-3</v>
      </c>
      <c r="AF22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/>
      <c r="AW22"/>
    </row>
    <row r="23" spans="1:50" ht="11.25" customHeight="1" x14ac:dyDescent="0.3">
      <c r="A23" s="46">
        <v>2014</v>
      </c>
      <c r="B23" s="37"/>
      <c r="C23" s="88">
        <v>22</v>
      </c>
      <c r="D23" s="89">
        <v>36380</v>
      </c>
      <c r="E23" s="88">
        <v>81</v>
      </c>
      <c r="F23" s="90">
        <f t="shared" si="22"/>
        <v>4.3639362286970861E-3</v>
      </c>
      <c r="G23" s="88"/>
      <c r="H23" s="89">
        <v>379823</v>
      </c>
      <c r="I23" s="93">
        <v>1023</v>
      </c>
      <c r="J23" s="90">
        <f t="shared" si="23"/>
        <v>5.27898521153274E-3</v>
      </c>
      <c r="K23" s="88"/>
      <c r="L23" s="118">
        <v>0</v>
      </c>
      <c r="M23" s="88">
        <v>0</v>
      </c>
      <c r="N23" s="35">
        <v>0</v>
      </c>
      <c r="O23" s="88"/>
      <c r="P23" s="93">
        <v>4710</v>
      </c>
      <c r="Q23" s="88">
        <v>157</v>
      </c>
      <c r="R23" s="35">
        <f t="shared" si="25"/>
        <v>6.5333333333333327E-2</v>
      </c>
      <c r="S23" s="88"/>
      <c r="T23" s="89">
        <v>19140</v>
      </c>
      <c r="U23" s="88">
        <v>184</v>
      </c>
      <c r="V23" s="35">
        <f t="shared" si="26"/>
        <v>1.8842215256008359E-2</v>
      </c>
      <c r="W23" s="88"/>
      <c r="X23" s="118">
        <v>1194</v>
      </c>
      <c r="Y23" s="118">
        <v>51</v>
      </c>
      <c r="Z23" s="35">
        <f t="shared" si="27"/>
        <v>8.3718592964824118E-2</v>
      </c>
      <c r="AA23" s="88"/>
      <c r="AB23" s="89">
        <v>404866</v>
      </c>
      <c r="AC23" s="93">
        <v>1053</v>
      </c>
      <c r="AD23" s="35">
        <f t="shared" si="28"/>
        <v>5.0976866420000691E-3</v>
      </c>
      <c r="AG23" s="123"/>
      <c r="AI23" s="123"/>
      <c r="AJ23" s="123"/>
      <c r="AK23" s="123"/>
      <c r="AL23" s="123"/>
      <c r="AM23" s="123"/>
      <c r="AN23" s="170"/>
      <c r="AQ23" s="123"/>
      <c r="AR23" s="123"/>
      <c r="AS23" s="123"/>
      <c r="AT23" s="123"/>
      <c r="AU23" s="135"/>
      <c r="AV23"/>
      <c r="AW23"/>
    </row>
    <row r="24" spans="1:50" ht="11.25" customHeight="1" x14ac:dyDescent="0.3">
      <c r="A24" s="46">
        <v>2015</v>
      </c>
      <c r="B24" s="37"/>
      <c r="C24" s="88">
        <v>22</v>
      </c>
      <c r="D24" s="89">
        <v>31487</v>
      </c>
      <c r="E24" s="88">
        <v>75</v>
      </c>
      <c r="F24" s="90">
        <f t="shared" si="22"/>
        <v>4.6685933877473242E-3</v>
      </c>
      <c r="G24" s="88"/>
      <c r="H24" s="89">
        <v>377532</v>
      </c>
      <c r="I24" s="93">
        <v>1088</v>
      </c>
      <c r="J24" s="90">
        <f t="shared" si="23"/>
        <v>5.6484748312725808E-3</v>
      </c>
      <c r="K24" s="88"/>
      <c r="L24" s="118">
        <v>66</v>
      </c>
      <c r="M24" s="88">
        <v>2</v>
      </c>
      <c r="N24" s="35">
        <v>0</v>
      </c>
      <c r="O24" s="88"/>
      <c r="P24" s="93">
        <v>4150</v>
      </c>
      <c r="Q24" s="88">
        <v>130</v>
      </c>
      <c r="R24" s="35">
        <f t="shared" si="25"/>
        <v>6.1397590361445785E-2</v>
      </c>
      <c r="S24" s="88"/>
      <c r="T24" s="89">
        <v>4147</v>
      </c>
      <c r="U24" s="88">
        <v>99</v>
      </c>
      <c r="V24" s="35">
        <f t="shared" si="26"/>
        <v>4.6790450928381959E-2</v>
      </c>
      <c r="W24" s="88"/>
      <c r="X24" s="118">
        <v>957</v>
      </c>
      <c r="Y24" s="118">
        <v>45</v>
      </c>
      <c r="Z24" s="35">
        <f t="shared" si="27"/>
        <v>9.2163009404388721E-2</v>
      </c>
      <c r="AA24" s="88"/>
      <c r="AB24" s="89">
        <v>386853</v>
      </c>
      <c r="AC24" s="93">
        <v>1101</v>
      </c>
      <c r="AD24" s="35">
        <f t="shared" si="28"/>
        <v>5.578242898465308E-3</v>
      </c>
      <c r="AF24"/>
      <c r="AG24"/>
      <c r="AH24"/>
      <c r="AI24"/>
      <c r="AJ24"/>
      <c r="AK24"/>
      <c r="AL24"/>
      <c r="AM24"/>
      <c r="AN24" s="171"/>
      <c r="AO24"/>
      <c r="AP24"/>
      <c r="AQ24"/>
      <c r="AR24"/>
      <c r="AS24"/>
      <c r="AT24"/>
      <c r="AU24"/>
      <c r="AV24"/>
      <c r="AW24"/>
    </row>
    <row r="25" spans="1:50" ht="11.25" customHeight="1" x14ac:dyDescent="0.3">
      <c r="A25" s="46">
        <v>2016</v>
      </c>
      <c r="B25" s="37"/>
      <c r="C25" s="88">
        <v>22</v>
      </c>
      <c r="D25" s="89">
        <v>30745</v>
      </c>
      <c r="E25" s="88">
        <v>75</v>
      </c>
      <c r="F25" s="90">
        <f t="shared" si="15"/>
        <v>4.7812652463815261E-3</v>
      </c>
      <c r="G25" s="88"/>
      <c r="H25" s="89">
        <v>259057</v>
      </c>
      <c r="I25" s="93">
        <v>817</v>
      </c>
      <c r="J25" s="90">
        <f t="shared" si="16"/>
        <v>6.1813423300663565E-3</v>
      </c>
      <c r="K25" s="88"/>
      <c r="L25" s="118">
        <v>638</v>
      </c>
      <c r="M25" s="88">
        <v>8</v>
      </c>
      <c r="N25" s="35">
        <v>0</v>
      </c>
      <c r="O25" s="88"/>
      <c r="P25" s="93">
        <v>3277</v>
      </c>
      <c r="Q25" s="88">
        <v>106</v>
      </c>
      <c r="R25" s="35">
        <f t="shared" si="18"/>
        <v>6.3399450717119318E-2</v>
      </c>
      <c r="S25" s="88"/>
      <c r="T25" s="89">
        <v>7834</v>
      </c>
      <c r="U25" s="88">
        <v>90</v>
      </c>
      <c r="V25" s="35">
        <f t="shared" si="19"/>
        <v>2.2517232575950983E-2</v>
      </c>
      <c r="W25" s="88"/>
      <c r="X25" s="118">
        <v>717</v>
      </c>
      <c r="Y25" s="118">
        <v>34</v>
      </c>
      <c r="Z25" s="35">
        <f t="shared" si="20"/>
        <v>9.2942817294281721E-2</v>
      </c>
      <c r="AA25" s="88"/>
      <c r="AB25" s="89">
        <v>271524</v>
      </c>
      <c r="AC25" s="93">
        <v>830</v>
      </c>
      <c r="AD25" s="35">
        <f t="shared" si="21"/>
        <v>5.9913672456210132E-3</v>
      </c>
      <c r="AF25"/>
      <c r="AG25" s="121"/>
      <c r="AH25" s="121"/>
      <c r="AI25" s="121"/>
      <c r="AJ25" s="121"/>
      <c r="AK25" s="121"/>
      <c r="AL25" s="121"/>
      <c r="AM25" s="121"/>
      <c r="AN25" s="171"/>
      <c r="AO25" s="121"/>
      <c r="AP25" s="121"/>
      <c r="AQ25" s="121"/>
      <c r="AR25" s="121"/>
      <c r="AS25" s="121"/>
      <c r="AT25" s="121"/>
      <c r="AU25" s="121"/>
      <c r="AV25"/>
      <c r="AW25"/>
    </row>
    <row r="26" spans="1:50" ht="11.25" customHeight="1" x14ac:dyDescent="0.3">
      <c r="A26" s="46">
        <v>2017</v>
      </c>
      <c r="B26" s="37"/>
      <c r="C26" s="88">
        <v>22</v>
      </c>
      <c r="D26" s="89">
        <v>27775</v>
      </c>
      <c r="E26" s="88">
        <v>87</v>
      </c>
      <c r="F26" s="90">
        <f t="shared" si="15"/>
        <v>6.1393339333933395E-3</v>
      </c>
      <c r="G26" s="88"/>
      <c r="H26" s="89">
        <v>297049</v>
      </c>
      <c r="I26" s="93">
        <v>1103</v>
      </c>
      <c r="J26" s="90">
        <f t="shared" si="16"/>
        <v>7.2778565152550583E-3</v>
      </c>
      <c r="K26" s="88"/>
      <c r="L26" s="118">
        <v>1194</v>
      </c>
      <c r="M26" s="88">
        <v>14</v>
      </c>
      <c r="N26" s="90">
        <f t="shared" ref="N26:N28" si="29">M26/L26*1.96</f>
        <v>2.2981574539363482E-2</v>
      </c>
      <c r="O26" s="88"/>
      <c r="P26" s="93">
        <v>732</v>
      </c>
      <c r="Q26" s="88">
        <v>41</v>
      </c>
      <c r="R26" s="35">
        <f t="shared" si="18"/>
        <v>0.10978142076502732</v>
      </c>
      <c r="S26" s="88"/>
      <c r="T26" s="89">
        <v>7962</v>
      </c>
      <c r="U26" s="88">
        <v>117</v>
      </c>
      <c r="V26" s="35">
        <f t="shared" si="19"/>
        <v>2.8801808590806329E-2</v>
      </c>
      <c r="W26" s="88"/>
      <c r="X26" s="118">
        <v>886</v>
      </c>
      <c r="Y26" s="118">
        <v>75</v>
      </c>
      <c r="Z26" s="35">
        <f t="shared" si="20"/>
        <v>0.16591422121896163</v>
      </c>
      <c r="AA26" s="88"/>
      <c r="AB26" s="89">
        <v>307824</v>
      </c>
      <c r="AC26" s="93">
        <v>1112</v>
      </c>
      <c r="AD26" s="35">
        <f t="shared" si="21"/>
        <v>7.0804095846977487E-3</v>
      </c>
      <c r="AF26"/>
      <c r="AG26" s="121"/>
      <c r="AH26" s="121"/>
      <c r="AI26" s="121"/>
      <c r="AJ26" s="121"/>
      <c r="AK26" s="121"/>
      <c r="AL26" s="121"/>
      <c r="AM26" s="121"/>
      <c r="AN26" s="171"/>
      <c r="AO26" s="121"/>
      <c r="AP26" s="121"/>
      <c r="AQ26" s="121"/>
      <c r="AR26" s="121"/>
      <c r="AS26" s="121"/>
      <c r="AT26" s="121"/>
      <c r="AU26" s="121"/>
      <c r="AV26"/>
      <c r="AW26"/>
    </row>
    <row r="27" spans="1:50" ht="11.25" customHeight="1" x14ac:dyDescent="0.3">
      <c r="A27" s="46">
        <v>2018</v>
      </c>
      <c r="B27" s="37"/>
      <c r="C27" s="88">
        <v>20</v>
      </c>
      <c r="D27" s="89">
        <v>20170</v>
      </c>
      <c r="E27" s="88">
        <v>164</v>
      </c>
      <c r="F27" s="90">
        <f t="shared" si="15"/>
        <v>1.5936539414972733E-2</v>
      </c>
      <c r="G27" s="88"/>
      <c r="H27" s="89">
        <v>165028</v>
      </c>
      <c r="I27" s="93">
        <v>1567</v>
      </c>
      <c r="J27" s="90">
        <f t="shared" si="16"/>
        <v>1.8610902392321303E-2</v>
      </c>
      <c r="K27" s="88"/>
      <c r="L27" s="118">
        <v>7</v>
      </c>
      <c r="M27" s="88">
        <v>4</v>
      </c>
      <c r="N27" s="90">
        <f t="shared" si="29"/>
        <v>1.1199999999999999</v>
      </c>
      <c r="O27" s="88"/>
      <c r="P27" s="93">
        <v>529</v>
      </c>
      <c r="Q27" s="88">
        <v>35</v>
      </c>
      <c r="R27" s="35">
        <f t="shared" si="18"/>
        <v>0.12967863894139886</v>
      </c>
      <c r="S27" s="88"/>
      <c r="T27" s="89">
        <v>10435</v>
      </c>
      <c r="U27" s="88">
        <v>351</v>
      </c>
      <c r="V27" s="35">
        <f t="shared" si="19"/>
        <v>6.5928126497364639E-2</v>
      </c>
      <c r="W27" s="88"/>
      <c r="X27" s="118">
        <v>441</v>
      </c>
      <c r="Y27" s="118">
        <v>52</v>
      </c>
      <c r="Z27" s="35">
        <f t="shared" si="20"/>
        <v>0.2311111111111111</v>
      </c>
      <c r="AA27" s="88"/>
      <c r="AB27" s="89">
        <v>176439</v>
      </c>
      <c r="AC27" s="93">
        <v>1607</v>
      </c>
      <c r="AD27" s="35">
        <f t="shared" si="21"/>
        <v>1.7851608771303394E-2</v>
      </c>
      <c r="AF27"/>
      <c r="AG27" s="121"/>
      <c r="AH27" s="121"/>
      <c r="AI27" s="121"/>
      <c r="AJ27" s="121"/>
      <c r="AK27" s="121"/>
      <c r="AL27" s="121"/>
      <c r="AM27" s="121"/>
      <c r="AN27" s="171"/>
      <c r="AO27" s="121"/>
      <c r="AP27" s="121"/>
      <c r="AQ27" s="121"/>
      <c r="AR27" s="121"/>
      <c r="AS27" s="121"/>
      <c r="AT27" s="121"/>
      <c r="AU27" s="121"/>
      <c r="AV27"/>
      <c r="AW27"/>
    </row>
    <row r="28" spans="1:50" ht="11.25" customHeight="1" x14ac:dyDescent="0.3">
      <c r="A28" s="46">
        <v>2019</v>
      </c>
      <c r="B28" s="37"/>
      <c r="C28" s="88">
        <v>22</v>
      </c>
      <c r="D28" s="89">
        <v>22419</v>
      </c>
      <c r="E28" s="88">
        <v>181</v>
      </c>
      <c r="F28" s="90">
        <f>E28/D28*1.96</f>
        <v>1.5824077791159286E-2</v>
      </c>
      <c r="G28" s="88"/>
      <c r="H28" s="89">
        <v>331407.72069317003</v>
      </c>
      <c r="I28" s="93">
        <v>3196.9238493807943</v>
      </c>
      <c r="J28" s="90">
        <f t="shared" si="16"/>
        <v>1.8907135692797068E-2</v>
      </c>
      <c r="K28" s="88"/>
      <c r="L28" s="118">
        <v>30.38735983690113</v>
      </c>
      <c r="M28" s="88">
        <v>8.0191836907469547</v>
      </c>
      <c r="N28" s="90">
        <f t="shared" si="29"/>
        <v>0.5172413832009598</v>
      </c>
      <c r="O28" s="88"/>
      <c r="P28" s="93">
        <v>976.88175331294622</v>
      </c>
      <c r="Q28" s="88">
        <v>209.06319180488345</v>
      </c>
      <c r="R28" s="35">
        <f t="shared" si="18"/>
        <v>0.41946106020295665</v>
      </c>
      <c r="S28" s="88"/>
      <c r="T28" s="89">
        <v>4631.0244648318048</v>
      </c>
      <c r="U28" s="88">
        <v>157.34391626029628</v>
      </c>
      <c r="V28" s="35">
        <f t="shared" si="19"/>
        <v>6.6593056938510753E-2</v>
      </c>
      <c r="W28" s="88"/>
      <c r="X28" s="118">
        <v>689.0672782874617</v>
      </c>
      <c r="Y28" s="118">
        <v>98.067896534342779</v>
      </c>
      <c r="Z28" s="35">
        <f t="shared" si="20"/>
        <v>0.27894674912588918</v>
      </c>
      <c r="AA28" s="88"/>
      <c r="AB28" s="89">
        <f>SUM(H28,L28,P28,T28,X28)</f>
        <v>337735.08154943917</v>
      </c>
      <c r="AC28" s="93">
        <v>3209</v>
      </c>
      <c r="AD28" s="35">
        <f t="shared" si="21"/>
        <v>1.862299874548062E-2</v>
      </c>
      <c r="AF28"/>
      <c r="AG28" s="121"/>
      <c r="AH28" s="121"/>
      <c r="AI28" s="121"/>
      <c r="AJ28" s="121"/>
      <c r="AK28" s="121"/>
      <c r="AL28" s="121"/>
      <c r="AM28" s="121"/>
      <c r="AN28" s="171"/>
      <c r="AO28" s="121"/>
      <c r="AP28" s="121"/>
      <c r="AQ28" s="121"/>
      <c r="AR28" s="121"/>
      <c r="AS28" s="121"/>
      <c r="AT28" s="121"/>
      <c r="AU28" s="121"/>
      <c r="AV28"/>
      <c r="AW28"/>
    </row>
    <row r="29" spans="1:50" ht="11.25" customHeight="1" x14ac:dyDescent="0.3">
      <c r="A29" s="46">
        <v>2020</v>
      </c>
      <c r="B29" s="37"/>
      <c r="C29" s="88">
        <v>22</v>
      </c>
      <c r="D29" s="89">
        <v>23573.665083135391</v>
      </c>
      <c r="E29" s="88">
        <v>220.39251799551488</v>
      </c>
      <c r="F29" s="90">
        <v>1.8324233153725434E-2</v>
      </c>
      <c r="G29" s="88"/>
      <c r="H29" s="89">
        <v>257864.2541567696</v>
      </c>
      <c r="I29" s="93">
        <v>2585.9045871096982</v>
      </c>
      <c r="J29" s="90">
        <v>1.9655198070430001E-2</v>
      </c>
      <c r="K29" s="88"/>
      <c r="L29" s="118">
        <v>23.085510688836099</v>
      </c>
      <c r="M29" s="88">
        <v>6.5672553469807893</v>
      </c>
      <c r="N29" s="90">
        <v>0.55757139850958626</v>
      </c>
      <c r="O29" s="88"/>
      <c r="P29" s="93">
        <v>1022.847980997625</v>
      </c>
      <c r="Q29" s="88">
        <v>102.93331517961332</v>
      </c>
      <c r="R29" s="35">
        <v>0.19724270028403229</v>
      </c>
      <c r="S29" s="88"/>
      <c r="T29" s="89">
        <v>13621.8622327791</v>
      </c>
      <c r="U29" s="88">
        <v>454.5175494676144</v>
      </c>
      <c r="V29" s="35">
        <v>6.5398869973358573E-2</v>
      </c>
      <c r="W29" s="88"/>
      <c r="X29" s="118">
        <v>1540.1686460807596</v>
      </c>
      <c r="Y29" s="118">
        <v>820.45808926665893</v>
      </c>
      <c r="Z29" s="35">
        <v>1.0441050459342556</v>
      </c>
      <c r="AA29" s="88"/>
      <c r="AB29" s="89">
        <v>274072.21852731594</v>
      </c>
      <c r="AC29" s="93">
        <v>2752.6857083344585</v>
      </c>
      <c r="AD29" s="35">
        <v>1.9685555936045408E-2</v>
      </c>
      <c r="AF29"/>
      <c r="AG29" s="121"/>
      <c r="AH29" s="121"/>
      <c r="AI29" s="121"/>
      <c r="AJ29" s="121"/>
      <c r="AK29" s="121"/>
      <c r="AL29" s="121"/>
      <c r="AM29" s="121"/>
      <c r="AN29" s="171"/>
      <c r="AO29" s="121"/>
      <c r="AP29" s="121"/>
      <c r="AQ29" s="121"/>
      <c r="AR29" s="121"/>
      <c r="AS29" s="121"/>
      <c r="AT29" s="121"/>
      <c r="AU29" s="121"/>
      <c r="AV29" s="121"/>
      <c r="AW29"/>
    </row>
    <row r="30" spans="1:50" ht="11.25" customHeight="1" x14ac:dyDescent="0.3">
      <c r="A30" s="46">
        <v>2021</v>
      </c>
      <c r="B30" s="37"/>
      <c r="C30" s="88">
        <v>22</v>
      </c>
      <c r="D30" s="89">
        <v>20782.107382550337</v>
      </c>
      <c r="E30" s="88">
        <v>111.3505210219637</v>
      </c>
      <c r="F30" s="90">
        <v>1.0501679025405268E-2</v>
      </c>
      <c r="G30" s="88"/>
      <c r="H30" s="89">
        <v>326491.18791946309</v>
      </c>
      <c r="I30" s="93">
        <v>2200.6933669296241</v>
      </c>
      <c r="J30" s="90">
        <v>1.3211257022489859E-2</v>
      </c>
      <c r="K30" s="88"/>
      <c r="L30" s="118">
        <v>50.29530201342282</v>
      </c>
      <c r="M30" s="88">
        <v>12.359817670476646</v>
      </c>
      <c r="N30" s="90">
        <v>0.48166014845022681</v>
      </c>
      <c r="O30" s="88"/>
      <c r="P30" s="93">
        <v>1079.7416107382551</v>
      </c>
      <c r="Q30" s="88">
        <v>176.03981497455135</v>
      </c>
      <c r="R30" s="35">
        <v>0.3195561177958185</v>
      </c>
      <c r="S30" s="88"/>
      <c r="T30" s="89">
        <v>4285.4362416107379</v>
      </c>
      <c r="U30" s="88">
        <v>195.56997677306612</v>
      </c>
      <c r="V30" s="35">
        <v>8.944647239253635E-2</v>
      </c>
      <c r="W30" s="88"/>
      <c r="X30" s="118">
        <v>752.265100671141</v>
      </c>
      <c r="Y30" s="118">
        <v>149.91829773340024</v>
      </c>
      <c r="Z30" s="35">
        <v>0.39060679977751489</v>
      </c>
      <c r="AA30" s="88"/>
      <c r="AB30" s="89">
        <v>332658.92617449665</v>
      </c>
      <c r="AC30" s="93">
        <v>2221.4673503356885</v>
      </c>
      <c r="AD30" s="35">
        <v>1.3088709377886986E-2</v>
      </c>
      <c r="AF30"/>
      <c r="AG30" s="121"/>
      <c r="AH30" s="121"/>
      <c r="AI30" s="121"/>
      <c r="AJ30" s="121"/>
      <c r="AK30" s="121"/>
      <c r="AL30" s="121"/>
      <c r="AM30" s="121"/>
      <c r="AN30" s="171"/>
      <c r="AO30" s="121"/>
      <c r="AP30" s="121"/>
      <c r="AQ30" s="121"/>
      <c r="AR30" s="121"/>
      <c r="AS30" s="121"/>
      <c r="AT30" s="121"/>
      <c r="AU30" s="121"/>
      <c r="AV30" s="121"/>
      <c r="AW30"/>
      <c r="AX30" s="185"/>
    </row>
    <row r="31" spans="1:50" ht="11.25" customHeight="1" x14ac:dyDescent="0.3">
      <c r="A31" s="46">
        <v>2022</v>
      </c>
      <c r="B31" s="37"/>
      <c r="C31" s="88">
        <v>22</v>
      </c>
      <c r="D31" s="89">
        <v>19453.929657794677</v>
      </c>
      <c r="E31" s="88">
        <v>103.68670948081386</v>
      </c>
      <c r="F31" s="90">
        <v>1.0446524386447952E-2</v>
      </c>
      <c r="G31" s="88"/>
      <c r="H31" s="89">
        <v>282084.93155893538</v>
      </c>
      <c r="I31" s="93">
        <v>1905.6399209285366</v>
      </c>
      <c r="J31" s="90">
        <v>1.3240885375827228E-2</v>
      </c>
      <c r="K31" s="88"/>
      <c r="L31" s="118">
        <v>13</v>
      </c>
      <c r="M31" s="88">
        <v>0</v>
      </c>
      <c r="N31" s="90">
        <v>0</v>
      </c>
      <c r="O31" s="88"/>
      <c r="P31" s="93">
        <v>940.74904942965782</v>
      </c>
      <c r="Q31" s="88">
        <v>34.114874995583506</v>
      </c>
      <c r="R31" s="35">
        <v>7.107650550577925E-2</v>
      </c>
      <c r="S31" s="88"/>
      <c r="T31" s="89">
        <v>2643.1216730038022</v>
      </c>
      <c r="U31" s="88">
        <v>86.638574277390347</v>
      </c>
      <c r="V31" s="35">
        <v>6.4246609347613184E-2</v>
      </c>
      <c r="W31" s="88"/>
      <c r="X31" s="118">
        <v>531.09125475285168</v>
      </c>
      <c r="Y31" s="118">
        <v>137.00578963880011</v>
      </c>
      <c r="Z31" s="35">
        <v>0.50562185931118708</v>
      </c>
      <c r="AA31" s="88"/>
      <c r="AB31" s="89">
        <v>286212.8935361217</v>
      </c>
      <c r="AC31" s="93">
        <v>1912.8262236491462</v>
      </c>
      <c r="AD31" s="35">
        <v>1.3099128246922123E-2</v>
      </c>
      <c r="AF31"/>
      <c r="AG31" s="121"/>
      <c r="AH31" s="121"/>
      <c r="AI31" s="121"/>
      <c r="AJ31" s="121"/>
      <c r="AK31" s="121"/>
      <c r="AL31" s="121"/>
      <c r="AM31" s="121"/>
      <c r="AN31" s="171"/>
      <c r="AO31" s="121"/>
      <c r="AP31" s="121"/>
      <c r="AQ31" s="121"/>
      <c r="AR31" s="121"/>
      <c r="AS31" s="121"/>
      <c r="AT31" s="121"/>
      <c r="AU31" s="121"/>
      <c r="AV31" s="121"/>
      <c r="AW31"/>
    </row>
    <row r="32" spans="1:50" ht="11.25" customHeight="1" x14ac:dyDescent="0.3">
      <c r="A32" s="46">
        <f>A31+1</f>
        <v>2023</v>
      </c>
      <c r="B32" s="37"/>
      <c r="C32" s="88">
        <v>22</v>
      </c>
      <c r="D32" s="89">
        <v>20039.23076923077</v>
      </c>
      <c r="E32" s="88">
        <v>95.571856070739898</v>
      </c>
      <c r="F32" s="90">
        <v>9.3477060100666098E-3</v>
      </c>
      <c r="G32" s="88"/>
      <c r="H32" s="89">
        <v>325886.92857142858</v>
      </c>
      <c r="I32" s="93">
        <v>1741.0759233459689</v>
      </c>
      <c r="J32" s="90">
        <v>1.0471450403725347E-2</v>
      </c>
      <c r="K32" s="88"/>
      <c r="L32" s="118">
        <v>28.609890109890109</v>
      </c>
      <c r="M32" s="88">
        <v>5.0871446634934232</v>
      </c>
      <c r="N32" s="90">
        <v>0.34850897721555096</v>
      </c>
      <c r="O32" s="88"/>
      <c r="P32" s="93">
        <v>1324.5439560439561</v>
      </c>
      <c r="Q32" s="88">
        <v>177.69747321266644</v>
      </c>
      <c r="R32" s="35">
        <v>0.26294865180394816</v>
      </c>
      <c r="S32" s="88"/>
      <c r="T32" s="89">
        <v>3352.5</v>
      </c>
      <c r="U32" s="88">
        <v>181.71509341018353</v>
      </c>
      <c r="V32" s="35">
        <v>0.10623760867530491</v>
      </c>
      <c r="W32" s="88"/>
      <c r="X32" s="118">
        <v>726.27472527472526</v>
      </c>
      <c r="Y32" s="118">
        <v>125.78010674685768</v>
      </c>
      <c r="Z32" s="35">
        <v>0.33944318953215319</v>
      </c>
      <c r="AA32" s="88"/>
      <c r="AB32" s="89">
        <v>331318.85714285716</v>
      </c>
      <c r="AC32" s="93">
        <v>1764.0262617966703</v>
      </c>
      <c r="AD32" s="35">
        <v>1.0435540865187404E-2</v>
      </c>
      <c r="AF32"/>
      <c r="AG32"/>
      <c r="AH32"/>
      <c r="AI32"/>
      <c r="AJ32"/>
      <c r="AK32"/>
      <c r="AL32"/>
      <c r="AM32"/>
      <c r="AN32"/>
      <c r="AO32" s="121"/>
      <c r="AP32" s="121"/>
      <c r="AQ32" s="121"/>
      <c r="AR32" s="121"/>
      <c r="AS32" s="121"/>
      <c r="AT32" s="121"/>
      <c r="AU32" s="121"/>
      <c r="AV32" s="121"/>
      <c r="AW32"/>
    </row>
    <row r="33" spans="1:49" ht="11.25" customHeight="1" x14ac:dyDescent="0.3">
      <c r="A33" s="46">
        <f>A32+1</f>
        <v>2024</v>
      </c>
      <c r="B33" s="37"/>
      <c r="C33" s="88">
        <v>22</v>
      </c>
      <c r="D33" s="89">
        <f>$AG$5</f>
        <v>19561.387755102041</v>
      </c>
      <c r="E33" s="88">
        <f>$AO$5</f>
        <v>84.419930044452428</v>
      </c>
      <c r="F33" s="90">
        <f t="shared" ref="F33" si="30">E33/D33*1.96</f>
        <v>8.4586566637620247E-3</v>
      </c>
      <c r="G33" s="88"/>
      <c r="H33" s="89">
        <f>$AG$9</f>
        <v>344535.93877551018</v>
      </c>
      <c r="I33" s="93">
        <f>$AO$9</f>
        <v>1722.6998010111429</v>
      </c>
      <c r="J33" s="90">
        <f t="shared" ref="J33" si="31">I33/H33*1.96</f>
        <v>9.8001143856921869E-3</v>
      </c>
      <c r="K33" s="88"/>
      <c r="L33" s="118">
        <f>$AG$7</f>
        <v>10</v>
      </c>
      <c r="M33" s="88">
        <f>$AO$7</f>
        <v>0</v>
      </c>
      <c r="N33" s="90">
        <f t="shared" ref="N33" si="32">M33/L33*1.96</f>
        <v>0</v>
      </c>
      <c r="O33" s="88"/>
      <c r="P33" s="93">
        <f>$AG$4</f>
        <v>1187.7142857142858</v>
      </c>
      <c r="Q33" s="88">
        <f>$AO$4</f>
        <v>67.649644350804877</v>
      </c>
      <c r="R33" s="35">
        <f t="shared" ref="R33" si="33">Q33/P33*1.96</f>
        <v>0.11163737316490772</v>
      </c>
      <c r="S33" s="88"/>
      <c r="T33" s="89">
        <f>$AG$8</f>
        <v>2930.9387755102043</v>
      </c>
      <c r="U33" s="88">
        <f>$AO$8</f>
        <v>90.836071749356975</v>
      </c>
      <c r="V33" s="35">
        <f t="shared" ref="V33" si="34">U33/T33*1.96</f>
        <v>6.0744599005739218E-2</v>
      </c>
      <c r="W33" s="88"/>
      <c r="X33" s="118">
        <f>$AG$3</f>
        <v>1043.6326530612246</v>
      </c>
      <c r="Y33" s="118">
        <f>$AO$3</f>
        <v>111.72219364293277</v>
      </c>
      <c r="Z33" s="35">
        <f t="shared" ref="Z33" si="35">Y33/X33*1.96</f>
        <v>0.20982047552636515</v>
      </c>
      <c r="AA33" s="88"/>
      <c r="AB33" s="89">
        <f>SUM(H33,L33,P33,T33,X33)</f>
        <v>349708.22448979586</v>
      </c>
      <c r="AC33" s="93">
        <f>$AO$18</f>
        <v>1730.0300920122356</v>
      </c>
      <c r="AD33" s="35">
        <f t="shared" ref="AD33" si="36">AC33/AB33*1.96</f>
        <v>9.6962517404074484E-3</v>
      </c>
      <c r="AF33"/>
      <c r="AG33"/>
      <c r="AH33"/>
      <c r="AI33"/>
      <c r="AJ33"/>
      <c r="AK33"/>
      <c r="AL33"/>
      <c r="AM33"/>
      <c r="AN33"/>
      <c r="AO33" s="121"/>
      <c r="AP33" s="121"/>
      <c r="AQ33" s="121"/>
      <c r="AR33" s="121"/>
      <c r="AS33" s="121"/>
      <c r="AT33" s="121"/>
      <c r="AU33" s="121"/>
      <c r="AV33" s="121"/>
      <c r="AW33"/>
    </row>
    <row r="34" spans="1:49" ht="11.25" customHeight="1" x14ac:dyDescent="0.3">
      <c r="A34" s="11" t="s">
        <v>12</v>
      </c>
      <c r="B34" s="40"/>
      <c r="C34" s="40">
        <f>MIN(C5:C33)</f>
        <v>18</v>
      </c>
      <c r="D34" s="40">
        <f>MIN(D5:D33)</f>
        <v>10503</v>
      </c>
      <c r="E34" s="40"/>
      <c r="F34" s="79"/>
      <c r="G34" s="40">
        <f>MIN(G5:G25)</f>
        <v>0</v>
      </c>
      <c r="H34" s="40">
        <f>MIN(H5:H33)</f>
        <v>98262</v>
      </c>
      <c r="I34" s="40"/>
      <c r="J34" s="79"/>
      <c r="K34" s="40">
        <f>MIN(K5:K25)</f>
        <v>0</v>
      </c>
      <c r="L34" s="40">
        <f>MIN(L5:L33)</f>
        <v>0</v>
      </c>
      <c r="M34" s="40"/>
      <c r="N34" s="79"/>
      <c r="O34" s="40">
        <f>MIN(O5:O25)</f>
        <v>0</v>
      </c>
      <c r="P34" s="40">
        <f>MIN(P5:P33)</f>
        <v>529</v>
      </c>
      <c r="Q34" s="40"/>
      <c r="R34" s="79"/>
      <c r="S34" s="40">
        <f>MIN(S5:S25)</f>
        <v>0</v>
      </c>
      <c r="T34" s="40">
        <f>MIN(T5:T33)</f>
        <v>619</v>
      </c>
      <c r="U34" s="40"/>
      <c r="V34" s="79"/>
      <c r="W34" s="40">
        <f>MIN(W5:W25)</f>
        <v>0</v>
      </c>
      <c r="X34" s="40">
        <f>MIN(X5:X33)</f>
        <v>58</v>
      </c>
      <c r="Y34" s="40"/>
      <c r="Z34" s="79"/>
      <c r="AA34" s="40">
        <f>MIN(AA5:AA25)</f>
        <v>0</v>
      </c>
      <c r="AB34" s="40">
        <f>MIN(AB5:AB33)</f>
        <v>101771</v>
      </c>
      <c r="AC34" s="40"/>
      <c r="AD34" s="79"/>
      <c r="AF34"/>
      <c r="AG34"/>
      <c r="AH34"/>
      <c r="AI34"/>
      <c r="AJ34"/>
      <c r="AK34"/>
      <c r="AL34"/>
      <c r="AM34"/>
      <c r="AN34"/>
      <c r="AO34" s="121"/>
      <c r="AP34" s="121"/>
      <c r="AQ34" s="121"/>
      <c r="AR34" s="121"/>
      <c r="AS34" s="121"/>
      <c r="AT34" s="121"/>
      <c r="AU34" s="121"/>
      <c r="AV34" s="121"/>
      <c r="AW34"/>
    </row>
    <row r="35" spans="1:49" ht="11.25" customHeight="1" x14ac:dyDescent="0.3">
      <c r="A35" s="14" t="s">
        <v>13</v>
      </c>
      <c r="B35" s="9"/>
      <c r="C35" s="9">
        <f>AVERAGE(C5:C33)</f>
        <v>21.896551724137932</v>
      </c>
      <c r="D35" s="9">
        <f>AVERAGE(D5:D33)</f>
        <v>21566.69684233455</v>
      </c>
      <c r="E35" s="9"/>
      <c r="F35" s="21"/>
      <c r="G35" s="9"/>
      <c r="H35" s="9">
        <f>AVERAGE(H5:H33)</f>
        <v>269760.24511855678</v>
      </c>
      <c r="I35" s="9"/>
      <c r="J35" s="21"/>
      <c r="K35" s="9"/>
      <c r="L35" s="9">
        <f>AVERAGE(L5:L33)</f>
        <v>523.23545833766548</v>
      </c>
      <c r="M35" s="9"/>
      <c r="N35" s="21"/>
      <c r="O35" s="9"/>
      <c r="P35" s="9">
        <f>AVERAGE(P5:P33)</f>
        <v>2062.7514123169813</v>
      </c>
      <c r="Q35" s="9"/>
      <c r="R35" s="21"/>
      <c r="S35" s="9"/>
      <c r="T35" s="9">
        <f>AVERAGE(T5:T33)</f>
        <v>4994.76019482426</v>
      </c>
      <c r="U35" s="9"/>
      <c r="V35" s="21"/>
      <c r="W35" s="9"/>
      <c r="X35" s="9">
        <f>AVERAGE(X5:X33)</f>
        <v>555.66632902778736</v>
      </c>
      <c r="Y35" s="9"/>
      <c r="Z35" s="21"/>
      <c r="AA35" s="9"/>
      <c r="AB35" s="9">
        <f>AVERAGE(AB5:AB33)</f>
        <v>277896.72747858072</v>
      </c>
      <c r="AC35" s="9"/>
      <c r="AD35" s="21"/>
      <c r="AF35"/>
      <c r="AG35"/>
      <c r="AH35"/>
      <c r="AI35"/>
      <c r="AJ35"/>
      <c r="AK35"/>
      <c r="AL35"/>
      <c r="AM35"/>
      <c r="AN35"/>
      <c r="AO35" s="121"/>
      <c r="AP35" s="121"/>
      <c r="AQ35" s="121"/>
      <c r="AR35" s="121"/>
      <c r="AS35" s="121"/>
      <c r="AT35" s="121"/>
      <c r="AU35" s="121"/>
      <c r="AV35" s="121"/>
      <c r="AW35"/>
    </row>
    <row r="36" spans="1:49" x14ac:dyDescent="0.3">
      <c r="A36" s="16" t="s">
        <v>14</v>
      </c>
      <c r="B36" s="23"/>
      <c r="C36" s="23">
        <f>MAX(C5:C33)</f>
        <v>27</v>
      </c>
      <c r="D36" s="23">
        <f>MAX(D5:D33)</f>
        <v>36380</v>
      </c>
      <c r="E36" s="23"/>
      <c r="F36" s="80"/>
      <c r="G36" s="23">
        <f>MAX(G5:G25)</f>
        <v>0</v>
      </c>
      <c r="H36" s="23">
        <f>MAX(H5:H33)</f>
        <v>537765</v>
      </c>
      <c r="I36" s="23"/>
      <c r="J36" s="80"/>
      <c r="K36" s="23">
        <f>MAX(K5:K25)</f>
        <v>0</v>
      </c>
      <c r="L36" s="23">
        <f>MAX(L5:L33)</f>
        <v>1509</v>
      </c>
      <c r="M36" s="23"/>
      <c r="N36" s="80"/>
      <c r="O36" s="23">
        <f>MAX(O5:O25)</f>
        <v>0</v>
      </c>
      <c r="P36" s="23">
        <f>MAX(P5:P33)</f>
        <v>4745</v>
      </c>
      <c r="Q36" s="23"/>
      <c r="R36" s="80"/>
      <c r="S36" s="23">
        <f>MAX(S5:S25)</f>
        <v>0</v>
      </c>
      <c r="T36" s="23">
        <f>MAX(T5:T33)</f>
        <v>19140</v>
      </c>
      <c r="U36" s="23"/>
      <c r="V36" s="80"/>
      <c r="W36" s="23">
        <f>MAX(W5:W25)</f>
        <v>0</v>
      </c>
      <c r="X36" s="23">
        <f>MAX(X5:X33)</f>
        <v>1540.1686460807596</v>
      </c>
      <c r="Y36" s="23"/>
      <c r="Z36" s="80"/>
      <c r="AA36" s="23">
        <f>MAX(AA5:AA25)</f>
        <v>0</v>
      </c>
      <c r="AB36" s="23">
        <f>MAX(AB5:AB33)</f>
        <v>548583</v>
      </c>
      <c r="AC36" s="23"/>
      <c r="AD36" s="80"/>
      <c r="AF36"/>
      <c r="AG36"/>
      <c r="AH36"/>
      <c r="AI36"/>
      <c r="AJ36"/>
      <c r="AK36"/>
      <c r="AL36"/>
      <c r="AM36"/>
      <c r="AN36"/>
      <c r="AO36" s="121"/>
      <c r="AP36" s="121"/>
      <c r="AQ36" s="121"/>
      <c r="AR36" s="121"/>
      <c r="AS36" s="121"/>
      <c r="AT36" s="121"/>
      <c r="AU36" s="121"/>
      <c r="AV36" s="121"/>
      <c r="AW36"/>
    </row>
    <row r="37" spans="1:49" ht="11.25" customHeight="1" x14ac:dyDescent="0.3">
      <c r="AF37"/>
      <c r="AG37"/>
      <c r="AH37"/>
      <c r="AI37"/>
      <c r="AJ37"/>
      <c r="AK37"/>
      <c r="AL37"/>
      <c r="AM37"/>
      <c r="AN37"/>
      <c r="AO37" s="121"/>
      <c r="AP37" s="121"/>
      <c r="AQ37" s="121"/>
      <c r="AR37" s="121"/>
      <c r="AS37" s="121"/>
      <c r="AT37" s="121"/>
      <c r="AU37" s="121"/>
      <c r="AV37" s="121"/>
      <c r="AW37"/>
    </row>
    <row r="38" spans="1:49" ht="11.25" customHeight="1" x14ac:dyDescent="0.3">
      <c r="A38" s="25"/>
      <c r="B38" s="99"/>
      <c r="C38" s="99" t="s">
        <v>16</v>
      </c>
      <c r="D38" s="203" t="s">
        <v>1</v>
      </c>
      <c r="E38" s="204"/>
      <c r="F38" s="204"/>
      <c r="G38" s="26"/>
      <c r="H38" s="203" t="s">
        <v>2</v>
      </c>
      <c r="I38" s="203"/>
      <c r="J38" s="204"/>
      <c r="K38" s="26"/>
      <c r="L38" s="203" t="s">
        <v>3</v>
      </c>
      <c r="M38" s="203"/>
      <c r="N38" s="204"/>
      <c r="O38" s="26"/>
      <c r="P38" s="203" t="s">
        <v>4</v>
      </c>
      <c r="Q38" s="203"/>
      <c r="R38" s="204"/>
      <c r="S38" s="26"/>
      <c r="T38" s="203" t="s">
        <v>5</v>
      </c>
      <c r="U38" s="203"/>
      <c r="V38" s="204"/>
      <c r="W38" s="26"/>
      <c r="X38" s="203" t="s">
        <v>6</v>
      </c>
      <c r="Y38" s="203"/>
      <c r="Z38" s="204"/>
      <c r="AA38" s="26"/>
      <c r="AB38" s="203" t="s">
        <v>7</v>
      </c>
      <c r="AC38" s="205"/>
      <c r="AD38" s="204"/>
      <c r="AF38"/>
      <c r="AG38"/>
      <c r="AH38"/>
      <c r="AI38"/>
      <c r="AJ38"/>
      <c r="AK38"/>
      <c r="AL38"/>
      <c r="AM38"/>
      <c r="AN38" s="137"/>
      <c r="AO38" s="134"/>
      <c r="AP38" s="134"/>
      <c r="AQ38" s="134"/>
      <c r="AR38" s="134"/>
      <c r="AS38" s="134"/>
      <c r="AT38" s="134"/>
      <c r="AU38" s="134"/>
      <c r="AV38"/>
    </row>
    <row r="39" spans="1:49" ht="11.25" customHeight="1" x14ac:dyDescent="0.3">
      <c r="A39" s="27" t="s">
        <v>8</v>
      </c>
      <c r="B39" s="27"/>
      <c r="C39" s="27" t="s">
        <v>17</v>
      </c>
      <c r="D39" s="68" t="s">
        <v>9</v>
      </c>
      <c r="E39" s="27" t="s">
        <v>10</v>
      </c>
      <c r="F39" s="78" t="s">
        <v>18</v>
      </c>
      <c r="G39" s="27"/>
      <c r="H39" s="68" t="s">
        <v>9</v>
      </c>
      <c r="I39" s="27" t="s">
        <v>10</v>
      </c>
      <c r="J39" s="78" t="s">
        <v>18</v>
      </c>
      <c r="K39" s="27"/>
      <c r="L39" s="27" t="s">
        <v>9</v>
      </c>
      <c r="M39" s="27" t="s">
        <v>10</v>
      </c>
      <c r="N39" s="78" t="s">
        <v>18</v>
      </c>
      <c r="O39" s="27"/>
      <c r="P39" s="27" t="s">
        <v>9</v>
      </c>
      <c r="Q39" s="27" t="s">
        <v>10</v>
      </c>
      <c r="R39" s="78" t="s">
        <v>18</v>
      </c>
      <c r="S39" s="27"/>
      <c r="T39" s="27" t="s">
        <v>9</v>
      </c>
      <c r="U39" s="27" t="s">
        <v>10</v>
      </c>
      <c r="V39" s="78" t="s">
        <v>18</v>
      </c>
      <c r="W39" s="27"/>
      <c r="X39" s="27" t="s">
        <v>9</v>
      </c>
      <c r="Y39" s="27" t="s">
        <v>10</v>
      </c>
      <c r="Z39" s="78" t="s">
        <v>18</v>
      </c>
      <c r="AA39" s="27"/>
      <c r="AB39" s="68" t="s">
        <v>9</v>
      </c>
      <c r="AC39" s="27" t="s">
        <v>10</v>
      </c>
      <c r="AD39" s="78" t="s">
        <v>18</v>
      </c>
      <c r="AF39"/>
      <c r="AG39"/>
      <c r="AH39"/>
      <c r="AI39"/>
      <c r="AJ39"/>
      <c r="AK39"/>
      <c r="AL39"/>
      <c r="AM39"/>
      <c r="AN39" s="137"/>
      <c r="AO39" s="134"/>
      <c r="AP39" s="134"/>
      <c r="AQ39" s="134"/>
      <c r="AR39" s="134"/>
      <c r="AS39" s="134"/>
      <c r="AT39" s="134"/>
      <c r="AU39" s="134"/>
      <c r="AV39"/>
    </row>
    <row r="40" spans="1:49" ht="11.25" customHeight="1" x14ac:dyDescent="0.35">
      <c r="A40" s="28" t="s">
        <v>61</v>
      </c>
      <c r="B40" s="29"/>
      <c r="C40" s="29"/>
      <c r="D40" s="69"/>
      <c r="E40" s="29"/>
      <c r="F40" s="21"/>
      <c r="G40" s="29"/>
      <c r="H40" s="69"/>
      <c r="I40" s="29"/>
      <c r="J40" s="21"/>
      <c r="K40" s="29"/>
      <c r="L40" s="29"/>
      <c r="M40" s="29"/>
      <c r="N40" s="21"/>
      <c r="O40" s="29"/>
      <c r="P40" s="29"/>
      <c r="Q40" s="29"/>
      <c r="R40" s="21"/>
      <c r="S40" s="29"/>
      <c r="T40" s="29"/>
      <c r="U40" s="29"/>
      <c r="V40" s="21"/>
      <c r="W40" s="29"/>
      <c r="X40" s="29"/>
      <c r="Y40" s="29"/>
      <c r="Z40" s="21"/>
      <c r="AA40" s="29"/>
      <c r="AB40" s="69"/>
      <c r="AC40" s="29"/>
      <c r="AD40" s="21"/>
      <c r="AF40"/>
      <c r="AG40" s="121"/>
      <c r="AH40" s="121"/>
      <c r="AI40" s="121"/>
      <c r="AJ40" s="121"/>
      <c r="AP40" s="1"/>
      <c r="AQ40" s="123"/>
    </row>
    <row r="41" spans="1:49" ht="11.25" customHeight="1" x14ac:dyDescent="0.3">
      <c r="A41" s="30">
        <v>1996</v>
      </c>
      <c r="B41" s="31"/>
      <c r="C41" s="32">
        <v>27</v>
      </c>
      <c r="D41" s="70">
        <v>1300</v>
      </c>
      <c r="E41" s="34">
        <v>23</v>
      </c>
      <c r="F41" s="35">
        <f t="shared" ref="F41:F50" si="37">E41/D41*1.96</f>
        <v>3.4676923076923077E-2</v>
      </c>
      <c r="G41" s="31"/>
      <c r="H41" s="70">
        <v>11197</v>
      </c>
      <c r="I41" s="34">
        <v>127</v>
      </c>
      <c r="J41" s="35">
        <f t="shared" ref="J41:J50" si="38">I41/H41*1.96</f>
        <v>2.2230954720014288E-2</v>
      </c>
      <c r="K41" s="31"/>
      <c r="L41" s="34">
        <v>50</v>
      </c>
      <c r="M41" s="34">
        <v>1</v>
      </c>
      <c r="N41" s="35">
        <f t="shared" ref="N41:N50" si="39">M41/L41*1.96</f>
        <v>3.9199999999999999E-2</v>
      </c>
      <c r="O41" s="31"/>
      <c r="P41" s="34">
        <v>334</v>
      </c>
      <c r="Q41" s="34">
        <v>18</v>
      </c>
      <c r="R41" s="35">
        <f t="shared" ref="R41:R50" si="40">Q41/P41*1.96</f>
        <v>0.10562874251497006</v>
      </c>
      <c r="S41" s="31"/>
      <c r="T41" s="33">
        <v>103</v>
      </c>
      <c r="U41" s="34">
        <v>2</v>
      </c>
      <c r="V41" s="35">
        <f t="shared" ref="V41:V50" si="41">U41/T41*1.96</f>
        <v>3.8058252427184462E-2</v>
      </c>
      <c r="W41" s="36"/>
      <c r="X41" s="34">
        <v>17</v>
      </c>
      <c r="Y41" s="34">
        <v>0</v>
      </c>
      <c r="Z41" s="35">
        <f t="shared" ref="Z41:Z50" si="42">Y41/X41*1.96</f>
        <v>0</v>
      </c>
      <c r="AA41" s="36"/>
      <c r="AB41" s="69">
        <f t="shared" ref="AB41:AB50" si="43">SUM(H41,L41,P41,T41,X41)</f>
        <v>11701</v>
      </c>
      <c r="AC41" s="34">
        <v>130</v>
      </c>
      <c r="AD41" s="35">
        <f t="shared" ref="AD41:AD50" si="44">AC41/AB41*1.96</f>
        <v>2.1775916588325783E-2</v>
      </c>
      <c r="AF41"/>
      <c r="AG41" s="121"/>
      <c r="AH41" s="121"/>
      <c r="AI41" s="121"/>
      <c r="AJ41" s="121"/>
    </row>
    <row r="42" spans="1:49" ht="11.25" customHeight="1" x14ac:dyDescent="0.3">
      <c r="A42" s="30">
        <v>1997</v>
      </c>
      <c r="B42" s="37"/>
      <c r="C42" s="32">
        <v>27</v>
      </c>
      <c r="D42" s="70">
        <v>1091</v>
      </c>
      <c r="E42" s="34">
        <v>32</v>
      </c>
      <c r="F42" s="35">
        <f t="shared" si="37"/>
        <v>5.7488542621448216E-2</v>
      </c>
      <c r="G42" s="37"/>
      <c r="H42" s="70">
        <v>9737</v>
      </c>
      <c r="I42" s="34">
        <v>150</v>
      </c>
      <c r="J42" s="35">
        <f t="shared" si="38"/>
        <v>3.0194104960460103E-2</v>
      </c>
      <c r="K42" s="37"/>
      <c r="L42" s="34">
        <v>35</v>
      </c>
      <c r="M42" s="34">
        <v>2</v>
      </c>
      <c r="N42" s="35">
        <f t="shared" si="39"/>
        <v>0.11199999999999999</v>
      </c>
      <c r="O42" s="37"/>
      <c r="P42" s="34">
        <v>90</v>
      </c>
      <c r="Q42" s="34">
        <v>3</v>
      </c>
      <c r="R42" s="35">
        <f t="shared" si="40"/>
        <v>6.5333333333333327E-2</v>
      </c>
      <c r="S42" s="37"/>
      <c r="T42" s="33">
        <v>19</v>
      </c>
      <c r="U42" s="34">
        <v>2</v>
      </c>
      <c r="V42" s="35">
        <f t="shared" si="41"/>
        <v>0.2063157894736842</v>
      </c>
      <c r="W42" s="37"/>
      <c r="X42" s="34">
        <v>19</v>
      </c>
      <c r="Y42" s="34">
        <v>1</v>
      </c>
      <c r="Z42" s="35">
        <f t="shared" si="42"/>
        <v>0.1031578947368421</v>
      </c>
      <c r="AA42" s="37"/>
      <c r="AB42" s="69">
        <f t="shared" si="43"/>
        <v>9900</v>
      </c>
      <c r="AC42" s="34">
        <v>153</v>
      </c>
      <c r="AD42" s="35">
        <f t="shared" si="44"/>
        <v>3.0290909090909091E-2</v>
      </c>
      <c r="AF42"/>
      <c r="AG42" s="121"/>
      <c r="AH42" s="121"/>
      <c r="AI42" s="121"/>
      <c r="AJ42" s="121"/>
    </row>
    <row r="43" spans="1:49" ht="11.25" customHeight="1" x14ac:dyDescent="0.3">
      <c r="A43" s="30">
        <v>1998</v>
      </c>
      <c r="B43" s="37"/>
      <c r="C43" s="32">
        <v>27</v>
      </c>
      <c r="D43" s="70">
        <v>3421</v>
      </c>
      <c r="E43" s="34">
        <v>33</v>
      </c>
      <c r="F43" s="35">
        <f t="shared" si="37"/>
        <v>1.8906752411575564E-2</v>
      </c>
      <c r="G43" s="37"/>
      <c r="H43" s="70">
        <v>45161</v>
      </c>
      <c r="I43" s="34">
        <v>525</v>
      </c>
      <c r="J43" s="35">
        <f t="shared" si="38"/>
        <v>2.2785146475941629E-2</v>
      </c>
      <c r="K43" s="37"/>
      <c r="L43" s="34">
        <v>134</v>
      </c>
      <c r="M43" s="34">
        <v>3</v>
      </c>
      <c r="N43" s="35">
        <f t="shared" si="39"/>
        <v>4.3880597014925367E-2</v>
      </c>
      <c r="O43" s="37"/>
      <c r="P43" s="34">
        <v>731</v>
      </c>
      <c r="Q43" s="34">
        <v>18</v>
      </c>
      <c r="R43" s="35">
        <f t="shared" si="40"/>
        <v>4.8262653898768805E-2</v>
      </c>
      <c r="S43" s="37"/>
      <c r="T43" s="33">
        <v>610</v>
      </c>
      <c r="U43" s="34">
        <v>25</v>
      </c>
      <c r="V43" s="35">
        <f t="shared" si="41"/>
        <v>8.0327868852459003E-2</v>
      </c>
      <c r="W43" s="37"/>
      <c r="X43" s="34">
        <v>74</v>
      </c>
      <c r="Y43" s="34">
        <v>32</v>
      </c>
      <c r="Z43" s="35">
        <f t="shared" si="42"/>
        <v>0.84756756756756757</v>
      </c>
      <c r="AA43" s="37"/>
      <c r="AB43" s="69">
        <f t="shared" si="43"/>
        <v>46710</v>
      </c>
      <c r="AC43" s="34">
        <v>528</v>
      </c>
      <c r="AD43" s="35">
        <f t="shared" si="44"/>
        <v>2.2155427103403982E-2</v>
      </c>
      <c r="AF43"/>
      <c r="AG43" s="121"/>
      <c r="AH43" s="121"/>
      <c r="AI43" s="121"/>
      <c r="AJ43" s="121"/>
    </row>
    <row r="44" spans="1:49" ht="11.25" customHeight="1" x14ac:dyDescent="0.3">
      <c r="A44" s="30">
        <v>1999</v>
      </c>
      <c r="B44" s="37"/>
      <c r="C44" s="32">
        <v>27</v>
      </c>
      <c r="D44" s="70">
        <v>3611</v>
      </c>
      <c r="E44" s="34">
        <v>43</v>
      </c>
      <c r="F44" s="35">
        <f t="shared" si="37"/>
        <v>2.3339795070617557E-2</v>
      </c>
      <c r="G44" s="37"/>
      <c r="H44" s="70">
        <v>37176</v>
      </c>
      <c r="I44" s="34">
        <v>507</v>
      </c>
      <c r="J44" s="35">
        <f t="shared" si="38"/>
        <v>2.6730148482892187E-2</v>
      </c>
      <c r="K44" s="37"/>
      <c r="L44" s="34">
        <v>127</v>
      </c>
      <c r="M44" s="34">
        <v>5</v>
      </c>
      <c r="N44" s="35">
        <f t="shared" si="39"/>
        <v>7.716535433070866E-2</v>
      </c>
      <c r="O44" s="37"/>
      <c r="P44" s="34">
        <v>286</v>
      </c>
      <c r="Q44" s="34">
        <v>50</v>
      </c>
      <c r="R44" s="35">
        <f t="shared" si="40"/>
        <v>0.34265734265734266</v>
      </c>
      <c r="S44" s="37"/>
      <c r="T44" s="33">
        <v>264</v>
      </c>
      <c r="U44" s="34">
        <v>12</v>
      </c>
      <c r="V44" s="35">
        <f t="shared" si="41"/>
        <v>8.9090909090909096E-2</v>
      </c>
      <c r="W44" s="37"/>
      <c r="X44" s="34">
        <v>52</v>
      </c>
      <c r="Y44" s="34">
        <v>8</v>
      </c>
      <c r="Z44" s="35">
        <f t="shared" si="42"/>
        <v>0.30153846153846153</v>
      </c>
      <c r="AA44" s="37"/>
      <c r="AB44" s="69">
        <f t="shared" si="43"/>
        <v>37905</v>
      </c>
      <c r="AC44" s="34">
        <v>511</v>
      </c>
      <c r="AD44" s="35">
        <f t="shared" si="44"/>
        <v>2.6422899353647274E-2</v>
      </c>
      <c r="AF44"/>
      <c r="AG44"/>
      <c r="AH44"/>
      <c r="AI44"/>
      <c r="AJ44"/>
    </row>
    <row r="45" spans="1:49" ht="11.25" customHeight="1" x14ac:dyDescent="0.3">
      <c r="A45" s="30">
        <v>2000</v>
      </c>
      <c r="B45" s="37"/>
      <c r="C45" s="32">
        <v>27</v>
      </c>
      <c r="D45" s="70">
        <v>2622</v>
      </c>
      <c r="E45" s="34">
        <v>36</v>
      </c>
      <c r="F45" s="35">
        <f t="shared" si="37"/>
        <v>2.6910755148741416E-2</v>
      </c>
      <c r="G45" s="37"/>
      <c r="H45" s="70">
        <v>23877</v>
      </c>
      <c r="I45" s="34">
        <v>403</v>
      </c>
      <c r="J45" s="35">
        <f t="shared" si="38"/>
        <v>3.3081207856933449E-2</v>
      </c>
      <c r="K45" s="37"/>
      <c r="L45" s="34">
        <v>134</v>
      </c>
      <c r="M45" s="34">
        <v>7</v>
      </c>
      <c r="N45" s="35">
        <f t="shared" si="39"/>
        <v>0.10238805970149253</v>
      </c>
      <c r="O45" s="37"/>
      <c r="P45" s="33">
        <v>1004</v>
      </c>
      <c r="Q45" s="34">
        <v>16</v>
      </c>
      <c r="R45" s="35">
        <f t="shared" si="40"/>
        <v>3.1235059760956176E-2</v>
      </c>
      <c r="S45" s="37"/>
      <c r="T45" s="33">
        <v>841</v>
      </c>
      <c r="U45" s="34">
        <v>39</v>
      </c>
      <c r="V45" s="35">
        <f t="shared" si="41"/>
        <v>9.0891795481569546E-2</v>
      </c>
      <c r="W45" s="37"/>
      <c r="X45" s="34">
        <v>34</v>
      </c>
      <c r="Y45" s="34">
        <v>0</v>
      </c>
      <c r="Z45" s="35">
        <f t="shared" si="42"/>
        <v>0</v>
      </c>
      <c r="AA45" s="37"/>
      <c r="AB45" s="69">
        <f t="shared" si="43"/>
        <v>25890</v>
      </c>
      <c r="AC45" s="34">
        <v>407</v>
      </c>
      <c r="AD45" s="35">
        <f t="shared" si="44"/>
        <v>3.0811896485129393E-2</v>
      </c>
      <c r="AF45"/>
      <c r="AG45" s="120"/>
      <c r="AH45" s="120"/>
      <c r="AI45" s="120"/>
      <c r="AJ45" s="120"/>
    </row>
    <row r="46" spans="1:49" ht="11.25" customHeight="1" x14ac:dyDescent="0.3">
      <c r="A46" s="38">
        <v>2001</v>
      </c>
      <c r="B46" s="37"/>
      <c r="C46" s="32">
        <v>27</v>
      </c>
      <c r="D46" s="70">
        <v>3382</v>
      </c>
      <c r="E46" s="34">
        <v>37</v>
      </c>
      <c r="F46" s="35">
        <f t="shared" si="37"/>
        <v>2.1442933175635719E-2</v>
      </c>
      <c r="G46" s="37"/>
      <c r="H46" s="70">
        <v>37612</v>
      </c>
      <c r="I46" s="34">
        <v>505</v>
      </c>
      <c r="J46" s="35">
        <f t="shared" si="38"/>
        <v>2.6316069339572475E-2</v>
      </c>
      <c r="K46" s="37"/>
      <c r="L46" s="34">
        <v>138</v>
      </c>
      <c r="M46" s="34">
        <v>6</v>
      </c>
      <c r="N46" s="35">
        <f t="shared" si="39"/>
        <v>8.5217391304347828E-2</v>
      </c>
      <c r="O46" s="37"/>
      <c r="P46" s="34">
        <v>766</v>
      </c>
      <c r="Q46" s="34">
        <v>25</v>
      </c>
      <c r="R46" s="35">
        <f t="shared" si="40"/>
        <v>6.3968668407310705E-2</v>
      </c>
      <c r="S46" s="37"/>
      <c r="T46" s="33">
        <v>307</v>
      </c>
      <c r="U46" s="34">
        <v>14</v>
      </c>
      <c r="V46" s="35">
        <f t="shared" si="41"/>
        <v>8.9381107491856682E-2</v>
      </c>
      <c r="W46" s="37"/>
      <c r="X46" s="34">
        <v>23</v>
      </c>
      <c r="Y46" s="34">
        <v>0</v>
      </c>
      <c r="Z46" s="35">
        <f t="shared" si="42"/>
        <v>0</v>
      </c>
      <c r="AA46" s="37"/>
      <c r="AB46" s="69">
        <f t="shared" si="43"/>
        <v>38846</v>
      </c>
      <c r="AC46" s="34">
        <v>511</v>
      </c>
      <c r="AD46" s="35">
        <f t="shared" si="44"/>
        <v>2.5782834783504092E-2</v>
      </c>
      <c r="AF46"/>
      <c r="AG46" s="121"/>
      <c r="AH46" s="121"/>
      <c r="AI46" s="122"/>
      <c r="AJ46" s="121"/>
    </row>
    <row r="47" spans="1:49" ht="11.25" customHeight="1" x14ac:dyDescent="0.3">
      <c r="A47" s="38">
        <v>2002</v>
      </c>
      <c r="B47" s="37"/>
      <c r="C47" s="32">
        <v>44</v>
      </c>
      <c r="D47" s="70">
        <v>4020</v>
      </c>
      <c r="E47" s="34">
        <v>38</v>
      </c>
      <c r="F47" s="35">
        <f t="shared" si="37"/>
        <v>1.85273631840796E-2</v>
      </c>
      <c r="G47" s="37"/>
      <c r="H47" s="70">
        <v>46769</v>
      </c>
      <c r="I47" s="34">
        <v>530</v>
      </c>
      <c r="J47" s="35">
        <f t="shared" si="38"/>
        <v>2.2211293805726014E-2</v>
      </c>
      <c r="K47" s="37"/>
      <c r="L47" s="34">
        <v>106</v>
      </c>
      <c r="M47" s="34">
        <v>6</v>
      </c>
      <c r="N47" s="35">
        <f t="shared" si="39"/>
        <v>0.11094339622641509</v>
      </c>
      <c r="O47" s="37"/>
      <c r="P47" s="34">
        <v>1197</v>
      </c>
      <c r="Q47" s="34">
        <v>59</v>
      </c>
      <c r="R47" s="35">
        <f t="shared" si="40"/>
        <v>9.6608187134502921E-2</v>
      </c>
      <c r="S47" s="37"/>
      <c r="T47" s="33">
        <v>1862</v>
      </c>
      <c r="U47" s="34">
        <v>73</v>
      </c>
      <c r="V47" s="35">
        <f t="shared" si="41"/>
        <v>7.6842105263157892E-2</v>
      </c>
      <c r="W47" s="37"/>
      <c r="X47" s="34">
        <v>139</v>
      </c>
      <c r="Y47" s="34">
        <v>7</v>
      </c>
      <c r="Z47" s="35">
        <f t="shared" si="42"/>
        <v>9.8705035971223015E-2</v>
      </c>
      <c r="AA47" s="37"/>
      <c r="AB47" s="69">
        <f t="shared" si="43"/>
        <v>50073</v>
      </c>
      <c r="AC47" s="34">
        <v>553</v>
      </c>
      <c r="AD47" s="35">
        <f t="shared" si="44"/>
        <v>2.1645996844606875E-2</v>
      </c>
    </row>
    <row r="48" spans="1:49" ht="11.25" customHeight="1" x14ac:dyDescent="0.3">
      <c r="A48" s="38">
        <v>2003</v>
      </c>
      <c r="B48" s="37"/>
      <c r="C48" s="32">
        <v>44</v>
      </c>
      <c r="D48" s="70">
        <v>3874</v>
      </c>
      <c r="E48" s="34">
        <v>28</v>
      </c>
      <c r="F48" s="35">
        <f t="shared" si="37"/>
        <v>1.4166236448115642E-2</v>
      </c>
      <c r="G48" s="37"/>
      <c r="H48" s="70">
        <v>43870</v>
      </c>
      <c r="I48" s="34">
        <v>440</v>
      </c>
      <c r="J48" s="35">
        <f t="shared" si="38"/>
        <v>1.9658080692956461E-2</v>
      </c>
      <c r="K48" s="37"/>
      <c r="L48" s="34">
        <v>57</v>
      </c>
      <c r="M48" s="34">
        <v>4</v>
      </c>
      <c r="N48" s="35">
        <f t="shared" si="39"/>
        <v>0.1375438596491228</v>
      </c>
      <c r="O48" s="37"/>
      <c r="P48" s="39">
        <v>592</v>
      </c>
      <c r="Q48" s="34">
        <v>49</v>
      </c>
      <c r="R48" s="35">
        <f t="shared" si="40"/>
        <v>0.16222972972972974</v>
      </c>
      <c r="S48" s="37"/>
      <c r="T48" s="117">
        <v>286</v>
      </c>
      <c r="U48" s="34">
        <v>21</v>
      </c>
      <c r="V48" s="35">
        <f t="shared" si="41"/>
        <v>0.1439160839160839</v>
      </c>
      <c r="W48" s="37"/>
      <c r="X48" s="34">
        <v>30</v>
      </c>
      <c r="Y48" s="34">
        <v>1</v>
      </c>
      <c r="Z48" s="35">
        <f t="shared" si="42"/>
        <v>6.5333333333333327E-2</v>
      </c>
      <c r="AA48" s="37"/>
      <c r="AB48" s="69">
        <f t="shared" si="43"/>
        <v>44835</v>
      </c>
      <c r="AC48" s="34">
        <v>447</v>
      </c>
      <c r="AD48" s="35">
        <f t="shared" si="44"/>
        <v>1.9540983606557375E-2</v>
      </c>
    </row>
    <row r="49" spans="1:42" ht="11.25" customHeight="1" x14ac:dyDescent="0.3">
      <c r="A49" s="38">
        <v>2004</v>
      </c>
      <c r="B49" s="37"/>
      <c r="C49" s="32">
        <v>44</v>
      </c>
      <c r="D49" s="70">
        <v>4432</v>
      </c>
      <c r="E49" s="34">
        <v>19</v>
      </c>
      <c r="F49" s="35">
        <f t="shared" si="37"/>
        <v>8.4025270758122748E-3</v>
      </c>
      <c r="G49" s="37"/>
      <c r="H49" s="70">
        <v>48315</v>
      </c>
      <c r="I49" s="34">
        <v>259</v>
      </c>
      <c r="J49" s="35">
        <f t="shared" si="38"/>
        <v>1.0506881920728552E-2</v>
      </c>
      <c r="K49" s="37"/>
      <c r="L49" s="34">
        <v>44</v>
      </c>
      <c r="M49" s="34">
        <v>3</v>
      </c>
      <c r="N49" s="35">
        <f t="shared" si="39"/>
        <v>0.13363636363636364</v>
      </c>
      <c r="O49" s="37"/>
      <c r="P49" s="39">
        <v>668</v>
      </c>
      <c r="Q49" s="34">
        <v>21</v>
      </c>
      <c r="R49" s="35">
        <f t="shared" si="40"/>
        <v>6.1616766467065862E-2</v>
      </c>
      <c r="S49" s="37"/>
      <c r="T49" s="117">
        <v>396</v>
      </c>
      <c r="U49" s="34">
        <v>15</v>
      </c>
      <c r="V49" s="35">
        <f t="shared" si="41"/>
        <v>7.4242424242424249E-2</v>
      </c>
      <c r="W49" s="37"/>
      <c r="X49" s="34">
        <v>90</v>
      </c>
      <c r="Y49" s="34">
        <v>5</v>
      </c>
      <c r="Z49" s="35">
        <f t="shared" si="42"/>
        <v>0.10888888888888888</v>
      </c>
      <c r="AA49" s="37"/>
      <c r="AB49" s="69">
        <f t="shared" si="43"/>
        <v>49513</v>
      </c>
      <c r="AC49" s="34">
        <v>263</v>
      </c>
      <c r="AD49" s="35">
        <f t="shared" si="44"/>
        <v>1.0411003170884415E-2</v>
      </c>
    </row>
    <row r="50" spans="1:42" ht="11.25" customHeight="1" x14ac:dyDescent="0.3">
      <c r="A50" s="38">
        <v>2005</v>
      </c>
      <c r="B50" s="37"/>
      <c r="C50" s="32">
        <v>44</v>
      </c>
      <c r="D50" s="70">
        <v>4500</v>
      </c>
      <c r="E50" s="34">
        <v>9</v>
      </c>
      <c r="F50" s="35">
        <f t="shared" si="37"/>
        <v>3.9199999999999999E-3</v>
      </c>
      <c r="G50" s="37"/>
      <c r="H50" s="70">
        <v>43151</v>
      </c>
      <c r="I50" s="34">
        <v>100</v>
      </c>
      <c r="J50" s="35">
        <f t="shared" si="38"/>
        <v>4.542189057032282E-3</v>
      </c>
      <c r="K50" s="37"/>
      <c r="L50" s="34">
        <v>16</v>
      </c>
      <c r="M50" s="34">
        <v>1</v>
      </c>
      <c r="N50" s="35">
        <f t="shared" si="39"/>
        <v>0.1225</v>
      </c>
      <c r="O50" s="37"/>
      <c r="P50" s="39">
        <v>538</v>
      </c>
      <c r="Q50" s="34">
        <v>16</v>
      </c>
      <c r="R50" s="35">
        <f t="shared" si="40"/>
        <v>5.8289962825278804E-2</v>
      </c>
      <c r="S50" s="37"/>
      <c r="T50" s="117">
        <v>658</v>
      </c>
      <c r="U50" s="34">
        <v>12</v>
      </c>
      <c r="V50" s="35">
        <f t="shared" si="41"/>
        <v>3.5744680851063824E-2</v>
      </c>
      <c r="W50" s="37"/>
      <c r="X50" s="34">
        <v>102</v>
      </c>
      <c r="Y50" s="34">
        <v>2</v>
      </c>
      <c r="Z50" s="35">
        <f t="shared" si="42"/>
        <v>3.8431372549019606E-2</v>
      </c>
      <c r="AA50" s="37"/>
      <c r="AB50" s="69">
        <f t="shared" si="43"/>
        <v>44465</v>
      </c>
      <c r="AC50" s="34">
        <v>103</v>
      </c>
      <c r="AD50" s="35">
        <f t="shared" si="44"/>
        <v>4.5402001574271897E-3</v>
      </c>
    </row>
    <row r="51" spans="1:42" ht="11.25" customHeight="1" x14ac:dyDescent="0.3">
      <c r="A51" s="38">
        <v>2006</v>
      </c>
      <c r="B51" s="37"/>
      <c r="C51" s="32">
        <v>44</v>
      </c>
      <c r="D51" s="70">
        <v>5763</v>
      </c>
      <c r="E51" s="34">
        <v>10</v>
      </c>
      <c r="F51" s="35">
        <f t="shared" ref="F51:F55" si="45">E51/D51*1.96</f>
        <v>3.4010064202672219E-3</v>
      </c>
      <c r="G51" s="37"/>
      <c r="H51" s="70">
        <v>56144</v>
      </c>
      <c r="I51" s="34">
        <v>113</v>
      </c>
      <c r="J51" s="35">
        <f t="shared" ref="J51:J55" si="46">I51/H51*1.96</f>
        <v>3.9448560843545165E-3</v>
      </c>
      <c r="K51" s="37"/>
      <c r="L51" s="34">
        <v>55</v>
      </c>
      <c r="M51" s="34">
        <v>1</v>
      </c>
      <c r="N51" s="35">
        <f t="shared" ref="N51:N55" si="47">M51/L51*1.96</f>
        <v>3.5636363636363633E-2</v>
      </c>
      <c r="O51" s="37"/>
      <c r="P51" s="39">
        <v>1057</v>
      </c>
      <c r="Q51" s="34">
        <v>15</v>
      </c>
      <c r="R51" s="35">
        <f t="shared" ref="R51:R55" si="48">Q51/P51*1.96</f>
        <v>2.7814569536423844E-2</v>
      </c>
      <c r="S51" s="37"/>
      <c r="T51" s="117">
        <v>992</v>
      </c>
      <c r="U51" s="34">
        <v>8</v>
      </c>
      <c r="V51" s="35">
        <f t="shared" ref="V51:V55" si="49">U51/T51*1.96</f>
        <v>1.5806451612903224E-2</v>
      </c>
      <c r="W51" s="37"/>
      <c r="X51" s="34">
        <v>105</v>
      </c>
      <c r="Y51" s="34">
        <v>4</v>
      </c>
      <c r="Z51" s="35">
        <f t="shared" ref="Z51:Z55" si="50">Y51/X51*1.96</f>
        <v>7.4666666666666673E-2</v>
      </c>
      <c r="AA51" s="37"/>
      <c r="AB51" s="69">
        <f>SUM(H51,L51,P51,T51,X51)</f>
        <v>58353</v>
      </c>
      <c r="AC51" s="34">
        <v>117</v>
      </c>
      <c r="AD51" s="35">
        <f t="shared" ref="AD51:AD55" si="51">AC51/AB51*1.96</f>
        <v>3.9298750706904528E-3</v>
      </c>
    </row>
    <row r="52" spans="1:42" ht="11.25" customHeight="1" x14ac:dyDescent="0.3">
      <c r="A52" s="38">
        <v>2007</v>
      </c>
      <c r="B52" s="37"/>
      <c r="C52" s="32">
        <v>44</v>
      </c>
      <c r="D52" s="70">
        <v>4627</v>
      </c>
      <c r="E52" s="34">
        <v>9</v>
      </c>
      <c r="F52" s="35">
        <f t="shared" si="45"/>
        <v>3.8124054462934948E-3</v>
      </c>
      <c r="G52" s="37"/>
      <c r="H52" s="70">
        <v>43293</v>
      </c>
      <c r="I52" s="34">
        <v>105</v>
      </c>
      <c r="J52" s="35">
        <f t="shared" si="46"/>
        <v>4.753655325341279E-3</v>
      </c>
      <c r="K52" s="37"/>
      <c r="L52" s="34">
        <v>35</v>
      </c>
      <c r="M52" s="34">
        <v>1</v>
      </c>
      <c r="N52" s="35">
        <f t="shared" si="47"/>
        <v>5.5999999999999994E-2</v>
      </c>
      <c r="O52" s="37"/>
      <c r="P52" s="39">
        <v>487</v>
      </c>
      <c r="Q52" s="34">
        <v>8</v>
      </c>
      <c r="R52" s="35">
        <f t="shared" si="48"/>
        <v>3.2197125256673509E-2</v>
      </c>
      <c r="S52" s="37"/>
      <c r="T52" s="117">
        <v>383</v>
      </c>
      <c r="U52" s="34">
        <v>6</v>
      </c>
      <c r="V52" s="35">
        <f t="shared" si="49"/>
        <v>3.0704960835509134E-2</v>
      </c>
      <c r="W52" s="37"/>
      <c r="X52" s="34">
        <v>136</v>
      </c>
      <c r="Y52" s="34">
        <v>2</v>
      </c>
      <c r="Z52" s="35">
        <f t="shared" si="50"/>
        <v>2.8823529411764706E-2</v>
      </c>
      <c r="AA52" s="37"/>
      <c r="AB52" s="69">
        <f>SUM(H52,L52,P52,T52,X52)</f>
        <v>44334</v>
      </c>
      <c r="AC52" s="34">
        <v>106</v>
      </c>
      <c r="AD52" s="35">
        <f t="shared" si="51"/>
        <v>4.6862453196192541E-3</v>
      </c>
    </row>
    <row r="53" spans="1:42" ht="11.25" customHeight="1" x14ac:dyDescent="0.3">
      <c r="A53" s="38">
        <v>2008</v>
      </c>
      <c r="B53" s="37"/>
      <c r="C53" s="32">
        <v>44</v>
      </c>
      <c r="D53" s="70">
        <v>5552</v>
      </c>
      <c r="E53" s="34">
        <v>14</v>
      </c>
      <c r="F53" s="35">
        <f t="shared" si="45"/>
        <v>4.9423631123919308E-3</v>
      </c>
      <c r="G53" s="37"/>
      <c r="H53" s="70">
        <v>54051</v>
      </c>
      <c r="I53" s="34">
        <v>153</v>
      </c>
      <c r="J53" s="35">
        <f t="shared" si="46"/>
        <v>5.5480934672809011E-3</v>
      </c>
      <c r="K53" s="37"/>
      <c r="L53" s="34">
        <v>46</v>
      </c>
      <c r="M53" s="34">
        <v>3</v>
      </c>
      <c r="N53" s="35">
        <f t="shared" si="47"/>
        <v>0.12782608695652173</v>
      </c>
      <c r="O53" s="37"/>
      <c r="P53" s="39">
        <v>509</v>
      </c>
      <c r="Q53" s="34">
        <v>11</v>
      </c>
      <c r="R53" s="35">
        <f t="shared" si="48"/>
        <v>4.2357563850687618E-2</v>
      </c>
      <c r="S53" s="37"/>
      <c r="T53" s="117">
        <v>787</v>
      </c>
      <c r="U53" s="34">
        <v>10</v>
      </c>
      <c r="V53" s="35">
        <f t="shared" si="49"/>
        <v>2.4904701397712833E-2</v>
      </c>
      <c r="W53" s="37">
        <v>143</v>
      </c>
      <c r="X53" s="34">
        <v>143</v>
      </c>
      <c r="Y53" s="34">
        <v>4</v>
      </c>
      <c r="Z53" s="35">
        <f t="shared" si="50"/>
        <v>5.4825174825174822E-2</v>
      </c>
      <c r="AA53" s="37"/>
      <c r="AB53" s="69">
        <f>SUM(H53,L53,P53,T53,X53)</f>
        <v>55536</v>
      </c>
      <c r="AC53" s="34">
        <v>154</v>
      </c>
      <c r="AD53" s="35">
        <f t="shared" si="51"/>
        <v>5.4350331316623457E-3</v>
      </c>
    </row>
    <row r="54" spans="1:42" ht="11.25" customHeight="1" x14ac:dyDescent="0.3">
      <c r="A54" s="38">
        <v>2009</v>
      </c>
      <c r="B54" s="37"/>
      <c r="C54" s="32">
        <v>44</v>
      </c>
      <c r="D54" s="70">
        <v>7650</v>
      </c>
      <c r="E54" s="34">
        <v>21</v>
      </c>
      <c r="F54" s="35">
        <f t="shared" si="45"/>
        <v>5.3803921568627453E-3</v>
      </c>
      <c r="G54" s="37"/>
      <c r="H54" s="70">
        <v>73035</v>
      </c>
      <c r="I54" s="34">
        <v>246</v>
      </c>
      <c r="J54" s="35">
        <f t="shared" si="46"/>
        <v>6.6017662764428012E-3</v>
      </c>
      <c r="K54" s="37"/>
      <c r="L54" s="34">
        <v>34</v>
      </c>
      <c r="M54" s="34">
        <v>1</v>
      </c>
      <c r="N54" s="35">
        <f t="shared" si="47"/>
        <v>5.7647058823529412E-2</v>
      </c>
      <c r="O54" s="37"/>
      <c r="P54" s="39">
        <v>1441</v>
      </c>
      <c r="Q54" s="34">
        <v>30</v>
      </c>
      <c r="R54" s="35">
        <f t="shared" si="48"/>
        <v>4.0804996530187369E-2</v>
      </c>
      <c r="S54" s="37"/>
      <c r="T54" s="117">
        <v>1274</v>
      </c>
      <c r="U54" s="34">
        <v>19</v>
      </c>
      <c r="V54" s="35">
        <f t="shared" si="49"/>
        <v>2.923076923076923E-2</v>
      </c>
      <c r="W54" s="37">
        <v>143</v>
      </c>
      <c r="X54" s="34">
        <v>173</v>
      </c>
      <c r="Y54" s="34">
        <v>3</v>
      </c>
      <c r="Z54" s="35">
        <f t="shared" si="50"/>
        <v>3.3988439306358378E-2</v>
      </c>
      <c r="AA54" s="37"/>
      <c r="AB54" s="69">
        <v>75957</v>
      </c>
      <c r="AC54" s="34">
        <v>248</v>
      </c>
      <c r="AD54" s="35">
        <f t="shared" si="51"/>
        <v>6.399410192608976E-3</v>
      </c>
    </row>
    <row r="55" spans="1:42" s="91" customFormat="1" x14ac:dyDescent="0.3">
      <c r="A55" s="38">
        <v>2010</v>
      </c>
      <c r="B55" s="37"/>
      <c r="C55" s="32">
        <v>44</v>
      </c>
      <c r="D55" s="70">
        <v>7588</v>
      </c>
      <c r="E55" s="34">
        <v>27</v>
      </c>
      <c r="F55" s="35">
        <f t="shared" si="45"/>
        <v>6.9741697416974167E-3</v>
      </c>
      <c r="G55" s="37"/>
      <c r="H55" s="70">
        <v>70774</v>
      </c>
      <c r="I55" s="34">
        <v>303</v>
      </c>
      <c r="J55" s="35">
        <f t="shared" si="46"/>
        <v>8.3912171136292981E-3</v>
      </c>
      <c r="K55" s="37"/>
      <c r="L55" s="34">
        <v>31</v>
      </c>
      <c r="M55" s="34">
        <v>2</v>
      </c>
      <c r="N55" s="35">
        <f t="shared" si="47"/>
        <v>0.12645161290322579</v>
      </c>
      <c r="O55" s="37"/>
      <c r="P55" s="39">
        <v>1768</v>
      </c>
      <c r="Q55" s="34">
        <v>45</v>
      </c>
      <c r="R55" s="35">
        <f t="shared" si="48"/>
        <v>4.9886877828054295E-2</v>
      </c>
      <c r="S55" s="37"/>
      <c r="T55" s="117">
        <v>974</v>
      </c>
      <c r="U55" s="34">
        <v>24</v>
      </c>
      <c r="V55" s="35">
        <f t="shared" si="49"/>
        <v>4.829568788501027E-2</v>
      </c>
      <c r="W55" s="37"/>
      <c r="X55" s="34">
        <v>279</v>
      </c>
      <c r="Y55" s="34">
        <v>9</v>
      </c>
      <c r="Z55" s="35">
        <f t="shared" si="50"/>
        <v>6.3225806451612895E-2</v>
      </c>
      <c r="AA55" s="37"/>
      <c r="AB55" s="69">
        <v>73826</v>
      </c>
      <c r="AC55" s="34">
        <v>307</v>
      </c>
      <c r="AD55" s="35">
        <f t="shared" si="51"/>
        <v>8.1505160783463815E-3</v>
      </c>
      <c r="AH55" s="136"/>
      <c r="AP55" s="136"/>
    </row>
    <row r="56" spans="1:42" s="91" customFormat="1" x14ac:dyDescent="0.3">
      <c r="A56" s="88">
        <v>2011</v>
      </c>
      <c r="B56" s="88"/>
      <c r="C56" s="88">
        <v>44</v>
      </c>
      <c r="D56" s="89">
        <v>6571</v>
      </c>
      <c r="E56" s="88">
        <v>35</v>
      </c>
      <c r="F56" s="90">
        <f t="shared" ref="F56:F64" si="52">E56/D56*1.96</f>
        <v>1.0439811292040784E-2</v>
      </c>
      <c r="G56" s="88"/>
      <c r="H56" s="89">
        <v>49766</v>
      </c>
      <c r="I56" s="88">
        <v>351</v>
      </c>
      <c r="J56" s="90">
        <f t="shared" ref="J56:J64" si="53">I56/H56*1.96</f>
        <v>1.382389583249608E-2</v>
      </c>
      <c r="K56" s="88"/>
      <c r="L56" s="88">
        <v>24</v>
      </c>
      <c r="M56" s="88">
        <v>3</v>
      </c>
      <c r="N56" s="90">
        <f t="shared" ref="N56" si="54">M56/L56*1.96</f>
        <v>0.245</v>
      </c>
      <c r="O56" s="88"/>
      <c r="P56" s="88">
        <v>977</v>
      </c>
      <c r="Q56" s="88">
        <v>39</v>
      </c>
      <c r="R56" s="90">
        <f t="shared" ref="R56:R64" si="55">Q56/P56*1.96</f>
        <v>7.823950870010235E-2</v>
      </c>
      <c r="S56" s="88"/>
      <c r="T56" s="118">
        <v>652</v>
      </c>
      <c r="U56" s="88">
        <v>40</v>
      </c>
      <c r="V56" s="90">
        <f t="shared" ref="V56:V64" si="56">U56/T56*1.96</f>
        <v>0.12024539877300613</v>
      </c>
      <c r="W56" s="88"/>
      <c r="X56" s="88">
        <v>144</v>
      </c>
      <c r="Y56" s="88">
        <v>14</v>
      </c>
      <c r="Z56" s="90">
        <f t="shared" ref="Z56:Z64" si="57">Y56/X56*1.96</f>
        <v>0.19055555555555556</v>
      </c>
      <c r="AA56" s="88"/>
      <c r="AB56" s="89">
        <v>51562</v>
      </c>
      <c r="AC56" s="88">
        <v>355</v>
      </c>
      <c r="AD56" s="90">
        <f t="shared" ref="AD56:AD64" si="58">AC56/AB56*1.96</f>
        <v>1.3494433885419495E-2</v>
      </c>
      <c r="AH56" s="136"/>
      <c r="AP56" s="136"/>
    </row>
    <row r="57" spans="1:42" s="91" customFormat="1" x14ac:dyDescent="0.3">
      <c r="A57" s="88">
        <v>2012</v>
      </c>
      <c r="B57" s="88"/>
      <c r="C57" s="88">
        <v>44</v>
      </c>
      <c r="D57" s="89">
        <v>6536.1484607931961</v>
      </c>
      <c r="E57" s="88">
        <v>32</v>
      </c>
      <c r="F57" s="90">
        <f t="shared" ref="F57:F60" si="59">E57/D57*1.96</f>
        <v>9.5958652677831918E-3</v>
      </c>
      <c r="G57" s="88"/>
      <c r="H57" s="89">
        <v>73419.130724512928</v>
      </c>
      <c r="I57" s="93">
        <v>448</v>
      </c>
      <c r="J57" s="90">
        <f t="shared" ref="J57:J60" si="60">I57/H57*1.96</f>
        <v>1.1959825611321622E-2</v>
      </c>
      <c r="K57" s="88"/>
      <c r="L57" s="88">
        <v>16</v>
      </c>
      <c r="M57" s="88">
        <v>1</v>
      </c>
      <c r="N57" s="35">
        <f t="shared" ref="N57:N64" si="61">M57/L57*1.96</f>
        <v>0.1225</v>
      </c>
      <c r="O57" s="88"/>
      <c r="P57" s="93">
        <v>1170</v>
      </c>
      <c r="Q57" s="88">
        <v>42</v>
      </c>
      <c r="R57" s="35">
        <f t="shared" ref="R57:R60" si="62">Q57/P57*1.96</f>
        <v>7.0358974358974355E-2</v>
      </c>
      <c r="S57" s="88"/>
      <c r="T57" s="118">
        <v>896</v>
      </c>
      <c r="U57" s="88">
        <v>38</v>
      </c>
      <c r="V57" s="35">
        <f t="shared" ref="V57:V60" si="63">U57/T57*1.96</f>
        <v>8.3125000000000004E-2</v>
      </c>
      <c r="W57" s="88"/>
      <c r="X57" s="88">
        <v>147</v>
      </c>
      <c r="Y57" s="88">
        <v>11</v>
      </c>
      <c r="Z57" s="35">
        <f t="shared" ref="Z57:Z60" si="64">Y57/X57*1.96</f>
        <v>0.14666666666666667</v>
      </c>
      <c r="AA57" s="88"/>
      <c r="AB57" s="89">
        <v>75648.928550656114</v>
      </c>
      <c r="AC57" s="93">
        <v>452</v>
      </c>
      <c r="AD57" s="35">
        <f t="shared" ref="AD57:AD60" si="65">AC57/AB57*1.96</f>
        <v>1.1710939162962094E-2</v>
      </c>
      <c r="AH57" s="136"/>
      <c r="AP57" s="136"/>
    </row>
    <row r="58" spans="1:42" s="91" customFormat="1" x14ac:dyDescent="0.3">
      <c r="A58" s="88">
        <v>2013</v>
      </c>
      <c r="B58" s="88"/>
      <c r="C58" s="88">
        <v>44</v>
      </c>
      <c r="D58" s="89">
        <v>8556</v>
      </c>
      <c r="E58" s="88">
        <v>36</v>
      </c>
      <c r="F58" s="90">
        <f t="shared" si="59"/>
        <v>8.2468443197755963E-3</v>
      </c>
      <c r="G58" s="88"/>
      <c r="H58" s="89">
        <v>85528</v>
      </c>
      <c r="I58" s="93">
        <v>473</v>
      </c>
      <c r="J58" s="90">
        <f t="shared" si="60"/>
        <v>1.0839491160789449E-2</v>
      </c>
      <c r="K58" s="88"/>
      <c r="L58" s="88">
        <v>18</v>
      </c>
      <c r="M58" s="88">
        <v>1</v>
      </c>
      <c r="N58" s="35">
        <f t="shared" si="61"/>
        <v>0.10888888888888888</v>
      </c>
      <c r="O58" s="88"/>
      <c r="P58" s="93">
        <v>1666</v>
      </c>
      <c r="Q58" s="88">
        <v>84</v>
      </c>
      <c r="R58" s="35">
        <f t="shared" si="62"/>
        <v>9.8823529411764713E-2</v>
      </c>
      <c r="S58" s="88"/>
      <c r="T58" s="118">
        <v>683</v>
      </c>
      <c r="U58" s="88">
        <v>19</v>
      </c>
      <c r="V58" s="35">
        <f t="shared" si="63"/>
        <v>5.452415812591508E-2</v>
      </c>
      <c r="W58" s="88"/>
      <c r="X58" s="88">
        <v>339</v>
      </c>
      <c r="Y58" s="88">
        <v>15</v>
      </c>
      <c r="Z58" s="35">
        <f t="shared" si="64"/>
        <v>8.6725663716814158E-2</v>
      </c>
      <c r="AA58" s="88"/>
      <c r="AB58" s="89">
        <v>88233</v>
      </c>
      <c r="AC58" s="93">
        <v>481</v>
      </c>
      <c r="AD58" s="35">
        <f t="shared" si="65"/>
        <v>1.0684891140502986E-2</v>
      </c>
      <c r="AH58" s="136"/>
      <c r="AP58" s="136"/>
    </row>
    <row r="59" spans="1:42" s="91" customFormat="1" x14ac:dyDescent="0.3">
      <c r="A59" s="88">
        <v>2014</v>
      </c>
      <c r="B59" s="88"/>
      <c r="C59" s="88">
        <v>44</v>
      </c>
      <c r="D59" s="89">
        <v>10236</v>
      </c>
      <c r="E59" s="88">
        <v>51</v>
      </c>
      <c r="F59" s="90">
        <f t="shared" si="59"/>
        <v>9.7655334114888637E-3</v>
      </c>
      <c r="G59" s="88"/>
      <c r="H59" s="89">
        <v>88513</v>
      </c>
      <c r="I59" s="93">
        <v>547</v>
      </c>
      <c r="J59" s="90">
        <f t="shared" si="60"/>
        <v>1.2112571034763254E-2</v>
      </c>
      <c r="K59" s="88"/>
      <c r="L59" s="88">
        <v>0</v>
      </c>
      <c r="M59" s="88">
        <v>0</v>
      </c>
      <c r="N59" s="35">
        <v>0</v>
      </c>
      <c r="O59" s="88"/>
      <c r="P59" s="93">
        <v>2606</v>
      </c>
      <c r="Q59" s="88">
        <v>106</v>
      </c>
      <c r="R59" s="35">
        <f t="shared" si="62"/>
        <v>7.9723714504988483E-2</v>
      </c>
      <c r="S59" s="88"/>
      <c r="T59" s="118">
        <v>2769</v>
      </c>
      <c r="U59" s="88">
        <v>66</v>
      </c>
      <c r="V59" s="35">
        <f t="shared" si="63"/>
        <v>4.6717226435536295E-2</v>
      </c>
      <c r="W59" s="88"/>
      <c r="X59" s="88">
        <v>342</v>
      </c>
      <c r="Y59" s="88">
        <v>15</v>
      </c>
      <c r="Z59" s="35">
        <f t="shared" si="64"/>
        <v>8.5964912280701744E-2</v>
      </c>
      <c r="AA59" s="88"/>
      <c r="AB59" s="89">
        <v>94230</v>
      </c>
      <c r="AC59" s="93">
        <v>561</v>
      </c>
      <c r="AD59" s="35">
        <f t="shared" si="65"/>
        <v>1.1668895256287806E-2</v>
      </c>
      <c r="AH59" s="136"/>
      <c r="AP59" s="136"/>
    </row>
    <row r="60" spans="1:42" s="91" customFormat="1" x14ac:dyDescent="0.3">
      <c r="A60" s="88">
        <v>2015</v>
      </c>
      <c r="B60" s="88">
        <v>2015</v>
      </c>
      <c r="C60" s="88">
        <v>44</v>
      </c>
      <c r="D60" s="89">
        <v>10346</v>
      </c>
      <c r="E60" s="88">
        <v>52</v>
      </c>
      <c r="F60" s="90">
        <f t="shared" si="59"/>
        <v>9.8511502029769958E-3</v>
      </c>
      <c r="G60" s="88"/>
      <c r="H60" s="89">
        <v>89000</v>
      </c>
      <c r="I60" s="93">
        <v>566</v>
      </c>
      <c r="J60" s="90">
        <f t="shared" si="60"/>
        <v>1.2464719101123595E-2</v>
      </c>
      <c r="K60" s="88"/>
      <c r="L60" s="88">
        <v>0</v>
      </c>
      <c r="M60" s="88">
        <v>0</v>
      </c>
      <c r="N60" s="35">
        <v>0</v>
      </c>
      <c r="O60" s="88"/>
      <c r="P60" s="93">
        <v>2723</v>
      </c>
      <c r="Q60" s="88">
        <v>95</v>
      </c>
      <c r="R60" s="35">
        <f t="shared" si="62"/>
        <v>6.8380462724935739E-2</v>
      </c>
      <c r="S60" s="88"/>
      <c r="T60" s="118">
        <v>1607</v>
      </c>
      <c r="U60" s="88">
        <v>74</v>
      </c>
      <c r="V60" s="35">
        <f t="shared" si="63"/>
        <v>9.0255133789670192E-2</v>
      </c>
      <c r="W60" s="88"/>
      <c r="X60" s="88">
        <v>597</v>
      </c>
      <c r="Y60" s="88">
        <v>31</v>
      </c>
      <c r="Z60" s="35">
        <f t="shared" si="64"/>
        <v>0.10177554438860971</v>
      </c>
      <c r="AA60" s="88"/>
      <c r="AB60" s="89">
        <v>93927</v>
      </c>
      <c r="AC60" s="93">
        <v>579</v>
      </c>
      <c r="AD60" s="35">
        <f t="shared" si="65"/>
        <v>1.2082148902871378E-2</v>
      </c>
      <c r="AH60" s="136"/>
      <c r="AP60" s="136"/>
    </row>
    <row r="61" spans="1:42" s="91" customFormat="1" x14ac:dyDescent="0.3">
      <c r="A61" s="88">
        <v>2016</v>
      </c>
      <c r="B61" s="88">
        <v>2015</v>
      </c>
      <c r="C61" s="88">
        <v>44</v>
      </c>
      <c r="D61" s="89">
        <v>9334</v>
      </c>
      <c r="E61" s="88">
        <v>50</v>
      </c>
      <c r="F61" s="90">
        <f t="shared" si="52"/>
        <v>1.0499250053567602E-2</v>
      </c>
      <c r="G61" s="88"/>
      <c r="H61" s="89">
        <v>58273</v>
      </c>
      <c r="I61" s="93">
        <v>414</v>
      </c>
      <c r="J61" s="90">
        <f t="shared" si="53"/>
        <v>1.3924802224014552E-2</v>
      </c>
      <c r="K61" s="88"/>
      <c r="L61" s="88">
        <v>26</v>
      </c>
      <c r="M61" s="88">
        <v>2</v>
      </c>
      <c r="N61" s="35">
        <f t="shared" si="61"/>
        <v>0.15076923076923077</v>
      </c>
      <c r="O61" s="88"/>
      <c r="P61" s="93">
        <v>1255</v>
      </c>
      <c r="Q61" s="88">
        <v>57</v>
      </c>
      <c r="R61" s="35">
        <f t="shared" si="55"/>
        <v>8.901992031872509E-2</v>
      </c>
      <c r="S61" s="88"/>
      <c r="T61" s="118">
        <v>1733</v>
      </c>
      <c r="U61" s="88">
        <v>46</v>
      </c>
      <c r="V61" s="35">
        <f t="shared" si="56"/>
        <v>5.2025389497980377E-2</v>
      </c>
      <c r="W61" s="88"/>
      <c r="X61" s="88">
        <v>329</v>
      </c>
      <c r="Y61" s="88">
        <v>23</v>
      </c>
      <c r="Z61" s="35">
        <f t="shared" si="57"/>
        <v>0.13702127659574467</v>
      </c>
      <c r="AA61" s="88"/>
      <c r="AB61" s="89">
        <v>61618</v>
      </c>
      <c r="AC61" s="93">
        <v>421</v>
      </c>
      <c r="AD61" s="35">
        <f t="shared" si="58"/>
        <v>1.3391541432698236E-2</v>
      </c>
      <c r="AH61" s="136"/>
      <c r="AP61" s="136"/>
    </row>
    <row r="62" spans="1:42" s="91" customFormat="1" x14ac:dyDescent="0.3">
      <c r="A62" s="88">
        <v>2017</v>
      </c>
      <c r="B62" s="88"/>
      <c r="C62" s="88">
        <v>44</v>
      </c>
      <c r="D62" s="89">
        <v>9458</v>
      </c>
      <c r="E62" s="88">
        <v>63</v>
      </c>
      <c r="F62" s="90">
        <f t="shared" si="52"/>
        <v>1.3055614294776908E-2</v>
      </c>
      <c r="G62" s="88"/>
      <c r="H62" s="89">
        <v>78260</v>
      </c>
      <c r="I62" s="93">
        <v>621</v>
      </c>
      <c r="J62" s="90">
        <f t="shared" si="53"/>
        <v>1.5552772808586759E-2</v>
      </c>
      <c r="K62" s="88"/>
      <c r="L62" s="88">
        <v>14</v>
      </c>
      <c r="M62" s="88">
        <v>2</v>
      </c>
      <c r="N62" s="90">
        <f t="shared" si="61"/>
        <v>0.27999999999999997</v>
      </c>
      <c r="O62" s="88"/>
      <c r="P62" s="93">
        <v>605</v>
      </c>
      <c r="Q62" s="88">
        <v>30</v>
      </c>
      <c r="R62" s="35">
        <f t="shared" si="55"/>
        <v>9.7190082644628098E-2</v>
      </c>
      <c r="S62" s="88"/>
      <c r="T62" s="118">
        <v>2850</v>
      </c>
      <c r="U62" s="88">
        <v>80</v>
      </c>
      <c r="V62" s="35">
        <f t="shared" si="56"/>
        <v>5.5017543859649125E-2</v>
      </c>
      <c r="W62" s="88"/>
      <c r="X62" s="88">
        <v>969</v>
      </c>
      <c r="Y62" s="88">
        <v>72</v>
      </c>
      <c r="Z62" s="35">
        <f t="shared" si="57"/>
        <v>0.1456346749226006</v>
      </c>
      <c r="AA62" s="88"/>
      <c r="AB62" s="89">
        <v>82698</v>
      </c>
      <c r="AC62" s="93">
        <v>631</v>
      </c>
      <c r="AD62" s="35">
        <f t="shared" si="58"/>
        <v>1.4955137971897748E-2</v>
      </c>
      <c r="AH62" s="136"/>
      <c r="AP62" s="136"/>
    </row>
    <row r="63" spans="1:42" s="91" customFormat="1" x14ac:dyDescent="0.3">
      <c r="A63" s="88">
        <v>2018</v>
      </c>
      <c r="B63" s="88"/>
      <c r="C63" s="88">
        <v>44</v>
      </c>
      <c r="D63" s="89">
        <v>9377</v>
      </c>
      <c r="E63" s="88">
        <v>132</v>
      </c>
      <c r="F63" s="90">
        <f t="shared" si="52"/>
        <v>2.7590913938359819E-2</v>
      </c>
      <c r="G63" s="88"/>
      <c r="H63" s="89">
        <v>92034</v>
      </c>
      <c r="I63" s="93">
        <v>1477</v>
      </c>
      <c r="J63" s="90">
        <f t="shared" si="53"/>
        <v>3.145489710324445E-2</v>
      </c>
      <c r="K63" s="88"/>
      <c r="L63" s="88">
        <v>6</v>
      </c>
      <c r="M63" s="88">
        <v>0</v>
      </c>
      <c r="N63" s="90">
        <f t="shared" si="61"/>
        <v>0</v>
      </c>
      <c r="O63" s="88"/>
      <c r="P63" s="128">
        <v>673</v>
      </c>
      <c r="Q63" s="88">
        <v>16</v>
      </c>
      <c r="R63" s="35">
        <f t="shared" si="55"/>
        <v>4.6597325408618127E-2</v>
      </c>
      <c r="S63" s="88"/>
      <c r="T63" s="118">
        <v>3272</v>
      </c>
      <c r="U63" s="88">
        <v>188</v>
      </c>
      <c r="V63" s="35">
        <f t="shared" si="56"/>
        <v>0.11261613691931541</v>
      </c>
      <c r="W63" s="88"/>
      <c r="X63" s="88">
        <v>326</v>
      </c>
      <c r="Y63" s="88">
        <v>31</v>
      </c>
      <c r="Z63" s="35">
        <f t="shared" si="57"/>
        <v>0.18638036809815953</v>
      </c>
      <c r="AA63" s="88"/>
      <c r="AB63" s="89">
        <v>96311</v>
      </c>
      <c r="AC63" s="93">
        <v>1489</v>
      </c>
      <c r="AD63" s="35">
        <f t="shared" si="58"/>
        <v>3.0302250002595756E-2</v>
      </c>
      <c r="AH63" s="136"/>
      <c r="AP63" s="136"/>
    </row>
    <row r="64" spans="1:42" s="91" customFormat="1" x14ac:dyDescent="0.3">
      <c r="A64" s="88">
        <v>2019</v>
      </c>
      <c r="B64" s="88"/>
      <c r="C64" s="88">
        <v>44</v>
      </c>
      <c r="D64" s="89">
        <v>9029.5117227319042</v>
      </c>
      <c r="E64" s="88">
        <v>165.60186234555252</v>
      </c>
      <c r="F64" s="90">
        <f t="shared" si="52"/>
        <v>3.5946534005836632E-2</v>
      </c>
      <c r="G64" s="88"/>
      <c r="H64" s="89">
        <v>80730.386340468889</v>
      </c>
      <c r="I64" s="93">
        <v>1579.254278485847</v>
      </c>
      <c r="J64" s="90">
        <f t="shared" si="53"/>
        <v>3.8341676859789967E-2</v>
      </c>
      <c r="K64" s="88"/>
      <c r="L64" s="88">
        <v>3</v>
      </c>
      <c r="M64" s="88">
        <v>0</v>
      </c>
      <c r="N64" s="90">
        <f t="shared" si="61"/>
        <v>0</v>
      </c>
      <c r="O64" s="88"/>
      <c r="P64" s="93">
        <v>553.48623853211029</v>
      </c>
      <c r="Q64" s="88">
        <v>64.14209278755915</v>
      </c>
      <c r="R64" s="35">
        <f t="shared" si="55"/>
        <v>0.22713934531964416</v>
      </c>
      <c r="S64" s="88"/>
      <c r="T64" s="118">
        <v>2840.4434250764525</v>
      </c>
      <c r="U64" s="88">
        <v>214.17196527800465</v>
      </c>
      <c r="V64" s="35">
        <f t="shared" si="56"/>
        <v>0.14778574649258874</v>
      </c>
      <c r="W64" s="88"/>
      <c r="X64" s="88">
        <v>326</v>
      </c>
      <c r="Y64" s="88">
        <v>150.65873277297712</v>
      </c>
      <c r="Z64" s="35">
        <f t="shared" si="57"/>
        <v>0.90580097004612004</v>
      </c>
      <c r="AA64" s="88"/>
      <c r="AB64" s="89">
        <f>SUM(H64,L64,P64,T64,X64)</f>
        <v>84453.316004077453</v>
      </c>
      <c r="AC64" s="93">
        <v>1602</v>
      </c>
      <c r="AD64" s="35">
        <f t="shared" si="58"/>
        <v>3.7179357171107437E-2</v>
      </c>
      <c r="AH64" s="136"/>
      <c r="AP64" s="136"/>
    </row>
    <row r="65" spans="1:356" s="91" customFormat="1" x14ac:dyDescent="0.3">
      <c r="A65" s="88">
        <v>2020</v>
      </c>
      <c r="B65" s="37"/>
      <c r="C65" s="88">
        <v>44</v>
      </c>
      <c r="D65" s="89">
        <v>10249.494061757718</v>
      </c>
      <c r="E65" s="88">
        <v>173.7808816709385</v>
      </c>
      <c r="F65" s="90">
        <v>3.3231935744604653E-2</v>
      </c>
      <c r="G65" s="88"/>
      <c r="H65" s="89">
        <v>94064.190023752977</v>
      </c>
      <c r="I65" s="93">
        <v>2002.2440387920913</v>
      </c>
      <c r="J65" s="90">
        <v>4.1720428518456538E-2</v>
      </c>
      <c r="K65" s="88"/>
      <c r="L65" s="118">
        <v>12</v>
      </c>
      <c r="M65" s="88">
        <v>0</v>
      </c>
      <c r="N65" s="90">
        <v>0</v>
      </c>
      <c r="O65" s="88"/>
      <c r="P65" s="93">
        <v>1318.3610451306415</v>
      </c>
      <c r="Q65" s="88">
        <v>141.37102267254951</v>
      </c>
      <c r="R65" s="35">
        <v>0.21017550955530501</v>
      </c>
      <c r="S65" s="88"/>
      <c r="T65" s="89">
        <v>4752.4370546318287</v>
      </c>
      <c r="U65" s="88">
        <v>397.89717982302727</v>
      </c>
      <c r="V65" s="35">
        <v>0.16410074736140837</v>
      </c>
      <c r="W65" s="88"/>
      <c r="X65" s="118">
        <v>806.90736342042783</v>
      </c>
      <c r="Y65" s="118">
        <v>149.10990920834982</v>
      </c>
      <c r="Z65" s="35">
        <v>0.36219203752152407</v>
      </c>
      <c r="AA65" s="88"/>
      <c r="AB65" s="89">
        <v>100953.89548693587</v>
      </c>
      <c r="AC65" s="93">
        <v>2051.7121844121289</v>
      </c>
      <c r="AD65" s="35">
        <v>3.9833588016107445E-2</v>
      </c>
      <c r="AH65" s="136"/>
      <c r="AP65" s="136"/>
    </row>
    <row r="66" spans="1:356" ht="11.25" customHeight="1" x14ac:dyDescent="0.3">
      <c r="A66" s="88">
        <v>2021</v>
      </c>
      <c r="B66" s="37"/>
      <c r="C66" s="88">
        <v>44</v>
      </c>
      <c r="D66" s="89">
        <v>9285.5234899328862</v>
      </c>
      <c r="E66" s="88">
        <v>108.4805796657278</v>
      </c>
      <c r="F66" s="90">
        <v>2.2898217464566804E-2</v>
      </c>
      <c r="G66" s="88"/>
      <c r="H66" s="89">
        <v>96454.42617449665</v>
      </c>
      <c r="I66" s="93">
        <v>1223.7108163000585</v>
      </c>
      <c r="J66" s="90">
        <v>2.4866388149041633E-2</v>
      </c>
      <c r="K66" s="88"/>
      <c r="L66" s="118">
        <v>9</v>
      </c>
      <c r="M66" s="88">
        <v>0</v>
      </c>
      <c r="N66" s="90">
        <v>0</v>
      </c>
      <c r="O66" s="88"/>
      <c r="P66" s="93">
        <v>1116.6577181208054</v>
      </c>
      <c r="Q66" s="88">
        <v>86.145554887824446</v>
      </c>
      <c r="R66" s="35">
        <v>0.1512059468538679</v>
      </c>
      <c r="S66" s="88"/>
      <c r="T66" s="89">
        <v>2822.8758389261748</v>
      </c>
      <c r="U66" s="88">
        <v>238.9538901424817</v>
      </c>
      <c r="V66" s="35">
        <v>0.16591222972719369</v>
      </c>
      <c r="W66" s="88"/>
      <c r="X66" s="118">
        <v>756.42953020134223</v>
      </c>
      <c r="Y66" s="118">
        <v>184.43079723979494</v>
      </c>
      <c r="Z66" s="35">
        <v>0.47788240431832452</v>
      </c>
      <c r="AA66" s="88"/>
      <c r="AB66" s="89">
        <v>101159.38926174499</v>
      </c>
      <c r="AC66" s="93">
        <v>1263.3300832092214</v>
      </c>
      <c r="AD66" s="35">
        <v>2.4477480352152144E-2</v>
      </c>
      <c r="AL66" s="2"/>
      <c r="AM66" s="2"/>
      <c r="AN66" s="2"/>
      <c r="AO66" s="2"/>
      <c r="AP66" s="137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  <c r="IW66" s="2"/>
      <c r="IX66" s="2"/>
      <c r="IY66" s="2"/>
      <c r="IZ66" s="2"/>
      <c r="JA66" s="2"/>
      <c r="JB66" s="2"/>
      <c r="JC66" s="2"/>
      <c r="JD66" s="2"/>
      <c r="JE66" s="2"/>
      <c r="JF66" s="2"/>
      <c r="JG66" s="2"/>
      <c r="JH66" s="2"/>
      <c r="JI66" s="2"/>
      <c r="JJ66" s="2"/>
      <c r="JK66" s="2"/>
      <c r="JL66" s="2"/>
      <c r="JM66" s="2"/>
      <c r="JN66" s="2"/>
      <c r="JO66" s="2"/>
      <c r="JP66" s="2"/>
      <c r="JQ66" s="2"/>
      <c r="JR66" s="2"/>
      <c r="JS66" s="2"/>
      <c r="JT66" s="2"/>
      <c r="JU66" s="2"/>
      <c r="JV66" s="2"/>
      <c r="JW66" s="2"/>
      <c r="JX66" s="2"/>
      <c r="JY66" s="2"/>
      <c r="JZ66" s="2"/>
      <c r="KA66" s="2"/>
      <c r="KB66" s="2"/>
      <c r="KC66" s="2"/>
      <c r="KD66" s="2"/>
      <c r="KE66" s="2"/>
      <c r="KF66" s="2"/>
      <c r="KG66" s="2"/>
      <c r="KH66" s="2"/>
      <c r="KI66" s="2"/>
      <c r="KJ66" s="2"/>
      <c r="KK66" s="2"/>
      <c r="KL66" s="2"/>
      <c r="KM66" s="2"/>
      <c r="KN66" s="2"/>
      <c r="KO66" s="2"/>
      <c r="KP66" s="2"/>
      <c r="KQ66" s="2"/>
      <c r="KR66" s="2"/>
      <c r="KS66" s="2"/>
      <c r="KT66" s="2"/>
      <c r="KU66" s="2"/>
      <c r="KV66" s="2"/>
      <c r="KW66" s="2"/>
      <c r="KX66" s="2"/>
      <c r="KY66" s="2"/>
      <c r="KZ66" s="2"/>
      <c r="LA66" s="2"/>
      <c r="LB66" s="2"/>
      <c r="LC66" s="2"/>
      <c r="LD66" s="2"/>
      <c r="LE66" s="2"/>
      <c r="LF66" s="2"/>
      <c r="LG66" s="2"/>
      <c r="LH66" s="2"/>
      <c r="LI66" s="2"/>
      <c r="LJ66" s="2"/>
      <c r="LK66" s="2"/>
      <c r="LL66" s="2"/>
      <c r="LM66" s="2"/>
      <c r="LN66" s="2"/>
      <c r="LO66" s="2"/>
      <c r="LP66" s="2"/>
      <c r="LQ66" s="2"/>
      <c r="LR66" s="2"/>
      <c r="LS66" s="2"/>
      <c r="LT66" s="2"/>
      <c r="LU66" s="2"/>
      <c r="LV66" s="2"/>
      <c r="LW66" s="2"/>
      <c r="LX66" s="2"/>
      <c r="LY66" s="2"/>
      <c r="LZ66" s="2"/>
      <c r="MA66" s="2"/>
      <c r="MB66" s="2"/>
      <c r="MC66" s="2"/>
      <c r="MD66" s="2"/>
      <c r="ME66" s="2"/>
      <c r="MF66" s="2"/>
      <c r="MG66" s="2"/>
      <c r="MH66" s="2"/>
      <c r="MI66" s="2"/>
      <c r="MJ66" s="2"/>
      <c r="MK66" s="2"/>
      <c r="ML66" s="2"/>
      <c r="MM66" s="2"/>
      <c r="MN66" s="2"/>
      <c r="MO66" s="2"/>
      <c r="MP66" s="2"/>
      <c r="MQ66" s="2"/>
      <c r="MR66" s="2"/>
    </row>
    <row r="67" spans="1:356" ht="11.25" customHeight="1" x14ac:dyDescent="0.3">
      <c r="A67" s="88">
        <v>2022</v>
      </c>
      <c r="B67" s="37"/>
      <c r="C67" s="88">
        <v>44</v>
      </c>
      <c r="D67" s="89">
        <v>10668.673003802282</v>
      </c>
      <c r="E67" s="88">
        <v>93.438264321751959</v>
      </c>
      <c r="F67" s="90">
        <v>1.7166052235865103E-2</v>
      </c>
      <c r="G67" s="88"/>
      <c r="H67" s="89">
        <v>158734.05703422055</v>
      </c>
      <c r="I67" s="93">
        <v>1456.027927901989</v>
      </c>
      <c r="J67" s="90">
        <v>1.7978591311835879E-2</v>
      </c>
      <c r="K67" s="88"/>
      <c r="L67" s="118">
        <v>21.077946768060837</v>
      </c>
      <c r="M67" s="88">
        <v>10.806462886465582</v>
      </c>
      <c r="N67" s="90">
        <v>1.0048733631668221</v>
      </c>
      <c r="O67" s="88"/>
      <c r="P67" s="93">
        <v>1257.6539923954372</v>
      </c>
      <c r="Q67" s="88">
        <v>90.305587297308264</v>
      </c>
      <c r="R67" s="35">
        <v>0.14073739849988198</v>
      </c>
      <c r="S67" s="88"/>
      <c r="T67" s="89">
        <v>1911.5285171102662</v>
      </c>
      <c r="U67" s="88">
        <v>100.52132323118943</v>
      </c>
      <c r="V67" s="35">
        <v>0.10307028734835563</v>
      </c>
      <c r="W67" s="88"/>
      <c r="X67" s="118">
        <v>602.2642585551331</v>
      </c>
      <c r="Y67" s="118">
        <v>75.940074222036372</v>
      </c>
      <c r="Z67" s="35">
        <v>0.24713826756426355</v>
      </c>
      <c r="AA67" s="88"/>
      <c r="AB67" s="89">
        <v>162526.58174904945</v>
      </c>
      <c r="AC67" s="93">
        <v>1464.2952696996551</v>
      </c>
      <c r="AD67" s="35">
        <v>1.765876509384047E-2</v>
      </c>
      <c r="AL67" s="2"/>
      <c r="AM67" s="2"/>
      <c r="AN67" s="2"/>
      <c r="AO67" s="2"/>
      <c r="AP67" s="137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W67" s="2"/>
      <c r="IX67" s="2"/>
      <c r="IY67" s="2"/>
      <c r="IZ67" s="2"/>
      <c r="JA67" s="2"/>
      <c r="JB67" s="2"/>
      <c r="JC67" s="2"/>
      <c r="JD67" s="2"/>
      <c r="JE67" s="2"/>
      <c r="JF67" s="2"/>
      <c r="JG67" s="2"/>
      <c r="JH67" s="2"/>
      <c r="JI67" s="2"/>
      <c r="JJ67" s="2"/>
      <c r="JK67" s="2"/>
      <c r="JL67" s="2"/>
      <c r="JM67" s="2"/>
      <c r="JN67" s="2"/>
      <c r="JO67" s="2"/>
      <c r="JP67" s="2"/>
      <c r="JQ67" s="2"/>
      <c r="JR67" s="2"/>
      <c r="JS67" s="2"/>
      <c r="JT67" s="2"/>
      <c r="JU67" s="2"/>
      <c r="JV67" s="2"/>
      <c r="JW67" s="2"/>
      <c r="JX67" s="2"/>
      <c r="JY67" s="2"/>
      <c r="JZ67" s="2"/>
      <c r="KA67" s="2"/>
      <c r="KB67" s="2"/>
      <c r="KC67" s="2"/>
      <c r="KD67" s="2"/>
      <c r="KE67" s="2"/>
      <c r="KF67" s="2"/>
      <c r="KG67" s="2"/>
      <c r="KH67" s="2"/>
      <c r="KI67" s="2"/>
      <c r="KJ67" s="2"/>
      <c r="KK67" s="2"/>
      <c r="KL67" s="2"/>
      <c r="KM67" s="2"/>
      <c r="KN67" s="2"/>
      <c r="KO67" s="2"/>
      <c r="KP67" s="2"/>
      <c r="KQ67" s="2"/>
      <c r="KR67" s="2"/>
      <c r="KS67" s="2"/>
      <c r="KT67" s="2"/>
      <c r="KU67" s="2"/>
      <c r="KV67" s="2"/>
      <c r="KW67" s="2"/>
      <c r="KX67" s="2"/>
      <c r="KY67" s="2"/>
      <c r="KZ67" s="2"/>
      <c r="LA67" s="2"/>
      <c r="LB67" s="2"/>
      <c r="LC67" s="2"/>
      <c r="LD67" s="2"/>
      <c r="LE67" s="2"/>
      <c r="LF67" s="2"/>
      <c r="LG67" s="2"/>
      <c r="LH67" s="2"/>
      <c r="LI67" s="2"/>
      <c r="LJ67" s="2"/>
      <c r="LK67" s="2"/>
      <c r="LL67" s="2"/>
      <c r="LM67" s="2"/>
      <c r="LN67" s="2"/>
      <c r="LO67" s="2"/>
      <c r="LP67" s="2"/>
      <c r="LQ67" s="2"/>
      <c r="LR67" s="2"/>
      <c r="LS67" s="2"/>
      <c r="LT67" s="2"/>
      <c r="LU67" s="2"/>
      <c r="LV67" s="2"/>
      <c r="LW67" s="2"/>
      <c r="LX67" s="2"/>
      <c r="LY67" s="2"/>
      <c r="LZ67" s="2"/>
      <c r="MA67" s="2"/>
      <c r="MB67" s="2"/>
      <c r="MC67" s="2"/>
      <c r="MD67" s="2"/>
      <c r="ME67" s="2"/>
      <c r="MF67" s="2"/>
      <c r="MG67" s="2"/>
      <c r="MH67" s="2"/>
      <c r="MI67" s="2"/>
      <c r="MJ67" s="2"/>
      <c r="MK67" s="2"/>
      <c r="ML67" s="2"/>
      <c r="MM67" s="2"/>
      <c r="MN67" s="2"/>
      <c r="MO67" s="2"/>
      <c r="MP67" s="2"/>
      <c r="MQ67" s="2"/>
      <c r="MR67" s="2"/>
    </row>
    <row r="68" spans="1:356" ht="11.25" customHeight="1" x14ac:dyDescent="0.3">
      <c r="A68" s="88">
        <f>A67+1</f>
        <v>2023</v>
      </c>
      <c r="B68" s="37"/>
      <c r="C68" s="88">
        <v>44</v>
      </c>
      <c r="D68" s="89">
        <v>11733.26923076923</v>
      </c>
      <c r="E68" s="88">
        <v>84.9865790476603</v>
      </c>
      <c r="F68" s="90">
        <v>1.419669928791821E-2</v>
      </c>
      <c r="G68" s="88"/>
      <c r="H68" s="89">
        <v>171716.98351648351</v>
      </c>
      <c r="I68" s="93">
        <v>1351.1883467861592</v>
      </c>
      <c r="J68" s="90">
        <v>1.5422639656645568E-2</v>
      </c>
      <c r="K68" s="88"/>
      <c r="L68" s="118">
        <v>23</v>
      </c>
      <c r="M68" s="88">
        <v>0</v>
      </c>
      <c r="N68" s="90">
        <v>0</v>
      </c>
      <c r="O68" s="88"/>
      <c r="P68" s="93">
        <v>1949.0274725274726</v>
      </c>
      <c r="Q68" s="88">
        <v>55.342957713595951</v>
      </c>
      <c r="R68" s="35">
        <v>5.5654524447509596E-2</v>
      </c>
      <c r="S68" s="88"/>
      <c r="T68" s="89">
        <v>1954.5164835164835</v>
      </c>
      <c r="U68" s="88">
        <v>55.860223979300592</v>
      </c>
      <c r="V68" s="35">
        <v>5.6016943281259259E-2</v>
      </c>
      <c r="W68" s="88"/>
      <c r="X68" s="118">
        <v>971.09890109890114</v>
      </c>
      <c r="Y68" s="118">
        <v>35.943118764127732</v>
      </c>
      <c r="Z68" s="35">
        <v>7.2545147253251355E-2</v>
      </c>
      <c r="AA68" s="88"/>
      <c r="AB68" s="89">
        <v>176614.62637362638</v>
      </c>
      <c r="AC68" s="93">
        <v>1353.9516475372054</v>
      </c>
      <c r="AD68" s="35">
        <v>1.5025625474296521E-2</v>
      </c>
      <c r="AL68" s="2"/>
      <c r="AM68" s="2"/>
      <c r="AN68" s="2"/>
      <c r="AO68" s="2"/>
      <c r="AP68" s="137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  <c r="IR68" s="2"/>
      <c r="IS68" s="2"/>
      <c r="IT68" s="2"/>
      <c r="IU68" s="2"/>
      <c r="IV68" s="2"/>
      <c r="IW68" s="2"/>
      <c r="IX68" s="2"/>
      <c r="IY68" s="2"/>
      <c r="IZ68" s="2"/>
      <c r="JA68" s="2"/>
      <c r="JB68" s="2"/>
      <c r="JC68" s="2"/>
      <c r="JD68" s="2"/>
      <c r="JE68" s="2"/>
      <c r="JF68" s="2"/>
      <c r="JG68" s="2"/>
      <c r="JH68" s="2"/>
      <c r="JI68" s="2"/>
      <c r="JJ68" s="2"/>
      <c r="JK68" s="2"/>
      <c r="JL68" s="2"/>
      <c r="JM68" s="2"/>
      <c r="JN68" s="2"/>
      <c r="JO68" s="2"/>
      <c r="JP68" s="2"/>
      <c r="JQ68" s="2"/>
      <c r="JR68" s="2"/>
      <c r="JS68" s="2"/>
      <c r="JT68" s="2"/>
      <c r="JU68" s="2"/>
      <c r="JV68" s="2"/>
      <c r="JW68" s="2"/>
      <c r="JX68" s="2"/>
      <c r="JY68" s="2"/>
      <c r="JZ68" s="2"/>
      <c r="KA68" s="2"/>
      <c r="KB68" s="2"/>
      <c r="KC68" s="2"/>
      <c r="KD68" s="2"/>
      <c r="KE68" s="2"/>
      <c r="KF68" s="2"/>
      <c r="KG68" s="2"/>
      <c r="KH68" s="2"/>
      <c r="KI68" s="2"/>
      <c r="KJ68" s="2"/>
      <c r="KK68" s="2"/>
      <c r="KL68" s="2"/>
      <c r="KM68" s="2"/>
      <c r="KN68" s="2"/>
      <c r="KO68" s="2"/>
      <c r="KP68" s="2"/>
      <c r="KQ68" s="2"/>
      <c r="KR68" s="2"/>
      <c r="KS68" s="2"/>
      <c r="KT68" s="2"/>
      <c r="KU68" s="2"/>
      <c r="KV68" s="2"/>
      <c r="KW68" s="2"/>
      <c r="KX68" s="2"/>
      <c r="KY68" s="2"/>
      <c r="KZ68" s="2"/>
      <c r="LA68" s="2"/>
      <c r="LB68" s="2"/>
      <c r="LC68" s="2"/>
      <c r="LD68" s="2"/>
      <c r="LE68" s="2"/>
      <c r="LF68" s="2"/>
      <c r="LG68" s="2"/>
      <c r="LH68" s="2"/>
      <c r="LI68" s="2"/>
      <c r="LJ68" s="2"/>
      <c r="LK68" s="2"/>
      <c r="LL68" s="2"/>
      <c r="LM68" s="2"/>
      <c r="LN68" s="2"/>
      <c r="LO68" s="2"/>
      <c r="LP68" s="2"/>
      <c r="LQ68" s="2"/>
      <c r="LR68" s="2"/>
      <c r="LS68" s="2"/>
      <c r="LT68" s="2"/>
      <c r="LU68" s="2"/>
      <c r="LV68" s="2"/>
      <c r="LW68" s="2"/>
      <c r="LX68" s="2"/>
      <c r="LY68" s="2"/>
      <c r="LZ68" s="2"/>
      <c r="MA68" s="2"/>
      <c r="MB68" s="2"/>
      <c r="MC68" s="2"/>
      <c r="MD68" s="2"/>
      <c r="ME68" s="2"/>
      <c r="MF68" s="2"/>
      <c r="MG68" s="2"/>
      <c r="MH68" s="2"/>
      <c r="MI68" s="2"/>
      <c r="MJ68" s="2"/>
      <c r="MK68" s="2"/>
      <c r="ML68" s="2"/>
      <c r="MM68" s="2"/>
      <c r="MN68" s="2"/>
      <c r="MO68" s="2"/>
      <c r="MP68" s="2"/>
      <c r="MQ68" s="2"/>
      <c r="MR68" s="2"/>
    </row>
    <row r="69" spans="1:356" ht="11.25" customHeight="1" x14ac:dyDescent="0.3">
      <c r="A69" s="88">
        <f>A68+1</f>
        <v>2024</v>
      </c>
      <c r="B69" s="37"/>
      <c r="C69" s="88">
        <v>44</v>
      </c>
      <c r="D69" s="89">
        <f>$AH$5</f>
        <v>12040.326530612245</v>
      </c>
      <c r="E69" s="88">
        <f>$AP$5</f>
        <v>81.121742197659074</v>
      </c>
      <c r="F69" s="90">
        <f t="shared" ref="F69" si="66">E69/D69*1.96</f>
        <v>1.3205506869200065E-2</v>
      </c>
      <c r="G69" s="88"/>
      <c r="H69" s="89">
        <f>$AH$9</f>
        <v>181393.14285714287</v>
      </c>
      <c r="I69" s="93">
        <f>$AP$9</f>
        <v>1274.1663568489771</v>
      </c>
      <c r="J69" s="90">
        <f t="shared" ref="J69" si="67">I69/H69*1.96</f>
        <v>1.3767698271763277E-2</v>
      </c>
      <c r="K69" s="88"/>
      <c r="L69" s="118">
        <f>$AH$7</f>
        <v>12</v>
      </c>
      <c r="M69" s="88">
        <f>$AP$7</f>
        <v>0</v>
      </c>
      <c r="N69" s="90">
        <f t="shared" ref="N69" si="68">M69/L69*1.96</f>
        <v>0</v>
      </c>
      <c r="O69" s="88"/>
      <c r="P69" s="93">
        <f>$AH$4</f>
        <v>1678.0408163265306</v>
      </c>
      <c r="Q69" s="88">
        <f>$AP$4</f>
        <v>28.773122317066765</v>
      </c>
      <c r="R69" s="35">
        <f t="shared" ref="R69" si="69">Q69/P69*1.96</f>
        <v>3.3607835514339997E-2</v>
      </c>
      <c r="S69" s="88"/>
      <c r="T69" s="89">
        <f>$AH$8</f>
        <v>1648.4897959183672</v>
      </c>
      <c r="U69" s="88">
        <f>$AP$8</f>
        <v>108.60986488865881</v>
      </c>
      <c r="V69" s="35">
        <f t="shared" ref="V69" si="70">U69/T69*1.96</f>
        <v>0.12913354738916005</v>
      </c>
      <c r="W69" s="88"/>
      <c r="X69" s="118">
        <f>$AH$3</f>
        <v>716.9591836734694</v>
      </c>
      <c r="Y69" s="118">
        <f>$AP$3</f>
        <v>79.752889730179561</v>
      </c>
      <c r="Z69" s="35">
        <f t="shared" ref="Z69" si="71">Y69/X69*1.96</f>
        <v>0.21802588966116665</v>
      </c>
      <c r="AA69" s="88"/>
      <c r="AB69" s="89">
        <f>SUM(H69,L69,P69,T69,X69)</f>
        <v>185448.63265306124</v>
      </c>
      <c r="AC69" s="93">
        <f>$AP$18</f>
        <v>1281.5944848762088</v>
      </c>
      <c r="AD69" s="35">
        <f t="shared" ref="AD69" si="72">AC69/AB69*1.96</f>
        <v>1.354512650981201E-2</v>
      </c>
      <c r="AL69" s="2"/>
      <c r="AM69" s="2"/>
      <c r="AN69" s="2"/>
      <c r="AO69" s="2"/>
      <c r="AP69" s="137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  <c r="IH69" s="2"/>
      <c r="II69" s="2"/>
      <c r="IJ69" s="2"/>
      <c r="IK69" s="2"/>
      <c r="IL69" s="2"/>
      <c r="IM69" s="2"/>
      <c r="IN69" s="2"/>
      <c r="IO69" s="2"/>
      <c r="IP69" s="2"/>
      <c r="IQ69" s="2"/>
      <c r="IR69" s="2"/>
      <c r="IS69" s="2"/>
      <c r="IT69" s="2"/>
      <c r="IU69" s="2"/>
      <c r="IV69" s="2"/>
      <c r="IW69" s="2"/>
      <c r="IX69" s="2"/>
      <c r="IY69" s="2"/>
      <c r="IZ69" s="2"/>
      <c r="JA69" s="2"/>
      <c r="JB69" s="2"/>
      <c r="JC69" s="2"/>
      <c r="JD69" s="2"/>
      <c r="JE69" s="2"/>
      <c r="JF69" s="2"/>
      <c r="JG69" s="2"/>
      <c r="JH69" s="2"/>
      <c r="JI69" s="2"/>
      <c r="JJ69" s="2"/>
      <c r="JK69" s="2"/>
      <c r="JL69" s="2"/>
      <c r="JM69" s="2"/>
      <c r="JN69" s="2"/>
      <c r="JO69" s="2"/>
      <c r="JP69" s="2"/>
      <c r="JQ69" s="2"/>
      <c r="JR69" s="2"/>
      <c r="JS69" s="2"/>
      <c r="JT69" s="2"/>
      <c r="JU69" s="2"/>
      <c r="JV69" s="2"/>
      <c r="JW69" s="2"/>
      <c r="JX69" s="2"/>
      <c r="JY69" s="2"/>
      <c r="JZ69" s="2"/>
      <c r="KA69" s="2"/>
      <c r="KB69" s="2"/>
      <c r="KC69" s="2"/>
      <c r="KD69" s="2"/>
      <c r="KE69" s="2"/>
      <c r="KF69" s="2"/>
      <c r="KG69" s="2"/>
      <c r="KH69" s="2"/>
      <c r="KI69" s="2"/>
      <c r="KJ69" s="2"/>
      <c r="KK69" s="2"/>
      <c r="KL69" s="2"/>
      <c r="KM69" s="2"/>
      <c r="KN69" s="2"/>
      <c r="KO69" s="2"/>
      <c r="KP69" s="2"/>
      <c r="KQ69" s="2"/>
      <c r="KR69" s="2"/>
      <c r="KS69" s="2"/>
      <c r="KT69" s="2"/>
      <c r="KU69" s="2"/>
      <c r="KV69" s="2"/>
      <c r="KW69" s="2"/>
      <c r="KX69" s="2"/>
      <c r="KY69" s="2"/>
      <c r="KZ69" s="2"/>
      <c r="LA69" s="2"/>
      <c r="LB69" s="2"/>
      <c r="LC69" s="2"/>
      <c r="LD69" s="2"/>
      <c r="LE69" s="2"/>
      <c r="LF69" s="2"/>
      <c r="LG69" s="2"/>
      <c r="LH69" s="2"/>
      <c r="LI69" s="2"/>
      <c r="LJ69" s="2"/>
      <c r="LK69" s="2"/>
      <c r="LL69" s="2"/>
      <c r="LM69" s="2"/>
      <c r="LN69" s="2"/>
      <c r="LO69" s="2"/>
      <c r="LP69" s="2"/>
      <c r="LQ69" s="2"/>
      <c r="LR69" s="2"/>
      <c r="LS69" s="2"/>
      <c r="LT69" s="2"/>
      <c r="LU69" s="2"/>
      <c r="LV69" s="2"/>
      <c r="LW69" s="2"/>
      <c r="LX69" s="2"/>
      <c r="LY69" s="2"/>
      <c r="LZ69" s="2"/>
      <c r="MA69" s="2"/>
      <c r="MB69" s="2"/>
      <c r="MC69" s="2"/>
      <c r="MD69" s="2"/>
      <c r="ME69" s="2"/>
      <c r="MF69" s="2"/>
      <c r="MG69" s="2"/>
      <c r="MH69" s="2"/>
      <c r="MI69" s="2"/>
      <c r="MJ69" s="2"/>
      <c r="MK69" s="2"/>
      <c r="ML69" s="2"/>
      <c r="MM69" s="2"/>
      <c r="MN69" s="2"/>
      <c r="MO69" s="2"/>
      <c r="MP69" s="2"/>
      <c r="MQ69" s="2"/>
      <c r="MR69" s="2"/>
    </row>
    <row r="70" spans="1:356" s="3" customFormat="1" ht="11.25" customHeight="1" x14ac:dyDescent="0.3">
      <c r="A70" s="11" t="s">
        <v>12</v>
      </c>
      <c r="B70" s="40"/>
      <c r="C70" s="40">
        <f>MIN(C41:C69)</f>
        <v>27</v>
      </c>
      <c r="D70" s="40">
        <f>MIN(D41:D69)</f>
        <v>1091</v>
      </c>
      <c r="E70" s="40"/>
      <c r="F70" s="79"/>
      <c r="G70" s="40">
        <f>MIN(G41:G61)</f>
        <v>0</v>
      </c>
      <c r="H70" s="40">
        <f>MIN(H41:H69)</f>
        <v>9737</v>
      </c>
      <c r="I70" s="40"/>
      <c r="J70" s="79"/>
      <c r="K70" s="40">
        <f>MIN(K41:K61)</f>
        <v>0</v>
      </c>
      <c r="L70" s="40">
        <f>MIN(L41:L69)</f>
        <v>0</v>
      </c>
      <c r="M70" s="40"/>
      <c r="N70" s="79"/>
      <c r="O70" s="40">
        <f>MIN(O41:O61)</f>
        <v>0</v>
      </c>
      <c r="P70" s="40">
        <f>MIN(P41:P69)</f>
        <v>90</v>
      </c>
      <c r="Q70" s="40"/>
      <c r="R70" s="79"/>
      <c r="S70" s="40">
        <f>MIN(S41:S61)</f>
        <v>0</v>
      </c>
      <c r="T70" s="40">
        <f>MIN(T41:T69)</f>
        <v>19</v>
      </c>
      <c r="U70" s="40"/>
      <c r="V70" s="79"/>
      <c r="W70" s="40">
        <f>MIN(W41:W61)</f>
        <v>143</v>
      </c>
      <c r="X70" s="40">
        <f>MIN(X41:X69)</f>
        <v>17</v>
      </c>
      <c r="Y70" s="40"/>
      <c r="Z70" s="79"/>
      <c r="AA70" s="40">
        <f>MIN(AA41:AA61)</f>
        <v>0</v>
      </c>
      <c r="AB70" s="40">
        <f>MIN(AB41:AB69)</f>
        <v>9900</v>
      </c>
      <c r="AC70" s="40"/>
      <c r="AD70" s="79"/>
      <c r="AE70" s="2"/>
      <c r="AF70" s="2"/>
      <c r="AG70" s="2"/>
      <c r="AH70" s="137"/>
      <c r="AI70" s="2"/>
      <c r="AJ70" s="2"/>
      <c r="AK70" s="2"/>
      <c r="AL70" s="2"/>
      <c r="AM70" s="2"/>
      <c r="AN70" s="2"/>
      <c r="AO70" s="2"/>
      <c r="AP70" s="137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  <c r="IR70" s="2"/>
      <c r="IS70" s="2"/>
      <c r="IT70" s="2"/>
      <c r="IU70" s="2"/>
      <c r="IV70" s="2"/>
      <c r="IW70" s="2"/>
      <c r="IX70" s="2"/>
      <c r="IY70" s="2"/>
      <c r="IZ70" s="2"/>
      <c r="JA70" s="2"/>
      <c r="JB70" s="2"/>
      <c r="JC70" s="2"/>
      <c r="JD70" s="2"/>
      <c r="JE70" s="2"/>
      <c r="JF70" s="2"/>
      <c r="JG70" s="2"/>
      <c r="JH70" s="2"/>
      <c r="JI70" s="2"/>
      <c r="JJ70" s="2"/>
      <c r="JK70" s="2"/>
      <c r="JL70" s="2"/>
      <c r="JM70" s="2"/>
      <c r="JN70" s="2"/>
      <c r="JO70" s="2"/>
      <c r="JP70" s="2"/>
      <c r="JQ70" s="2"/>
      <c r="JR70" s="2"/>
      <c r="JS70" s="2"/>
      <c r="JT70" s="2"/>
      <c r="JU70" s="2"/>
      <c r="JV70" s="2"/>
      <c r="JW70" s="2"/>
      <c r="JX70" s="2"/>
      <c r="JY70" s="2"/>
      <c r="JZ70" s="2"/>
      <c r="KA70" s="2"/>
      <c r="KB70" s="2"/>
      <c r="KC70" s="2"/>
      <c r="KD70" s="2"/>
      <c r="KE70" s="2"/>
      <c r="KF70" s="2"/>
      <c r="KG70" s="2"/>
      <c r="KH70" s="2"/>
      <c r="KI70" s="2"/>
      <c r="KJ70" s="2"/>
      <c r="KK70" s="2"/>
      <c r="KL70" s="2"/>
      <c r="KM70" s="2"/>
      <c r="KN70" s="2"/>
      <c r="KO70" s="2"/>
      <c r="KP70" s="2"/>
      <c r="KQ70" s="2"/>
      <c r="KR70" s="2"/>
      <c r="KS70" s="2"/>
      <c r="KT70" s="2"/>
      <c r="KU70" s="2"/>
      <c r="KV70" s="2"/>
      <c r="KW70" s="2"/>
      <c r="KX70" s="2"/>
      <c r="KY70" s="2"/>
      <c r="KZ70" s="2"/>
      <c r="LA70" s="2"/>
      <c r="LB70" s="2"/>
      <c r="LC70" s="2"/>
      <c r="LD70" s="2"/>
      <c r="LE70" s="2"/>
      <c r="LF70" s="2"/>
      <c r="LG70" s="2"/>
      <c r="LH70" s="2"/>
      <c r="LI70" s="2"/>
      <c r="LJ70" s="2"/>
      <c r="LK70" s="2"/>
      <c r="LL70" s="2"/>
      <c r="LM70" s="2"/>
      <c r="LN70" s="2"/>
      <c r="LO70" s="2"/>
      <c r="LP70" s="2"/>
      <c r="LQ70" s="2"/>
      <c r="LR70" s="2"/>
      <c r="LS70" s="2"/>
      <c r="LT70" s="2"/>
      <c r="LU70" s="2"/>
      <c r="LV70" s="2"/>
      <c r="LW70" s="2"/>
      <c r="LX70" s="2"/>
      <c r="LY70" s="2"/>
      <c r="LZ70" s="2"/>
      <c r="MA70" s="2"/>
      <c r="MB70" s="2"/>
      <c r="MC70" s="2"/>
      <c r="MD70" s="2"/>
      <c r="ME70" s="2"/>
      <c r="MF70" s="2"/>
      <c r="MG70" s="2"/>
      <c r="MH70" s="2"/>
      <c r="MI70" s="2"/>
      <c r="MJ70" s="2"/>
      <c r="MK70" s="2"/>
      <c r="ML70" s="2"/>
      <c r="MM70" s="2"/>
      <c r="MN70" s="2"/>
      <c r="MO70" s="2"/>
      <c r="MP70" s="2"/>
      <c r="MQ70" s="2"/>
      <c r="MR70" s="2"/>
    </row>
    <row r="71" spans="1:356" s="2" customFormat="1" ht="11.25" customHeight="1" x14ac:dyDescent="0.3">
      <c r="A71" s="14" t="s">
        <v>13</v>
      </c>
      <c r="B71" s="9"/>
      <c r="C71" s="9">
        <f>AVERAGE(C41:C69)</f>
        <v>40.482758620689658</v>
      </c>
      <c r="D71" s="9">
        <f>AVERAGE(D41:D69)</f>
        <v>6788.0671207034293</v>
      </c>
      <c r="E71" s="9"/>
      <c r="F71" s="21"/>
      <c r="G71" s="9"/>
      <c r="H71" s="9">
        <f>AVERAGE(H41:H69)</f>
        <v>70415.459195554446</v>
      </c>
      <c r="I71" s="9"/>
      <c r="J71" s="21"/>
      <c r="K71" s="9"/>
      <c r="L71" s="9">
        <f>AVERAGE(L41:L69)</f>
        <v>42.278549888553826</v>
      </c>
      <c r="M71" s="9"/>
      <c r="N71" s="21"/>
      <c r="O71" s="9"/>
      <c r="P71" s="9">
        <f>AVERAGE(P41:P69)</f>
        <v>1069.5250787252758</v>
      </c>
      <c r="Q71" s="9"/>
      <c r="R71" s="21"/>
      <c r="S71" s="9"/>
      <c r="T71" s="9">
        <f>AVERAGE(T41:T69)</f>
        <v>1384.4238315579162</v>
      </c>
      <c r="U71" s="9"/>
      <c r="V71" s="21"/>
      <c r="W71" s="9"/>
      <c r="X71" s="9">
        <f>AVERAGE(X41:X69)</f>
        <v>303.05721506721636</v>
      </c>
      <c r="Y71" s="9"/>
      <c r="Z71" s="21"/>
      <c r="AA71" s="9"/>
      <c r="AB71" s="9">
        <f>AVERAGE(AB41:AB69)</f>
        <v>73214.771382039704</v>
      </c>
      <c r="AC71" s="9"/>
      <c r="AD71" s="21"/>
      <c r="AH71" s="137"/>
      <c r="AP71" s="137"/>
    </row>
    <row r="72" spans="1:356" s="2" customFormat="1" ht="11.25" customHeight="1" x14ac:dyDescent="0.3">
      <c r="A72" s="16" t="s">
        <v>14</v>
      </c>
      <c r="B72" s="23"/>
      <c r="C72" s="23">
        <f>MAX(C41:C69)</f>
        <v>44</v>
      </c>
      <c r="D72" s="23">
        <f>MAX(D41:D69)</f>
        <v>12040.326530612245</v>
      </c>
      <c r="E72" s="23"/>
      <c r="F72" s="80"/>
      <c r="G72" s="23">
        <f>MAX(G41:G61)</f>
        <v>0</v>
      </c>
      <c r="H72" s="23">
        <f>MAX(H41:H69)</f>
        <v>181393.14285714287</v>
      </c>
      <c r="I72" s="23"/>
      <c r="J72" s="80"/>
      <c r="K72" s="23">
        <f>MAX(K41:K61)</f>
        <v>0</v>
      </c>
      <c r="L72" s="23">
        <f>MAX(L41:L69)</f>
        <v>138</v>
      </c>
      <c r="M72" s="23"/>
      <c r="N72" s="80"/>
      <c r="O72" s="23">
        <f>MAX(O41:O61)</f>
        <v>0</v>
      </c>
      <c r="P72" s="23">
        <f>MAX(P41:P69)</f>
        <v>2723</v>
      </c>
      <c r="Q72" s="23"/>
      <c r="R72" s="80"/>
      <c r="S72" s="23">
        <f>MAX(S41:S61)</f>
        <v>0</v>
      </c>
      <c r="T72" s="23">
        <f>MAX(T41:T69)</f>
        <v>4752.4370546318287</v>
      </c>
      <c r="U72" s="23"/>
      <c r="V72" s="80"/>
      <c r="W72" s="23">
        <f>MAX(W41:W61)</f>
        <v>143</v>
      </c>
      <c r="X72" s="23">
        <f>MAX(X41:X69)</f>
        <v>971.09890109890114</v>
      </c>
      <c r="Y72" s="23"/>
      <c r="Z72" s="80"/>
      <c r="AA72" s="23">
        <f>MAX(AA41:AA61)</f>
        <v>0</v>
      </c>
      <c r="AB72" s="23">
        <f>MAX(AB41:AB69)</f>
        <v>185448.63265306124</v>
      </c>
      <c r="AC72" s="23"/>
      <c r="AD72" s="80"/>
      <c r="AH72" s="137"/>
      <c r="AP72" s="137"/>
    </row>
    <row r="73" spans="1:356" ht="11.25" customHeight="1" x14ac:dyDescent="0.3">
      <c r="A73" s="4"/>
      <c r="B73" s="5"/>
      <c r="C73" s="5"/>
      <c r="D73" s="71"/>
      <c r="E73" s="5"/>
      <c r="F73" s="81"/>
      <c r="G73" s="5"/>
      <c r="H73" s="71"/>
      <c r="I73" s="5"/>
      <c r="J73" s="81"/>
      <c r="K73" s="5"/>
      <c r="L73" s="5"/>
      <c r="M73" s="5"/>
      <c r="N73" s="81"/>
      <c r="O73" s="5"/>
      <c r="P73" s="5"/>
      <c r="Q73" s="5"/>
      <c r="R73" s="81"/>
      <c r="S73" s="5"/>
      <c r="T73" s="5"/>
      <c r="U73" s="5"/>
      <c r="V73" s="81"/>
      <c r="W73" s="5"/>
      <c r="X73" s="5"/>
      <c r="Y73" s="5"/>
      <c r="Z73" s="81"/>
      <c r="AA73" s="5"/>
      <c r="AB73" s="71"/>
      <c r="AC73" s="5"/>
      <c r="AD73" s="81"/>
    </row>
    <row r="74" spans="1:356" ht="11.25" customHeight="1" x14ac:dyDescent="0.3">
      <c r="A74" s="25"/>
      <c r="B74" s="99"/>
      <c r="C74" s="99" t="s">
        <v>16</v>
      </c>
      <c r="D74" s="203" t="s">
        <v>1</v>
      </c>
      <c r="E74" s="204"/>
      <c r="F74" s="204"/>
      <c r="G74" s="26"/>
      <c r="H74" s="203" t="s">
        <v>2</v>
      </c>
      <c r="I74" s="203"/>
      <c r="J74" s="204"/>
      <c r="K74" s="26"/>
      <c r="L74" s="203" t="s">
        <v>3</v>
      </c>
      <c r="M74" s="203"/>
      <c r="N74" s="204"/>
      <c r="O74" s="26"/>
      <c r="P74" s="203" t="s">
        <v>4</v>
      </c>
      <c r="Q74" s="203"/>
      <c r="R74" s="204"/>
      <c r="S74" s="26"/>
      <c r="T74" s="203" t="s">
        <v>5</v>
      </c>
      <c r="U74" s="203"/>
      <c r="V74" s="204"/>
      <c r="W74" s="26"/>
      <c r="X74" s="203" t="s">
        <v>6</v>
      </c>
      <c r="Y74" s="203"/>
      <c r="Z74" s="204"/>
      <c r="AA74" s="26"/>
      <c r="AB74" s="203" t="s">
        <v>7</v>
      </c>
      <c r="AC74" s="205"/>
      <c r="AD74" s="204"/>
    </row>
    <row r="75" spans="1:356" ht="11.25" customHeight="1" x14ac:dyDescent="0.3">
      <c r="A75" s="27" t="s">
        <v>8</v>
      </c>
      <c r="B75" s="27"/>
      <c r="C75" s="27" t="s">
        <v>17</v>
      </c>
      <c r="D75" s="68" t="s">
        <v>9</v>
      </c>
      <c r="E75" s="27" t="s">
        <v>10</v>
      </c>
      <c r="F75" s="78" t="s">
        <v>18</v>
      </c>
      <c r="G75" s="27"/>
      <c r="H75" s="68" t="s">
        <v>9</v>
      </c>
      <c r="I75" s="27" t="s">
        <v>10</v>
      </c>
      <c r="J75" s="78" t="s">
        <v>18</v>
      </c>
      <c r="K75" s="27"/>
      <c r="L75" s="27" t="s">
        <v>9</v>
      </c>
      <c r="M75" s="27" t="s">
        <v>10</v>
      </c>
      <c r="N75" s="78" t="s">
        <v>18</v>
      </c>
      <c r="O75" s="27"/>
      <c r="P75" s="27" t="s">
        <v>9</v>
      </c>
      <c r="Q75" s="27" t="s">
        <v>10</v>
      </c>
      <c r="R75" s="78" t="s">
        <v>18</v>
      </c>
      <c r="S75" s="27"/>
      <c r="T75" s="27" t="s">
        <v>9</v>
      </c>
      <c r="U75" s="27" t="s">
        <v>10</v>
      </c>
      <c r="V75" s="78" t="s">
        <v>18</v>
      </c>
      <c r="W75" s="27"/>
      <c r="X75" s="27" t="s">
        <v>9</v>
      </c>
      <c r="Y75" s="27" t="s">
        <v>10</v>
      </c>
      <c r="Z75" s="78" t="s">
        <v>18</v>
      </c>
      <c r="AA75" s="27"/>
      <c r="AB75" s="68" t="s">
        <v>9</v>
      </c>
      <c r="AC75" s="27" t="s">
        <v>10</v>
      </c>
      <c r="AD75" s="78" t="s">
        <v>18</v>
      </c>
      <c r="AG75" s="5"/>
      <c r="AH75" s="5"/>
      <c r="AI75" s="5"/>
      <c r="AJ75" s="5"/>
    </row>
    <row r="76" spans="1:356" ht="11.25" customHeight="1" x14ac:dyDescent="0.35">
      <c r="A76" s="41" t="s">
        <v>15</v>
      </c>
      <c r="B76" s="42"/>
      <c r="C76" s="42"/>
      <c r="D76" s="72"/>
      <c r="E76" s="42"/>
      <c r="F76" s="82"/>
      <c r="G76" s="42"/>
      <c r="H76" s="72"/>
      <c r="I76" s="42"/>
      <c r="J76" s="82"/>
      <c r="K76" s="42"/>
      <c r="L76" s="42"/>
      <c r="M76" s="42"/>
      <c r="N76" s="82"/>
      <c r="O76" s="42"/>
      <c r="P76" s="42"/>
      <c r="Q76" s="42"/>
      <c r="R76" s="82"/>
      <c r="S76" s="42"/>
      <c r="T76" s="42"/>
      <c r="U76" s="42"/>
      <c r="V76" s="82"/>
      <c r="W76" s="42"/>
      <c r="X76" s="42"/>
      <c r="Y76" s="42"/>
      <c r="Z76" s="82"/>
      <c r="AA76" s="42"/>
      <c r="AB76" s="72"/>
      <c r="AC76" s="42"/>
      <c r="AD76" s="82"/>
      <c r="AG76" s="5"/>
      <c r="AH76" s="5"/>
      <c r="AI76" s="5"/>
      <c r="AJ76" s="5"/>
    </row>
    <row r="77" spans="1:356" ht="11.25" customHeight="1" x14ac:dyDescent="0.3">
      <c r="A77" s="29">
        <v>1996</v>
      </c>
      <c r="B77" s="29"/>
      <c r="C77" s="38">
        <v>5</v>
      </c>
      <c r="D77" s="70">
        <v>582</v>
      </c>
      <c r="E77" s="34">
        <v>16</v>
      </c>
      <c r="F77" s="35">
        <f t="shared" ref="F77:F90" si="73">E77/D77*1.96</f>
        <v>5.3883161512027489E-2</v>
      </c>
      <c r="G77" s="29"/>
      <c r="H77" s="70">
        <v>9506</v>
      </c>
      <c r="I77" s="34">
        <v>156</v>
      </c>
      <c r="J77" s="35">
        <f t="shared" ref="J77:J90" si="74">I77/H77*1.96</f>
        <v>3.2164948453608247E-2</v>
      </c>
      <c r="K77" s="29"/>
      <c r="L77" s="34">
        <v>46</v>
      </c>
      <c r="M77" s="34">
        <v>3</v>
      </c>
      <c r="N77" s="35">
        <f t="shared" ref="N77:N90" si="75">M77/L77*1.96</f>
        <v>0.12782608695652173</v>
      </c>
      <c r="O77" s="29"/>
      <c r="P77" s="34">
        <v>0</v>
      </c>
      <c r="Q77" s="34">
        <v>0</v>
      </c>
      <c r="R77" s="35"/>
      <c r="S77" s="29"/>
      <c r="T77" s="34">
        <v>8</v>
      </c>
      <c r="U77" s="34">
        <v>0</v>
      </c>
      <c r="V77" s="35">
        <f t="shared" ref="V77:V90" si="76">U77/T77*1.96</f>
        <v>0</v>
      </c>
      <c r="W77" s="43"/>
      <c r="X77" s="34">
        <v>1</v>
      </c>
      <c r="Y77" s="34">
        <v>0</v>
      </c>
      <c r="Z77" s="35">
        <f t="shared" ref="Z77:Z86" si="77">Y77/X77*1.96</f>
        <v>0</v>
      </c>
      <c r="AA77" s="43"/>
      <c r="AB77" s="69">
        <f t="shared" ref="AB77:AB86" si="78">SUM(H77,L77,P77,T77,X77)</f>
        <v>9561</v>
      </c>
      <c r="AC77" s="34">
        <v>157</v>
      </c>
      <c r="AD77" s="35">
        <f t="shared" ref="AD77:AD90" si="79">AC77/AB77*1.96</f>
        <v>3.2184917895617615E-2</v>
      </c>
      <c r="AG77" s="5"/>
      <c r="AH77" s="5"/>
      <c r="AI77" s="5"/>
      <c r="AJ77" s="5"/>
    </row>
    <row r="78" spans="1:356" ht="11.25" customHeight="1" x14ac:dyDescent="0.3">
      <c r="A78" s="29">
        <v>1997</v>
      </c>
      <c r="B78" s="37"/>
      <c r="C78" s="44">
        <v>5</v>
      </c>
      <c r="D78" s="70">
        <v>815</v>
      </c>
      <c r="E78" s="34">
        <v>26</v>
      </c>
      <c r="F78" s="35">
        <f t="shared" si="73"/>
        <v>6.2527607361963194E-2</v>
      </c>
      <c r="G78" s="45"/>
      <c r="H78" s="70">
        <v>17997</v>
      </c>
      <c r="I78" s="34">
        <v>231</v>
      </c>
      <c r="J78" s="35">
        <f t="shared" si="74"/>
        <v>2.5157526254375728E-2</v>
      </c>
      <c r="K78" s="45"/>
      <c r="L78" s="34">
        <v>65</v>
      </c>
      <c r="M78" s="34">
        <v>2</v>
      </c>
      <c r="N78" s="35">
        <f t="shared" si="75"/>
        <v>6.0307692307692312E-2</v>
      </c>
      <c r="O78" s="45"/>
      <c r="P78" s="34">
        <v>1</v>
      </c>
      <c r="Q78" s="34">
        <v>0</v>
      </c>
      <c r="R78" s="35">
        <f>Q78/P78*1.96</f>
        <v>0</v>
      </c>
      <c r="S78" s="45"/>
      <c r="T78" s="34">
        <v>102</v>
      </c>
      <c r="U78" s="34">
        <v>7</v>
      </c>
      <c r="V78" s="35">
        <f t="shared" si="76"/>
        <v>0.13450980392156864</v>
      </c>
      <c r="W78" s="45"/>
      <c r="X78" s="34">
        <v>3</v>
      </c>
      <c r="Y78" s="34">
        <v>1</v>
      </c>
      <c r="Z78" s="35">
        <f t="shared" si="77"/>
        <v>0.65333333333333332</v>
      </c>
      <c r="AA78" s="45"/>
      <c r="AB78" s="69">
        <f t="shared" si="78"/>
        <v>18168</v>
      </c>
      <c r="AC78" s="34">
        <v>233</v>
      </c>
      <c r="AD78" s="35">
        <f t="shared" si="79"/>
        <v>2.5136503742844561E-2</v>
      </c>
    </row>
    <row r="79" spans="1:356" ht="11.25" customHeight="1" x14ac:dyDescent="0.3">
      <c r="A79" s="29">
        <v>1998</v>
      </c>
      <c r="B79" s="37"/>
      <c r="C79" s="44">
        <v>5</v>
      </c>
      <c r="D79" s="70">
        <v>1075</v>
      </c>
      <c r="E79" s="34">
        <v>24</v>
      </c>
      <c r="F79" s="35">
        <f t="shared" si="73"/>
        <v>4.3758139534883722E-2</v>
      </c>
      <c r="G79" s="45"/>
      <c r="H79" s="70">
        <v>15975</v>
      </c>
      <c r="I79" s="34">
        <v>425</v>
      </c>
      <c r="J79" s="35">
        <f t="shared" si="74"/>
        <v>5.2143974960876367E-2</v>
      </c>
      <c r="K79" s="45"/>
      <c r="L79" s="34">
        <v>126</v>
      </c>
      <c r="M79" s="34">
        <v>7</v>
      </c>
      <c r="N79" s="35">
        <f t="shared" si="75"/>
        <v>0.10888888888888888</v>
      </c>
      <c r="O79" s="45"/>
      <c r="P79" s="34">
        <v>0</v>
      </c>
      <c r="Q79" s="34">
        <v>0</v>
      </c>
      <c r="R79" s="35"/>
      <c r="S79" s="45"/>
      <c r="T79" s="34">
        <v>15</v>
      </c>
      <c r="U79" s="34">
        <v>4</v>
      </c>
      <c r="V79" s="35">
        <f t="shared" si="76"/>
        <v>0.52266666666666661</v>
      </c>
      <c r="W79" s="45"/>
      <c r="X79" s="34">
        <v>12</v>
      </c>
      <c r="Y79" s="34">
        <v>10</v>
      </c>
      <c r="Z79" s="35">
        <f t="shared" si="77"/>
        <v>1.6333333333333333</v>
      </c>
      <c r="AA79" s="45"/>
      <c r="AB79" s="69">
        <f t="shared" si="78"/>
        <v>16128</v>
      </c>
      <c r="AC79" s="34">
        <v>426</v>
      </c>
      <c r="AD79" s="35">
        <f t="shared" si="79"/>
        <v>5.1770833333333335E-2</v>
      </c>
    </row>
    <row r="80" spans="1:356" ht="11.25" customHeight="1" x14ac:dyDescent="0.3">
      <c r="A80" s="29">
        <v>1999</v>
      </c>
      <c r="B80" s="37"/>
      <c r="C80" s="44">
        <v>10</v>
      </c>
      <c r="D80" s="70">
        <v>1287</v>
      </c>
      <c r="E80" s="34">
        <v>39</v>
      </c>
      <c r="F80" s="35">
        <f t="shared" si="73"/>
        <v>5.9393939393939395E-2</v>
      </c>
      <c r="G80" s="45"/>
      <c r="H80" s="70">
        <v>12832</v>
      </c>
      <c r="I80" s="34">
        <v>371</v>
      </c>
      <c r="J80" s="35">
        <f t="shared" si="74"/>
        <v>5.6667705735660844E-2</v>
      </c>
      <c r="K80" s="45"/>
      <c r="L80" s="34">
        <v>442</v>
      </c>
      <c r="M80" s="34">
        <v>27</v>
      </c>
      <c r="N80" s="35">
        <f t="shared" si="75"/>
        <v>0.11972850678733031</v>
      </c>
      <c r="O80" s="45"/>
      <c r="P80" s="34">
        <v>25</v>
      </c>
      <c r="Q80" s="34">
        <v>2</v>
      </c>
      <c r="R80" s="35">
        <f t="shared" ref="R80:R90" si="80">Q80/P80*1.96</f>
        <v>0.15679999999999999</v>
      </c>
      <c r="S80" s="45"/>
      <c r="T80" s="34">
        <v>10</v>
      </c>
      <c r="U80" s="34">
        <v>0</v>
      </c>
      <c r="V80" s="35">
        <f t="shared" si="76"/>
        <v>0</v>
      </c>
      <c r="W80" s="45"/>
      <c r="X80" s="34">
        <v>10</v>
      </c>
      <c r="Y80" s="34">
        <v>0</v>
      </c>
      <c r="Z80" s="35">
        <f t="shared" si="77"/>
        <v>0</v>
      </c>
      <c r="AA80" s="45"/>
      <c r="AB80" s="69">
        <f t="shared" si="78"/>
        <v>13319</v>
      </c>
      <c r="AC80" s="34">
        <v>374</v>
      </c>
      <c r="AD80" s="35">
        <f t="shared" si="79"/>
        <v>5.5037164952323747E-2</v>
      </c>
    </row>
    <row r="81" spans="1:34" ht="11.25" customHeight="1" x14ac:dyDescent="0.3">
      <c r="A81" s="29">
        <v>2000</v>
      </c>
      <c r="B81" s="37"/>
      <c r="C81" s="44">
        <v>13</v>
      </c>
      <c r="D81" s="70">
        <v>1252</v>
      </c>
      <c r="E81" s="34">
        <v>23</v>
      </c>
      <c r="F81" s="35">
        <f t="shared" si="73"/>
        <v>3.6006389776357825E-2</v>
      </c>
      <c r="G81" s="45"/>
      <c r="H81" s="70">
        <v>14774</v>
      </c>
      <c r="I81" s="34">
        <v>275</v>
      </c>
      <c r="J81" s="35">
        <f t="shared" si="74"/>
        <v>3.6483010694463247E-2</v>
      </c>
      <c r="K81" s="45"/>
      <c r="L81" s="34">
        <v>514</v>
      </c>
      <c r="M81" s="34">
        <v>15</v>
      </c>
      <c r="N81" s="35">
        <f t="shared" si="75"/>
        <v>5.7198443579766535E-2</v>
      </c>
      <c r="O81" s="45"/>
      <c r="P81" s="34">
        <v>9</v>
      </c>
      <c r="Q81" s="34">
        <v>0</v>
      </c>
      <c r="R81" s="35">
        <f t="shared" si="80"/>
        <v>0</v>
      </c>
      <c r="S81" s="45"/>
      <c r="T81" s="34">
        <v>17</v>
      </c>
      <c r="U81" s="34">
        <v>2</v>
      </c>
      <c r="V81" s="35">
        <f t="shared" si="76"/>
        <v>0.23058823529411765</v>
      </c>
      <c r="W81" s="45"/>
      <c r="X81" s="34">
        <v>10</v>
      </c>
      <c r="Y81" s="34">
        <v>0</v>
      </c>
      <c r="Z81" s="35">
        <f t="shared" si="77"/>
        <v>0</v>
      </c>
      <c r="AA81" s="45"/>
      <c r="AB81" s="69">
        <f t="shared" si="78"/>
        <v>15324</v>
      </c>
      <c r="AC81" s="34">
        <v>276</v>
      </c>
      <c r="AD81" s="35">
        <f t="shared" si="79"/>
        <v>3.5301487862176975E-2</v>
      </c>
    </row>
    <row r="82" spans="1:34" ht="11.25" customHeight="1" x14ac:dyDescent="0.3">
      <c r="A82" s="46">
        <v>2001</v>
      </c>
      <c r="B82" s="37"/>
      <c r="C82" s="44">
        <v>8</v>
      </c>
      <c r="D82" s="70">
        <v>1001</v>
      </c>
      <c r="E82" s="34">
        <v>20</v>
      </c>
      <c r="F82" s="35">
        <f t="shared" si="73"/>
        <v>3.9160839160839157E-2</v>
      </c>
      <c r="G82" s="45"/>
      <c r="H82" s="70">
        <v>17201</v>
      </c>
      <c r="I82" s="34">
        <v>394</v>
      </c>
      <c r="J82" s="35">
        <f t="shared" si="74"/>
        <v>4.489506424045113E-2</v>
      </c>
      <c r="K82" s="45"/>
      <c r="L82" s="34">
        <v>174</v>
      </c>
      <c r="M82" s="34">
        <v>6</v>
      </c>
      <c r="N82" s="35">
        <f t="shared" si="75"/>
        <v>6.7586206896551718E-2</v>
      </c>
      <c r="O82" s="45"/>
      <c r="P82" s="34">
        <v>6</v>
      </c>
      <c r="Q82" s="34">
        <v>0</v>
      </c>
      <c r="R82" s="35">
        <f t="shared" si="80"/>
        <v>0</v>
      </c>
      <c r="S82" s="45"/>
      <c r="T82" s="34">
        <v>11</v>
      </c>
      <c r="U82" s="34">
        <v>0</v>
      </c>
      <c r="V82" s="35">
        <f t="shared" si="76"/>
        <v>0</v>
      </c>
      <c r="W82" s="45"/>
      <c r="X82" s="34">
        <v>7</v>
      </c>
      <c r="Y82" s="34">
        <v>5</v>
      </c>
      <c r="Z82" s="35">
        <f t="shared" si="77"/>
        <v>1.4</v>
      </c>
      <c r="AA82" s="45"/>
      <c r="AB82" s="69">
        <f t="shared" si="78"/>
        <v>17399</v>
      </c>
      <c r="AC82" s="34">
        <v>397</v>
      </c>
      <c r="AD82" s="35">
        <f t="shared" si="79"/>
        <v>4.4722110466118743E-2</v>
      </c>
    </row>
    <row r="83" spans="1:34" ht="11.25" customHeight="1" x14ac:dyDescent="0.3">
      <c r="A83" s="46">
        <v>2002</v>
      </c>
      <c r="B83" s="37"/>
      <c r="C83" s="44">
        <v>10</v>
      </c>
      <c r="D83" s="70">
        <v>1025</v>
      </c>
      <c r="E83" s="34">
        <v>16</v>
      </c>
      <c r="F83" s="35">
        <f t="shared" si="73"/>
        <v>3.0595121951219512E-2</v>
      </c>
      <c r="G83" s="45"/>
      <c r="H83" s="70">
        <v>17980</v>
      </c>
      <c r="I83" s="34">
        <v>274</v>
      </c>
      <c r="J83" s="35">
        <f t="shared" si="74"/>
        <v>2.9868743047830923E-2</v>
      </c>
      <c r="K83" s="45"/>
      <c r="L83" s="34">
        <v>192</v>
      </c>
      <c r="M83" s="34">
        <v>5</v>
      </c>
      <c r="N83" s="35">
        <f t="shared" si="75"/>
        <v>5.1041666666666666E-2</v>
      </c>
      <c r="O83" s="45"/>
      <c r="P83" s="34">
        <v>12</v>
      </c>
      <c r="Q83" s="34">
        <v>0</v>
      </c>
      <c r="R83" s="35">
        <f t="shared" si="80"/>
        <v>0</v>
      </c>
      <c r="S83" s="45"/>
      <c r="T83" s="34">
        <v>30</v>
      </c>
      <c r="U83" s="34">
        <v>2</v>
      </c>
      <c r="V83" s="35">
        <f t="shared" si="76"/>
        <v>0.13066666666666665</v>
      </c>
      <c r="W83" s="45"/>
      <c r="X83" s="34">
        <v>13</v>
      </c>
      <c r="Y83" s="34">
        <v>4</v>
      </c>
      <c r="Z83" s="35">
        <f t="shared" si="77"/>
        <v>0.60307692307692307</v>
      </c>
      <c r="AA83" s="45"/>
      <c r="AB83" s="69">
        <f t="shared" si="78"/>
        <v>18227</v>
      </c>
      <c r="AC83" s="34">
        <v>277</v>
      </c>
      <c r="AD83" s="35">
        <f t="shared" si="79"/>
        <v>2.9786580347835628E-2</v>
      </c>
    </row>
    <row r="84" spans="1:34" ht="11.25" customHeight="1" x14ac:dyDescent="0.3">
      <c r="A84" s="46">
        <v>2003</v>
      </c>
      <c r="B84" s="37"/>
      <c r="C84" s="44">
        <v>10</v>
      </c>
      <c r="D84" s="70">
        <v>1206</v>
      </c>
      <c r="E84" s="34">
        <v>17</v>
      </c>
      <c r="F84" s="35">
        <f t="shared" si="73"/>
        <v>2.7628524046434493E-2</v>
      </c>
      <c r="G84" s="37"/>
      <c r="H84" s="70">
        <v>15706</v>
      </c>
      <c r="I84" s="34">
        <v>277</v>
      </c>
      <c r="J84" s="35">
        <f t="shared" si="74"/>
        <v>3.4567681140965235E-2</v>
      </c>
      <c r="K84" s="37"/>
      <c r="L84" s="34">
        <v>400</v>
      </c>
      <c r="M84" s="34">
        <v>13</v>
      </c>
      <c r="N84" s="35">
        <f t="shared" si="75"/>
        <v>6.3700000000000007E-2</v>
      </c>
      <c r="O84" s="37"/>
      <c r="P84" s="34">
        <v>107</v>
      </c>
      <c r="Q84" s="34">
        <v>0</v>
      </c>
      <c r="R84" s="35">
        <f t="shared" si="80"/>
        <v>0</v>
      </c>
      <c r="S84" s="37"/>
      <c r="T84" s="34">
        <v>9</v>
      </c>
      <c r="U84" s="34">
        <v>0</v>
      </c>
      <c r="V84" s="35">
        <f t="shared" si="76"/>
        <v>0</v>
      </c>
      <c r="W84" s="37"/>
      <c r="X84" s="34">
        <v>4</v>
      </c>
      <c r="Y84" s="34">
        <v>0</v>
      </c>
      <c r="Z84" s="35">
        <f t="shared" si="77"/>
        <v>0</v>
      </c>
      <c r="AA84" s="37"/>
      <c r="AB84" s="69">
        <f t="shared" si="78"/>
        <v>16226</v>
      </c>
      <c r="AC84" s="34">
        <v>284</v>
      </c>
      <c r="AD84" s="35">
        <f t="shared" si="79"/>
        <v>3.4305435720448661E-2</v>
      </c>
    </row>
    <row r="85" spans="1:34" ht="11.25" customHeight="1" x14ac:dyDescent="0.3">
      <c r="A85" s="46">
        <v>2004</v>
      </c>
      <c r="B85" s="37"/>
      <c r="C85" s="44">
        <v>10</v>
      </c>
      <c r="D85" s="70">
        <v>1272</v>
      </c>
      <c r="E85" s="34">
        <v>10</v>
      </c>
      <c r="F85" s="35">
        <f t="shared" si="73"/>
        <v>1.5408805031446541E-2</v>
      </c>
      <c r="G85" s="37"/>
      <c r="H85" s="70">
        <v>25417</v>
      </c>
      <c r="I85" s="34">
        <v>203</v>
      </c>
      <c r="J85" s="35">
        <f t="shared" si="74"/>
        <v>1.5654089782429083E-2</v>
      </c>
      <c r="K85" s="37"/>
      <c r="L85" s="34">
        <v>163</v>
      </c>
      <c r="M85" s="34">
        <v>4</v>
      </c>
      <c r="N85" s="35">
        <f t="shared" si="75"/>
        <v>4.8098159509202452E-2</v>
      </c>
      <c r="O85" s="37"/>
      <c r="P85" s="34">
        <v>58</v>
      </c>
      <c r="Q85" s="34">
        <v>13</v>
      </c>
      <c r="R85" s="35">
        <f t="shared" si="80"/>
        <v>0.43931034482758619</v>
      </c>
      <c r="S85" s="37"/>
      <c r="T85" s="34">
        <v>6</v>
      </c>
      <c r="U85" s="34">
        <v>1</v>
      </c>
      <c r="V85" s="35">
        <f t="shared" si="76"/>
        <v>0.32666666666666666</v>
      </c>
      <c r="W85" s="37"/>
      <c r="X85" s="34">
        <v>0</v>
      </c>
      <c r="Y85" s="34">
        <v>0</v>
      </c>
      <c r="Z85" s="35">
        <v>0</v>
      </c>
      <c r="AA85" s="37"/>
      <c r="AB85" s="69">
        <f t="shared" si="78"/>
        <v>25644</v>
      </c>
      <c r="AC85" s="34">
        <v>205</v>
      </c>
      <c r="AD85" s="35">
        <f t="shared" si="79"/>
        <v>1.5668382467633753E-2</v>
      </c>
    </row>
    <row r="86" spans="1:34" ht="11.25" customHeight="1" x14ac:dyDescent="0.3">
      <c r="A86" s="46">
        <v>2005</v>
      </c>
      <c r="B86" s="37"/>
      <c r="C86" s="44">
        <v>11</v>
      </c>
      <c r="D86" s="70">
        <v>1506</v>
      </c>
      <c r="E86" s="34">
        <v>6</v>
      </c>
      <c r="F86" s="35">
        <f t="shared" si="73"/>
        <v>7.8087649402390439E-3</v>
      </c>
      <c r="G86" s="37"/>
      <c r="H86" s="70">
        <v>26609</v>
      </c>
      <c r="I86" s="34">
        <v>104</v>
      </c>
      <c r="J86" s="35">
        <f t="shared" si="74"/>
        <v>7.6605659739185988E-3</v>
      </c>
      <c r="K86" s="37"/>
      <c r="L86" s="34">
        <v>87</v>
      </c>
      <c r="M86" s="34">
        <v>1</v>
      </c>
      <c r="N86" s="35">
        <f t="shared" si="75"/>
        <v>2.2528735632183907E-2</v>
      </c>
      <c r="O86" s="37"/>
      <c r="P86" s="34">
        <v>326</v>
      </c>
      <c r="Q86" s="34">
        <v>5</v>
      </c>
      <c r="R86" s="35">
        <f t="shared" si="80"/>
        <v>3.0061349693251534E-2</v>
      </c>
      <c r="S86" s="37"/>
      <c r="T86" s="34">
        <v>16</v>
      </c>
      <c r="U86" s="34">
        <v>1</v>
      </c>
      <c r="V86" s="35">
        <f t="shared" si="76"/>
        <v>0.1225</v>
      </c>
      <c r="W86" s="37"/>
      <c r="X86" s="34">
        <v>1</v>
      </c>
      <c r="Y86" s="34">
        <v>0</v>
      </c>
      <c r="Z86" s="35">
        <f t="shared" si="77"/>
        <v>0</v>
      </c>
      <c r="AA86" s="37"/>
      <c r="AB86" s="69">
        <f t="shared" si="78"/>
        <v>27039</v>
      </c>
      <c r="AC86" s="34">
        <v>104</v>
      </c>
      <c r="AD86" s="35">
        <f t="shared" si="79"/>
        <v>7.5387403380302526E-3</v>
      </c>
    </row>
    <row r="87" spans="1:34" ht="11.25" customHeight="1" x14ac:dyDescent="0.3">
      <c r="A87" s="46">
        <v>2006</v>
      </c>
      <c r="B87" s="37"/>
      <c r="C87" s="44">
        <v>10</v>
      </c>
      <c r="D87" s="70">
        <v>1724</v>
      </c>
      <c r="E87" s="34">
        <v>5</v>
      </c>
      <c r="F87" s="35">
        <f>E87/D87*1.96</f>
        <v>5.6844547563805097E-3</v>
      </c>
      <c r="G87" s="37"/>
      <c r="H87" s="70">
        <v>28867</v>
      </c>
      <c r="I87" s="34">
        <v>91</v>
      </c>
      <c r="J87" s="35">
        <f>I87/H87*1.96</f>
        <v>6.1786815394741399E-3</v>
      </c>
      <c r="K87" s="37"/>
      <c r="L87" s="34">
        <v>287</v>
      </c>
      <c r="M87" s="34">
        <v>2</v>
      </c>
      <c r="N87" s="35">
        <f>M87/L87*1.96</f>
        <v>1.3658536585365854E-2</v>
      </c>
      <c r="O87" s="37"/>
      <c r="P87" s="34">
        <v>420</v>
      </c>
      <c r="Q87" s="34">
        <v>16</v>
      </c>
      <c r="R87" s="35">
        <f>Q87/P87*1.96</f>
        <v>7.4666666666666673E-2</v>
      </c>
      <c r="S87" s="37"/>
      <c r="T87" s="34">
        <v>11</v>
      </c>
      <c r="U87" s="34">
        <v>0</v>
      </c>
      <c r="V87" s="35">
        <f>U87/T87*1.96</f>
        <v>0</v>
      </c>
      <c r="W87" s="37"/>
      <c r="X87" s="34">
        <v>6</v>
      </c>
      <c r="Y87" s="34">
        <v>0</v>
      </c>
      <c r="Z87" s="35">
        <f>Y87/X87*1.96</f>
        <v>0</v>
      </c>
      <c r="AA87" s="37"/>
      <c r="AB87" s="69">
        <f>SUM(H87,L87,P87,T87,X87)</f>
        <v>29591</v>
      </c>
      <c r="AC87" s="34">
        <v>94</v>
      </c>
      <c r="AD87" s="35">
        <f>AC87/AB87*1.96</f>
        <v>6.2262174309756346E-3</v>
      </c>
    </row>
    <row r="88" spans="1:34" ht="11.25" customHeight="1" x14ac:dyDescent="0.3">
      <c r="A88" s="46">
        <v>2007</v>
      </c>
      <c r="B88" s="37"/>
      <c r="C88" s="44">
        <v>10</v>
      </c>
      <c r="D88" s="70">
        <v>1570</v>
      </c>
      <c r="E88" s="34">
        <v>7</v>
      </c>
      <c r="F88" s="35">
        <f>E88/D88*1.96</f>
        <v>8.7388535031847122E-3</v>
      </c>
      <c r="G88" s="37"/>
      <c r="H88" s="70">
        <v>14943</v>
      </c>
      <c r="I88" s="34">
        <v>66</v>
      </c>
      <c r="J88" s="35">
        <f>I88/H88*1.96</f>
        <v>8.656896205581209E-3</v>
      </c>
      <c r="K88" s="37"/>
      <c r="L88" s="34">
        <v>343</v>
      </c>
      <c r="M88" s="34">
        <v>3</v>
      </c>
      <c r="N88" s="35">
        <f>M88/L88*1.96</f>
        <v>1.7142857142857144E-2</v>
      </c>
      <c r="O88" s="37"/>
      <c r="P88" s="34">
        <v>68</v>
      </c>
      <c r="Q88" s="34">
        <v>4</v>
      </c>
      <c r="R88" s="35">
        <f>Q88/P88*1.96</f>
        <v>0.11529411764705882</v>
      </c>
      <c r="S88" s="37"/>
      <c r="T88" s="34">
        <v>2</v>
      </c>
      <c r="U88" s="34">
        <v>0</v>
      </c>
      <c r="V88" s="35">
        <f>U88/T88*1.96</f>
        <v>0</v>
      </c>
      <c r="W88" s="37"/>
      <c r="X88" s="34">
        <v>0</v>
      </c>
      <c r="Y88" s="34">
        <v>0</v>
      </c>
      <c r="Z88" s="35">
        <v>0</v>
      </c>
      <c r="AA88" s="37"/>
      <c r="AB88" s="69">
        <f>SUM(H88,L88,P88,T88,X88)</f>
        <v>15356</v>
      </c>
      <c r="AC88" s="34">
        <v>66</v>
      </c>
      <c r="AD88" s="35">
        <f>AC88/AB88*1.96</f>
        <v>8.4240687679083097E-3</v>
      </c>
    </row>
    <row r="89" spans="1:34" ht="11.25" customHeight="1" x14ac:dyDescent="0.3">
      <c r="A89" s="46">
        <v>2008</v>
      </c>
      <c r="B89" s="37"/>
      <c r="C89" s="44">
        <v>10</v>
      </c>
      <c r="D89" s="70">
        <v>1534</v>
      </c>
      <c r="E89" s="34">
        <v>7</v>
      </c>
      <c r="F89" s="35">
        <f>E89/D89*1.96</f>
        <v>8.943937418513688E-3</v>
      </c>
      <c r="G89" s="37"/>
      <c r="H89" s="70">
        <v>23432</v>
      </c>
      <c r="I89" s="34">
        <v>107</v>
      </c>
      <c r="J89" s="35">
        <f>I89/H89*1.96</f>
        <v>8.950153636053261E-3</v>
      </c>
      <c r="K89" s="37"/>
      <c r="L89" s="34">
        <v>151</v>
      </c>
      <c r="M89" s="34">
        <v>2</v>
      </c>
      <c r="N89" s="35">
        <f>M89/L89*1.96</f>
        <v>2.596026490066225E-2</v>
      </c>
      <c r="O89" s="37"/>
      <c r="P89" s="34">
        <v>65</v>
      </c>
      <c r="Q89" s="34">
        <v>3</v>
      </c>
      <c r="R89" s="35">
        <f>Q89/P89*1.96</f>
        <v>9.0461538461538468E-2</v>
      </c>
      <c r="S89" s="37"/>
      <c r="T89" s="34">
        <v>35</v>
      </c>
      <c r="U89" s="34">
        <v>4</v>
      </c>
      <c r="V89" s="35">
        <f>U89/T89*1.96</f>
        <v>0.22399999999999998</v>
      </c>
      <c r="W89" s="37"/>
      <c r="X89" s="34">
        <v>23</v>
      </c>
      <c r="Y89" s="34">
        <v>3</v>
      </c>
      <c r="Z89" s="35">
        <f t="shared" ref="Z89:Z100" si="81">Y89/X89*1.96</f>
        <v>0.25565217391304346</v>
      </c>
      <c r="AA89" s="37"/>
      <c r="AB89" s="69">
        <f>SUM(H89,L89,P89,T89,X89)</f>
        <v>23706</v>
      </c>
      <c r="AC89" s="34">
        <v>107</v>
      </c>
      <c r="AD89" s="35">
        <f>AC89/AB89*1.96</f>
        <v>8.8467054754070695E-3</v>
      </c>
    </row>
    <row r="90" spans="1:34" ht="11.25" customHeight="1" x14ac:dyDescent="0.3">
      <c r="A90" s="46">
        <v>2009</v>
      </c>
      <c r="B90" s="37"/>
      <c r="C90" s="44">
        <v>10</v>
      </c>
      <c r="D90" s="70">
        <v>1761</v>
      </c>
      <c r="E90" s="34">
        <v>9</v>
      </c>
      <c r="F90" s="35">
        <f t="shared" si="73"/>
        <v>1.0017035775127768E-2</v>
      </c>
      <c r="G90" s="37"/>
      <c r="H90" s="70">
        <v>26646</v>
      </c>
      <c r="I90" s="34">
        <v>167</v>
      </c>
      <c r="J90" s="35">
        <f t="shared" si="74"/>
        <v>1.2284020115589581E-2</v>
      </c>
      <c r="K90" s="37"/>
      <c r="L90" s="34">
        <v>127</v>
      </c>
      <c r="M90" s="34">
        <v>2</v>
      </c>
      <c r="N90" s="35">
        <f t="shared" si="75"/>
        <v>3.0866141732283463E-2</v>
      </c>
      <c r="O90" s="37"/>
      <c r="P90" s="34">
        <v>165</v>
      </c>
      <c r="Q90" s="34">
        <v>0</v>
      </c>
      <c r="R90" s="35">
        <f t="shared" si="80"/>
        <v>0</v>
      </c>
      <c r="S90" s="37"/>
      <c r="T90" s="34">
        <v>14</v>
      </c>
      <c r="U90" s="34">
        <v>1</v>
      </c>
      <c r="V90" s="35">
        <f t="shared" si="76"/>
        <v>0.13999999999999999</v>
      </c>
      <c r="W90" s="37"/>
      <c r="X90" s="34">
        <v>11</v>
      </c>
      <c r="Y90" s="34">
        <v>2</v>
      </c>
      <c r="Z90" s="35">
        <f t="shared" si="81"/>
        <v>0.35636363636363638</v>
      </c>
      <c r="AA90" s="37"/>
      <c r="AB90" s="69">
        <v>26963</v>
      </c>
      <c r="AC90" s="34">
        <v>167</v>
      </c>
      <c r="AD90" s="35">
        <f t="shared" si="79"/>
        <v>1.2139598709342432E-2</v>
      </c>
    </row>
    <row r="91" spans="1:34" ht="11.25" customHeight="1" x14ac:dyDescent="0.3">
      <c r="A91" s="84">
        <v>2010</v>
      </c>
      <c r="B91" s="37"/>
      <c r="C91" s="32">
        <v>10</v>
      </c>
      <c r="D91" s="70">
        <v>1855</v>
      </c>
      <c r="E91" s="34">
        <v>13</v>
      </c>
      <c r="F91" s="35">
        <f t="shared" ref="F91:F100" si="82">E91/D91*1.96</f>
        <v>1.3735849056603773E-2</v>
      </c>
      <c r="G91" s="37"/>
      <c r="H91" s="70">
        <v>21924</v>
      </c>
      <c r="I91" s="34">
        <v>170</v>
      </c>
      <c r="J91" s="35">
        <f t="shared" ref="J91:J100" si="83">I91/H91*1.96</f>
        <v>1.5197956577266922E-2</v>
      </c>
      <c r="K91" s="37"/>
      <c r="L91" s="34">
        <v>136</v>
      </c>
      <c r="M91" s="34">
        <v>3</v>
      </c>
      <c r="N91" s="35">
        <f t="shared" ref="N91:N100" si="84">M91/L91*1.96</f>
        <v>4.3235294117647059E-2</v>
      </c>
      <c r="O91" s="37"/>
      <c r="P91" s="39">
        <v>23</v>
      </c>
      <c r="Q91" s="34">
        <v>5</v>
      </c>
      <c r="R91" s="35">
        <f t="shared" ref="R91:R100" si="85">Q91/P91*1.96</f>
        <v>0.42608695652173911</v>
      </c>
      <c r="S91" s="37"/>
      <c r="T91" s="39">
        <v>23</v>
      </c>
      <c r="U91" s="34">
        <v>5</v>
      </c>
      <c r="V91" s="35">
        <f t="shared" ref="V91:V100" si="86">U91/T91*1.96</f>
        <v>0.42608695652173911</v>
      </c>
      <c r="W91" s="37"/>
      <c r="X91" s="34">
        <v>1</v>
      </c>
      <c r="Y91" s="34">
        <v>0</v>
      </c>
      <c r="Z91" s="35">
        <f t="shared" si="81"/>
        <v>0</v>
      </c>
      <c r="AA91" s="37"/>
      <c r="AB91" s="69">
        <v>22106</v>
      </c>
      <c r="AC91" s="34">
        <v>170</v>
      </c>
      <c r="AD91" s="35">
        <f t="shared" ref="AD91:AD100" si="87">AC91/AB91*1.96</f>
        <v>1.507283090563648E-2</v>
      </c>
    </row>
    <row r="92" spans="1:34" ht="11.25" customHeight="1" x14ac:dyDescent="0.3">
      <c r="A92" s="84">
        <v>2011</v>
      </c>
      <c r="B92" s="37"/>
      <c r="C92" s="32">
        <v>10</v>
      </c>
      <c r="D92" s="70">
        <v>1846</v>
      </c>
      <c r="E92" s="34">
        <v>16</v>
      </c>
      <c r="F92" s="35">
        <f t="shared" si="82"/>
        <v>1.6988082340195016E-2</v>
      </c>
      <c r="G92" s="37"/>
      <c r="H92" s="70">
        <v>26780</v>
      </c>
      <c r="I92" s="34">
        <v>244</v>
      </c>
      <c r="J92" s="35">
        <f t="shared" si="83"/>
        <v>1.7858103061986558E-2</v>
      </c>
      <c r="K92" s="37"/>
      <c r="L92" s="34">
        <v>167</v>
      </c>
      <c r="M92" s="34">
        <v>4</v>
      </c>
      <c r="N92" s="35">
        <f t="shared" si="84"/>
        <v>4.6946107784431139E-2</v>
      </c>
      <c r="O92" s="37"/>
      <c r="P92" s="39">
        <v>47</v>
      </c>
      <c r="Q92" s="34">
        <v>10</v>
      </c>
      <c r="R92" s="35">
        <f t="shared" si="85"/>
        <v>0.41702127659574467</v>
      </c>
      <c r="S92" s="37"/>
      <c r="T92" s="39">
        <v>23</v>
      </c>
      <c r="U92" s="34">
        <v>1</v>
      </c>
      <c r="V92" s="35">
        <f t="shared" si="86"/>
        <v>8.5217391304347828E-2</v>
      </c>
      <c r="W92" s="37"/>
      <c r="X92" s="34">
        <v>3</v>
      </c>
      <c r="Y92" s="34">
        <v>0</v>
      </c>
      <c r="Z92" s="35">
        <f t="shared" si="81"/>
        <v>0</v>
      </c>
      <c r="AA92" s="37"/>
      <c r="AB92" s="69">
        <v>27020</v>
      </c>
      <c r="AC92" s="34">
        <v>244</v>
      </c>
      <c r="AD92" s="35">
        <f t="shared" si="87"/>
        <v>1.7699481865284975E-2</v>
      </c>
    </row>
    <row r="93" spans="1:34" ht="11.25" customHeight="1" x14ac:dyDescent="0.3">
      <c r="A93" s="84">
        <v>2012</v>
      </c>
      <c r="B93" s="37"/>
      <c r="C93" s="32">
        <v>10</v>
      </c>
      <c r="D93" s="70">
        <v>1696</v>
      </c>
      <c r="E93" s="34">
        <v>21</v>
      </c>
      <c r="F93" s="35">
        <f t="shared" ref="F93:F96" si="88">E93/D93*1.96</f>
        <v>2.4268867924528304E-2</v>
      </c>
      <c r="G93" s="37"/>
      <c r="H93" s="70">
        <v>15638</v>
      </c>
      <c r="I93" s="34">
        <v>197</v>
      </c>
      <c r="J93" s="35">
        <f t="shared" ref="J93:J96" si="89">I93/H93*1.96</f>
        <v>2.46911369740376E-2</v>
      </c>
      <c r="K93" s="37"/>
      <c r="L93" s="34">
        <v>103</v>
      </c>
      <c r="M93" s="34">
        <v>3</v>
      </c>
      <c r="N93" s="35">
        <f t="shared" ref="N93:N96" si="90">M93/L93*1.96</f>
        <v>5.7087378640776697E-2</v>
      </c>
      <c r="O93" s="37"/>
      <c r="P93" s="39">
        <v>161</v>
      </c>
      <c r="Q93" s="34">
        <v>19</v>
      </c>
      <c r="R93" s="35">
        <f t="shared" ref="R93:R96" si="91">Q93/P93*1.96</f>
        <v>0.23130434782608694</v>
      </c>
      <c r="S93" s="37"/>
      <c r="T93" s="39">
        <v>53</v>
      </c>
      <c r="U93" s="34">
        <v>19</v>
      </c>
      <c r="V93" s="35">
        <f t="shared" ref="V93:V96" si="92">U93/T93*1.96</f>
        <v>0.7026415094339622</v>
      </c>
      <c r="W93" s="37"/>
      <c r="X93" s="34">
        <v>15</v>
      </c>
      <c r="Y93" s="34">
        <v>1</v>
      </c>
      <c r="Z93" s="35">
        <f t="shared" si="81"/>
        <v>0.13066666666666665</v>
      </c>
      <c r="AA93" s="37"/>
      <c r="AB93" s="69">
        <v>15969.17590520339</v>
      </c>
      <c r="AC93" s="34">
        <v>199</v>
      </c>
      <c r="AD93" s="35">
        <f t="shared" ref="AD93:AD96" si="93">AC93/AB93*1.96</f>
        <v>2.4424554048083941E-2</v>
      </c>
    </row>
    <row r="94" spans="1:34" ht="11.25" customHeight="1" x14ac:dyDescent="0.3">
      <c r="A94" s="84">
        <v>2013</v>
      </c>
      <c r="B94" s="37"/>
      <c r="C94" s="32">
        <v>5</v>
      </c>
      <c r="D94" s="70">
        <v>1082</v>
      </c>
      <c r="E94" s="34">
        <v>13</v>
      </c>
      <c r="F94" s="35">
        <f t="shared" si="88"/>
        <v>2.3548983364140481E-2</v>
      </c>
      <c r="G94" s="37"/>
      <c r="H94" s="70">
        <v>14439</v>
      </c>
      <c r="I94" s="34">
        <v>187</v>
      </c>
      <c r="J94" s="35">
        <f t="shared" si="89"/>
        <v>2.5384029364914466E-2</v>
      </c>
      <c r="K94" s="37"/>
      <c r="L94" s="34">
        <v>46</v>
      </c>
      <c r="M94" s="34">
        <v>2</v>
      </c>
      <c r="N94" s="35">
        <f t="shared" si="90"/>
        <v>8.5217391304347828E-2</v>
      </c>
      <c r="O94" s="37"/>
      <c r="P94" s="39">
        <v>129</v>
      </c>
      <c r="Q94" s="34">
        <v>32</v>
      </c>
      <c r="R94" s="35">
        <f t="shared" si="91"/>
        <v>0.48620155038759688</v>
      </c>
      <c r="S94" s="37"/>
      <c r="T94" s="39">
        <v>3</v>
      </c>
      <c r="U94" s="34">
        <v>0</v>
      </c>
      <c r="V94" s="35">
        <f t="shared" si="92"/>
        <v>0</v>
      </c>
      <c r="W94" s="37"/>
      <c r="X94" s="34">
        <v>5</v>
      </c>
      <c r="Y94" s="34">
        <v>1</v>
      </c>
      <c r="Z94" s="35">
        <f t="shared" ref="Z94:Z96" si="94">Y94/X94*1.96</f>
        <v>0.39200000000000002</v>
      </c>
      <c r="AA94" s="37"/>
      <c r="AB94" s="69">
        <v>14621</v>
      </c>
      <c r="AC94" s="34">
        <v>187</v>
      </c>
      <c r="AD94" s="35">
        <f t="shared" si="93"/>
        <v>2.506805280076602E-2</v>
      </c>
    </row>
    <row r="95" spans="1:34" s="123" customFormat="1" ht="11.25" customHeight="1" x14ac:dyDescent="0.3">
      <c r="A95" s="84">
        <v>2014</v>
      </c>
      <c r="B95" s="37"/>
      <c r="C95" s="32">
        <v>10</v>
      </c>
      <c r="D95" s="70">
        <v>1386</v>
      </c>
      <c r="E95" s="34">
        <v>17</v>
      </c>
      <c r="F95" s="35">
        <f t="shared" si="88"/>
        <v>2.4040404040404039E-2</v>
      </c>
      <c r="G95" s="37"/>
      <c r="H95" s="70">
        <v>22567</v>
      </c>
      <c r="I95" s="34">
        <v>302</v>
      </c>
      <c r="J95" s="35">
        <f t="shared" si="89"/>
        <v>2.622945008197811E-2</v>
      </c>
      <c r="K95" s="37"/>
      <c r="L95" s="34">
        <v>50</v>
      </c>
      <c r="M95" s="34">
        <v>2</v>
      </c>
      <c r="N95" s="35">
        <f t="shared" si="90"/>
        <v>7.8399999999999997E-2</v>
      </c>
      <c r="O95" s="37"/>
      <c r="P95" s="39">
        <v>30</v>
      </c>
      <c r="Q95" s="34">
        <v>10</v>
      </c>
      <c r="R95" s="35">
        <f t="shared" si="91"/>
        <v>0.65333333333333332</v>
      </c>
      <c r="S95" s="37"/>
      <c r="T95" s="39">
        <v>105</v>
      </c>
      <c r="U95" s="34">
        <v>44</v>
      </c>
      <c r="V95" s="35">
        <f t="shared" si="92"/>
        <v>0.82133333333333336</v>
      </c>
      <c r="W95" s="37"/>
      <c r="X95" s="34">
        <v>18</v>
      </c>
      <c r="Y95" s="34">
        <v>0</v>
      </c>
      <c r="Z95" s="35">
        <f t="shared" si="94"/>
        <v>0</v>
      </c>
      <c r="AA95" s="37"/>
      <c r="AB95" s="69">
        <v>22770</v>
      </c>
      <c r="AC95" s="34">
        <v>306</v>
      </c>
      <c r="AD95" s="35">
        <f t="shared" si="93"/>
        <v>2.6339920948616601E-2</v>
      </c>
      <c r="AF95" s="124"/>
      <c r="AG95" s="124"/>
      <c r="AH95" s="124"/>
    </row>
    <row r="96" spans="1:34" s="123" customFormat="1" ht="11.25" customHeight="1" x14ac:dyDescent="0.3">
      <c r="A96" s="84">
        <v>2015</v>
      </c>
      <c r="B96" s="37"/>
      <c r="C96" s="32">
        <v>10</v>
      </c>
      <c r="D96" s="70">
        <v>1741</v>
      </c>
      <c r="E96" s="34">
        <v>22</v>
      </c>
      <c r="F96" s="35">
        <f t="shared" si="88"/>
        <v>2.4767375071797819E-2</v>
      </c>
      <c r="G96" s="37"/>
      <c r="H96" s="70">
        <v>27567</v>
      </c>
      <c r="I96" s="34">
        <v>339</v>
      </c>
      <c r="J96" s="35">
        <f t="shared" si="89"/>
        <v>2.4102731526825551E-2</v>
      </c>
      <c r="K96" s="37"/>
      <c r="L96" s="34">
        <v>61</v>
      </c>
      <c r="M96" s="34">
        <v>3</v>
      </c>
      <c r="N96" s="35">
        <f t="shared" si="90"/>
        <v>9.6393442622950812E-2</v>
      </c>
      <c r="O96" s="37"/>
      <c r="P96" s="39">
        <v>191</v>
      </c>
      <c r="Q96" s="34">
        <v>41</v>
      </c>
      <c r="R96" s="35">
        <f t="shared" si="91"/>
        <v>0.42073298429319372</v>
      </c>
      <c r="S96" s="37"/>
      <c r="T96" s="39">
        <v>20</v>
      </c>
      <c r="U96" s="34">
        <v>5</v>
      </c>
      <c r="V96" s="35">
        <f t="shared" si="92"/>
        <v>0.49</v>
      </c>
      <c r="W96" s="37"/>
      <c r="X96" s="34">
        <v>2</v>
      </c>
      <c r="Y96" s="34">
        <v>1</v>
      </c>
      <c r="Z96" s="35">
        <f t="shared" si="94"/>
        <v>0.98</v>
      </c>
      <c r="AA96" s="37"/>
      <c r="AB96" s="69">
        <v>27841</v>
      </c>
      <c r="AC96" s="34">
        <v>341</v>
      </c>
      <c r="AD96" s="35">
        <f t="shared" si="93"/>
        <v>2.400632161201106E-2</v>
      </c>
      <c r="AF96" s="124"/>
      <c r="AG96" s="124"/>
      <c r="AH96" s="124"/>
    </row>
    <row r="97" spans="1:34" s="123" customFormat="1" ht="11.25" customHeight="1" x14ac:dyDescent="0.3">
      <c r="A97" s="125">
        <v>2016</v>
      </c>
      <c r="B97" s="115"/>
      <c r="C97" s="126">
        <v>10</v>
      </c>
      <c r="D97" s="113">
        <v>1963</v>
      </c>
      <c r="E97" s="109">
        <v>23</v>
      </c>
      <c r="F97" s="114">
        <f t="shared" si="82"/>
        <v>2.2964849719816608E-2</v>
      </c>
      <c r="G97" s="115"/>
      <c r="H97" s="113">
        <v>26539</v>
      </c>
      <c r="I97" s="109">
        <v>342</v>
      </c>
      <c r="J97" s="114">
        <f t="shared" si="83"/>
        <v>2.5257922303025735E-2</v>
      </c>
      <c r="K97" s="115"/>
      <c r="L97" s="109">
        <v>141</v>
      </c>
      <c r="M97" s="109">
        <v>3</v>
      </c>
      <c r="N97" s="114">
        <f t="shared" si="84"/>
        <v>4.1702127659574463E-2</v>
      </c>
      <c r="O97" s="115"/>
      <c r="P97" s="116">
        <v>23</v>
      </c>
      <c r="Q97" s="109">
        <v>0</v>
      </c>
      <c r="R97" s="114">
        <f t="shared" si="85"/>
        <v>0</v>
      </c>
      <c r="S97" s="115"/>
      <c r="T97" s="116">
        <v>5</v>
      </c>
      <c r="U97" s="109">
        <v>0</v>
      </c>
      <c r="V97" s="114">
        <f t="shared" si="86"/>
        <v>0</v>
      </c>
      <c r="W97" s="115"/>
      <c r="X97" s="109">
        <v>23</v>
      </c>
      <c r="Y97" s="109">
        <v>1</v>
      </c>
      <c r="Z97" s="114">
        <f t="shared" si="81"/>
        <v>8.5217391304347828E-2</v>
      </c>
      <c r="AA97" s="115"/>
      <c r="AB97" s="108">
        <v>26731</v>
      </c>
      <c r="AC97" s="109">
        <v>342</v>
      </c>
      <c r="AD97" s="114">
        <f t="shared" si="87"/>
        <v>2.5076502936665294E-2</v>
      </c>
      <c r="AF97" s="124"/>
      <c r="AG97" s="124"/>
      <c r="AH97" s="124"/>
    </row>
    <row r="98" spans="1:34" s="123" customFormat="1" ht="11.25" customHeight="1" x14ac:dyDescent="0.3">
      <c r="A98" s="125">
        <v>2017</v>
      </c>
      <c r="B98" s="115"/>
      <c r="C98" s="126">
        <v>10</v>
      </c>
      <c r="D98" s="113">
        <v>1874</v>
      </c>
      <c r="E98" s="109">
        <v>27</v>
      </c>
      <c r="F98" s="114">
        <f t="shared" si="82"/>
        <v>2.8239060832443971E-2</v>
      </c>
      <c r="G98" s="115"/>
      <c r="H98" s="113">
        <v>21927</v>
      </c>
      <c r="I98" s="109">
        <v>309</v>
      </c>
      <c r="J98" s="114">
        <f t="shared" si="83"/>
        <v>2.7620741551511833E-2</v>
      </c>
      <c r="K98" s="115"/>
      <c r="L98" s="109">
        <v>118</v>
      </c>
      <c r="M98" s="109">
        <v>4</v>
      </c>
      <c r="N98" s="114">
        <f t="shared" si="84"/>
        <v>6.6440677966101688E-2</v>
      </c>
      <c r="O98" s="115"/>
      <c r="P98" s="116">
        <v>5</v>
      </c>
      <c r="Q98" s="109">
        <v>1</v>
      </c>
      <c r="R98" s="114">
        <f t="shared" si="85"/>
        <v>0.39200000000000002</v>
      </c>
      <c r="S98" s="115"/>
      <c r="T98" s="116">
        <v>48</v>
      </c>
      <c r="U98" s="109">
        <v>8</v>
      </c>
      <c r="V98" s="114">
        <f t="shared" si="86"/>
        <v>0.32666666666666666</v>
      </c>
      <c r="W98" s="115"/>
      <c r="X98" s="109">
        <v>43</v>
      </c>
      <c r="Y98" s="109">
        <v>9</v>
      </c>
      <c r="Z98" s="114">
        <f t="shared" si="81"/>
        <v>0.41023255813953491</v>
      </c>
      <c r="AA98" s="115"/>
      <c r="AB98" s="108">
        <v>22141</v>
      </c>
      <c r="AC98" s="109">
        <v>309</v>
      </c>
      <c r="AD98" s="114">
        <f t="shared" si="87"/>
        <v>2.7353778058804928E-2</v>
      </c>
      <c r="AF98" s="124"/>
      <c r="AG98" s="124"/>
      <c r="AH98" s="124"/>
    </row>
    <row r="99" spans="1:34" s="123" customFormat="1" ht="11.25" customHeight="1" x14ac:dyDescent="0.3">
      <c r="A99" s="125">
        <v>2018</v>
      </c>
      <c r="B99" s="115"/>
      <c r="C99" s="126">
        <v>10</v>
      </c>
      <c r="D99" s="113">
        <v>1616</v>
      </c>
      <c r="E99" s="109">
        <v>51</v>
      </c>
      <c r="F99" s="114">
        <f t="shared" si="82"/>
        <v>6.1856435643564356E-2</v>
      </c>
      <c r="G99" s="115"/>
      <c r="H99" s="113">
        <v>14390</v>
      </c>
      <c r="I99" s="109">
        <v>485</v>
      </c>
      <c r="J99" s="114">
        <f t="shared" si="83"/>
        <v>6.6059763724808901E-2</v>
      </c>
      <c r="K99" s="115"/>
      <c r="L99" s="109">
        <v>120</v>
      </c>
      <c r="M99" s="109">
        <v>10</v>
      </c>
      <c r="N99" s="114">
        <f t="shared" si="84"/>
        <v>0.16333333333333333</v>
      </c>
      <c r="O99" s="115"/>
      <c r="P99" s="116">
        <v>2</v>
      </c>
      <c r="Q99" s="109">
        <v>0</v>
      </c>
      <c r="R99" s="114">
        <f t="shared" si="85"/>
        <v>0</v>
      </c>
      <c r="S99" s="115"/>
      <c r="T99" s="116">
        <v>22</v>
      </c>
      <c r="U99" s="109">
        <v>13</v>
      </c>
      <c r="V99" s="114">
        <f t="shared" si="86"/>
        <v>1.1581818181818182</v>
      </c>
      <c r="W99" s="115"/>
      <c r="X99" s="119">
        <v>5</v>
      </c>
      <c r="Y99" s="119">
        <v>0</v>
      </c>
      <c r="Z99" s="114">
        <f t="shared" si="81"/>
        <v>0</v>
      </c>
      <c r="AA99" s="115"/>
      <c r="AB99" s="108">
        <v>14539</v>
      </c>
      <c r="AC99" s="109">
        <v>485</v>
      </c>
      <c r="AD99" s="114">
        <f t="shared" si="87"/>
        <v>6.5382763601348093E-2</v>
      </c>
      <c r="AF99" s="124"/>
      <c r="AG99" s="124"/>
      <c r="AH99" s="124"/>
    </row>
    <row r="100" spans="1:34" s="123" customFormat="1" ht="11.25" customHeight="1" x14ac:dyDescent="0.3">
      <c r="A100" s="125">
        <v>2019</v>
      </c>
      <c r="B100" s="115"/>
      <c r="C100" s="126">
        <v>10</v>
      </c>
      <c r="D100" s="113">
        <v>1533.6523955147802</v>
      </c>
      <c r="E100" s="109">
        <v>73.761002826866317</v>
      </c>
      <c r="F100" s="114">
        <f t="shared" si="82"/>
        <v>9.4266188324983249E-2</v>
      </c>
      <c r="G100" s="115"/>
      <c r="H100" s="113">
        <v>15864.326197757387</v>
      </c>
      <c r="I100" s="119">
        <v>712.26771795605487</v>
      </c>
      <c r="J100" s="114">
        <f t="shared" si="83"/>
        <v>8.7998992821467267E-2</v>
      </c>
      <c r="K100" s="115"/>
      <c r="L100" s="119">
        <v>130.5810397553517</v>
      </c>
      <c r="M100" s="119">
        <v>9.8181753468104827</v>
      </c>
      <c r="N100" s="114">
        <f t="shared" si="84"/>
        <v>0.1473692024186832</v>
      </c>
      <c r="O100" s="115"/>
      <c r="P100" s="127">
        <v>19</v>
      </c>
      <c r="Q100" s="119">
        <v>0</v>
      </c>
      <c r="R100" s="114">
        <f t="shared" si="85"/>
        <v>0</v>
      </c>
      <c r="S100" s="115"/>
      <c r="T100" s="127">
        <v>83.936799184505617</v>
      </c>
      <c r="U100" s="119">
        <v>56.723115234475799</v>
      </c>
      <c r="V100" s="114">
        <f t="shared" si="86"/>
        <v>1.3245359239299588</v>
      </c>
      <c r="W100" s="115"/>
      <c r="X100" s="119">
        <v>16</v>
      </c>
      <c r="Y100" s="119">
        <v>0</v>
      </c>
      <c r="Z100" s="114">
        <f t="shared" si="81"/>
        <v>0</v>
      </c>
      <c r="AA100" s="115"/>
      <c r="AB100" s="89">
        <f>SUM(H100,L100,P100,T100,X100)</f>
        <v>16113.844036697246</v>
      </c>
      <c r="AC100" s="119">
        <v>715</v>
      </c>
      <c r="AD100" s="114">
        <f t="shared" si="87"/>
        <v>8.6968695787826192E-2</v>
      </c>
      <c r="AF100" s="124"/>
      <c r="AG100" s="124"/>
      <c r="AH100" s="124"/>
    </row>
    <row r="101" spans="1:34" ht="11.25" customHeight="1" x14ac:dyDescent="0.3">
      <c r="A101" s="125">
        <v>2020</v>
      </c>
      <c r="B101" s="37"/>
      <c r="C101" s="88">
        <v>10</v>
      </c>
      <c r="D101" s="89">
        <v>1410.104513064133</v>
      </c>
      <c r="E101" s="88">
        <v>66.4393107860909</v>
      </c>
      <c r="F101" s="90">
        <v>9.2348508875962715E-2</v>
      </c>
      <c r="G101" s="88"/>
      <c r="H101" s="89">
        <v>14744.769596199523</v>
      </c>
      <c r="I101" s="93">
        <v>629.16244973773291</v>
      </c>
      <c r="J101" s="90">
        <v>8.3633616208136891E-2</v>
      </c>
      <c r="K101" s="88"/>
      <c r="L101" s="118">
        <v>70.085510688836109</v>
      </c>
      <c r="M101" s="88">
        <v>6.5672553469807893</v>
      </c>
      <c r="N101" s="90">
        <v>0.18365879557088957</v>
      </c>
      <c r="O101" s="88"/>
      <c r="P101" s="93">
        <v>1</v>
      </c>
      <c r="Q101" s="88">
        <v>0</v>
      </c>
      <c r="R101" s="35">
        <v>0</v>
      </c>
      <c r="S101" s="88"/>
      <c r="T101" s="89">
        <v>61.684085510688817</v>
      </c>
      <c r="U101" s="88">
        <v>52.538042775846321</v>
      </c>
      <c r="V101" s="35">
        <v>1.6693862442495808</v>
      </c>
      <c r="W101" s="88"/>
      <c r="X101" s="118">
        <v>23</v>
      </c>
      <c r="Y101" s="118">
        <v>0</v>
      </c>
      <c r="Z101" s="35">
        <v>0</v>
      </c>
      <c r="AA101" s="88"/>
      <c r="AB101" s="89">
        <v>14900.539192399048</v>
      </c>
      <c r="AC101" s="93">
        <v>631.38638165666384</v>
      </c>
      <c r="AD101" s="35">
        <v>8.3051847457864758E-2</v>
      </c>
    </row>
    <row r="102" spans="1:34" ht="11.25" customHeight="1" x14ac:dyDescent="0.3">
      <c r="A102" s="125">
        <v>2021</v>
      </c>
      <c r="B102" s="37"/>
      <c r="C102" s="88">
        <v>10</v>
      </c>
      <c r="D102" s="89">
        <v>1173.1979865771812</v>
      </c>
      <c r="E102" s="88">
        <v>31.334858442440261</v>
      </c>
      <c r="F102" s="90">
        <v>5.2349495353606723E-2</v>
      </c>
      <c r="G102" s="88"/>
      <c r="H102" s="89">
        <v>18212.083892617451</v>
      </c>
      <c r="I102" s="93">
        <v>595.31770776893381</v>
      </c>
      <c r="J102" s="90">
        <v>6.4068599403943008E-2</v>
      </c>
      <c r="K102" s="88"/>
      <c r="L102" s="118">
        <v>94.147651006711413</v>
      </c>
      <c r="M102" s="88">
        <v>7.1383835957865704</v>
      </c>
      <c r="N102" s="90">
        <v>0.14860946288234317</v>
      </c>
      <c r="O102" s="88"/>
      <c r="P102" s="93">
        <v>16.721476510067113</v>
      </c>
      <c r="Q102" s="88">
        <v>15.150557585448182</v>
      </c>
      <c r="R102" s="35">
        <v>1.7758654775253009</v>
      </c>
      <c r="S102" s="88"/>
      <c r="T102" s="89">
        <v>157.01677852348993</v>
      </c>
      <c r="U102" s="88">
        <v>35.351301032712421</v>
      </c>
      <c r="V102" s="35">
        <v>0.44128118456939736</v>
      </c>
      <c r="W102" s="88"/>
      <c r="X102" s="118">
        <v>16.721476510067113</v>
      </c>
      <c r="Y102" s="118">
        <v>15.150557585448182</v>
      </c>
      <c r="Z102" s="35">
        <v>1.7758654775253009</v>
      </c>
      <c r="AA102" s="88"/>
      <c r="AB102" s="89">
        <v>18496.691275167792</v>
      </c>
      <c r="AC102" s="93">
        <v>596.7938697562364</v>
      </c>
      <c r="AD102" s="35">
        <v>6.3239201396662351E-2</v>
      </c>
    </row>
    <row r="103" spans="1:34" ht="11.25" customHeight="1" x14ac:dyDescent="0.3">
      <c r="A103" s="125">
        <v>2022</v>
      </c>
      <c r="B103" s="37"/>
      <c r="C103" s="88">
        <v>10</v>
      </c>
      <c r="D103" s="89">
        <v>755.59315589353616</v>
      </c>
      <c r="E103" s="88">
        <v>15.218322955155665</v>
      </c>
      <c r="F103" s="90">
        <v>3.9476155599678153E-2</v>
      </c>
      <c r="G103" s="88"/>
      <c r="H103" s="89">
        <v>6329.0095057034223</v>
      </c>
      <c r="I103" s="93">
        <v>249.58301746284758</v>
      </c>
      <c r="J103" s="90">
        <v>7.7292144021327752E-2</v>
      </c>
      <c r="K103" s="88"/>
      <c r="L103" s="118">
        <v>19</v>
      </c>
      <c r="M103" s="88">
        <v>0</v>
      </c>
      <c r="N103" s="90">
        <v>0</v>
      </c>
      <c r="O103" s="88"/>
      <c r="P103" s="93">
        <v>6</v>
      </c>
      <c r="Q103" s="88">
        <v>0</v>
      </c>
      <c r="R103" s="35">
        <v>0</v>
      </c>
      <c r="S103" s="88"/>
      <c r="T103" s="89">
        <v>16</v>
      </c>
      <c r="U103" s="88">
        <v>0</v>
      </c>
      <c r="V103" s="35">
        <v>0</v>
      </c>
      <c r="W103" s="88"/>
      <c r="X103" s="118">
        <v>2</v>
      </c>
      <c r="Y103" s="118">
        <v>0</v>
      </c>
      <c r="Z103" s="35">
        <v>0</v>
      </c>
      <c r="AA103" s="88"/>
      <c r="AB103" s="89">
        <v>6372.0095057034223</v>
      </c>
      <c r="AC103" s="93">
        <v>249.58301746284758</v>
      </c>
      <c r="AD103" s="35">
        <v>7.6770556256911787E-2</v>
      </c>
    </row>
    <row r="104" spans="1:34" ht="11.25" customHeight="1" x14ac:dyDescent="0.3">
      <c r="A104" s="125">
        <f>A103+1</f>
        <v>2023</v>
      </c>
      <c r="B104" s="37"/>
      <c r="C104" s="88">
        <v>0</v>
      </c>
      <c r="D104" s="118">
        <v>0</v>
      </c>
      <c r="E104" s="196">
        <v>0</v>
      </c>
      <c r="F104" s="90">
        <v>0</v>
      </c>
      <c r="G104" s="88"/>
      <c r="H104" s="118">
        <v>0</v>
      </c>
      <c r="I104" s="196">
        <v>0</v>
      </c>
      <c r="J104" s="90">
        <v>0</v>
      </c>
      <c r="K104" s="88"/>
      <c r="L104" s="118">
        <v>0</v>
      </c>
      <c r="M104" s="196">
        <v>0</v>
      </c>
      <c r="N104" s="90">
        <v>0</v>
      </c>
      <c r="O104" s="88"/>
      <c r="P104" s="93">
        <v>0</v>
      </c>
      <c r="Q104" s="196">
        <v>0</v>
      </c>
      <c r="R104" s="90">
        <v>0</v>
      </c>
      <c r="S104" s="88"/>
      <c r="T104" s="195">
        <v>0</v>
      </c>
      <c r="U104" s="196">
        <v>0</v>
      </c>
      <c r="V104" s="90">
        <v>0</v>
      </c>
      <c r="W104" s="88"/>
      <c r="X104" s="118">
        <v>0</v>
      </c>
      <c r="Y104" s="196">
        <v>0</v>
      </c>
      <c r="Z104" s="90">
        <v>0</v>
      </c>
      <c r="AA104" s="88"/>
      <c r="AB104" s="118">
        <v>0</v>
      </c>
      <c r="AC104" s="196">
        <v>0</v>
      </c>
      <c r="AD104" s="90">
        <v>0</v>
      </c>
    </row>
    <row r="105" spans="1:34" ht="11.25" customHeight="1" x14ac:dyDescent="0.3">
      <c r="A105" s="125">
        <f>A104+1</f>
        <v>2024</v>
      </c>
      <c r="B105" s="37"/>
      <c r="C105" s="88">
        <v>5</v>
      </c>
      <c r="D105" s="118">
        <f>$AI$5</f>
        <v>356.77551020408163</v>
      </c>
      <c r="E105" s="196">
        <f>$AQ$5</f>
        <v>15.00365335822088</v>
      </c>
      <c r="F105" s="90">
        <f>IFERROR(102/D105*1.96,0)</f>
        <v>0.56035236242992792</v>
      </c>
      <c r="G105" s="88"/>
      <c r="H105" s="118">
        <f>$AI$9</f>
        <v>7582.6530612244896</v>
      </c>
      <c r="I105" s="88">
        <f>$AQ$9</f>
        <v>327.18601463960772</v>
      </c>
      <c r="J105" s="90">
        <f>IFERROR(102/H105*1.96,0)</f>
        <v>2.6365442067016551E-2</v>
      </c>
      <c r="K105" s="88"/>
      <c r="L105" s="118">
        <f>$AI$7</f>
        <v>6</v>
      </c>
      <c r="M105" s="196">
        <f>$AQ$7</f>
        <v>0</v>
      </c>
      <c r="N105" s="90">
        <f>IFERROR(M105/L105*1.96,0)</f>
        <v>0</v>
      </c>
      <c r="O105" s="88"/>
      <c r="P105" s="93">
        <f>$AI$4</f>
        <v>0</v>
      </c>
      <c r="Q105" s="196">
        <f>$AQ$4</f>
        <v>0</v>
      </c>
      <c r="R105" s="90">
        <f>IFERROR(Q105/P105*1.96,0)</f>
        <v>0</v>
      </c>
      <c r="S105" s="88"/>
      <c r="T105" s="195">
        <f>$AI$8</f>
        <v>0</v>
      </c>
      <c r="U105" s="196">
        <f>$AQ$8</f>
        <v>0</v>
      </c>
      <c r="V105" s="90">
        <f>IFERROR(U105/T105*1.96,0)</f>
        <v>0</v>
      </c>
      <c r="W105" s="88"/>
      <c r="X105" s="118">
        <f>$AI$3</f>
        <v>0</v>
      </c>
      <c r="Y105" s="196">
        <f>$AQ$3</f>
        <v>0</v>
      </c>
      <c r="Z105" s="90">
        <f>IFERROR(Y105/X105*1.96,0)</f>
        <v>0</v>
      </c>
      <c r="AA105" s="88"/>
      <c r="AB105" s="118">
        <f>SUM(H105,L105,P105,T105,X105)</f>
        <v>7588.6530612244896</v>
      </c>
      <c r="AC105" s="118">
        <f>$AQ$18</f>
        <v>327.18601463960772</v>
      </c>
      <c r="AD105" s="90">
        <f>IFERROR(102/AB105*1.96,0)</f>
        <v>2.6344596120953946E-2</v>
      </c>
    </row>
    <row r="106" spans="1:34" ht="10.9" customHeight="1" x14ac:dyDescent="0.3">
      <c r="A106" s="11" t="s">
        <v>12</v>
      </c>
      <c r="B106" s="40"/>
      <c r="C106" s="40">
        <f>MIN(C77:C105)</f>
        <v>0</v>
      </c>
      <c r="D106" s="40">
        <f>MIN(D77:D105)</f>
        <v>0</v>
      </c>
      <c r="E106" s="40"/>
      <c r="F106" s="79"/>
      <c r="G106" s="40">
        <f>MIN(G77:G97)</f>
        <v>0</v>
      </c>
      <c r="H106" s="40">
        <f>MIN(H77:H105)</f>
        <v>0</v>
      </c>
      <c r="I106" s="40"/>
      <c r="J106" s="79"/>
      <c r="K106" s="40">
        <f>MIN(K77:K97)</f>
        <v>0</v>
      </c>
      <c r="L106" s="40">
        <f>MIN(L77:L105)</f>
        <v>0</v>
      </c>
      <c r="M106" s="40"/>
      <c r="N106" s="79"/>
      <c r="O106" s="40">
        <f>MIN(O77:O97)</f>
        <v>0</v>
      </c>
      <c r="P106" s="40">
        <f>MIN(P77:P105)</f>
        <v>0</v>
      </c>
      <c r="Q106" s="40"/>
      <c r="R106" s="79"/>
      <c r="S106" s="40">
        <f>MIN(S77:S97)</f>
        <v>0</v>
      </c>
      <c r="T106" s="40">
        <f>MIN(T77:T105)</f>
        <v>0</v>
      </c>
      <c r="U106" s="40"/>
      <c r="V106" s="79"/>
      <c r="W106" s="40">
        <f>MIN(W77:W97)</f>
        <v>0</v>
      </c>
      <c r="X106" s="40">
        <f>MIN(X77:X105)</f>
        <v>0</v>
      </c>
      <c r="Y106" s="40"/>
      <c r="Z106" s="79"/>
      <c r="AA106" s="40">
        <f>MIN(AA77:AA97)</f>
        <v>0</v>
      </c>
      <c r="AB106" s="40">
        <f>MIN(AB77:AB105)</f>
        <v>0</v>
      </c>
      <c r="AC106" s="40"/>
      <c r="AD106" s="79"/>
    </row>
    <row r="107" spans="1:34" ht="11.25" customHeight="1" x14ac:dyDescent="0.3">
      <c r="A107" s="14" t="s">
        <v>13</v>
      </c>
      <c r="B107" s="9"/>
      <c r="C107" s="9">
        <f>AVERAGE(C77:C105)</f>
        <v>8.862068965517242</v>
      </c>
      <c r="D107" s="9">
        <f>AVERAGE(D77:D105)</f>
        <v>1306.8387434915073</v>
      </c>
      <c r="E107" s="9"/>
      <c r="F107" s="21"/>
      <c r="G107" s="9"/>
      <c r="H107" s="9">
        <f>AVERAGE(H77:H105)</f>
        <v>18013.408353569041</v>
      </c>
      <c r="I107" s="9"/>
      <c r="J107" s="21"/>
      <c r="K107" s="9"/>
      <c r="L107" s="9">
        <f>AVERAGE(L77:L105)</f>
        <v>150.99359315347925</v>
      </c>
      <c r="M107" s="9"/>
      <c r="N107" s="21"/>
      <c r="O107" s="9"/>
      <c r="P107" s="9">
        <f>AVERAGE(P77:P105)</f>
        <v>66.059361258967826</v>
      </c>
      <c r="Q107" s="9"/>
      <c r="R107" s="21"/>
      <c r="S107" s="9"/>
      <c r="T107" s="9">
        <f>AVERAGE(T77:T105)</f>
        <v>31.263367697196017</v>
      </c>
      <c r="U107" s="9"/>
      <c r="V107" s="21"/>
      <c r="W107" s="9"/>
      <c r="X107" s="9">
        <f>AVERAGE(X77:X105)</f>
        <v>9.4386716037954184</v>
      </c>
      <c r="Y107" s="9"/>
      <c r="Z107" s="21"/>
      <c r="AA107" s="9"/>
      <c r="AB107" s="9">
        <f>AVERAGE(AB77:AB105)</f>
        <v>18271.065964703288</v>
      </c>
      <c r="AC107" s="9"/>
      <c r="AD107" s="21"/>
    </row>
    <row r="108" spans="1:34" ht="10.9" customHeight="1" x14ac:dyDescent="0.3">
      <c r="A108" s="16" t="s">
        <v>14</v>
      </c>
      <c r="B108" s="23"/>
      <c r="C108" s="23">
        <f>MAX(C77:C105)</f>
        <v>13</v>
      </c>
      <c r="D108" s="23">
        <f>MAX(D77:D105)</f>
        <v>1963</v>
      </c>
      <c r="E108" s="23"/>
      <c r="F108" s="80"/>
      <c r="G108" s="23">
        <f>MAX(G77:G97)</f>
        <v>0</v>
      </c>
      <c r="H108" s="23">
        <f>MAX(H77:H105)</f>
        <v>28867</v>
      </c>
      <c r="I108" s="23"/>
      <c r="J108" s="80"/>
      <c r="K108" s="23">
        <f>MAX(K77:K97)</f>
        <v>0</v>
      </c>
      <c r="L108" s="23">
        <f>MAX(L77:L105)</f>
        <v>514</v>
      </c>
      <c r="M108" s="23"/>
      <c r="N108" s="80"/>
      <c r="O108" s="23">
        <f>MAX(O77:O97)</f>
        <v>0</v>
      </c>
      <c r="P108" s="23">
        <f>MAX(P77:P105)</f>
        <v>420</v>
      </c>
      <c r="Q108" s="23"/>
      <c r="R108" s="80"/>
      <c r="S108" s="23">
        <f>MAX(S77:S97)</f>
        <v>0</v>
      </c>
      <c r="T108" s="23">
        <f>MAX(T77:T105)</f>
        <v>157.01677852348993</v>
      </c>
      <c r="U108" s="23"/>
      <c r="V108" s="80"/>
      <c r="W108" s="23">
        <f>MAX(W77:W97)</f>
        <v>0</v>
      </c>
      <c r="X108" s="23">
        <f>MAX(X77:X105)</f>
        <v>43</v>
      </c>
      <c r="Y108" s="23"/>
      <c r="Z108" s="80"/>
      <c r="AA108" s="23">
        <f>MAX(AA77:AA97)</f>
        <v>0</v>
      </c>
      <c r="AB108" s="23">
        <f>MAX(AB77:AB105)</f>
        <v>29591</v>
      </c>
      <c r="AC108" s="23"/>
      <c r="AD108" s="80"/>
    </row>
    <row r="109" spans="1:34" ht="11.25" customHeight="1" x14ac:dyDescent="0.3">
      <c r="A109" s="6"/>
      <c r="B109" s="5"/>
      <c r="C109" s="5"/>
      <c r="D109" s="71"/>
      <c r="E109" s="5"/>
      <c r="F109" s="81"/>
      <c r="G109" s="5"/>
      <c r="H109" s="71"/>
      <c r="I109" s="5"/>
      <c r="J109" s="81"/>
      <c r="K109" s="5"/>
      <c r="L109" s="5"/>
      <c r="M109" s="5"/>
      <c r="N109" s="81"/>
      <c r="O109" s="5"/>
      <c r="P109" s="5"/>
      <c r="Q109" s="5"/>
      <c r="R109" s="81"/>
      <c r="S109" s="5"/>
      <c r="T109" s="5"/>
      <c r="U109" s="5"/>
      <c r="V109" s="81"/>
      <c r="W109" s="5"/>
      <c r="X109" s="5"/>
      <c r="Y109" s="5"/>
      <c r="Z109" s="81"/>
      <c r="AA109" s="5"/>
      <c r="AB109" s="71"/>
      <c r="AC109" s="5"/>
      <c r="AD109" s="81"/>
    </row>
    <row r="110" spans="1:34" ht="13" customHeight="1" x14ac:dyDescent="0.3">
      <c r="A110" s="25"/>
      <c r="B110" s="99"/>
      <c r="C110" s="111" t="s">
        <v>16</v>
      </c>
      <c r="D110" s="203" t="s">
        <v>1</v>
      </c>
      <c r="E110" s="204"/>
      <c r="F110" s="204"/>
      <c r="G110" s="26"/>
      <c r="H110" s="203" t="s">
        <v>2</v>
      </c>
      <c r="I110" s="203"/>
      <c r="J110" s="204"/>
      <c r="K110" s="26"/>
      <c r="L110" s="203" t="s">
        <v>3</v>
      </c>
      <c r="M110" s="203"/>
      <c r="N110" s="204"/>
      <c r="O110" s="26"/>
      <c r="P110" s="203" t="s">
        <v>4</v>
      </c>
      <c r="Q110" s="203"/>
      <c r="R110" s="204"/>
      <c r="S110" s="26"/>
      <c r="T110" s="203" t="s">
        <v>5</v>
      </c>
      <c r="U110" s="203"/>
      <c r="V110" s="204"/>
      <c r="W110" s="26"/>
      <c r="X110" s="203" t="s">
        <v>6</v>
      </c>
      <c r="Y110" s="203"/>
      <c r="Z110" s="204"/>
      <c r="AA110" s="26"/>
      <c r="AB110" s="203" t="s">
        <v>7</v>
      </c>
      <c r="AC110" s="205"/>
      <c r="AD110" s="204"/>
    </row>
    <row r="111" spans="1:34" ht="10.9" customHeight="1" x14ac:dyDescent="0.3">
      <c r="A111" s="27" t="s">
        <v>8</v>
      </c>
      <c r="B111" s="27"/>
      <c r="C111" s="112" t="s">
        <v>17</v>
      </c>
      <c r="D111" s="68" t="s">
        <v>9</v>
      </c>
      <c r="E111" s="27" t="s">
        <v>10</v>
      </c>
      <c r="F111" s="78" t="s">
        <v>11</v>
      </c>
      <c r="G111" s="27"/>
      <c r="H111" s="68" t="s">
        <v>9</v>
      </c>
      <c r="I111" s="27" t="s">
        <v>10</v>
      </c>
      <c r="J111" s="78" t="s">
        <v>11</v>
      </c>
      <c r="K111" s="27"/>
      <c r="L111" s="27" t="s">
        <v>9</v>
      </c>
      <c r="M111" s="27" t="s">
        <v>10</v>
      </c>
      <c r="N111" s="78" t="s">
        <v>11</v>
      </c>
      <c r="O111" s="27"/>
      <c r="P111" s="27" t="s">
        <v>9</v>
      </c>
      <c r="Q111" s="27" t="s">
        <v>10</v>
      </c>
      <c r="R111" s="78" t="s">
        <v>11</v>
      </c>
      <c r="S111" s="27"/>
      <c r="T111" s="27" t="s">
        <v>9</v>
      </c>
      <c r="U111" s="27" t="s">
        <v>10</v>
      </c>
      <c r="V111" s="78" t="s">
        <v>11</v>
      </c>
      <c r="W111" s="27"/>
      <c r="X111" s="27" t="s">
        <v>9</v>
      </c>
      <c r="Y111" s="27" t="s">
        <v>10</v>
      </c>
      <c r="Z111" s="78" t="s">
        <v>11</v>
      </c>
      <c r="AA111" s="27"/>
      <c r="AB111" s="68" t="s">
        <v>9</v>
      </c>
      <c r="AC111" s="27" t="s">
        <v>10</v>
      </c>
      <c r="AD111" s="78" t="s">
        <v>11</v>
      </c>
    </row>
    <row r="112" spans="1:34" ht="10.9" customHeight="1" x14ac:dyDescent="0.3">
      <c r="A112" s="43"/>
      <c r="B112" s="43"/>
      <c r="C112" s="101"/>
      <c r="D112" s="75"/>
      <c r="E112" s="43"/>
      <c r="F112" s="83"/>
      <c r="G112" s="43"/>
      <c r="H112" s="75"/>
      <c r="I112" s="43"/>
      <c r="J112" s="83"/>
      <c r="K112" s="43"/>
      <c r="L112" s="43"/>
      <c r="M112" s="43"/>
      <c r="N112" s="83"/>
      <c r="O112" s="43"/>
      <c r="P112" s="43"/>
      <c r="Q112" s="43"/>
      <c r="R112" s="83"/>
      <c r="S112" s="43"/>
      <c r="T112" s="43"/>
      <c r="U112" s="43"/>
      <c r="V112" s="83"/>
      <c r="W112" s="43"/>
      <c r="X112" s="43"/>
      <c r="Y112" s="43"/>
      <c r="Z112" s="83"/>
      <c r="AA112" s="43"/>
      <c r="AB112" s="75"/>
      <c r="AC112" s="43"/>
      <c r="AD112" s="83"/>
    </row>
    <row r="113" spans="1:30" ht="16" customHeight="1" x14ac:dyDescent="0.35">
      <c r="A113" s="41" t="s">
        <v>63</v>
      </c>
      <c r="B113" s="43"/>
      <c r="C113" s="43"/>
      <c r="D113" s="75"/>
      <c r="E113" s="43"/>
      <c r="F113" s="83"/>
      <c r="G113" s="43"/>
      <c r="H113" s="75"/>
      <c r="I113" s="43"/>
      <c r="J113" s="83"/>
      <c r="K113" s="43"/>
      <c r="L113" s="43"/>
      <c r="M113" s="43"/>
      <c r="N113" s="83"/>
      <c r="O113" s="43"/>
      <c r="P113" s="43"/>
      <c r="Q113" s="43"/>
      <c r="R113" s="83"/>
      <c r="S113" s="43"/>
      <c r="T113" s="43"/>
      <c r="U113" s="43"/>
      <c r="V113" s="83"/>
      <c r="W113" s="43"/>
      <c r="X113" s="43"/>
      <c r="Y113" s="43"/>
      <c r="Z113" s="83"/>
      <c r="AA113" s="43"/>
      <c r="AB113" s="75"/>
      <c r="AC113" s="43"/>
      <c r="AD113" s="83"/>
    </row>
    <row r="114" spans="1:30" ht="10.9" customHeight="1" x14ac:dyDescent="0.3">
      <c r="A114" s="51">
        <v>1996</v>
      </c>
      <c r="B114" s="31"/>
      <c r="C114" s="60">
        <v>22</v>
      </c>
      <c r="D114" s="76">
        <v>3749</v>
      </c>
      <c r="E114" s="140">
        <v>41</v>
      </c>
      <c r="F114" s="66">
        <f t="shared" ref="F114:F127" si="95">E114/D114*1.96</f>
        <v>2.1435049346492395E-2</v>
      </c>
      <c r="G114" s="59"/>
      <c r="H114" s="76">
        <v>17260</v>
      </c>
      <c r="I114" s="140">
        <v>161</v>
      </c>
      <c r="J114" s="66">
        <f t="shared" ref="J114:J127" si="96">I114/H114*1.96</f>
        <v>1.8282734646581689E-2</v>
      </c>
      <c r="K114" s="59"/>
      <c r="L114" s="140">
        <v>37</v>
      </c>
      <c r="M114" s="140">
        <v>8</v>
      </c>
      <c r="N114" s="66">
        <f>M114/L114*1.96</f>
        <v>0.42378378378378379</v>
      </c>
      <c r="O114" s="59"/>
      <c r="P114" s="65">
        <v>2414</v>
      </c>
      <c r="Q114" s="140">
        <v>25</v>
      </c>
      <c r="R114" s="66">
        <f t="shared" ref="R114:R127" si="97">Q114/P114*1.96</f>
        <v>2.0298260149130075E-2</v>
      </c>
      <c r="S114" s="59"/>
      <c r="T114" s="181">
        <v>331</v>
      </c>
      <c r="U114" s="140">
        <v>9</v>
      </c>
      <c r="V114" s="66">
        <f t="shared" ref="V114:V127" si="98">U114/T114*1.96</f>
        <v>5.3293051359516612E-2</v>
      </c>
      <c r="W114" s="148"/>
      <c r="X114" s="140">
        <v>153</v>
      </c>
      <c r="Y114" s="140">
        <v>5</v>
      </c>
      <c r="Z114" s="66">
        <f>Y114/X114*1.96</f>
        <v>6.4052287581699355E-2</v>
      </c>
      <c r="AA114" s="148"/>
      <c r="AB114" s="76">
        <f t="shared" ref="AB114:AB119" si="99">SUM(H114,L114,P114,T114,X114)</f>
        <v>20195</v>
      </c>
      <c r="AC114" s="133">
        <v>168</v>
      </c>
      <c r="AD114" s="66">
        <f t="shared" ref="AD114:AD127" si="100">AC114/AB114*1.96</f>
        <v>1.6305025996533794E-2</v>
      </c>
    </row>
    <row r="115" spans="1:30" ht="10.9" customHeight="1" x14ac:dyDescent="0.3">
      <c r="A115" s="51">
        <v>1997</v>
      </c>
      <c r="B115" s="56"/>
      <c r="C115" s="60">
        <v>13</v>
      </c>
      <c r="D115" s="76">
        <v>991</v>
      </c>
      <c r="E115" s="140">
        <v>34</v>
      </c>
      <c r="F115" s="66">
        <f t="shared" si="95"/>
        <v>6.7245206861755794E-2</v>
      </c>
      <c r="G115" s="59"/>
      <c r="H115" s="76">
        <v>3277</v>
      </c>
      <c r="I115" s="140">
        <v>76</v>
      </c>
      <c r="J115" s="66">
        <f t="shared" si="96"/>
        <v>4.5456209948123279E-2</v>
      </c>
      <c r="K115" s="65"/>
      <c r="L115" s="140">
        <v>0</v>
      </c>
      <c r="M115" s="140">
        <v>0</v>
      </c>
      <c r="N115" s="66"/>
      <c r="O115" s="65"/>
      <c r="P115" s="140">
        <v>63</v>
      </c>
      <c r="Q115" s="140">
        <v>5</v>
      </c>
      <c r="R115" s="66">
        <f t="shared" si="97"/>
        <v>0.15555555555555553</v>
      </c>
      <c r="S115" s="65"/>
      <c r="T115" s="181">
        <v>53</v>
      </c>
      <c r="U115" s="140">
        <v>7</v>
      </c>
      <c r="V115" s="66">
        <f t="shared" si="98"/>
        <v>0.25886792452830187</v>
      </c>
      <c r="W115" s="65"/>
      <c r="X115" s="140">
        <v>4</v>
      </c>
      <c r="Y115" s="140">
        <v>1</v>
      </c>
      <c r="Z115" s="66">
        <f>Y115/X115*1.96</f>
        <v>0.49</v>
      </c>
      <c r="AA115" s="65"/>
      <c r="AB115" s="76">
        <f t="shared" si="99"/>
        <v>3397</v>
      </c>
      <c r="AC115" s="133">
        <v>84</v>
      </c>
      <c r="AD115" s="66">
        <f t="shared" si="100"/>
        <v>4.8466293788637031E-2</v>
      </c>
    </row>
    <row r="116" spans="1:30" ht="10.9" customHeight="1" x14ac:dyDescent="0.3">
      <c r="A116" s="51">
        <v>1998</v>
      </c>
      <c r="B116" s="56"/>
      <c r="C116" s="60">
        <v>15</v>
      </c>
      <c r="D116" s="76">
        <v>1141</v>
      </c>
      <c r="E116" s="140">
        <v>21</v>
      </c>
      <c r="F116" s="66">
        <f t="shared" si="95"/>
        <v>3.6073619631901845E-2</v>
      </c>
      <c r="G116" s="59"/>
      <c r="H116" s="76">
        <v>4036</v>
      </c>
      <c r="I116" s="140">
        <v>113</v>
      </c>
      <c r="J116" s="66">
        <f t="shared" si="96"/>
        <v>5.4876114965312195E-2</v>
      </c>
      <c r="K116" s="65"/>
      <c r="L116" s="140">
        <v>1</v>
      </c>
      <c r="M116" s="140">
        <v>0</v>
      </c>
      <c r="N116" s="66">
        <f>M116/L116*1.96</f>
        <v>0</v>
      </c>
      <c r="O116" s="65"/>
      <c r="P116" s="140">
        <v>649</v>
      </c>
      <c r="Q116" s="140">
        <v>19</v>
      </c>
      <c r="R116" s="66">
        <f t="shared" si="97"/>
        <v>5.738058551617873E-2</v>
      </c>
      <c r="S116" s="65"/>
      <c r="T116" s="181">
        <v>80</v>
      </c>
      <c r="U116" s="140">
        <v>10</v>
      </c>
      <c r="V116" s="66">
        <f t="shared" si="98"/>
        <v>0.245</v>
      </c>
      <c r="W116" s="65"/>
      <c r="X116" s="140">
        <v>29</v>
      </c>
      <c r="Y116" s="140">
        <v>2</v>
      </c>
      <c r="Z116" s="66">
        <f>Y116/X116*1.96</f>
        <v>0.13517241379310344</v>
      </c>
      <c r="AA116" s="65"/>
      <c r="AB116" s="76">
        <f t="shared" si="99"/>
        <v>4795</v>
      </c>
      <c r="AC116" s="133">
        <v>117</v>
      </c>
      <c r="AD116" s="66">
        <f t="shared" si="100"/>
        <v>4.7824817518248179E-2</v>
      </c>
    </row>
    <row r="117" spans="1:30" ht="10.9" customHeight="1" x14ac:dyDescent="0.3">
      <c r="A117" s="51">
        <v>1999</v>
      </c>
      <c r="B117" s="56"/>
      <c r="C117" s="60">
        <v>16</v>
      </c>
      <c r="D117" s="76">
        <v>432</v>
      </c>
      <c r="E117" s="140">
        <v>16</v>
      </c>
      <c r="F117" s="66">
        <f t="shared" si="95"/>
        <v>7.2592592592592584E-2</v>
      </c>
      <c r="G117" s="59"/>
      <c r="H117" s="76">
        <v>1083</v>
      </c>
      <c r="I117" s="140">
        <v>138</v>
      </c>
      <c r="J117" s="66">
        <f t="shared" si="96"/>
        <v>0.24975069252077564</v>
      </c>
      <c r="K117" s="65"/>
      <c r="L117" s="140">
        <v>0</v>
      </c>
      <c r="M117" s="140">
        <v>0</v>
      </c>
      <c r="N117" s="66"/>
      <c r="O117" s="65"/>
      <c r="P117" s="140">
        <v>17</v>
      </c>
      <c r="Q117" s="140">
        <v>3</v>
      </c>
      <c r="R117" s="66">
        <f t="shared" si="97"/>
        <v>0.34588235294117647</v>
      </c>
      <c r="S117" s="65"/>
      <c r="T117" s="181">
        <v>12</v>
      </c>
      <c r="U117" s="140">
        <v>7</v>
      </c>
      <c r="V117" s="66">
        <f t="shared" si="98"/>
        <v>1.1433333333333333</v>
      </c>
      <c r="W117" s="65"/>
      <c r="X117" s="140">
        <v>0</v>
      </c>
      <c r="Y117" s="140">
        <v>0</v>
      </c>
      <c r="Z117" s="66"/>
      <c r="AA117" s="65"/>
      <c r="AB117" s="76">
        <f t="shared" si="99"/>
        <v>1112</v>
      </c>
      <c r="AC117" s="133">
        <v>139</v>
      </c>
      <c r="AD117" s="66">
        <f t="shared" si="100"/>
        <v>0.245</v>
      </c>
    </row>
    <row r="118" spans="1:30" ht="10.9" customHeight="1" x14ac:dyDescent="0.3">
      <c r="A118" s="51">
        <v>2000</v>
      </c>
      <c r="B118" s="56"/>
      <c r="C118" s="60">
        <v>16</v>
      </c>
      <c r="D118" s="76">
        <v>1054</v>
      </c>
      <c r="E118" s="140">
        <v>25</v>
      </c>
      <c r="F118" s="66">
        <f t="shared" si="95"/>
        <v>4.6489563567362432E-2</v>
      </c>
      <c r="G118" s="59"/>
      <c r="H118" s="76">
        <v>6925</v>
      </c>
      <c r="I118" s="140">
        <v>211</v>
      </c>
      <c r="J118" s="66">
        <f t="shared" si="96"/>
        <v>5.9719855595667871E-2</v>
      </c>
      <c r="K118" s="65"/>
      <c r="L118" s="140">
        <v>0</v>
      </c>
      <c r="M118" s="140">
        <v>0</v>
      </c>
      <c r="N118" s="66"/>
      <c r="O118" s="65"/>
      <c r="P118" s="140">
        <v>958</v>
      </c>
      <c r="Q118" s="140">
        <v>72</v>
      </c>
      <c r="R118" s="66">
        <f t="shared" si="97"/>
        <v>0.14730688935281835</v>
      </c>
      <c r="S118" s="65"/>
      <c r="T118" s="181">
        <v>83</v>
      </c>
      <c r="U118" s="140">
        <v>12</v>
      </c>
      <c r="V118" s="66">
        <f t="shared" si="98"/>
        <v>0.28337349397590361</v>
      </c>
      <c r="W118" s="65"/>
      <c r="X118" s="140">
        <v>29</v>
      </c>
      <c r="Y118" s="140">
        <v>3</v>
      </c>
      <c r="Z118" s="66">
        <f>Y118/X118*1.96</f>
        <v>0.20275862068965517</v>
      </c>
      <c r="AA118" s="65"/>
      <c r="AB118" s="76">
        <f t="shared" si="99"/>
        <v>7995</v>
      </c>
      <c r="AC118" s="133">
        <v>225</v>
      </c>
      <c r="AD118" s="66">
        <f t="shared" si="100"/>
        <v>5.5159474671669789E-2</v>
      </c>
    </row>
    <row r="119" spans="1:30" ht="10.9" customHeight="1" x14ac:dyDescent="0.3">
      <c r="A119" s="55">
        <v>2001</v>
      </c>
      <c r="B119" s="56"/>
      <c r="C119" s="60">
        <v>3</v>
      </c>
      <c r="D119" s="76">
        <v>131</v>
      </c>
      <c r="E119" s="140">
        <v>7</v>
      </c>
      <c r="F119" s="66">
        <f t="shared" si="95"/>
        <v>0.10473282442748091</v>
      </c>
      <c r="G119" s="59"/>
      <c r="H119" s="76">
        <v>436</v>
      </c>
      <c r="I119" s="140">
        <v>40</v>
      </c>
      <c r="J119" s="66">
        <f t="shared" si="96"/>
        <v>0.1798165137614679</v>
      </c>
      <c r="K119" s="65"/>
      <c r="L119" s="140">
        <v>0</v>
      </c>
      <c r="M119" s="140">
        <v>0</v>
      </c>
      <c r="N119" s="66"/>
      <c r="O119" s="65"/>
      <c r="P119" s="140">
        <v>18</v>
      </c>
      <c r="Q119" s="140">
        <v>7</v>
      </c>
      <c r="R119" s="66">
        <f t="shared" si="97"/>
        <v>0.76222222222222225</v>
      </c>
      <c r="S119" s="65"/>
      <c r="T119" s="181">
        <v>2</v>
      </c>
      <c r="U119" s="140">
        <v>0</v>
      </c>
      <c r="V119" s="66">
        <f t="shared" si="98"/>
        <v>0</v>
      </c>
      <c r="W119" s="65"/>
      <c r="X119" s="140">
        <v>1</v>
      </c>
      <c r="Y119" s="140">
        <v>0</v>
      </c>
      <c r="Z119" s="66">
        <f>Y119/X119*1.96</f>
        <v>0</v>
      </c>
      <c r="AA119" s="65"/>
      <c r="AB119" s="76">
        <f t="shared" si="99"/>
        <v>457</v>
      </c>
      <c r="AC119" s="133">
        <v>41</v>
      </c>
      <c r="AD119" s="66">
        <f t="shared" si="100"/>
        <v>0.17584245076586433</v>
      </c>
    </row>
    <row r="120" spans="1:30" ht="10.9" customHeight="1" x14ac:dyDescent="0.3">
      <c r="A120" s="55">
        <v>2002</v>
      </c>
      <c r="B120" s="56"/>
      <c r="C120" s="60">
        <v>0</v>
      </c>
      <c r="D120" s="76" t="s">
        <v>21</v>
      </c>
      <c r="E120" s="65" t="s">
        <v>21</v>
      </c>
      <c r="F120" s="66" t="s">
        <v>21</v>
      </c>
      <c r="G120" s="59"/>
      <c r="H120" s="76" t="s">
        <v>21</v>
      </c>
      <c r="I120" s="65" t="s">
        <v>21</v>
      </c>
      <c r="J120" s="66" t="s">
        <v>21</v>
      </c>
      <c r="K120" s="65"/>
      <c r="L120" s="65" t="s">
        <v>21</v>
      </c>
      <c r="M120" s="65" t="s">
        <v>21</v>
      </c>
      <c r="N120" s="66" t="s">
        <v>21</v>
      </c>
      <c r="O120" s="65"/>
      <c r="P120" s="65" t="s">
        <v>21</v>
      </c>
      <c r="Q120" s="65" t="s">
        <v>21</v>
      </c>
      <c r="R120" s="66" t="s">
        <v>21</v>
      </c>
      <c r="S120" s="65"/>
      <c r="T120" s="58" t="s">
        <v>21</v>
      </c>
      <c r="U120" s="65" t="s">
        <v>21</v>
      </c>
      <c r="V120" s="66" t="s">
        <v>21</v>
      </c>
      <c r="W120" s="65"/>
      <c r="X120" s="65" t="s">
        <v>21</v>
      </c>
      <c r="Y120" s="65" t="s">
        <v>21</v>
      </c>
      <c r="Z120" s="66" t="s">
        <v>21</v>
      </c>
      <c r="AA120" s="65"/>
      <c r="AB120" s="76" t="s">
        <v>21</v>
      </c>
      <c r="AC120" s="65" t="s">
        <v>21</v>
      </c>
      <c r="AD120" s="66" t="s">
        <v>21</v>
      </c>
    </row>
    <row r="121" spans="1:30" ht="10.9" customHeight="1" x14ac:dyDescent="0.3">
      <c r="A121" s="55">
        <v>2003</v>
      </c>
      <c r="B121" s="94"/>
      <c r="C121" s="100">
        <v>0</v>
      </c>
      <c r="D121" s="76" t="s">
        <v>21</v>
      </c>
      <c r="E121" s="65" t="s">
        <v>21</v>
      </c>
      <c r="F121" s="66" t="s">
        <v>21</v>
      </c>
      <c r="G121" s="102"/>
      <c r="H121" s="76" t="s">
        <v>21</v>
      </c>
      <c r="I121" s="65" t="s">
        <v>21</v>
      </c>
      <c r="J121" s="66" t="s">
        <v>21</v>
      </c>
      <c r="K121" s="102"/>
      <c r="L121" s="65" t="s">
        <v>21</v>
      </c>
      <c r="M121" s="65" t="s">
        <v>21</v>
      </c>
      <c r="N121" s="66" t="s">
        <v>21</v>
      </c>
      <c r="O121" s="102"/>
      <c r="P121" s="65" t="s">
        <v>21</v>
      </c>
      <c r="Q121" s="65" t="s">
        <v>21</v>
      </c>
      <c r="R121" s="66" t="s">
        <v>21</v>
      </c>
      <c r="S121" s="102"/>
      <c r="T121" s="58" t="s">
        <v>21</v>
      </c>
      <c r="U121" s="65" t="s">
        <v>21</v>
      </c>
      <c r="V121" s="66" t="s">
        <v>21</v>
      </c>
      <c r="W121" s="102"/>
      <c r="X121" s="65" t="s">
        <v>21</v>
      </c>
      <c r="Y121" s="65" t="s">
        <v>21</v>
      </c>
      <c r="Z121" s="66" t="s">
        <v>21</v>
      </c>
      <c r="AA121" s="102"/>
      <c r="AB121" s="76" t="s">
        <v>21</v>
      </c>
      <c r="AC121" s="65" t="s">
        <v>21</v>
      </c>
      <c r="AD121" s="66" t="s">
        <v>21</v>
      </c>
    </row>
    <row r="122" spans="1:30" ht="10.9" customHeight="1" x14ac:dyDescent="0.3">
      <c r="A122" s="55">
        <v>2004</v>
      </c>
      <c r="B122" s="94"/>
      <c r="C122" s="100">
        <v>0</v>
      </c>
      <c r="D122" s="76" t="s">
        <v>21</v>
      </c>
      <c r="E122" s="65" t="s">
        <v>21</v>
      </c>
      <c r="F122" s="66" t="s">
        <v>21</v>
      </c>
      <c r="G122" s="102"/>
      <c r="H122" s="76" t="s">
        <v>21</v>
      </c>
      <c r="I122" s="65" t="s">
        <v>21</v>
      </c>
      <c r="J122" s="66" t="s">
        <v>21</v>
      </c>
      <c r="K122" s="102"/>
      <c r="L122" s="65" t="s">
        <v>21</v>
      </c>
      <c r="M122" s="65" t="s">
        <v>21</v>
      </c>
      <c r="N122" s="66" t="s">
        <v>21</v>
      </c>
      <c r="O122" s="102"/>
      <c r="P122" s="65" t="s">
        <v>21</v>
      </c>
      <c r="Q122" s="65" t="s">
        <v>21</v>
      </c>
      <c r="R122" s="66" t="s">
        <v>21</v>
      </c>
      <c r="S122" s="102"/>
      <c r="T122" s="58" t="s">
        <v>21</v>
      </c>
      <c r="U122" s="65" t="s">
        <v>21</v>
      </c>
      <c r="V122" s="66" t="s">
        <v>21</v>
      </c>
      <c r="W122" s="102"/>
      <c r="X122" s="65" t="s">
        <v>21</v>
      </c>
      <c r="Y122" s="65" t="s">
        <v>21</v>
      </c>
      <c r="Z122" s="66" t="s">
        <v>21</v>
      </c>
      <c r="AA122" s="102"/>
      <c r="AB122" s="76" t="s">
        <v>21</v>
      </c>
      <c r="AC122" s="65" t="s">
        <v>21</v>
      </c>
      <c r="AD122" s="66" t="s">
        <v>21</v>
      </c>
    </row>
    <row r="123" spans="1:30" ht="10.9" customHeight="1" x14ac:dyDescent="0.3">
      <c r="A123" s="55">
        <v>2005</v>
      </c>
      <c r="B123" s="94"/>
      <c r="C123" s="100">
        <v>0</v>
      </c>
      <c r="D123" s="76" t="s">
        <v>21</v>
      </c>
      <c r="E123" s="65" t="s">
        <v>21</v>
      </c>
      <c r="F123" s="66" t="s">
        <v>21</v>
      </c>
      <c r="G123" s="102"/>
      <c r="H123" s="76" t="s">
        <v>21</v>
      </c>
      <c r="I123" s="65" t="s">
        <v>21</v>
      </c>
      <c r="J123" s="66" t="s">
        <v>21</v>
      </c>
      <c r="K123" s="102"/>
      <c r="L123" s="65" t="s">
        <v>21</v>
      </c>
      <c r="M123" s="65" t="s">
        <v>21</v>
      </c>
      <c r="N123" s="66" t="s">
        <v>21</v>
      </c>
      <c r="O123" s="102"/>
      <c r="P123" s="65" t="s">
        <v>21</v>
      </c>
      <c r="Q123" s="65" t="s">
        <v>21</v>
      </c>
      <c r="R123" s="66" t="s">
        <v>21</v>
      </c>
      <c r="S123" s="102"/>
      <c r="T123" s="58" t="s">
        <v>21</v>
      </c>
      <c r="U123" s="65" t="s">
        <v>21</v>
      </c>
      <c r="V123" s="66" t="s">
        <v>21</v>
      </c>
      <c r="W123" s="102"/>
      <c r="X123" s="65" t="s">
        <v>21</v>
      </c>
      <c r="Y123" s="65" t="s">
        <v>21</v>
      </c>
      <c r="Z123" s="66" t="s">
        <v>21</v>
      </c>
      <c r="AA123" s="102"/>
      <c r="AB123" s="76" t="s">
        <v>21</v>
      </c>
      <c r="AC123" s="65" t="s">
        <v>21</v>
      </c>
      <c r="AD123" s="66" t="s">
        <v>21</v>
      </c>
    </row>
    <row r="124" spans="1:30" ht="10.9" customHeight="1" x14ac:dyDescent="0.3">
      <c r="A124" s="55">
        <v>2006</v>
      </c>
      <c r="B124" s="94"/>
      <c r="C124" s="100">
        <v>0</v>
      </c>
      <c r="D124" s="76" t="s">
        <v>21</v>
      </c>
      <c r="E124" s="65" t="s">
        <v>21</v>
      </c>
      <c r="F124" s="66" t="s">
        <v>21</v>
      </c>
      <c r="G124" s="102"/>
      <c r="H124" s="76" t="s">
        <v>21</v>
      </c>
      <c r="I124" s="65" t="s">
        <v>21</v>
      </c>
      <c r="J124" s="66" t="s">
        <v>21</v>
      </c>
      <c r="K124" s="102"/>
      <c r="L124" s="65" t="s">
        <v>21</v>
      </c>
      <c r="M124" s="65" t="s">
        <v>21</v>
      </c>
      <c r="N124" s="66" t="s">
        <v>21</v>
      </c>
      <c r="O124" s="102"/>
      <c r="P124" s="65" t="s">
        <v>21</v>
      </c>
      <c r="Q124" s="65" t="s">
        <v>21</v>
      </c>
      <c r="R124" s="66" t="s">
        <v>21</v>
      </c>
      <c r="S124" s="102"/>
      <c r="T124" s="58" t="s">
        <v>21</v>
      </c>
      <c r="U124" s="65" t="s">
        <v>21</v>
      </c>
      <c r="V124" s="66" t="s">
        <v>21</v>
      </c>
      <c r="W124" s="102"/>
      <c r="X124" s="65" t="s">
        <v>21</v>
      </c>
      <c r="Y124" s="65" t="s">
        <v>21</v>
      </c>
      <c r="Z124" s="66" t="s">
        <v>21</v>
      </c>
      <c r="AA124" s="102"/>
      <c r="AB124" s="76" t="s">
        <v>21</v>
      </c>
      <c r="AC124" s="65" t="s">
        <v>21</v>
      </c>
      <c r="AD124" s="66" t="s">
        <v>21</v>
      </c>
    </row>
    <row r="125" spans="1:30" ht="10.9" customHeight="1" x14ac:dyDescent="0.3">
      <c r="A125" s="55">
        <v>2007</v>
      </c>
      <c r="B125" s="94"/>
      <c r="C125" s="100">
        <v>0</v>
      </c>
      <c r="D125" s="76" t="s">
        <v>21</v>
      </c>
      <c r="E125" s="65" t="s">
        <v>21</v>
      </c>
      <c r="F125" s="66" t="s">
        <v>21</v>
      </c>
      <c r="G125" s="102"/>
      <c r="H125" s="76" t="s">
        <v>21</v>
      </c>
      <c r="I125" s="65" t="s">
        <v>21</v>
      </c>
      <c r="J125" s="66" t="s">
        <v>21</v>
      </c>
      <c r="K125" s="102"/>
      <c r="L125" s="65" t="s">
        <v>21</v>
      </c>
      <c r="M125" s="65" t="s">
        <v>21</v>
      </c>
      <c r="N125" s="66" t="s">
        <v>21</v>
      </c>
      <c r="O125" s="102"/>
      <c r="P125" s="65" t="s">
        <v>21</v>
      </c>
      <c r="Q125" s="65" t="s">
        <v>21</v>
      </c>
      <c r="R125" s="66" t="s">
        <v>21</v>
      </c>
      <c r="S125" s="102"/>
      <c r="T125" s="58" t="s">
        <v>21</v>
      </c>
      <c r="U125" s="65" t="s">
        <v>21</v>
      </c>
      <c r="V125" s="66" t="s">
        <v>21</v>
      </c>
      <c r="W125" s="102"/>
      <c r="X125" s="65" t="s">
        <v>21</v>
      </c>
      <c r="Y125" s="65" t="s">
        <v>21</v>
      </c>
      <c r="Z125" s="66" t="s">
        <v>21</v>
      </c>
      <c r="AA125" s="102"/>
      <c r="AB125" s="76" t="s">
        <v>21</v>
      </c>
      <c r="AC125" s="65" t="s">
        <v>21</v>
      </c>
      <c r="AD125" s="66" t="s">
        <v>21</v>
      </c>
    </row>
    <row r="126" spans="1:30" ht="10.9" customHeight="1" x14ac:dyDescent="0.3">
      <c r="A126" s="55">
        <v>2008</v>
      </c>
      <c r="B126" s="94"/>
      <c r="C126" s="100">
        <v>0</v>
      </c>
      <c r="D126" s="76" t="s">
        <v>21</v>
      </c>
      <c r="E126" s="65" t="s">
        <v>21</v>
      </c>
      <c r="F126" s="66" t="s">
        <v>21</v>
      </c>
      <c r="G126" s="102"/>
      <c r="H126" s="76" t="s">
        <v>21</v>
      </c>
      <c r="I126" s="65" t="s">
        <v>21</v>
      </c>
      <c r="J126" s="66" t="s">
        <v>21</v>
      </c>
      <c r="K126" s="102"/>
      <c r="L126" s="65" t="s">
        <v>21</v>
      </c>
      <c r="M126" s="65" t="s">
        <v>21</v>
      </c>
      <c r="N126" s="66" t="s">
        <v>21</v>
      </c>
      <c r="O126" s="102"/>
      <c r="P126" s="65" t="s">
        <v>21</v>
      </c>
      <c r="Q126" s="65" t="s">
        <v>21</v>
      </c>
      <c r="R126" s="66" t="s">
        <v>21</v>
      </c>
      <c r="S126" s="102"/>
      <c r="T126" s="58" t="s">
        <v>21</v>
      </c>
      <c r="U126" s="65" t="s">
        <v>21</v>
      </c>
      <c r="V126" s="66" t="s">
        <v>21</v>
      </c>
      <c r="W126" s="102"/>
      <c r="X126" s="65" t="s">
        <v>21</v>
      </c>
      <c r="Y126" s="65" t="s">
        <v>21</v>
      </c>
      <c r="Z126" s="66" t="s">
        <v>21</v>
      </c>
      <c r="AA126" s="102"/>
      <c r="AB126" s="76" t="s">
        <v>21</v>
      </c>
      <c r="AC126" s="65" t="s">
        <v>21</v>
      </c>
      <c r="AD126" s="66" t="s">
        <v>21</v>
      </c>
    </row>
    <row r="127" spans="1:30" ht="10.9" customHeight="1" x14ac:dyDescent="0.3">
      <c r="A127" s="55">
        <v>2009</v>
      </c>
      <c r="B127" s="94"/>
      <c r="C127" s="100">
        <v>7</v>
      </c>
      <c r="D127" s="76">
        <v>1452</v>
      </c>
      <c r="E127" s="65">
        <v>8</v>
      </c>
      <c r="F127" s="66">
        <f t="shared" si="95"/>
        <v>1.0798898071625344E-2</v>
      </c>
      <c r="G127" s="102"/>
      <c r="H127" s="76">
        <v>9898</v>
      </c>
      <c r="I127" s="65">
        <v>73</v>
      </c>
      <c r="J127" s="66">
        <f t="shared" si="96"/>
        <v>1.4455445544554456E-2</v>
      </c>
      <c r="K127" s="102"/>
      <c r="L127" s="65">
        <v>10</v>
      </c>
      <c r="M127" s="65">
        <v>0</v>
      </c>
      <c r="N127" s="66">
        <f>M127/L127*1.96</f>
        <v>0</v>
      </c>
      <c r="O127" s="102"/>
      <c r="P127" s="65">
        <v>53</v>
      </c>
      <c r="Q127" s="65">
        <v>6</v>
      </c>
      <c r="R127" s="66">
        <f t="shared" si="97"/>
        <v>0.22188679245283019</v>
      </c>
      <c r="S127" s="102"/>
      <c r="T127" s="58">
        <v>66</v>
      </c>
      <c r="U127" s="65">
        <v>3</v>
      </c>
      <c r="V127" s="66">
        <f t="shared" si="98"/>
        <v>8.9090909090909096E-2</v>
      </c>
      <c r="W127" s="102"/>
      <c r="X127" s="65">
        <v>33</v>
      </c>
      <c r="Y127" s="65">
        <v>5</v>
      </c>
      <c r="Z127" s="66">
        <f>Y127/X127*1.96</f>
        <v>0.29696969696969699</v>
      </c>
      <c r="AA127" s="102"/>
      <c r="AB127" s="76">
        <f>X127+T127+P127+L127+H127</f>
        <v>10060</v>
      </c>
      <c r="AC127" s="65">
        <v>73</v>
      </c>
      <c r="AD127" s="66">
        <f t="shared" si="100"/>
        <v>1.4222664015904572E-2</v>
      </c>
    </row>
    <row r="128" spans="1:30" ht="10.9" customHeight="1" x14ac:dyDescent="0.3">
      <c r="A128" s="55">
        <v>2010</v>
      </c>
      <c r="B128" s="94"/>
      <c r="C128" s="100">
        <v>8</v>
      </c>
      <c r="D128" s="76">
        <v>2843</v>
      </c>
      <c r="E128" s="140">
        <v>14</v>
      </c>
      <c r="F128" s="66">
        <f t="shared" ref="F128:F129" si="101">E128/D128*1.96</f>
        <v>9.651776292648611E-3</v>
      </c>
      <c r="G128" s="102"/>
      <c r="H128" s="76">
        <v>23705</v>
      </c>
      <c r="I128" s="140">
        <v>161</v>
      </c>
      <c r="J128" s="66">
        <f t="shared" ref="J128:J129" si="102">I128/H128*1.96</f>
        <v>1.3311959502214723E-2</v>
      </c>
      <c r="K128" s="102"/>
      <c r="L128" s="65">
        <v>12</v>
      </c>
      <c r="M128" s="140">
        <v>2</v>
      </c>
      <c r="N128" s="66">
        <f>M128/L128*1.96</f>
        <v>0.32666666666666666</v>
      </c>
      <c r="O128" s="102"/>
      <c r="P128" s="65">
        <v>3576</v>
      </c>
      <c r="Q128" s="140">
        <v>84</v>
      </c>
      <c r="R128" s="66">
        <f t="shared" ref="R128:R129" si="103">Q128/P128*1.96</f>
        <v>4.6040268456375842E-2</v>
      </c>
      <c r="S128" s="102"/>
      <c r="T128" s="58">
        <v>1721</v>
      </c>
      <c r="U128" s="140">
        <v>28</v>
      </c>
      <c r="V128" s="66">
        <f t="shared" ref="V128:V129" si="104">U128/T128*1.96</f>
        <v>3.1888436955258566E-2</v>
      </c>
      <c r="W128" s="102"/>
      <c r="X128" s="65">
        <v>290</v>
      </c>
      <c r="Y128" s="140">
        <v>9</v>
      </c>
      <c r="Z128" s="66">
        <f>Y128/X128*1.96</f>
        <v>6.0827586206896551E-2</v>
      </c>
      <c r="AA128" s="102"/>
      <c r="AB128" s="76">
        <v>29303</v>
      </c>
      <c r="AC128" s="133">
        <v>184</v>
      </c>
      <c r="AD128" s="66">
        <f t="shared" ref="AD128:AD129" si="105">AC128/AB128*1.96</f>
        <v>1.230727229293929E-2</v>
      </c>
    </row>
    <row r="129" spans="1:35" ht="10.9" customHeight="1" x14ac:dyDescent="0.3">
      <c r="A129" s="55">
        <v>2011</v>
      </c>
      <c r="B129" s="94"/>
      <c r="C129" s="100">
        <v>3</v>
      </c>
      <c r="D129" s="76">
        <v>1379</v>
      </c>
      <c r="E129" s="140">
        <v>14</v>
      </c>
      <c r="F129" s="66">
        <f t="shared" si="101"/>
        <v>1.9898477157360404E-2</v>
      </c>
      <c r="G129" s="102"/>
      <c r="H129" s="76">
        <v>5236</v>
      </c>
      <c r="I129" s="140">
        <v>86</v>
      </c>
      <c r="J129" s="66">
        <f t="shared" si="102"/>
        <v>3.2192513368983953E-2</v>
      </c>
      <c r="K129" s="102"/>
      <c r="L129" s="65">
        <v>2</v>
      </c>
      <c r="M129" s="140">
        <v>0</v>
      </c>
      <c r="N129" s="66">
        <f>M129/L129*1.96</f>
        <v>0</v>
      </c>
      <c r="O129" s="102"/>
      <c r="P129" s="65">
        <v>905</v>
      </c>
      <c r="Q129" s="140">
        <v>29</v>
      </c>
      <c r="R129" s="66">
        <f t="shared" si="103"/>
        <v>6.2806629834254141E-2</v>
      </c>
      <c r="S129" s="102"/>
      <c r="T129" s="58">
        <v>155</v>
      </c>
      <c r="U129" s="140">
        <v>10</v>
      </c>
      <c r="V129" s="66">
        <f t="shared" si="104"/>
        <v>0.12645161290322579</v>
      </c>
      <c r="W129" s="102"/>
      <c r="X129" s="65">
        <v>72</v>
      </c>
      <c r="Y129" s="140">
        <v>7</v>
      </c>
      <c r="Z129" s="66">
        <f>Y129/X129*1.96</f>
        <v>0.19055555555555556</v>
      </c>
      <c r="AA129" s="102"/>
      <c r="AB129" s="76">
        <v>6371</v>
      </c>
      <c r="AC129" s="133">
        <v>92</v>
      </c>
      <c r="AD129" s="66">
        <f t="shared" si="105"/>
        <v>2.8303249097472925E-2</v>
      </c>
    </row>
    <row r="130" spans="1:35" ht="10.9" customHeight="1" x14ac:dyDescent="0.3">
      <c r="A130" s="55">
        <v>2012</v>
      </c>
      <c r="B130" s="94"/>
      <c r="C130" s="100">
        <v>0</v>
      </c>
      <c r="D130" s="178" t="s">
        <v>21</v>
      </c>
      <c r="E130" s="141" t="s">
        <v>21</v>
      </c>
      <c r="F130" s="144" t="s">
        <v>21</v>
      </c>
      <c r="G130" s="149"/>
      <c r="H130" s="178" t="s">
        <v>21</v>
      </c>
      <c r="I130" s="141" t="s">
        <v>21</v>
      </c>
      <c r="J130" s="144" t="s">
        <v>21</v>
      </c>
      <c r="K130" s="149"/>
      <c r="L130" s="141" t="s">
        <v>21</v>
      </c>
      <c r="M130" s="141" t="s">
        <v>21</v>
      </c>
      <c r="N130" s="144" t="s">
        <v>21</v>
      </c>
      <c r="O130" s="149"/>
      <c r="P130" s="141" t="s">
        <v>21</v>
      </c>
      <c r="Q130" s="141" t="s">
        <v>21</v>
      </c>
      <c r="R130" s="144" t="s">
        <v>21</v>
      </c>
      <c r="S130" s="149"/>
      <c r="T130" s="182" t="s">
        <v>21</v>
      </c>
      <c r="U130" s="141" t="s">
        <v>21</v>
      </c>
      <c r="V130" s="144" t="s">
        <v>21</v>
      </c>
      <c r="W130" s="149"/>
      <c r="X130" s="141" t="s">
        <v>21</v>
      </c>
      <c r="Y130" s="141" t="s">
        <v>21</v>
      </c>
      <c r="Z130" s="144" t="s">
        <v>21</v>
      </c>
      <c r="AA130" s="149"/>
      <c r="AB130" s="178" t="s">
        <v>21</v>
      </c>
      <c r="AC130" s="141" t="s">
        <v>21</v>
      </c>
      <c r="AD130" s="144" t="s">
        <v>21</v>
      </c>
    </row>
    <row r="131" spans="1:35" ht="10.9" customHeight="1" x14ac:dyDescent="0.3">
      <c r="A131" s="55">
        <v>2013</v>
      </c>
      <c r="B131" s="94"/>
      <c r="C131" s="100">
        <v>0</v>
      </c>
      <c r="D131" s="178" t="s">
        <v>21</v>
      </c>
      <c r="E131" s="141" t="s">
        <v>21</v>
      </c>
      <c r="F131" s="144" t="s">
        <v>21</v>
      </c>
      <c r="G131" s="149"/>
      <c r="H131" s="178" t="s">
        <v>21</v>
      </c>
      <c r="I131" s="141" t="s">
        <v>21</v>
      </c>
      <c r="J131" s="144" t="s">
        <v>21</v>
      </c>
      <c r="K131" s="149"/>
      <c r="L131" s="141" t="s">
        <v>21</v>
      </c>
      <c r="M131" s="141" t="s">
        <v>21</v>
      </c>
      <c r="N131" s="144" t="s">
        <v>21</v>
      </c>
      <c r="O131" s="149"/>
      <c r="P131" s="141" t="s">
        <v>21</v>
      </c>
      <c r="Q131" s="141" t="s">
        <v>21</v>
      </c>
      <c r="R131" s="144" t="s">
        <v>21</v>
      </c>
      <c r="S131" s="149"/>
      <c r="T131" s="182" t="s">
        <v>21</v>
      </c>
      <c r="U131" s="141" t="s">
        <v>21</v>
      </c>
      <c r="V131" s="144" t="s">
        <v>21</v>
      </c>
      <c r="W131" s="149"/>
      <c r="X131" s="141" t="s">
        <v>21</v>
      </c>
      <c r="Y131" s="141" t="s">
        <v>21</v>
      </c>
      <c r="Z131" s="144" t="s">
        <v>21</v>
      </c>
      <c r="AA131" s="149"/>
      <c r="AB131" s="178" t="s">
        <v>21</v>
      </c>
      <c r="AC131" s="141" t="s">
        <v>21</v>
      </c>
      <c r="AD131" s="144" t="s">
        <v>21</v>
      </c>
    </row>
    <row r="132" spans="1:35" ht="10.9" customHeight="1" x14ac:dyDescent="0.3">
      <c r="A132" s="55">
        <v>2014</v>
      </c>
      <c r="B132" s="94"/>
      <c r="C132" s="100">
        <v>7</v>
      </c>
      <c r="D132" s="76">
        <v>1792</v>
      </c>
      <c r="E132" s="65">
        <v>22</v>
      </c>
      <c r="F132" s="66">
        <f t="shared" ref="F132:F133" si="106">E132/D132*1.96</f>
        <v>2.4062500000000001E-2</v>
      </c>
      <c r="G132" s="102"/>
      <c r="H132" s="76">
        <v>5829</v>
      </c>
      <c r="I132" s="65">
        <v>113</v>
      </c>
      <c r="J132" s="66">
        <f t="shared" ref="J132:J133" si="107">I132/H132*1.96</f>
        <v>3.7996225767713158E-2</v>
      </c>
      <c r="K132" s="102"/>
      <c r="L132" s="65">
        <v>0</v>
      </c>
      <c r="M132" s="65">
        <v>0</v>
      </c>
      <c r="N132" s="66">
        <v>0</v>
      </c>
      <c r="O132" s="102"/>
      <c r="P132" s="65">
        <v>1895</v>
      </c>
      <c r="Q132" s="65">
        <v>48</v>
      </c>
      <c r="R132" s="66">
        <f t="shared" ref="R132:R133" si="108">Q132/P132*1.96</f>
        <v>4.9646437994722951E-2</v>
      </c>
      <c r="S132" s="102"/>
      <c r="T132" s="58">
        <v>4218</v>
      </c>
      <c r="U132" s="65">
        <v>74</v>
      </c>
      <c r="V132" s="66">
        <f t="shared" ref="V132:V133" si="109">U132/T132*1.96</f>
        <v>3.43859649122807E-2</v>
      </c>
      <c r="W132" s="102"/>
      <c r="X132" s="65">
        <v>227</v>
      </c>
      <c r="Y132" s="65">
        <v>8</v>
      </c>
      <c r="Z132" s="66">
        <f t="shared" ref="Z132:Z133" si="110">Y132/X132*1.96</f>
        <v>6.907488986784141E-2</v>
      </c>
      <c r="AA132" s="102"/>
      <c r="AB132" s="76">
        <v>12170</v>
      </c>
      <c r="AC132" s="65">
        <v>144</v>
      </c>
      <c r="AD132" s="66">
        <f t="shared" ref="AD132:AD133" si="111">AC132/AB132*1.96</f>
        <v>2.3191454396055872E-2</v>
      </c>
    </row>
    <row r="133" spans="1:35" ht="10.9" customHeight="1" x14ac:dyDescent="0.3">
      <c r="A133" s="55">
        <v>2015</v>
      </c>
      <c r="B133" s="94"/>
      <c r="C133" s="100">
        <v>8</v>
      </c>
      <c r="D133" s="76">
        <v>2303</v>
      </c>
      <c r="E133" s="65">
        <v>22</v>
      </c>
      <c r="F133" s="66">
        <f t="shared" si="106"/>
        <v>1.872340425531915E-2</v>
      </c>
      <c r="G133" s="102"/>
      <c r="H133" s="76">
        <v>19260</v>
      </c>
      <c r="I133" s="65">
        <v>280</v>
      </c>
      <c r="J133" s="66">
        <f t="shared" si="107"/>
        <v>2.8494288681204568E-2</v>
      </c>
      <c r="K133" s="102"/>
      <c r="L133" s="65">
        <v>0</v>
      </c>
      <c r="M133" s="65">
        <v>0</v>
      </c>
      <c r="N133" s="66">
        <v>0</v>
      </c>
      <c r="O133" s="102"/>
      <c r="P133" s="65">
        <v>3321</v>
      </c>
      <c r="Q133" s="65">
        <v>87</v>
      </c>
      <c r="R133" s="66">
        <f t="shared" si="108"/>
        <v>5.1345980126467933E-2</v>
      </c>
      <c r="S133" s="102"/>
      <c r="T133" s="58">
        <v>1329</v>
      </c>
      <c r="U133" s="65">
        <v>48</v>
      </c>
      <c r="V133" s="66">
        <f t="shared" si="109"/>
        <v>7.0790067720090291E-2</v>
      </c>
      <c r="W133" s="102"/>
      <c r="X133" s="65">
        <v>329</v>
      </c>
      <c r="Y133" s="65">
        <v>27</v>
      </c>
      <c r="Z133" s="66">
        <f t="shared" si="110"/>
        <v>0.16085106382978723</v>
      </c>
      <c r="AA133" s="102"/>
      <c r="AB133" s="76">
        <v>24239</v>
      </c>
      <c r="AC133" s="65">
        <v>298</v>
      </c>
      <c r="AD133" s="66">
        <f t="shared" si="111"/>
        <v>2.4096703659391885E-2</v>
      </c>
    </row>
    <row r="134" spans="1:35" ht="10.9" customHeight="1" x14ac:dyDescent="0.3">
      <c r="A134" s="55">
        <v>2016</v>
      </c>
      <c r="B134" s="94"/>
      <c r="C134" s="110">
        <v>0</v>
      </c>
      <c r="D134" s="179">
        <v>0</v>
      </c>
      <c r="E134" s="142" t="s">
        <v>21</v>
      </c>
      <c r="F134" s="145" t="s">
        <v>21</v>
      </c>
      <c r="G134" s="150"/>
      <c r="H134" s="179" t="s">
        <v>21</v>
      </c>
      <c r="I134" s="142" t="s">
        <v>21</v>
      </c>
      <c r="J134" s="145" t="s">
        <v>21</v>
      </c>
      <c r="K134" s="150"/>
      <c r="L134" s="142" t="s">
        <v>21</v>
      </c>
      <c r="M134" s="142" t="s">
        <v>21</v>
      </c>
      <c r="N134" s="145" t="s">
        <v>21</v>
      </c>
      <c r="O134" s="150"/>
      <c r="P134" s="142" t="s">
        <v>21</v>
      </c>
      <c r="Q134" s="142" t="s">
        <v>21</v>
      </c>
      <c r="R134" s="145" t="s">
        <v>21</v>
      </c>
      <c r="S134" s="150"/>
      <c r="T134" s="183" t="s">
        <v>21</v>
      </c>
      <c r="U134" s="142" t="s">
        <v>21</v>
      </c>
      <c r="V134" s="145" t="s">
        <v>21</v>
      </c>
      <c r="W134" s="150"/>
      <c r="X134" s="142" t="s">
        <v>21</v>
      </c>
      <c r="Y134" s="142" t="s">
        <v>21</v>
      </c>
      <c r="Z134" s="145" t="s">
        <v>21</v>
      </c>
      <c r="AA134" s="150"/>
      <c r="AB134" s="179" t="s">
        <v>21</v>
      </c>
      <c r="AC134" s="142" t="s">
        <v>21</v>
      </c>
      <c r="AD134" s="145" t="s">
        <v>21</v>
      </c>
    </row>
    <row r="135" spans="1:35" ht="10.9" customHeight="1" x14ac:dyDescent="0.3">
      <c r="A135" s="55">
        <v>2017</v>
      </c>
      <c r="B135" s="94"/>
      <c r="C135" s="110">
        <v>6</v>
      </c>
      <c r="D135" s="180">
        <v>1311</v>
      </c>
      <c r="E135" s="143">
        <v>20</v>
      </c>
      <c r="F135" s="66">
        <f>E135/D135*1.96</f>
        <v>2.9900839054157129E-2</v>
      </c>
      <c r="G135" s="151"/>
      <c r="H135" s="180">
        <v>4894</v>
      </c>
      <c r="I135" s="143">
        <v>125</v>
      </c>
      <c r="J135" s="66">
        <f t="shared" ref="J135:J137" si="112">I135/H135*1.96</f>
        <v>5.0061299550469965E-2</v>
      </c>
      <c r="K135" s="151"/>
      <c r="L135" s="143">
        <v>1</v>
      </c>
      <c r="M135" s="143">
        <v>0</v>
      </c>
      <c r="N135" s="66">
        <f t="shared" ref="N135:N137" si="113">M135/L135*1.96</f>
        <v>0</v>
      </c>
      <c r="O135" s="151"/>
      <c r="P135" s="143">
        <v>281</v>
      </c>
      <c r="Q135" s="143">
        <v>21</v>
      </c>
      <c r="R135" s="66">
        <f t="shared" ref="R135:R137" si="114">Q135/P135*1.96</f>
        <v>0.14647686832740212</v>
      </c>
      <c r="S135" s="151"/>
      <c r="T135" s="184">
        <v>273</v>
      </c>
      <c r="U135" s="143">
        <v>22</v>
      </c>
      <c r="V135" s="66">
        <f t="shared" ref="V135:V137" si="115">U135/T135*1.96</f>
        <v>0.15794871794871795</v>
      </c>
      <c r="W135" s="151"/>
      <c r="X135" s="143">
        <v>54</v>
      </c>
      <c r="Y135" s="143">
        <v>4</v>
      </c>
      <c r="Z135" s="66">
        <f t="shared" ref="Z135:Z137" si="116">Y135/X135*1.96</f>
        <v>0.14518518518518517</v>
      </c>
      <c r="AA135" s="151"/>
      <c r="AB135" s="180">
        <v>5502</v>
      </c>
      <c r="AC135" s="143">
        <v>128</v>
      </c>
      <c r="AD135" s="66">
        <f t="shared" ref="AD135:AD137" si="117">AC135/AB135*1.96</f>
        <v>4.5597964376590326E-2</v>
      </c>
    </row>
    <row r="136" spans="1:35" ht="10.9" customHeight="1" x14ac:dyDescent="0.3">
      <c r="A136" s="55">
        <v>2018</v>
      </c>
      <c r="B136" s="94"/>
      <c r="C136" s="110">
        <v>8</v>
      </c>
      <c r="D136" s="180">
        <v>2324</v>
      </c>
      <c r="E136" s="143">
        <v>62</v>
      </c>
      <c r="F136" s="66">
        <f>E136/D136*1.96</f>
        <v>5.2289156626506024E-2</v>
      </c>
      <c r="G136" s="151"/>
      <c r="H136" s="180">
        <v>18659</v>
      </c>
      <c r="I136" s="143">
        <v>683</v>
      </c>
      <c r="J136" s="66">
        <f t="shared" si="112"/>
        <v>7.1744466477303176E-2</v>
      </c>
      <c r="K136" s="151"/>
      <c r="L136" s="143">
        <v>5</v>
      </c>
      <c r="M136" s="143">
        <v>0</v>
      </c>
      <c r="N136" s="66">
        <f t="shared" si="113"/>
        <v>0</v>
      </c>
      <c r="O136" s="151"/>
      <c r="P136" s="143">
        <v>1779</v>
      </c>
      <c r="Q136" s="143">
        <v>91</v>
      </c>
      <c r="R136" s="66">
        <f t="shared" si="114"/>
        <v>0.10025857223159078</v>
      </c>
      <c r="S136" s="151"/>
      <c r="T136" s="184">
        <v>880</v>
      </c>
      <c r="U136" s="143">
        <v>118</v>
      </c>
      <c r="V136" s="66">
        <f t="shared" si="115"/>
        <v>0.26281818181818184</v>
      </c>
      <c r="W136" s="151"/>
      <c r="X136" s="143">
        <v>208</v>
      </c>
      <c r="Y136" s="143">
        <v>59</v>
      </c>
      <c r="Z136" s="66">
        <f t="shared" si="116"/>
        <v>0.5559615384615384</v>
      </c>
      <c r="AA136" s="151"/>
      <c r="AB136" s="180">
        <v>21531</v>
      </c>
      <c r="AC136" s="143">
        <v>702</v>
      </c>
      <c r="AD136" s="66">
        <f t="shared" si="117"/>
        <v>6.3904138219311679E-2</v>
      </c>
    </row>
    <row r="137" spans="1:35" ht="11.25" customHeight="1" x14ac:dyDescent="0.3">
      <c r="A137" s="55">
        <v>2019</v>
      </c>
      <c r="B137" s="94"/>
      <c r="C137" s="110">
        <v>6</v>
      </c>
      <c r="D137" s="180">
        <v>1555.782874617737</v>
      </c>
      <c r="E137" s="143">
        <v>53.559184918827192</v>
      </c>
      <c r="F137" s="66">
        <f>E137/D137*1.96</f>
        <v>6.7474712669461909E-2</v>
      </c>
      <c r="G137" s="151"/>
      <c r="H137" s="180">
        <v>15885.588175331301</v>
      </c>
      <c r="I137" s="143">
        <v>880.53991809562388</v>
      </c>
      <c r="J137" s="66">
        <f t="shared" si="112"/>
        <v>0.1086430178359719</v>
      </c>
      <c r="K137" s="151"/>
      <c r="L137" s="143">
        <v>2</v>
      </c>
      <c r="M137" s="143">
        <v>0</v>
      </c>
      <c r="N137" s="66">
        <f t="shared" si="113"/>
        <v>0</v>
      </c>
      <c r="O137" s="151"/>
      <c r="P137" s="143">
        <v>1507.9765545361879</v>
      </c>
      <c r="Q137" s="143">
        <v>187.16334426141995</v>
      </c>
      <c r="R137" s="66">
        <f t="shared" si="114"/>
        <v>0.24326648424929462</v>
      </c>
      <c r="S137" s="151"/>
      <c r="T137" s="184">
        <v>1109.5219164118241</v>
      </c>
      <c r="U137" s="143">
        <v>96.746301461437355</v>
      </c>
      <c r="V137" s="66">
        <f t="shared" si="115"/>
        <v>0.17090491684711745</v>
      </c>
      <c r="W137" s="151"/>
      <c r="X137" s="143">
        <v>195</v>
      </c>
      <c r="Y137" s="143">
        <v>0</v>
      </c>
      <c r="Z137" s="66">
        <f t="shared" si="116"/>
        <v>0</v>
      </c>
      <c r="AA137" s="151"/>
      <c r="AB137" s="89">
        <f>SUM(H137,L137,P137,T137,X137)</f>
        <v>18700.086646279313</v>
      </c>
      <c r="AC137" s="143">
        <v>905</v>
      </c>
      <c r="AD137" s="66">
        <f t="shared" si="117"/>
        <v>9.4855175462672331E-2</v>
      </c>
    </row>
    <row r="138" spans="1:35" ht="11.25" customHeight="1" x14ac:dyDescent="0.3">
      <c r="A138" s="125">
        <v>2020</v>
      </c>
      <c r="B138" s="37"/>
      <c r="C138" s="177">
        <v>13</v>
      </c>
      <c r="D138" s="89">
        <v>2864.5510688836098</v>
      </c>
      <c r="E138" s="88">
        <v>82.187119772884245</v>
      </c>
      <c r="F138" s="90">
        <v>5.6234555042383248E-2</v>
      </c>
      <c r="G138" s="88"/>
      <c r="H138" s="89">
        <v>28109.439429928738</v>
      </c>
      <c r="I138" s="93">
        <v>1003.1190343345306</v>
      </c>
      <c r="J138" s="90">
        <v>6.9944948998247047E-2</v>
      </c>
      <c r="K138" s="88"/>
      <c r="L138" s="118">
        <v>7.0855106888361021</v>
      </c>
      <c r="M138" s="88">
        <v>6.5672553469807893</v>
      </c>
      <c r="N138" s="90">
        <v>1.8166397660458162</v>
      </c>
      <c r="O138" s="88"/>
      <c r="P138" s="93">
        <v>1735.6769596199524</v>
      </c>
      <c r="Q138" s="88">
        <v>89.505820580899979</v>
      </c>
      <c r="R138" s="66">
        <v>0.10107376684713082</v>
      </c>
      <c r="S138" s="88"/>
      <c r="T138" s="89">
        <v>1368.8741092636581</v>
      </c>
      <c r="U138" s="88">
        <v>161.53538829771276</v>
      </c>
      <c r="V138" s="66">
        <v>0.23129180318402462</v>
      </c>
      <c r="W138" s="88"/>
      <c r="X138" s="118">
        <v>337.25653206650821</v>
      </c>
      <c r="Y138" s="118">
        <v>14.680419863115617</v>
      </c>
      <c r="Z138" s="66">
        <v>8.5316725388234566E-2</v>
      </c>
      <c r="AA138" s="88"/>
      <c r="AB138" s="89">
        <v>31558.332541567695</v>
      </c>
      <c r="AC138" s="93">
        <v>1020.1036291498742</v>
      </c>
      <c r="AD138" s="66">
        <v>6.335579075669473E-2</v>
      </c>
    </row>
    <row r="139" spans="1:35" ht="11.25" customHeight="1" x14ac:dyDescent="0.3">
      <c r="A139" s="125">
        <v>2021</v>
      </c>
      <c r="B139" s="37"/>
      <c r="C139" s="88">
        <v>8</v>
      </c>
      <c r="D139" s="89">
        <v>1684.0838926174497</v>
      </c>
      <c r="E139" s="88">
        <v>40.342145859682702</v>
      </c>
      <c r="F139" s="90">
        <v>4.6951702484419808E-2</v>
      </c>
      <c r="G139" s="88"/>
      <c r="H139" s="89">
        <v>14558.325503355705</v>
      </c>
      <c r="I139" s="93">
        <v>362.69186371319574</v>
      </c>
      <c r="J139" s="90">
        <v>4.8829520449587847E-2</v>
      </c>
      <c r="K139" s="88"/>
      <c r="L139" s="118">
        <v>3</v>
      </c>
      <c r="M139" s="88">
        <v>0</v>
      </c>
      <c r="N139" s="90">
        <v>0</v>
      </c>
      <c r="O139" s="88"/>
      <c r="P139" s="93">
        <v>1029.3624161073826</v>
      </c>
      <c r="Q139" s="88">
        <v>137.16690899609097</v>
      </c>
      <c r="R139" s="66">
        <v>0.26117831526140767</v>
      </c>
      <c r="S139" s="88"/>
      <c r="T139" s="89">
        <v>603.59060402684565</v>
      </c>
      <c r="U139" s="88">
        <v>27.644951386728181</v>
      </c>
      <c r="V139" s="66">
        <v>8.9769629209763682E-2</v>
      </c>
      <c r="W139" s="88"/>
      <c r="X139" s="118">
        <v>63</v>
      </c>
      <c r="Y139" s="118">
        <v>0</v>
      </c>
      <c r="Z139" s="66">
        <v>0</v>
      </c>
      <c r="AA139" s="88"/>
      <c r="AB139" s="89">
        <v>16257.278523489933</v>
      </c>
      <c r="AC139" s="93">
        <v>388.74720869025901</v>
      </c>
      <c r="AD139" s="66">
        <v>4.6867901532964683E-2</v>
      </c>
    </row>
    <row r="140" spans="1:35" ht="11.25" customHeight="1" x14ac:dyDescent="0.3">
      <c r="A140" s="125">
        <v>2022</v>
      </c>
      <c r="B140" s="37"/>
      <c r="C140" s="88">
        <v>11</v>
      </c>
      <c r="D140" s="89">
        <v>2784.5589353612168</v>
      </c>
      <c r="E140" s="88">
        <v>51.719899550583882</v>
      </c>
      <c r="F140" s="90">
        <v>3.6404689386110772E-2</v>
      </c>
      <c r="G140" s="88"/>
      <c r="H140" s="89">
        <v>35656.043726235745</v>
      </c>
      <c r="I140" s="93">
        <v>737.39456182532263</v>
      </c>
      <c r="J140" s="90">
        <v>4.0534315929004326E-2</v>
      </c>
      <c r="K140" s="88"/>
      <c r="L140" s="118">
        <v>0</v>
      </c>
      <c r="M140" s="88">
        <v>0</v>
      </c>
      <c r="N140" s="90">
        <v>0</v>
      </c>
      <c r="O140" s="88"/>
      <c r="P140" s="93">
        <v>650.138783269962</v>
      </c>
      <c r="Q140" s="88">
        <v>117.69711567112509</v>
      </c>
      <c r="R140" s="66">
        <v>0.35482631193779368</v>
      </c>
      <c r="S140" s="88"/>
      <c r="T140" s="89">
        <v>1066.8098859315589</v>
      </c>
      <c r="U140" s="88">
        <v>171.02403562694184</v>
      </c>
      <c r="V140" s="66">
        <v>0.31421447649605977</v>
      </c>
      <c r="W140" s="88"/>
      <c r="X140" s="118">
        <v>260.95247148288973</v>
      </c>
      <c r="Y140" s="118">
        <v>38.962027896087029</v>
      </c>
      <c r="Z140" s="66">
        <v>0.2926416992426828</v>
      </c>
      <c r="AA140" s="88"/>
      <c r="AB140" s="89">
        <v>37633.944866920152</v>
      </c>
      <c r="AC140" s="93">
        <v>767.05319973699523</v>
      </c>
      <c r="AD140" s="66">
        <v>3.9948622893530489E-2</v>
      </c>
    </row>
    <row r="141" spans="1:35" ht="11.25" customHeight="1" x14ac:dyDescent="0.3">
      <c r="A141" s="125">
        <f>A140+1</f>
        <v>2023</v>
      </c>
      <c r="B141" s="37"/>
      <c r="C141" s="88">
        <v>11</v>
      </c>
      <c r="D141" s="89">
        <v>2301.2252747252746</v>
      </c>
      <c r="E141" s="88">
        <v>55.790271047317255</v>
      </c>
      <c r="F141" s="90">
        <v>4.7517699572370696E-2</v>
      </c>
      <c r="G141" s="88"/>
      <c r="H141" s="89">
        <v>20890.862637362636</v>
      </c>
      <c r="I141" s="93">
        <v>459.59407325774583</v>
      </c>
      <c r="J141" s="90">
        <v>4.3119539830496142E-2</v>
      </c>
      <c r="K141" s="88"/>
      <c r="L141" s="118">
        <v>1</v>
      </c>
      <c r="M141" s="88">
        <v>0</v>
      </c>
      <c r="N141" s="90">
        <v>0</v>
      </c>
      <c r="O141" s="88"/>
      <c r="P141" s="93">
        <v>599.31868131868134</v>
      </c>
      <c r="Q141" s="88">
        <v>41.289558692242075</v>
      </c>
      <c r="R141" s="66">
        <v>0.13503255873607936</v>
      </c>
      <c r="S141" s="88"/>
      <c r="T141" s="89">
        <v>1099.1758241758241</v>
      </c>
      <c r="U141" s="88">
        <v>141.9806470635495</v>
      </c>
      <c r="V141" s="66">
        <v>0.25317338875535805</v>
      </c>
      <c r="W141" s="88"/>
      <c r="X141" s="118">
        <v>172.21978021978023</v>
      </c>
      <c r="Y141" s="118">
        <v>10.174289326986846</v>
      </c>
      <c r="Z141" s="66">
        <v>0.11579161845082783</v>
      </c>
      <c r="AA141" s="88"/>
      <c r="AB141" s="89">
        <v>22762.576923076922</v>
      </c>
      <c r="AC141" s="93">
        <v>482.90119086055256</v>
      </c>
      <c r="AD141" s="66">
        <v>4.1580807712817698E-2</v>
      </c>
    </row>
    <row r="142" spans="1:35" ht="11.25" customHeight="1" x14ac:dyDescent="0.3">
      <c r="A142" s="125">
        <f>A141+1</f>
        <v>2024</v>
      </c>
      <c r="B142" s="37"/>
      <c r="C142" s="88">
        <v>12</v>
      </c>
      <c r="D142" s="89">
        <f>$AJ$5</f>
        <v>2029.3469387755101</v>
      </c>
      <c r="E142" s="88">
        <f>$AR$5</f>
        <v>28.304692105955024</v>
      </c>
      <c r="F142" s="90">
        <f t="shared" ref="F142" si="118">E142/D142*1.96</f>
        <v>2.7337462839718423E-2</v>
      </c>
      <c r="G142" s="88"/>
      <c r="H142" s="89">
        <f>$AJ$9</f>
        <v>18494.673469387755</v>
      </c>
      <c r="I142" s="93">
        <f>$AR$9</f>
        <v>436.60804794583629</v>
      </c>
      <c r="J142" s="90">
        <f t="shared" ref="J142" si="119">I142/H142*1.96</f>
        <v>4.6270174782500111E-2</v>
      </c>
      <c r="K142" s="88"/>
      <c r="L142" s="118">
        <f>$AJ$7</f>
        <v>4</v>
      </c>
      <c r="M142" s="88">
        <f>$AR$7</f>
        <v>0</v>
      </c>
      <c r="N142" s="90">
        <f t="shared" ref="N142" si="120">M142/L142*1.96</f>
        <v>0</v>
      </c>
      <c r="O142" s="88"/>
      <c r="P142" s="93">
        <f>$AJ$4</f>
        <v>347.75510204081633</v>
      </c>
      <c r="Q142" s="88">
        <f>$AR$4</f>
        <v>8.7003856348820143</v>
      </c>
      <c r="R142" s="66">
        <f t="shared" ref="R142" si="121">Q142/P142*1.96</f>
        <v>4.9036680538384309E-2</v>
      </c>
      <c r="S142" s="88"/>
      <c r="T142" s="89">
        <f>$AJ$8</f>
        <v>602.14285714285711</v>
      </c>
      <c r="U142" s="88">
        <f>$AR$8</f>
        <v>18.944239160022217</v>
      </c>
      <c r="V142" s="66">
        <f t="shared" ref="V142" si="122">U142/T142*1.96</f>
        <v>6.1664285000119771E-2</v>
      </c>
      <c r="W142" s="88"/>
      <c r="X142" s="118">
        <f>$AJ$3</f>
        <v>127</v>
      </c>
      <c r="Y142" s="118">
        <f>$AR$3</f>
        <v>0</v>
      </c>
      <c r="Z142" s="66">
        <f t="shared" ref="Z142" si="123">Y142/X142*1.96</f>
        <v>0</v>
      </c>
      <c r="AA142" s="88"/>
      <c r="AB142" s="89">
        <f>SUM(H142,L142,P142,T142,X142)</f>
        <v>19575.571428571431</v>
      </c>
      <c r="AC142" s="93">
        <f>$AR$18</f>
        <v>437.10544315830873</v>
      </c>
      <c r="AD142" s="66">
        <f t="shared" ref="AD142" si="124">AC142/AB142*1.96</f>
        <v>4.3765091186040876E-2</v>
      </c>
    </row>
    <row r="143" spans="1:35" ht="11.25" customHeight="1" x14ac:dyDescent="0.3">
      <c r="A143" s="11" t="s">
        <v>12</v>
      </c>
      <c r="B143" s="40"/>
      <c r="C143" s="40">
        <f>MIN(C114:C142)</f>
        <v>0</v>
      </c>
      <c r="D143" s="40">
        <f>MIN(D114:D142)</f>
        <v>0</v>
      </c>
      <c r="E143" s="40"/>
      <c r="F143" s="79"/>
      <c r="G143" s="40">
        <f>MIN(G114:G134)</f>
        <v>0</v>
      </c>
      <c r="H143" s="40">
        <f>MIN(H114:H142)</f>
        <v>436</v>
      </c>
      <c r="I143" s="40"/>
      <c r="J143" s="79"/>
      <c r="K143" s="40">
        <f>MIN(K114:K134)</f>
        <v>0</v>
      </c>
      <c r="L143" s="40">
        <f>MIN(L114:L142)</f>
        <v>0</v>
      </c>
      <c r="M143" s="40"/>
      <c r="N143" s="79"/>
      <c r="O143" s="40">
        <f>MIN(O114:O134)</f>
        <v>0</v>
      </c>
      <c r="P143" s="40">
        <f>MIN(P114:P142)</f>
        <v>17</v>
      </c>
      <c r="Q143" s="40"/>
      <c r="R143" s="79"/>
      <c r="S143" s="40">
        <f>MIN(S114:S134)</f>
        <v>0</v>
      </c>
      <c r="T143" s="40">
        <f>MIN(T114:T142)</f>
        <v>2</v>
      </c>
      <c r="U143" s="40"/>
      <c r="V143" s="79"/>
      <c r="W143" s="40">
        <f>MIN(W114:W134)</f>
        <v>0</v>
      </c>
      <c r="X143" s="40">
        <f>MIN(X114:X142)</f>
        <v>0</v>
      </c>
      <c r="Y143" s="40"/>
      <c r="Z143" s="79"/>
      <c r="AA143" s="40">
        <f>MIN(AA114:AA134)</f>
        <v>0</v>
      </c>
      <c r="AB143" s="40">
        <f>MIN(AB114:AB142)</f>
        <v>457</v>
      </c>
      <c r="AC143" s="40"/>
      <c r="AD143" s="79"/>
    </row>
    <row r="144" spans="1:35" ht="11.25" customHeight="1" x14ac:dyDescent="0.3">
      <c r="A144" s="14" t="s">
        <v>13</v>
      </c>
      <c r="B144" s="9"/>
      <c r="C144" s="9">
        <f>AVERAGE(C114:C142)</f>
        <v>6.6551724137931032</v>
      </c>
      <c r="D144" s="9">
        <f>AVERAGE(D114:D142)</f>
        <v>1706.07744924904</v>
      </c>
      <c r="E144" s="9"/>
      <c r="F144" s="21"/>
      <c r="G144" s="9"/>
      <c r="H144" s="9">
        <f>AVERAGE(H114:H142)</f>
        <v>13373.312260084309</v>
      </c>
      <c r="I144" s="9"/>
      <c r="J144" s="21"/>
      <c r="K144" s="9"/>
      <c r="L144" s="9">
        <f>AVERAGE(L114:L142)</f>
        <v>4.4781847730966371</v>
      </c>
      <c r="M144" s="9"/>
      <c r="N144" s="21"/>
      <c r="O144" s="9"/>
      <c r="P144" s="9">
        <f>AVERAGE(P114:P142)</f>
        <v>1147.3278156259464</v>
      </c>
      <c r="Q144" s="9"/>
      <c r="R144" s="21"/>
      <c r="S144" s="9"/>
      <c r="T144" s="9">
        <f>AVERAGE(T114:T142)</f>
        <v>792.26922089224036</v>
      </c>
      <c r="U144" s="9"/>
      <c r="V144" s="21"/>
      <c r="W144" s="9"/>
      <c r="X144" s="9">
        <f>AVERAGE(X114:X142)</f>
        <v>136.02256756679884</v>
      </c>
      <c r="Y144" s="9"/>
      <c r="Z144" s="21"/>
      <c r="AA144" s="9"/>
      <c r="AB144" s="9">
        <f>AVERAGE(AB114:AB142)</f>
        <v>15453.410048942391</v>
      </c>
      <c r="AC144" s="9"/>
      <c r="AD144" s="21"/>
      <c r="AG144" s="5"/>
      <c r="AH144" s="5"/>
      <c r="AI144" s="5"/>
    </row>
    <row r="145" spans="1:35" ht="11.25" customHeight="1" x14ac:dyDescent="0.3">
      <c r="A145" s="16" t="s">
        <v>14</v>
      </c>
      <c r="B145" s="23"/>
      <c r="C145" s="23">
        <f>MAX(C114:C142)</f>
        <v>22</v>
      </c>
      <c r="D145" s="23">
        <f>MAX(D114:D142)</f>
        <v>3749</v>
      </c>
      <c r="E145" s="23"/>
      <c r="F145" s="80"/>
      <c r="G145" s="23">
        <f>MAX(G114:G134)</f>
        <v>0</v>
      </c>
      <c r="H145" s="23">
        <f>MAX(H114:H142)</f>
        <v>35656.043726235745</v>
      </c>
      <c r="I145" s="23"/>
      <c r="J145" s="80"/>
      <c r="K145" s="23">
        <f>MAX(K114:K134)</f>
        <v>0</v>
      </c>
      <c r="L145" s="23">
        <f>MAX(L114:L142)</f>
        <v>37</v>
      </c>
      <c r="M145" s="23"/>
      <c r="N145" s="80"/>
      <c r="O145" s="23">
        <f>MAX(O114:O134)</f>
        <v>0</v>
      </c>
      <c r="P145" s="23">
        <f>MAX(P114:P142)</f>
        <v>3576</v>
      </c>
      <c r="Q145" s="23"/>
      <c r="R145" s="80"/>
      <c r="S145" s="23">
        <f>MAX(S114:S134)</f>
        <v>0</v>
      </c>
      <c r="T145" s="23">
        <f>MAX(T114:T142)</f>
        <v>4218</v>
      </c>
      <c r="U145" s="23"/>
      <c r="V145" s="80"/>
      <c r="W145" s="23">
        <f>MAX(W114:W134)</f>
        <v>0</v>
      </c>
      <c r="X145" s="23">
        <f>MAX(X114:X142)</f>
        <v>337.25653206650821</v>
      </c>
      <c r="Y145" s="23"/>
      <c r="Z145" s="80"/>
      <c r="AA145" s="23">
        <f>MAX(AA114:AA134)</f>
        <v>0</v>
      </c>
      <c r="AB145" s="23">
        <f>MAX(AB114:AB142)</f>
        <v>37633.944866920152</v>
      </c>
      <c r="AC145" s="23"/>
      <c r="AD145" s="80"/>
      <c r="AG145" s="5"/>
      <c r="AH145" s="5"/>
      <c r="AI145" s="5"/>
    </row>
    <row r="146" spans="1:35" ht="11.25" customHeight="1" x14ac:dyDescent="0.3">
      <c r="A146" s="6"/>
      <c r="B146" s="5"/>
      <c r="C146" s="5"/>
      <c r="D146" s="71"/>
      <c r="E146" s="5"/>
      <c r="F146" s="81"/>
      <c r="G146" s="5"/>
      <c r="H146" s="71"/>
      <c r="I146" s="5"/>
      <c r="J146" s="81"/>
      <c r="K146" s="5"/>
      <c r="L146" s="5"/>
      <c r="M146" s="5"/>
      <c r="N146" s="81"/>
      <c r="O146" s="5"/>
      <c r="P146" s="5"/>
      <c r="Q146" s="5"/>
      <c r="R146" s="81"/>
      <c r="S146" s="5"/>
      <c r="T146" s="5"/>
      <c r="U146" s="5"/>
      <c r="V146" s="81"/>
      <c r="W146" s="5"/>
      <c r="X146" s="5"/>
      <c r="Y146" s="5"/>
      <c r="Z146" s="81"/>
      <c r="AA146" s="5"/>
      <c r="AB146" s="71"/>
      <c r="AC146" s="5"/>
      <c r="AD146" s="81"/>
      <c r="AG146" s="5"/>
      <c r="AH146" s="5"/>
      <c r="AI146" s="5"/>
    </row>
    <row r="147" spans="1:35" ht="11.25" customHeight="1" x14ac:dyDescent="0.3">
      <c r="A147" s="25"/>
      <c r="B147" s="99"/>
      <c r="C147" s="99" t="s">
        <v>16</v>
      </c>
      <c r="D147" s="203" t="s">
        <v>1</v>
      </c>
      <c r="E147" s="203"/>
      <c r="F147" s="203"/>
      <c r="G147" s="26"/>
      <c r="H147" s="203" t="s">
        <v>2</v>
      </c>
      <c r="I147" s="203"/>
      <c r="J147" s="203"/>
      <c r="K147" s="26"/>
      <c r="L147" s="203" t="s">
        <v>3</v>
      </c>
      <c r="M147" s="203"/>
      <c r="N147" s="203"/>
      <c r="O147" s="26"/>
      <c r="P147" s="203" t="s">
        <v>4</v>
      </c>
      <c r="Q147" s="203"/>
      <c r="R147" s="203"/>
      <c r="S147" s="26"/>
      <c r="T147" s="203" t="s">
        <v>5</v>
      </c>
      <c r="U147" s="203"/>
      <c r="V147" s="203"/>
      <c r="W147" s="26"/>
      <c r="X147" s="203" t="s">
        <v>6</v>
      </c>
      <c r="Y147" s="203"/>
      <c r="Z147" s="203"/>
      <c r="AA147" s="26"/>
      <c r="AB147" s="203" t="s">
        <v>7</v>
      </c>
      <c r="AC147" s="203"/>
      <c r="AD147" s="203"/>
      <c r="AG147" s="5"/>
      <c r="AH147" s="5"/>
      <c r="AI147" s="5"/>
    </row>
    <row r="148" spans="1:35" ht="11.25" customHeight="1" x14ac:dyDescent="0.3">
      <c r="A148" s="27" t="s">
        <v>8</v>
      </c>
      <c r="B148" s="27"/>
      <c r="C148" s="27" t="s">
        <v>17</v>
      </c>
      <c r="D148" s="68" t="s">
        <v>9</v>
      </c>
      <c r="E148" s="27" t="s">
        <v>10</v>
      </c>
      <c r="F148" s="78" t="s">
        <v>18</v>
      </c>
      <c r="G148" s="27"/>
      <c r="H148" s="68" t="s">
        <v>9</v>
      </c>
      <c r="I148" s="27" t="s">
        <v>10</v>
      </c>
      <c r="J148" s="78" t="s">
        <v>18</v>
      </c>
      <c r="K148" s="27"/>
      <c r="L148" s="27" t="s">
        <v>9</v>
      </c>
      <c r="M148" s="27" t="s">
        <v>10</v>
      </c>
      <c r="N148" s="78" t="s">
        <v>18</v>
      </c>
      <c r="O148" s="27"/>
      <c r="P148" s="27" t="s">
        <v>9</v>
      </c>
      <c r="Q148" s="27" t="s">
        <v>10</v>
      </c>
      <c r="R148" s="78" t="s">
        <v>18</v>
      </c>
      <c r="S148" s="27"/>
      <c r="T148" s="27" t="s">
        <v>9</v>
      </c>
      <c r="U148" s="27" t="s">
        <v>10</v>
      </c>
      <c r="V148" s="78" t="s">
        <v>18</v>
      </c>
      <c r="W148" s="27"/>
      <c r="X148" s="27" t="s">
        <v>9</v>
      </c>
      <c r="Y148" s="27" t="s">
        <v>10</v>
      </c>
      <c r="Z148" s="78" t="s">
        <v>18</v>
      </c>
      <c r="AA148" s="27"/>
      <c r="AB148" s="68" t="s">
        <v>9</v>
      </c>
      <c r="AC148" s="27" t="s">
        <v>10</v>
      </c>
      <c r="AD148" s="78" t="s">
        <v>18</v>
      </c>
      <c r="AG148" s="5"/>
      <c r="AH148" s="5"/>
      <c r="AI148" s="5"/>
    </row>
    <row r="149" spans="1:35" ht="11.25" customHeight="1" x14ac:dyDescent="0.35">
      <c r="A149" s="41" t="s">
        <v>60</v>
      </c>
      <c r="B149" s="29"/>
      <c r="C149" s="29"/>
      <c r="D149" s="69"/>
      <c r="E149" s="29"/>
      <c r="F149" s="21"/>
      <c r="G149" s="29"/>
      <c r="H149" s="69"/>
      <c r="I149" s="29"/>
      <c r="J149" s="21"/>
      <c r="K149" s="29"/>
      <c r="L149" s="29"/>
      <c r="M149" s="29"/>
      <c r="N149" s="21"/>
      <c r="O149" s="29"/>
      <c r="P149" s="29"/>
      <c r="Q149" s="29"/>
      <c r="R149" s="21"/>
      <c r="S149" s="29"/>
      <c r="T149" s="29"/>
      <c r="U149" s="29"/>
      <c r="V149" s="21"/>
      <c r="W149" s="29"/>
      <c r="X149" s="29"/>
      <c r="Y149" s="29"/>
      <c r="Z149" s="21"/>
      <c r="AA149" s="50"/>
      <c r="AB149" s="74"/>
      <c r="AC149" s="50"/>
      <c r="AD149" s="22"/>
    </row>
    <row r="150" spans="1:35" ht="11.25" customHeight="1" x14ac:dyDescent="0.3">
      <c r="A150" s="51">
        <v>2020</v>
      </c>
      <c r="B150" s="56"/>
      <c r="C150" s="56">
        <v>6</v>
      </c>
      <c r="D150" s="89">
        <v>376.62470308788602</v>
      </c>
      <c r="E150" s="88">
        <v>37.585022423176056</v>
      </c>
      <c r="F150" s="90">
        <v>0.19559695194033735</v>
      </c>
      <c r="G150" s="88"/>
      <c r="H150" s="89">
        <v>2295.8859857482184</v>
      </c>
      <c r="I150" s="93">
        <v>447.92330847769347</v>
      </c>
      <c r="J150" s="90">
        <v>0.38239254478055712</v>
      </c>
      <c r="K150" s="88"/>
      <c r="L150" s="118">
        <v>22.171021377672211</v>
      </c>
      <c r="M150" s="88">
        <v>13.13451069396158</v>
      </c>
      <c r="N150" s="90">
        <v>1.16113915194229</v>
      </c>
      <c r="O150" s="88"/>
      <c r="P150" s="93">
        <v>537.59857482185248</v>
      </c>
      <c r="Q150" s="88">
        <v>45.970787428865549</v>
      </c>
      <c r="R150" s="66">
        <v>0.16760227348153667</v>
      </c>
      <c r="S150" s="88"/>
      <c r="T150" s="89">
        <v>747.28266033254147</v>
      </c>
      <c r="U150" s="88">
        <v>71.011115104500689</v>
      </c>
      <c r="V150" s="66">
        <v>0.18625052204862524</v>
      </c>
      <c r="W150" s="88"/>
      <c r="X150" s="118">
        <v>68.085510688836109</v>
      </c>
      <c r="Y150" s="118">
        <v>6.5672553469807893</v>
      </c>
      <c r="Z150" s="66">
        <v>0.18905374065429345</v>
      </c>
      <c r="AA150" s="88"/>
      <c r="AB150" s="89">
        <v>3671.0237529691212</v>
      </c>
      <c r="AC150" s="93">
        <v>456.07765375731771</v>
      </c>
      <c r="AD150" s="66">
        <v>0.24350488079554025</v>
      </c>
    </row>
    <row r="151" spans="1:35" ht="11.25" customHeight="1" x14ac:dyDescent="0.3">
      <c r="A151" s="51">
        <v>2021</v>
      </c>
      <c r="B151" s="56"/>
      <c r="C151" s="56">
        <v>7</v>
      </c>
      <c r="D151" s="89">
        <v>210.29530201342283</v>
      </c>
      <c r="E151" s="88">
        <v>12.359817670476646</v>
      </c>
      <c r="F151" s="90">
        <v>0.11519630920042126</v>
      </c>
      <c r="G151" s="88"/>
      <c r="H151" s="89">
        <v>1385.0335570469799</v>
      </c>
      <c r="I151" s="93">
        <v>70.702602065424841</v>
      </c>
      <c r="J151" s="90">
        <v>0.10005324372334481</v>
      </c>
      <c r="K151" s="88"/>
      <c r="L151" s="118">
        <v>0</v>
      </c>
      <c r="M151" s="88">
        <v>0</v>
      </c>
      <c r="N151" s="66">
        <v>0</v>
      </c>
      <c r="O151" s="88"/>
      <c r="P151" s="93">
        <v>902.16442953020135</v>
      </c>
      <c r="Q151" s="88">
        <v>45.451672756344543</v>
      </c>
      <c r="R151" s="66">
        <v>9.8746166093941559E-2</v>
      </c>
      <c r="S151" s="88"/>
      <c r="T151" s="89">
        <v>425.57382550335569</v>
      </c>
      <c r="U151" s="88">
        <v>5.0501858618160611</v>
      </c>
      <c r="V151" s="66">
        <v>2.3258865315440858E-2</v>
      </c>
      <c r="W151" s="88"/>
      <c r="X151" s="118">
        <v>111</v>
      </c>
      <c r="Y151" s="118">
        <v>0</v>
      </c>
      <c r="Z151" s="66">
        <v>0</v>
      </c>
      <c r="AA151" s="88"/>
      <c r="AB151" s="89">
        <v>2823.7718120805371</v>
      </c>
      <c r="AC151" s="93">
        <v>84.203425538457381</v>
      </c>
      <c r="AD151" s="66">
        <v>5.8446193615686315E-2</v>
      </c>
    </row>
    <row r="152" spans="1:35" ht="11.25" customHeight="1" x14ac:dyDescent="0.3">
      <c r="A152" s="51">
        <v>2022</v>
      </c>
      <c r="B152" s="56"/>
      <c r="C152" s="56">
        <v>6</v>
      </c>
      <c r="D152" s="89">
        <v>236.43726235741445</v>
      </c>
      <c r="E152" s="88">
        <v>9.6546964667827897</v>
      </c>
      <c r="F152" s="90">
        <v>8.0034783376440377E-2</v>
      </c>
      <c r="G152" s="88"/>
      <c r="H152" s="89">
        <v>2201.3117870722435</v>
      </c>
      <c r="I152" s="93">
        <v>49.295538487921412</v>
      </c>
      <c r="J152" s="90">
        <v>4.3891672230961021E-2</v>
      </c>
      <c r="K152" s="88"/>
      <c r="L152" s="118">
        <v>1</v>
      </c>
      <c r="M152" s="88">
        <v>0</v>
      </c>
      <c r="N152" s="66">
        <v>0</v>
      </c>
      <c r="O152" s="88"/>
      <c r="P152" s="93">
        <v>726.59315589353616</v>
      </c>
      <c r="Q152" s="88">
        <v>48.347770136035891</v>
      </c>
      <c r="R152" s="66">
        <v>0.13041910551730446</v>
      </c>
      <c r="S152" s="88"/>
      <c r="T152" s="89">
        <v>233.23384030418251</v>
      </c>
      <c r="U152" s="88">
        <v>35.188190045791785</v>
      </c>
      <c r="V152" s="66">
        <v>0.29570688541509688</v>
      </c>
      <c r="W152" s="88"/>
      <c r="X152" s="118">
        <v>172</v>
      </c>
      <c r="Y152" s="118">
        <v>0</v>
      </c>
      <c r="Z152" s="66">
        <v>0</v>
      </c>
      <c r="AA152" s="88"/>
      <c r="AB152" s="89">
        <v>3334.1387832699625</v>
      </c>
      <c r="AC152" s="93">
        <v>77.496875489530964</v>
      </c>
      <c r="AD152" s="66">
        <v>4.5557154585662001E-2</v>
      </c>
    </row>
    <row r="153" spans="1:35" ht="11.25" customHeight="1" x14ac:dyDescent="0.3">
      <c r="A153" s="125">
        <f>A152+1</f>
        <v>2023</v>
      </c>
      <c r="B153" s="56"/>
      <c r="C153" s="56">
        <v>6</v>
      </c>
      <c r="D153" s="89">
        <v>263.65934065934067</v>
      </c>
      <c r="E153" s="88">
        <v>14.348781965359803</v>
      </c>
      <c r="F153" s="90">
        <v>0.1066664756946432</v>
      </c>
      <c r="G153" s="88"/>
      <c r="H153" s="89">
        <v>3722.4175824175823</v>
      </c>
      <c r="I153" s="93">
        <v>76.407557687874032</v>
      </c>
      <c r="J153" s="90">
        <v>4.023159942495487E-2</v>
      </c>
      <c r="K153" s="88"/>
      <c r="L153" s="118">
        <v>6</v>
      </c>
      <c r="M153" s="88">
        <v>0</v>
      </c>
      <c r="N153" s="141" t="s">
        <v>21</v>
      </c>
      <c r="O153" s="88"/>
      <c r="P153" s="93">
        <v>928.82967032967031</v>
      </c>
      <c r="Q153" s="88">
        <v>11.36801054480004</v>
      </c>
      <c r="R153" s="66">
        <v>2.3988575494040532E-2</v>
      </c>
      <c r="S153" s="88"/>
      <c r="T153" s="89">
        <v>230</v>
      </c>
      <c r="U153" s="88">
        <v>0</v>
      </c>
      <c r="V153" s="66">
        <v>0</v>
      </c>
      <c r="W153" s="88"/>
      <c r="X153" s="118">
        <v>257</v>
      </c>
      <c r="Y153" s="118">
        <v>0</v>
      </c>
      <c r="Z153" s="66">
        <v>0</v>
      </c>
      <c r="AA153" s="88"/>
      <c r="AB153" s="89">
        <v>5144.2472527472528</v>
      </c>
      <c r="AC153" s="93">
        <v>77.248602159343207</v>
      </c>
      <c r="AD153" s="66">
        <v>2.9432345063012785E-2</v>
      </c>
    </row>
    <row r="154" spans="1:35" ht="11.25" customHeight="1" x14ac:dyDescent="0.3">
      <c r="A154" s="125">
        <f>A153+1</f>
        <v>2024</v>
      </c>
      <c r="B154" s="56"/>
      <c r="C154" s="56">
        <v>7</v>
      </c>
      <c r="D154" s="89">
        <f>$AK$5</f>
        <v>329.0204081632653</v>
      </c>
      <c r="E154" s="88">
        <f>$AS$5</f>
        <v>12.252880955667045</v>
      </c>
      <c r="F154" s="90">
        <f t="shared" ref="F154" si="125">E154/D154*1.96</f>
        <v>7.2991358825348157E-2</v>
      </c>
      <c r="G154" s="88"/>
      <c r="H154" s="89">
        <f>$AK$9</f>
        <v>4421.8775510204086</v>
      </c>
      <c r="I154" s="93">
        <f>$AS$9</f>
        <v>203.7620267511999</v>
      </c>
      <c r="J154" s="90">
        <f t="shared" ref="J154" si="126">I154/H154*1.96</f>
        <v>9.0317646254177902E-2</v>
      </c>
      <c r="K154" s="88"/>
      <c r="L154" s="118">
        <f>$AK$7</f>
        <v>0</v>
      </c>
      <c r="M154" s="88">
        <f>$AS$7</f>
        <v>0</v>
      </c>
      <c r="N154" s="141" t="s">
        <v>21</v>
      </c>
      <c r="O154" s="88"/>
      <c r="P154" s="93">
        <f>$AK$4</f>
        <v>414.16326530612241</v>
      </c>
      <c r="Q154" s="88">
        <f>$AS$4</f>
        <v>46.215921560348477</v>
      </c>
      <c r="R154" s="66">
        <f t="shared" ref="R154" si="127">Q154/P154*1.96</f>
        <v>0.21871376301645157</v>
      </c>
      <c r="S154" s="88"/>
      <c r="T154" s="89">
        <f>$AK$8</f>
        <v>160.14285714285714</v>
      </c>
      <c r="U154" s="88">
        <f>$AS$8</f>
        <v>26.456086235098311</v>
      </c>
      <c r="V154" s="66">
        <f t="shared" ref="V154" si="128">U154/T154*1.96</f>
        <v>0.32379795106650205</v>
      </c>
      <c r="W154" s="88"/>
      <c r="X154" s="118">
        <f>$AK$3</f>
        <v>279.87755102040819</v>
      </c>
      <c r="Y154" s="118">
        <f>$AS$3</f>
        <v>4.3501928174410072</v>
      </c>
      <c r="Z154" s="66">
        <f t="shared" ref="Z154" si="129">Y154/X154*1.96</f>
        <v>3.0464672465147606E-2</v>
      </c>
      <c r="AA154" s="88"/>
      <c r="AB154" s="89">
        <f>SUM(H154,L154,P154,T154,X154)</f>
        <v>5276.0612244897966</v>
      </c>
      <c r="AC154" s="93">
        <f>$AS$18</f>
        <v>210.65071475752666</v>
      </c>
      <c r="AD154" s="66">
        <f t="shared" ref="AD154" si="130">AC154/AB154*1.96</f>
        <v>7.825447494966814E-2</v>
      </c>
    </row>
    <row r="155" spans="1:35" ht="11.25" customHeight="1" x14ac:dyDescent="0.3">
      <c r="A155" s="11" t="s">
        <v>12</v>
      </c>
      <c r="B155" s="40"/>
      <c r="C155" s="40">
        <f>MIN(C150:C154)</f>
        <v>6</v>
      </c>
      <c r="D155" s="40">
        <f>MIN(D150:D154)</f>
        <v>210.29530201342283</v>
      </c>
      <c r="E155" s="40"/>
      <c r="F155" s="79"/>
      <c r="G155" s="40">
        <f>MIN(G123:G146)</f>
        <v>0</v>
      </c>
      <c r="H155" s="40">
        <f>MIN(H150:H154)</f>
        <v>1385.0335570469799</v>
      </c>
      <c r="I155" s="40"/>
      <c r="J155" s="79"/>
      <c r="K155" s="40">
        <f>MIN(K123:K146)</f>
        <v>0</v>
      </c>
      <c r="L155" s="40">
        <f>MIN(L150:L154)</f>
        <v>0</v>
      </c>
      <c r="M155" s="40"/>
      <c r="N155" s="79"/>
      <c r="O155" s="40">
        <f>MIN(O123:O146)</f>
        <v>0</v>
      </c>
      <c r="P155" s="40">
        <f>MIN(P150:P154)</f>
        <v>414.16326530612241</v>
      </c>
      <c r="Q155" s="40"/>
      <c r="R155" s="79"/>
      <c r="S155" s="40">
        <f>MIN(S123:S146)</f>
        <v>0</v>
      </c>
      <c r="T155" s="40">
        <f>MIN(T150:T154)</f>
        <v>160.14285714285714</v>
      </c>
      <c r="U155" s="40"/>
      <c r="V155" s="79"/>
      <c r="W155" s="40">
        <f>MIN(W123:W146)</f>
        <v>0</v>
      </c>
      <c r="X155" s="40">
        <f>MIN(X150:X154)</f>
        <v>68.085510688836109</v>
      </c>
      <c r="Y155" s="40"/>
      <c r="Z155" s="79"/>
      <c r="AA155" s="40">
        <f>MIN(AA123:AA146)</f>
        <v>0</v>
      </c>
      <c r="AB155" s="40">
        <f>MIN(AB150:AB154)</f>
        <v>2823.7718120805371</v>
      </c>
      <c r="AC155" s="40"/>
      <c r="AD155" s="79"/>
    </row>
    <row r="156" spans="1:35" ht="11.25" customHeight="1" x14ac:dyDescent="0.3">
      <c r="A156" s="14" t="s">
        <v>13</v>
      </c>
      <c r="B156" s="9"/>
      <c r="C156" s="9">
        <f>AVERAGE(C150:C154)</f>
        <v>6.4</v>
      </c>
      <c r="D156" s="9">
        <f>AVERAGE(D150:D154)</f>
        <v>283.20740325626582</v>
      </c>
      <c r="E156" s="9"/>
      <c r="F156" s="21"/>
      <c r="G156" s="9"/>
      <c r="H156" s="9">
        <f>AVERAGE(H150:H154)</f>
        <v>2805.3052926610862</v>
      </c>
      <c r="I156" s="9"/>
      <c r="J156" s="21"/>
      <c r="K156" s="9"/>
      <c r="L156" s="9">
        <f>AVERAGE(L150:L154)</f>
        <v>5.8342042755344421</v>
      </c>
      <c r="M156" s="9"/>
      <c r="N156" s="21"/>
      <c r="O156" s="9"/>
      <c r="P156" s="9">
        <f>AVERAGE(P150:P154)</f>
        <v>701.86981917627656</v>
      </c>
      <c r="Q156" s="9"/>
      <c r="R156" s="21"/>
      <c r="S156" s="9"/>
      <c r="T156" s="9">
        <f>AVERAGE(T150:T154)</f>
        <v>359.24663665658738</v>
      </c>
      <c r="U156" s="9"/>
      <c r="V156" s="21"/>
      <c r="W156" s="9"/>
      <c r="X156" s="9">
        <f>AVERAGE(X150:X154)</f>
        <v>177.59261234184888</v>
      </c>
      <c r="Y156" s="9"/>
      <c r="Z156" s="21"/>
      <c r="AA156" s="9"/>
      <c r="AB156" s="9">
        <f>AVERAGE(AB150:AB154)</f>
        <v>4049.8485651113342</v>
      </c>
      <c r="AC156" s="9"/>
      <c r="AD156" s="21"/>
    </row>
    <row r="157" spans="1:35" ht="10.9" customHeight="1" x14ac:dyDescent="0.3">
      <c r="A157" s="16" t="s">
        <v>14</v>
      </c>
      <c r="B157" s="23"/>
      <c r="C157" s="23">
        <f>MAX(C150:C154)</f>
        <v>7</v>
      </c>
      <c r="D157" s="23">
        <f>MAX(D150:D154)</f>
        <v>376.62470308788602</v>
      </c>
      <c r="E157" s="23"/>
      <c r="F157" s="80"/>
      <c r="G157" s="23">
        <f>MAX(G123:G146)</f>
        <v>0</v>
      </c>
      <c r="H157" s="23">
        <f>MAX(H150:H154)</f>
        <v>4421.8775510204086</v>
      </c>
      <c r="I157" s="23"/>
      <c r="J157" s="80"/>
      <c r="K157" s="23">
        <f>MAX(K123:K146)</f>
        <v>0</v>
      </c>
      <c r="L157" s="23">
        <f>MAX(L150:L154)</f>
        <v>22.171021377672211</v>
      </c>
      <c r="M157" s="23"/>
      <c r="N157" s="80"/>
      <c r="O157" s="23">
        <f>MAX(O123:O146)</f>
        <v>0</v>
      </c>
      <c r="P157" s="23">
        <f>MAX(P150:P154)</f>
        <v>928.82967032967031</v>
      </c>
      <c r="Q157" s="23"/>
      <c r="R157" s="80"/>
      <c r="S157" s="23">
        <f>MAX(S123:S146)</f>
        <v>0</v>
      </c>
      <c r="T157" s="23">
        <f>MAX(T150:T154)</f>
        <v>747.28266033254147</v>
      </c>
      <c r="U157" s="23"/>
      <c r="V157" s="80"/>
      <c r="W157" s="23">
        <f>MAX(W123:W146)</f>
        <v>0</v>
      </c>
      <c r="X157" s="23">
        <f>MAX(X150:X154)</f>
        <v>279.87755102040819</v>
      </c>
      <c r="Y157" s="23"/>
      <c r="Z157" s="80"/>
      <c r="AA157" s="23">
        <f>MAX(AA123:AA146)</f>
        <v>0</v>
      </c>
      <c r="AB157" s="23">
        <f>MAX(AB150:AB154)</f>
        <v>5276.0612244897966</v>
      </c>
      <c r="AC157" s="23"/>
      <c r="AD157" s="80"/>
    </row>
    <row r="158" spans="1:35" ht="11.25" customHeight="1" x14ac:dyDescent="0.3">
      <c r="A158" s="166"/>
      <c r="B158" s="167"/>
      <c r="C158" s="167"/>
      <c r="D158" s="168"/>
      <c r="E158" s="124"/>
      <c r="F158" s="169"/>
      <c r="G158" s="124"/>
      <c r="H158" s="168"/>
      <c r="I158" s="167"/>
      <c r="J158" s="169"/>
      <c r="K158" s="167"/>
      <c r="L158" s="167"/>
      <c r="M158" s="167"/>
      <c r="N158" s="169"/>
      <c r="O158" s="167"/>
      <c r="P158" s="167"/>
      <c r="Q158" s="167"/>
      <c r="R158" s="169"/>
      <c r="S158" s="167"/>
      <c r="T158" s="167"/>
      <c r="U158" s="167"/>
      <c r="V158" s="169"/>
      <c r="W158" s="167"/>
      <c r="X158" s="167"/>
      <c r="Y158" s="167"/>
      <c r="Z158" s="169"/>
      <c r="AA158" s="167"/>
      <c r="AB158" s="168"/>
      <c r="AC158" s="124"/>
      <c r="AD158" s="169"/>
    </row>
    <row r="159" spans="1:35" ht="11.25" customHeight="1" x14ac:dyDescent="0.3">
      <c r="A159" s="25"/>
      <c r="B159" s="99"/>
      <c r="C159" s="99" t="s">
        <v>16</v>
      </c>
      <c r="D159" s="203" t="s">
        <v>1</v>
      </c>
      <c r="E159" s="203"/>
      <c r="F159" s="203"/>
      <c r="G159" s="26"/>
      <c r="H159" s="203" t="s">
        <v>2</v>
      </c>
      <c r="I159" s="203"/>
      <c r="J159" s="203"/>
      <c r="K159" s="26"/>
      <c r="L159" s="203" t="s">
        <v>3</v>
      </c>
      <c r="M159" s="203"/>
      <c r="N159" s="203"/>
      <c r="O159" s="26"/>
      <c r="P159" s="203" t="s">
        <v>4</v>
      </c>
      <c r="Q159" s="203"/>
      <c r="R159" s="203"/>
      <c r="S159" s="26"/>
      <c r="T159" s="203" t="s">
        <v>5</v>
      </c>
      <c r="U159" s="203"/>
      <c r="V159" s="203"/>
      <c r="W159" s="26"/>
      <c r="X159" s="203" t="s">
        <v>6</v>
      </c>
      <c r="Y159" s="203"/>
      <c r="Z159" s="203"/>
      <c r="AA159" s="26"/>
      <c r="AB159" s="203" t="s">
        <v>7</v>
      </c>
      <c r="AC159" s="203"/>
      <c r="AD159" s="203"/>
    </row>
    <row r="160" spans="1:35" ht="11.25" customHeight="1" x14ac:dyDescent="0.3">
      <c r="A160" s="27" t="s">
        <v>8</v>
      </c>
      <c r="B160" s="27"/>
      <c r="C160" s="27" t="s">
        <v>17</v>
      </c>
      <c r="D160" s="68" t="s">
        <v>9</v>
      </c>
      <c r="E160" s="27" t="s">
        <v>10</v>
      </c>
      <c r="F160" s="78" t="s">
        <v>18</v>
      </c>
      <c r="G160" s="27"/>
      <c r="H160" s="68" t="s">
        <v>9</v>
      </c>
      <c r="I160" s="27" t="s">
        <v>10</v>
      </c>
      <c r="J160" s="78" t="s">
        <v>18</v>
      </c>
      <c r="K160" s="27"/>
      <c r="L160" s="27" t="s">
        <v>9</v>
      </c>
      <c r="M160" s="27" t="s">
        <v>10</v>
      </c>
      <c r="N160" s="78" t="s">
        <v>18</v>
      </c>
      <c r="O160" s="27"/>
      <c r="P160" s="27" t="s">
        <v>9</v>
      </c>
      <c r="Q160" s="27" t="s">
        <v>10</v>
      </c>
      <c r="R160" s="78" t="s">
        <v>18</v>
      </c>
      <c r="S160" s="27"/>
      <c r="T160" s="27" t="s">
        <v>9</v>
      </c>
      <c r="U160" s="27" t="s">
        <v>10</v>
      </c>
      <c r="V160" s="78" t="s">
        <v>18</v>
      </c>
      <c r="W160" s="27"/>
      <c r="X160" s="27" t="s">
        <v>9</v>
      </c>
      <c r="Y160" s="27" t="s">
        <v>10</v>
      </c>
      <c r="Z160" s="78" t="s">
        <v>18</v>
      </c>
      <c r="AA160" s="27"/>
      <c r="AB160" s="68" t="s">
        <v>9</v>
      </c>
      <c r="AC160" s="27" t="s">
        <v>10</v>
      </c>
      <c r="AD160" s="78" t="s">
        <v>18</v>
      </c>
    </row>
    <row r="161" spans="1:30" ht="11.25" customHeight="1" x14ac:dyDescent="0.35">
      <c r="A161" s="41" t="s">
        <v>19</v>
      </c>
      <c r="B161" s="29"/>
      <c r="C161" s="29"/>
      <c r="D161" s="69"/>
      <c r="E161" s="29"/>
      <c r="F161" s="21"/>
      <c r="G161" s="29"/>
      <c r="H161" s="69"/>
      <c r="I161" s="29"/>
      <c r="J161" s="21"/>
      <c r="K161" s="29"/>
      <c r="L161" s="29"/>
      <c r="M161" s="29"/>
      <c r="N161" s="21"/>
      <c r="O161" s="29"/>
      <c r="P161" s="29"/>
      <c r="Q161" s="29"/>
      <c r="R161" s="21"/>
      <c r="S161" s="29"/>
      <c r="T161" s="29"/>
      <c r="U161" s="29"/>
      <c r="V161" s="21"/>
      <c r="W161" s="29"/>
      <c r="X161" s="29"/>
      <c r="Y161" s="29"/>
      <c r="Z161" s="21"/>
      <c r="AA161" s="50"/>
      <c r="AB161" s="74"/>
      <c r="AC161" s="50"/>
      <c r="AD161" s="22"/>
    </row>
    <row r="162" spans="1:30" ht="11.25" customHeight="1" x14ac:dyDescent="0.3">
      <c r="A162" s="51">
        <v>1996</v>
      </c>
      <c r="B162" s="56"/>
      <c r="C162" s="56" t="s">
        <v>21</v>
      </c>
      <c r="D162" s="153">
        <v>472.22012959999995</v>
      </c>
      <c r="E162" s="152">
        <v>32.959251200000004</v>
      </c>
      <c r="F162" s="147">
        <f t="shared" ref="F162:F175" si="131">E162/D162*1.96</f>
        <v>0.13680088649910024</v>
      </c>
      <c r="G162" s="152"/>
      <c r="H162" s="153">
        <v>4761.4559215999998</v>
      </c>
      <c r="I162" s="56">
        <v>462.82298240000006</v>
      </c>
      <c r="J162" s="147">
        <f t="shared" ref="J162:J175" si="132">I162/H162*1.96</f>
        <v>0.1905158969106186</v>
      </c>
      <c r="K162" s="56"/>
      <c r="L162" s="56">
        <v>23.554815999999999</v>
      </c>
      <c r="M162" s="56">
        <v>7.3526154080000001</v>
      </c>
      <c r="N162" s="147">
        <f t="shared" ref="N162:N175" si="133">M162/L162*1.96</f>
        <v>0.61181230198019809</v>
      </c>
      <c r="O162" s="56"/>
      <c r="P162" s="56">
        <v>131.235016</v>
      </c>
      <c r="Q162" s="56">
        <v>36.998260799999997</v>
      </c>
      <c r="R162" s="147">
        <f t="shared" ref="R162:R175" si="134">Q162/P162*1.96</f>
        <v>0.55257044482701168</v>
      </c>
      <c r="S162" s="56"/>
      <c r="T162" s="56">
        <v>126.74852320000001</v>
      </c>
      <c r="U162" s="56">
        <v>36.829179200000006</v>
      </c>
      <c r="V162" s="147">
        <f t="shared" ref="V162:V175" si="135">U162/T162*1.96</f>
        <v>0.56951504766723782</v>
      </c>
      <c r="W162" s="56"/>
      <c r="X162" s="56">
        <v>4.4866531360000002</v>
      </c>
      <c r="Y162" s="56">
        <v>2.7473282079999999</v>
      </c>
      <c r="Z162" s="147">
        <f t="shared" ref="Z162:Z175" si="136">Y162/X162*1.96</f>
        <v>1.2001737429786459</v>
      </c>
      <c r="AA162" s="56"/>
      <c r="AB162" s="153">
        <f t="shared" ref="AB162:AB170" si="137">SUM(H162,L162,P162,T162,X162)</f>
        <v>5047.4809299359995</v>
      </c>
      <c r="AC162" s="152">
        <f>SQRT(SUMSQ(E162,I162,M162,Q162,U162,Y162))</f>
        <v>466.98853710309254</v>
      </c>
      <c r="AD162" s="147">
        <f t="shared" ref="AD162:AD175" si="138">AC162/AB162*1.96</f>
        <v>0.18133749199398499</v>
      </c>
    </row>
    <row r="163" spans="1:30" ht="11.25" customHeight="1" x14ac:dyDescent="0.3">
      <c r="A163" s="51">
        <v>1997</v>
      </c>
      <c r="B163" s="56"/>
      <c r="C163" s="56" t="s">
        <v>21</v>
      </c>
      <c r="D163" s="153">
        <v>1003.2042845999999</v>
      </c>
      <c r="E163" s="152">
        <v>50.323278899999998</v>
      </c>
      <c r="F163" s="147">
        <f t="shared" si="131"/>
        <v>9.8318585913264339E-2</v>
      </c>
      <c r="G163" s="152"/>
      <c r="H163" s="153">
        <v>3310.0307892000001</v>
      </c>
      <c r="I163" s="56">
        <v>275.83142340000001</v>
      </c>
      <c r="J163" s="147">
        <f t="shared" si="132"/>
        <v>0.16333068309454141</v>
      </c>
      <c r="K163" s="56"/>
      <c r="L163" s="56">
        <v>0</v>
      </c>
      <c r="M163" s="56">
        <v>0</v>
      </c>
      <c r="N163" s="147">
        <v>0</v>
      </c>
      <c r="O163" s="56"/>
      <c r="P163" s="56">
        <v>63.987591000000002</v>
      </c>
      <c r="Q163" s="56">
        <v>14.089041111</v>
      </c>
      <c r="R163" s="147">
        <f t="shared" si="134"/>
        <v>0.43156055957099554</v>
      </c>
      <c r="S163" s="56"/>
      <c r="T163" s="56">
        <v>50.973747299999999</v>
      </c>
      <c r="U163" s="56">
        <v>20.7732156</v>
      </c>
      <c r="V163" s="147">
        <f t="shared" si="135"/>
        <v>0.79875435361606228</v>
      </c>
      <c r="W163" s="56"/>
      <c r="X163" s="56">
        <v>4.3381766580000001</v>
      </c>
      <c r="Y163" s="56">
        <v>3.0674508330000001</v>
      </c>
      <c r="Z163" s="147">
        <f t="shared" si="136"/>
        <v>1.385882619969599</v>
      </c>
      <c r="AA163" s="56"/>
      <c r="AB163" s="153">
        <f t="shared" si="137"/>
        <v>3429.3303041580002</v>
      </c>
      <c r="AC163" s="152">
        <f>SQRT(SUMSQ(E163,I163,M163,Q163,U163,Y163))</f>
        <v>281.52236741424588</v>
      </c>
      <c r="AD163" s="147">
        <f t="shared" si="138"/>
        <v>0.16090133967640682</v>
      </c>
    </row>
    <row r="164" spans="1:30" ht="11.25" customHeight="1" x14ac:dyDescent="0.3">
      <c r="A164" s="51">
        <v>1998</v>
      </c>
      <c r="B164" s="56"/>
      <c r="C164" s="56" t="s">
        <v>21</v>
      </c>
      <c r="D164" s="153">
        <v>921</v>
      </c>
      <c r="E164" s="152">
        <f>((8.25/100)/1.96)*D164</f>
        <v>38.766581632653065</v>
      </c>
      <c r="F164" s="147">
        <f t="shared" si="131"/>
        <v>8.2500000000000004E-2</v>
      </c>
      <c r="G164" s="152"/>
      <c r="H164" s="153">
        <v>7562</v>
      </c>
      <c r="I164" s="152">
        <f>((7.45/100)/1.96)*H164</f>
        <v>287.43316326530612</v>
      </c>
      <c r="J164" s="147">
        <f t="shared" si="132"/>
        <v>7.4499999999999997E-2</v>
      </c>
      <c r="K164" s="56"/>
      <c r="L164" s="152">
        <v>34</v>
      </c>
      <c r="M164" s="152">
        <f>((28.8/100)/1.96)*L164</f>
        <v>4.9959183673469392</v>
      </c>
      <c r="N164" s="147">
        <f t="shared" si="133"/>
        <v>0.28800000000000003</v>
      </c>
      <c r="O164" s="56"/>
      <c r="P164" s="152">
        <v>294</v>
      </c>
      <c r="Q164" s="152">
        <f>((51.19/100)/1.96)*P164</f>
        <v>76.784999999999997</v>
      </c>
      <c r="R164" s="147">
        <f t="shared" si="134"/>
        <v>0.51190000000000002</v>
      </c>
      <c r="S164" s="56"/>
      <c r="T164" s="152">
        <v>196</v>
      </c>
      <c r="U164" s="152">
        <f>((19.14/100)/1.96)*T164</f>
        <v>19.14</v>
      </c>
      <c r="V164" s="147">
        <f t="shared" si="135"/>
        <v>0.19140000000000001</v>
      </c>
      <c r="W164" s="56"/>
      <c r="X164" s="152">
        <v>20</v>
      </c>
      <c r="Y164" s="152">
        <f>((0/100)/1.96)*X164</f>
        <v>0</v>
      </c>
      <c r="Z164" s="147">
        <f t="shared" si="136"/>
        <v>0</v>
      </c>
      <c r="AA164" s="56"/>
      <c r="AB164" s="153">
        <f t="shared" si="137"/>
        <v>8106</v>
      </c>
      <c r="AC164" s="152">
        <f>SQRT(SUMSQ(E164,I164,M164,Q164,U164,Y164))</f>
        <v>300.679075130802</v>
      </c>
      <c r="AD164" s="147">
        <f t="shared" si="138"/>
        <v>7.2703057890003933E-2</v>
      </c>
    </row>
    <row r="165" spans="1:30" ht="11.25" customHeight="1" x14ac:dyDescent="0.3">
      <c r="A165" s="51">
        <v>1999</v>
      </c>
      <c r="B165" s="56"/>
      <c r="C165" s="56" t="s">
        <v>21</v>
      </c>
      <c r="D165" s="153">
        <v>684</v>
      </c>
      <c r="E165" s="152">
        <v>20</v>
      </c>
      <c r="F165" s="147">
        <f t="shared" si="131"/>
        <v>5.7309941520467832E-2</v>
      </c>
      <c r="G165" s="152"/>
      <c r="H165" s="153">
        <v>7994</v>
      </c>
      <c r="I165" s="56">
        <v>352</v>
      </c>
      <c r="J165" s="147">
        <f t="shared" si="132"/>
        <v>8.6304728546409817E-2</v>
      </c>
      <c r="K165" s="56"/>
      <c r="L165" s="56">
        <v>51</v>
      </c>
      <c r="M165" s="56">
        <v>5</v>
      </c>
      <c r="N165" s="147">
        <f t="shared" si="133"/>
        <v>0.19215686274509802</v>
      </c>
      <c r="O165" s="56"/>
      <c r="P165" s="56">
        <v>76</v>
      </c>
      <c r="Q165" s="56">
        <v>7</v>
      </c>
      <c r="R165" s="147">
        <f t="shared" si="134"/>
        <v>0.18052631578947367</v>
      </c>
      <c r="S165" s="56"/>
      <c r="T165" s="56">
        <v>126</v>
      </c>
      <c r="U165" s="56">
        <v>2</v>
      </c>
      <c r="V165" s="147">
        <f t="shared" si="135"/>
        <v>3.111111111111111E-2</v>
      </c>
      <c r="W165" s="56"/>
      <c r="X165" s="56">
        <v>4</v>
      </c>
      <c r="Y165" s="56">
        <v>0</v>
      </c>
      <c r="Z165" s="147">
        <f t="shared" si="136"/>
        <v>0</v>
      </c>
      <c r="AA165" s="56"/>
      <c r="AB165" s="153">
        <f t="shared" si="137"/>
        <v>8251</v>
      </c>
      <c r="AC165" s="152">
        <f>SQRT(SUMSQ(E165,I165,M165,Q165,U165,Y165))</f>
        <v>352.67832368888224</v>
      </c>
      <c r="AD165" s="147">
        <f t="shared" si="138"/>
        <v>8.3777665062442025E-2</v>
      </c>
    </row>
    <row r="166" spans="1:30" ht="11.25" customHeight="1" x14ac:dyDescent="0.3">
      <c r="A166" s="51">
        <v>2000</v>
      </c>
      <c r="B166" s="56"/>
      <c r="C166" s="56" t="s">
        <v>21</v>
      </c>
      <c r="D166" s="153">
        <v>648</v>
      </c>
      <c r="E166" s="152">
        <v>23</v>
      </c>
      <c r="F166" s="147">
        <f t="shared" si="131"/>
        <v>6.9567901234567894E-2</v>
      </c>
      <c r="G166" s="152"/>
      <c r="H166" s="153">
        <v>5429</v>
      </c>
      <c r="I166" s="56">
        <v>274</v>
      </c>
      <c r="J166" s="147">
        <f t="shared" si="132"/>
        <v>9.8920611530668626E-2</v>
      </c>
      <c r="K166" s="56"/>
      <c r="L166" s="56">
        <v>44</v>
      </c>
      <c r="M166" s="56">
        <v>13</v>
      </c>
      <c r="N166" s="147">
        <f t="shared" si="133"/>
        <v>0.5790909090909091</v>
      </c>
      <c r="O166" s="56"/>
      <c r="P166" s="56">
        <v>218</v>
      </c>
      <c r="Q166" s="56">
        <v>60</v>
      </c>
      <c r="R166" s="147">
        <f t="shared" si="134"/>
        <v>0.5394495412844037</v>
      </c>
      <c r="S166" s="56"/>
      <c r="T166" s="56">
        <v>84</v>
      </c>
      <c r="U166" s="56">
        <v>11</v>
      </c>
      <c r="V166" s="147">
        <f t="shared" si="135"/>
        <v>0.25666666666666665</v>
      </c>
      <c r="W166" s="56"/>
      <c r="X166" s="56">
        <v>24</v>
      </c>
      <c r="Y166" s="56">
        <v>15</v>
      </c>
      <c r="Z166" s="147">
        <f t="shared" si="136"/>
        <v>1.2250000000000001</v>
      </c>
      <c r="AA166" s="56"/>
      <c r="AB166" s="153">
        <f t="shared" si="137"/>
        <v>5799</v>
      </c>
      <c r="AC166" s="152">
        <f>SQRT(SUMSQ(E166,I166,M166,Q166,U166,Y166))</f>
        <v>282.34730386529282</v>
      </c>
      <c r="AD166" s="147">
        <f t="shared" si="138"/>
        <v>9.543036999068355E-2</v>
      </c>
    </row>
    <row r="167" spans="1:30" ht="11.25" customHeight="1" x14ac:dyDescent="0.3">
      <c r="A167" s="51">
        <v>2001</v>
      </c>
      <c r="B167" s="56"/>
      <c r="C167" s="56" t="s">
        <v>21</v>
      </c>
      <c r="D167" s="153">
        <v>1339</v>
      </c>
      <c r="E167" s="152">
        <v>34</v>
      </c>
      <c r="F167" s="147">
        <f t="shared" si="131"/>
        <v>4.9768483943241223E-2</v>
      </c>
      <c r="G167" s="152"/>
      <c r="H167" s="153">
        <v>12673</v>
      </c>
      <c r="I167" s="56">
        <v>380</v>
      </c>
      <c r="J167" s="147">
        <f t="shared" si="132"/>
        <v>5.8770614692653669E-2</v>
      </c>
      <c r="K167" s="56"/>
      <c r="L167" s="56">
        <v>188</v>
      </c>
      <c r="M167" s="56">
        <v>17</v>
      </c>
      <c r="N167" s="147">
        <f t="shared" si="133"/>
        <v>0.1772340425531915</v>
      </c>
      <c r="O167" s="56"/>
      <c r="P167" s="56">
        <v>292</v>
      </c>
      <c r="Q167" s="56">
        <v>30</v>
      </c>
      <c r="R167" s="147">
        <f t="shared" si="134"/>
        <v>0.20136986301369861</v>
      </c>
      <c r="S167" s="56"/>
      <c r="T167" s="56">
        <v>175</v>
      </c>
      <c r="U167" s="56">
        <v>24</v>
      </c>
      <c r="V167" s="147">
        <f t="shared" si="135"/>
        <v>0.26879999999999998</v>
      </c>
      <c r="W167" s="56"/>
      <c r="X167" s="56">
        <v>90</v>
      </c>
      <c r="Y167" s="56">
        <v>34</v>
      </c>
      <c r="Z167" s="147">
        <f t="shared" si="136"/>
        <v>0.74044444444444446</v>
      </c>
      <c r="AA167" s="56"/>
      <c r="AB167" s="153">
        <f t="shared" si="137"/>
        <v>13418</v>
      </c>
      <c r="AC167" s="152">
        <v>394</v>
      </c>
      <c r="AD167" s="147">
        <f t="shared" si="138"/>
        <v>5.755254136234908E-2</v>
      </c>
    </row>
    <row r="168" spans="1:30" ht="11.25" customHeight="1" x14ac:dyDescent="0.35">
      <c r="A168" s="157">
        <v>2002</v>
      </c>
      <c r="B168" s="161"/>
      <c r="C168" s="56" t="s">
        <v>21</v>
      </c>
      <c r="D168" s="153">
        <v>1339</v>
      </c>
      <c r="E168" s="157">
        <v>26</v>
      </c>
      <c r="F168" s="147">
        <f t="shared" si="131"/>
        <v>3.8058252427184462E-2</v>
      </c>
      <c r="G168" s="161"/>
      <c r="H168" s="153">
        <v>14846</v>
      </c>
      <c r="I168" s="157">
        <v>353</v>
      </c>
      <c r="J168" s="147">
        <f t="shared" si="132"/>
        <v>4.6603799003098474E-2</v>
      </c>
      <c r="K168" s="161"/>
      <c r="L168" s="157">
        <v>166</v>
      </c>
      <c r="M168" s="157">
        <v>10</v>
      </c>
      <c r="N168" s="147">
        <f t="shared" si="133"/>
        <v>0.1180722891566265</v>
      </c>
      <c r="O168" s="161"/>
      <c r="P168" s="157">
        <v>341</v>
      </c>
      <c r="Q168" s="157">
        <v>25</v>
      </c>
      <c r="R168" s="147">
        <f t="shared" si="134"/>
        <v>0.14369501466275661</v>
      </c>
      <c r="S168" s="161"/>
      <c r="T168" s="157">
        <v>916</v>
      </c>
      <c r="U168" s="157">
        <v>81</v>
      </c>
      <c r="V168" s="147">
        <f t="shared" si="135"/>
        <v>0.17331877729257641</v>
      </c>
      <c r="W168" s="161"/>
      <c r="X168" s="157">
        <v>54</v>
      </c>
      <c r="Y168" s="157">
        <v>8</v>
      </c>
      <c r="Z168" s="147">
        <f t="shared" si="136"/>
        <v>0.29037037037037033</v>
      </c>
      <c r="AA168" s="161"/>
      <c r="AB168" s="153">
        <v>16323</v>
      </c>
      <c r="AC168" s="157">
        <v>380</v>
      </c>
      <c r="AD168" s="147">
        <f t="shared" si="138"/>
        <v>4.5628867242541199E-2</v>
      </c>
    </row>
    <row r="169" spans="1:30" ht="11.25" customHeight="1" x14ac:dyDescent="0.3">
      <c r="A169" s="51">
        <v>2003</v>
      </c>
      <c r="B169" s="56"/>
      <c r="C169" s="56" t="s">
        <v>21</v>
      </c>
      <c r="D169" s="162">
        <v>1325</v>
      </c>
      <c r="E169" s="163">
        <v>21</v>
      </c>
      <c r="F169" s="147">
        <f t="shared" si="131"/>
        <v>3.1064150943396224E-2</v>
      </c>
      <c r="G169" s="163"/>
      <c r="H169" s="146">
        <v>15675</v>
      </c>
      <c r="I169" s="56">
        <v>247</v>
      </c>
      <c r="J169" s="147">
        <f t="shared" si="132"/>
        <v>3.0884848484848487E-2</v>
      </c>
      <c r="K169" s="56"/>
      <c r="L169" s="56">
        <v>238</v>
      </c>
      <c r="M169" s="56">
        <v>25</v>
      </c>
      <c r="N169" s="147">
        <f t="shared" si="133"/>
        <v>0.20588235294117646</v>
      </c>
      <c r="O169" s="56"/>
      <c r="P169" s="56">
        <v>219</v>
      </c>
      <c r="Q169" s="56">
        <v>14</v>
      </c>
      <c r="R169" s="147">
        <f t="shared" si="134"/>
        <v>0.12529680365296803</v>
      </c>
      <c r="S169" s="56"/>
      <c r="T169" s="56">
        <v>140</v>
      </c>
      <c r="U169" s="56">
        <v>9</v>
      </c>
      <c r="V169" s="147">
        <f t="shared" si="135"/>
        <v>0.12599999999999997</v>
      </c>
      <c r="W169" s="56"/>
      <c r="X169" s="56">
        <v>88</v>
      </c>
      <c r="Y169" s="56">
        <v>9</v>
      </c>
      <c r="Z169" s="147">
        <f t="shared" si="136"/>
        <v>0.20045454545454547</v>
      </c>
      <c r="AA169" s="56"/>
      <c r="AB169" s="146">
        <f t="shared" si="137"/>
        <v>16360</v>
      </c>
      <c r="AC169" s="31">
        <v>254</v>
      </c>
      <c r="AD169" s="147">
        <f t="shared" si="138"/>
        <v>3.0430317848410757E-2</v>
      </c>
    </row>
    <row r="170" spans="1:30" ht="11.25" customHeight="1" x14ac:dyDescent="0.3">
      <c r="A170" s="51">
        <v>2004</v>
      </c>
      <c r="B170" s="56"/>
      <c r="C170" s="56" t="s">
        <v>21</v>
      </c>
      <c r="D170" s="162">
        <v>1143</v>
      </c>
      <c r="E170" s="163">
        <v>13</v>
      </c>
      <c r="F170" s="147">
        <f t="shared" si="131"/>
        <v>2.2292213473315836E-2</v>
      </c>
      <c r="G170" s="163"/>
      <c r="H170" s="146">
        <v>13527</v>
      </c>
      <c r="I170" s="56">
        <v>179</v>
      </c>
      <c r="J170" s="147">
        <f t="shared" si="132"/>
        <v>2.5936275596954241E-2</v>
      </c>
      <c r="K170" s="56"/>
      <c r="L170" s="56">
        <v>99</v>
      </c>
      <c r="M170" s="56">
        <v>3</v>
      </c>
      <c r="N170" s="147">
        <f t="shared" si="133"/>
        <v>5.9393939393939395E-2</v>
      </c>
      <c r="O170" s="56"/>
      <c r="P170" s="56">
        <v>366</v>
      </c>
      <c r="Q170" s="56">
        <v>25</v>
      </c>
      <c r="R170" s="147">
        <f t="shared" si="134"/>
        <v>0.13387978142076504</v>
      </c>
      <c r="S170" s="56"/>
      <c r="T170" s="56">
        <v>210</v>
      </c>
      <c r="U170" s="56">
        <v>10</v>
      </c>
      <c r="V170" s="147">
        <f t="shared" si="135"/>
        <v>9.3333333333333324E-2</v>
      </c>
      <c r="W170" s="56"/>
      <c r="X170" s="56">
        <v>25</v>
      </c>
      <c r="Y170" s="56">
        <v>4</v>
      </c>
      <c r="Z170" s="147">
        <f t="shared" si="136"/>
        <v>0.31359999999999999</v>
      </c>
      <c r="AA170" s="56"/>
      <c r="AB170" s="146">
        <f t="shared" si="137"/>
        <v>14227</v>
      </c>
      <c r="AC170" s="31">
        <v>185</v>
      </c>
      <c r="AD170" s="147">
        <f t="shared" si="138"/>
        <v>2.5486750544738875E-2</v>
      </c>
    </row>
    <row r="171" spans="1:30" ht="11.25" customHeight="1" x14ac:dyDescent="0.3">
      <c r="A171" s="51">
        <v>2005</v>
      </c>
      <c r="B171" s="56"/>
      <c r="C171" s="56" t="s">
        <v>21</v>
      </c>
      <c r="D171" s="162">
        <v>270</v>
      </c>
      <c r="E171" s="163">
        <v>2</v>
      </c>
      <c r="F171" s="147">
        <f t="shared" si="131"/>
        <v>1.4518518518518519E-2</v>
      </c>
      <c r="G171" s="163"/>
      <c r="H171" s="146">
        <v>4520</v>
      </c>
      <c r="I171" s="56">
        <v>38</v>
      </c>
      <c r="J171" s="147">
        <f t="shared" si="132"/>
        <v>1.6477876106194691E-2</v>
      </c>
      <c r="K171" s="56"/>
      <c r="L171" s="56">
        <v>32</v>
      </c>
      <c r="M171" s="56">
        <v>1</v>
      </c>
      <c r="N171" s="147">
        <f t="shared" si="133"/>
        <v>6.1249999999999999E-2</v>
      </c>
      <c r="O171" s="56"/>
      <c r="P171" s="56">
        <v>39</v>
      </c>
      <c r="Q171" s="56">
        <v>1</v>
      </c>
      <c r="R171" s="147">
        <f t="shared" si="134"/>
        <v>5.0256410256410255E-2</v>
      </c>
      <c r="S171" s="56"/>
      <c r="T171" s="56">
        <v>40</v>
      </c>
      <c r="U171" s="56">
        <v>2</v>
      </c>
      <c r="V171" s="147">
        <f t="shared" si="135"/>
        <v>9.8000000000000004E-2</v>
      </c>
      <c r="W171" s="56"/>
      <c r="X171" s="56">
        <v>4</v>
      </c>
      <c r="Y171" s="56">
        <v>0</v>
      </c>
      <c r="Z171" s="147">
        <f t="shared" si="136"/>
        <v>0</v>
      </c>
      <c r="AA171" s="56"/>
      <c r="AB171" s="146">
        <v>4635</v>
      </c>
      <c r="AC171" s="31">
        <v>38</v>
      </c>
      <c r="AD171" s="147">
        <f t="shared" si="138"/>
        <v>1.6069039913700109E-2</v>
      </c>
    </row>
    <row r="172" spans="1:30" ht="11.25" customHeight="1" x14ac:dyDescent="0.3">
      <c r="A172" s="51">
        <v>2006</v>
      </c>
      <c r="B172" s="56"/>
      <c r="C172" s="56" t="s">
        <v>21</v>
      </c>
      <c r="D172" s="162">
        <v>371</v>
      </c>
      <c r="E172" s="163">
        <v>2</v>
      </c>
      <c r="F172" s="147">
        <f>E172/D172*1.96</f>
        <v>1.0566037735849057E-2</v>
      </c>
      <c r="G172" s="163"/>
      <c r="H172" s="146">
        <v>3406</v>
      </c>
      <c r="I172" s="56">
        <v>34</v>
      </c>
      <c r="J172" s="147">
        <f>I172/H172*1.96</f>
        <v>1.9565472695243686E-2</v>
      </c>
      <c r="K172" s="56"/>
      <c r="L172" s="56">
        <v>29</v>
      </c>
      <c r="M172" s="56">
        <v>1</v>
      </c>
      <c r="N172" s="147">
        <f>M172/L172*1.96</f>
        <v>6.7586206896551718E-2</v>
      </c>
      <c r="O172" s="56"/>
      <c r="P172" s="56">
        <v>47</v>
      </c>
      <c r="Q172" s="56">
        <v>2</v>
      </c>
      <c r="R172" s="147">
        <f>Q172/P172*1.96</f>
        <v>8.3404255319148926E-2</v>
      </c>
      <c r="S172" s="56"/>
      <c r="T172" s="56">
        <v>304</v>
      </c>
      <c r="U172" s="56">
        <v>16</v>
      </c>
      <c r="V172" s="147">
        <f>U172/T172*1.96</f>
        <v>0.1031578947368421</v>
      </c>
      <c r="W172" s="56"/>
      <c r="X172" s="56">
        <v>84</v>
      </c>
      <c r="Y172" s="56">
        <v>0</v>
      </c>
      <c r="Z172" s="147">
        <f>Y172/X172*1.96</f>
        <v>0</v>
      </c>
      <c r="AA172" s="56"/>
      <c r="AB172" s="146">
        <v>3870</v>
      </c>
      <c r="AC172" s="31">
        <v>41</v>
      </c>
      <c r="AD172" s="147">
        <f>AC172/AB172*1.96</f>
        <v>2.0764857881136949E-2</v>
      </c>
    </row>
    <row r="173" spans="1:30" ht="11.25" customHeight="1" x14ac:dyDescent="0.3">
      <c r="A173" s="51">
        <v>2007</v>
      </c>
      <c r="B173" s="56"/>
      <c r="C173" s="56" t="s">
        <v>21</v>
      </c>
      <c r="D173" s="162">
        <v>534</v>
      </c>
      <c r="E173" s="163">
        <v>3</v>
      </c>
      <c r="F173" s="147">
        <f>E173/D173*1.96</f>
        <v>1.1011235955056179E-2</v>
      </c>
      <c r="G173" s="163"/>
      <c r="H173" s="146">
        <v>6729</v>
      </c>
      <c r="I173" s="56">
        <v>52</v>
      </c>
      <c r="J173" s="147">
        <f>I173/H173*1.96</f>
        <v>1.5146381334522218E-2</v>
      </c>
      <c r="K173" s="56"/>
      <c r="L173" s="56">
        <v>37</v>
      </c>
      <c r="M173" s="56">
        <v>1</v>
      </c>
      <c r="N173" s="147">
        <f>M173/L173*1.96</f>
        <v>5.2972972972972973E-2</v>
      </c>
      <c r="O173" s="56"/>
      <c r="P173" s="56">
        <v>61</v>
      </c>
      <c r="Q173" s="56">
        <v>3</v>
      </c>
      <c r="R173" s="147">
        <f>Q173/P173*1.96</f>
        <v>9.6393442622950812E-2</v>
      </c>
      <c r="S173" s="56"/>
      <c r="T173" s="56">
        <v>28</v>
      </c>
      <c r="U173" s="56">
        <v>1</v>
      </c>
      <c r="V173" s="147">
        <f>U173/T173*1.96</f>
        <v>6.9999999999999993E-2</v>
      </c>
      <c r="W173" s="56"/>
      <c r="X173" s="56">
        <v>6</v>
      </c>
      <c r="Y173" s="56">
        <v>0</v>
      </c>
      <c r="Z173" s="147">
        <f>Y173/X173*1.96</f>
        <v>0</v>
      </c>
      <c r="AA173" s="56"/>
      <c r="AB173" s="146">
        <f>X173+T173+P173+L173+H173</f>
        <v>6861</v>
      </c>
      <c r="AC173" s="31">
        <v>52</v>
      </c>
      <c r="AD173" s="147">
        <f>AC173/AB173*1.96</f>
        <v>1.4854977408541029E-2</v>
      </c>
    </row>
    <row r="174" spans="1:30" ht="11.25" customHeight="1" x14ac:dyDescent="0.3">
      <c r="A174" s="51">
        <v>2008</v>
      </c>
      <c r="B174" s="56"/>
      <c r="C174" s="56" t="s">
        <v>21</v>
      </c>
      <c r="D174" s="162">
        <v>622</v>
      </c>
      <c r="E174" s="163">
        <v>4</v>
      </c>
      <c r="F174" s="147">
        <f>E174/D174*1.96</f>
        <v>1.2604501607717042E-2</v>
      </c>
      <c r="G174" s="163"/>
      <c r="H174" s="146">
        <v>6890</v>
      </c>
      <c r="I174" s="56">
        <v>63</v>
      </c>
      <c r="J174" s="147">
        <f>I174/H174*1.96</f>
        <v>1.7921625544267055E-2</v>
      </c>
      <c r="K174" s="56"/>
      <c r="L174" s="56">
        <v>41</v>
      </c>
      <c r="M174" s="56">
        <v>2</v>
      </c>
      <c r="N174" s="147">
        <f>M174/L174*1.96</f>
        <v>9.5609756097560977E-2</v>
      </c>
      <c r="O174" s="56"/>
      <c r="P174" s="56">
        <v>66</v>
      </c>
      <c r="Q174" s="56">
        <v>3</v>
      </c>
      <c r="R174" s="147">
        <f>Q174/P174*1.96</f>
        <v>8.9090909090909096E-2</v>
      </c>
      <c r="S174" s="56"/>
      <c r="T174" s="56">
        <v>412</v>
      </c>
      <c r="U174" s="56">
        <v>9</v>
      </c>
      <c r="V174" s="147">
        <f>U174/T174*1.96</f>
        <v>4.2815533980582528E-2</v>
      </c>
      <c r="W174" s="56"/>
      <c r="X174" s="56">
        <v>58</v>
      </c>
      <c r="Y174" s="56">
        <v>3</v>
      </c>
      <c r="Z174" s="147">
        <f>Y174/X174*1.96</f>
        <v>0.10137931034482758</v>
      </c>
      <c r="AA174" s="56"/>
      <c r="AB174" s="146">
        <f>X174+T174+P174+L174+H174</f>
        <v>7467</v>
      </c>
      <c r="AC174" s="31">
        <v>64</v>
      </c>
      <c r="AD174" s="147">
        <f>AC174/AB174*1.96</f>
        <v>1.679925003348065E-2</v>
      </c>
    </row>
    <row r="175" spans="1:30" ht="11.25" customHeight="1" x14ac:dyDescent="0.3">
      <c r="A175" s="51">
        <v>2009</v>
      </c>
      <c r="B175" s="56"/>
      <c r="C175" s="56" t="s">
        <v>21</v>
      </c>
      <c r="D175" s="162">
        <v>719</v>
      </c>
      <c r="E175" s="163">
        <v>7</v>
      </c>
      <c r="F175" s="147">
        <f t="shared" si="131"/>
        <v>1.9082058414464535E-2</v>
      </c>
      <c r="G175" s="163"/>
      <c r="H175" s="146">
        <v>7968</v>
      </c>
      <c r="I175" s="56">
        <v>84</v>
      </c>
      <c r="J175" s="147">
        <f t="shared" si="132"/>
        <v>2.0662650602409637E-2</v>
      </c>
      <c r="K175" s="56"/>
      <c r="L175" s="56">
        <v>25</v>
      </c>
      <c r="M175" s="56">
        <v>1</v>
      </c>
      <c r="N175" s="147">
        <f t="shared" si="133"/>
        <v>7.8399999999999997E-2</v>
      </c>
      <c r="O175" s="56"/>
      <c r="P175" s="56">
        <v>144</v>
      </c>
      <c r="Q175" s="56">
        <v>10</v>
      </c>
      <c r="R175" s="147">
        <f t="shared" si="134"/>
        <v>0.13611111111111113</v>
      </c>
      <c r="S175" s="56"/>
      <c r="T175" s="56">
        <v>133</v>
      </c>
      <c r="U175" s="56">
        <v>4</v>
      </c>
      <c r="V175" s="147">
        <f t="shared" si="135"/>
        <v>5.894736842105263E-2</v>
      </c>
      <c r="W175" s="56"/>
      <c r="X175" s="56">
        <v>57</v>
      </c>
      <c r="Y175" s="56">
        <v>5</v>
      </c>
      <c r="Z175" s="147">
        <f t="shared" si="136"/>
        <v>0.17192982456140349</v>
      </c>
      <c r="AA175" s="56"/>
      <c r="AB175" s="146">
        <f>X175+T175+P175+L175+H175</f>
        <v>8327</v>
      </c>
      <c r="AC175" s="31">
        <v>85</v>
      </c>
      <c r="AD175" s="147">
        <f t="shared" si="138"/>
        <v>2.0007205476161881E-2</v>
      </c>
    </row>
    <row r="176" spans="1:30" ht="11.25" customHeight="1" x14ac:dyDescent="0.3">
      <c r="A176" s="51">
        <v>2010</v>
      </c>
      <c r="B176" s="56"/>
      <c r="C176" s="56" t="s">
        <v>21</v>
      </c>
      <c r="D176" s="162">
        <v>760</v>
      </c>
      <c r="E176" s="163">
        <v>8</v>
      </c>
      <c r="F176" s="147">
        <f t="shared" ref="F176:F185" si="139">E176/D176*1.96</f>
        <v>2.0631578947368421E-2</v>
      </c>
      <c r="G176" s="163"/>
      <c r="H176" s="146">
        <v>8300</v>
      </c>
      <c r="I176" s="56">
        <v>125</v>
      </c>
      <c r="J176" s="147">
        <f t="shared" ref="J176:J185" si="140">I176/H176*1.96</f>
        <v>2.9518072289156625E-2</v>
      </c>
      <c r="K176" s="56"/>
      <c r="L176" s="56">
        <v>15</v>
      </c>
      <c r="M176" s="56">
        <v>1</v>
      </c>
      <c r="N176" s="147">
        <f>M176/L176*1.96</f>
        <v>0.13066666666666665</v>
      </c>
      <c r="O176" s="56"/>
      <c r="P176" s="56">
        <v>168</v>
      </c>
      <c r="Q176" s="56">
        <v>7</v>
      </c>
      <c r="R176" s="147">
        <f t="shared" ref="R176:R185" si="141">Q176/P176*1.96</f>
        <v>8.1666666666666665E-2</v>
      </c>
      <c r="S176" s="56"/>
      <c r="T176" s="56">
        <v>109</v>
      </c>
      <c r="U176" s="56">
        <v>2</v>
      </c>
      <c r="V176" s="147">
        <f t="shared" ref="V176:V185" si="142">U176/T176*1.96</f>
        <v>3.5963302752293577E-2</v>
      </c>
      <c r="W176" s="56"/>
      <c r="X176" s="56">
        <v>12</v>
      </c>
      <c r="Y176" s="56">
        <v>1</v>
      </c>
      <c r="Z176" s="147">
        <f t="shared" ref="Z176:Z185" si="143">Y176/X176*1.96</f>
        <v>0.16333333333333333</v>
      </c>
      <c r="AA176" s="56"/>
      <c r="AB176" s="146">
        <v>8605</v>
      </c>
      <c r="AC176" s="31">
        <v>125</v>
      </c>
      <c r="AD176" s="147">
        <f t="shared" ref="AD176:AD185" si="144">AC176/AB176*1.96</f>
        <v>2.8471818710052294E-2</v>
      </c>
    </row>
    <row r="177" spans="1:38" ht="11.25" customHeight="1" x14ac:dyDescent="0.3">
      <c r="A177" s="51">
        <v>2011</v>
      </c>
      <c r="B177" s="56"/>
      <c r="C177" s="56" t="s">
        <v>21</v>
      </c>
      <c r="D177" s="162">
        <v>836</v>
      </c>
      <c r="E177" s="163">
        <v>11</v>
      </c>
      <c r="F177" s="147">
        <f t="shared" si="139"/>
        <v>2.5789473684210525E-2</v>
      </c>
      <c r="G177" s="163"/>
      <c r="H177" s="146">
        <v>10695</v>
      </c>
      <c r="I177" s="56">
        <v>136</v>
      </c>
      <c r="J177" s="147">
        <f t="shared" si="140"/>
        <v>2.4923796166432911E-2</v>
      </c>
      <c r="K177" s="56"/>
      <c r="L177" s="56">
        <v>17</v>
      </c>
      <c r="M177" s="56">
        <v>1</v>
      </c>
      <c r="N177" s="147">
        <f>M177/L177*1.96</f>
        <v>0.11529411764705882</v>
      </c>
      <c r="O177" s="56"/>
      <c r="P177" s="56">
        <v>80</v>
      </c>
      <c r="Q177" s="56">
        <v>5</v>
      </c>
      <c r="R177" s="147">
        <f t="shared" si="141"/>
        <v>0.1225</v>
      </c>
      <c r="S177" s="56"/>
      <c r="T177" s="56">
        <v>135</v>
      </c>
      <c r="U177" s="56">
        <v>17</v>
      </c>
      <c r="V177" s="147">
        <f t="shared" si="142"/>
        <v>0.24681481481481479</v>
      </c>
      <c r="W177" s="56"/>
      <c r="X177" s="56">
        <v>72</v>
      </c>
      <c r="Y177" s="56">
        <v>7</v>
      </c>
      <c r="Z177" s="147">
        <f t="shared" si="143"/>
        <v>0.19055555555555556</v>
      </c>
      <c r="AA177" s="56"/>
      <c r="AB177" s="146">
        <v>10962</v>
      </c>
      <c r="AC177" s="31">
        <v>137</v>
      </c>
      <c r="AD177" s="147">
        <f t="shared" si="144"/>
        <v>2.4495530012771393E-2</v>
      </c>
    </row>
    <row r="178" spans="1:38" ht="11.25" customHeight="1" x14ac:dyDescent="0.3">
      <c r="A178" s="51">
        <v>2012</v>
      </c>
      <c r="B178" s="56"/>
      <c r="C178" s="56" t="s">
        <v>21</v>
      </c>
      <c r="D178" s="146">
        <v>937</v>
      </c>
      <c r="E178" s="157">
        <v>14</v>
      </c>
      <c r="F178" s="147">
        <f t="shared" si="139"/>
        <v>2.9284951974386339E-2</v>
      </c>
      <c r="G178" s="154"/>
      <c r="H178" s="146">
        <v>13295</v>
      </c>
      <c r="I178" s="157">
        <v>219</v>
      </c>
      <c r="J178" s="147">
        <f t="shared" si="140"/>
        <v>3.22858217374953E-2</v>
      </c>
      <c r="K178" s="154"/>
      <c r="L178" s="157">
        <v>4</v>
      </c>
      <c r="M178" s="157">
        <v>1</v>
      </c>
      <c r="N178" s="147">
        <f>M178/L178*1.96</f>
        <v>0.49</v>
      </c>
      <c r="O178" s="154"/>
      <c r="P178" s="146">
        <v>173</v>
      </c>
      <c r="Q178" s="157">
        <v>25</v>
      </c>
      <c r="R178" s="147">
        <f t="shared" si="141"/>
        <v>0.2832369942196532</v>
      </c>
      <c r="S178" s="154"/>
      <c r="T178" s="146">
        <v>127</v>
      </c>
      <c r="U178" s="157">
        <v>9</v>
      </c>
      <c r="V178" s="147">
        <f t="shared" si="142"/>
        <v>0.13889763779527559</v>
      </c>
      <c r="W178" s="154"/>
      <c r="X178" s="157">
        <v>36</v>
      </c>
      <c r="Y178" s="157">
        <v>5</v>
      </c>
      <c r="Z178" s="147">
        <f t="shared" si="143"/>
        <v>0.27222222222222225</v>
      </c>
      <c r="AA178" s="154"/>
      <c r="AB178" s="146">
        <v>13635</v>
      </c>
      <c r="AC178" s="157">
        <v>221</v>
      </c>
      <c r="AD178" s="147">
        <f t="shared" si="144"/>
        <v>3.1768243491015771E-2</v>
      </c>
    </row>
    <row r="179" spans="1:38" ht="11.25" customHeight="1" x14ac:dyDescent="0.3">
      <c r="A179" s="51">
        <v>2013</v>
      </c>
      <c r="B179" s="56"/>
      <c r="C179" s="56" t="s">
        <v>21</v>
      </c>
      <c r="D179" s="146">
        <v>867</v>
      </c>
      <c r="E179" s="157">
        <v>15</v>
      </c>
      <c r="F179" s="147">
        <f t="shared" si="139"/>
        <v>3.3910034602076124E-2</v>
      </c>
      <c r="G179" s="154"/>
      <c r="H179" s="146">
        <v>7126</v>
      </c>
      <c r="I179" s="157">
        <v>154</v>
      </c>
      <c r="J179" s="147">
        <f t="shared" si="140"/>
        <v>4.2357563850687618E-2</v>
      </c>
      <c r="K179" s="154"/>
      <c r="L179" s="157">
        <v>9</v>
      </c>
      <c r="M179" s="157">
        <v>2</v>
      </c>
      <c r="N179" s="147">
        <f>M179/L179*1.96</f>
        <v>0.43555555555555553</v>
      </c>
      <c r="O179" s="154"/>
      <c r="P179" s="146">
        <v>155</v>
      </c>
      <c r="Q179" s="157">
        <v>17</v>
      </c>
      <c r="R179" s="147">
        <f t="shared" si="141"/>
        <v>0.21496774193548387</v>
      </c>
      <c r="S179" s="154"/>
      <c r="T179" s="146">
        <v>113</v>
      </c>
      <c r="U179" s="157">
        <v>8</v>
      </c>
      <c r="V179" s="147">
        <f t="shared" si="142"/>
        <v>0.13876106194690266</v>
      </c>
      <c r="W179" s="154"/>
      <c r="X179" s="157">
        <v>8</v>
      </c>
      <c r="Y179" s="157">
        <v>2</v>
      </c>
      <c r="Z179" s="147">
        <f t="shared" si="143"/>
        <v>0.49</v>
      </c>
      <c r="AA179" s="154"/>
      <c r="AB179" s="146">
        <v>7411</v>
      </c>
      <c r="AC179" s="157">
        <v>154</v>
      </c>
      <c r="AD179" s="147">
        <f t="shared" si="144"/>
        <v>4.0728646606395899E-2</v>
      </c>
    </row>
    <row r="180" spans="1:38" ht="11.25" customHeight="1" x14ac:dyDescent="0.3">
      <c r="A180" s="51">
        <v>2014</v>
      </c>
      <c r="B180" s="56"/>
      <c r="C180" s="56" t="s">
        <v>21</v>
      </c>
      <c r="D180" s="146">
        <v>1022</v>
      </c>
      <c r="E180" s="157">
        <v>14</v>
      </c>
      <c r="F180" s="147">
        <f t="shared" si="139"/>
        <v>2.6849315068493147E-2</v>
      </c>
      <c r="G180" s="154"/>
      <c r="H180" s="146">
        <v>9315</v>
      </c>
      <c r="I180" s="157">
        <v>131</v>
      </c>
      <c r="J180" s="147">
        <f t="shared" si="140"/>
        <v>2.7564143853998926E-2</v>
      </c>
      <c r="K180" s="154"/>
      <c r="L180" s="157">
        <v>0</v>
      </c>
      <c r="M180" s="157">
        <v>0</v>
      </c>
      <c r="N180" s="147">
        <v>0</v>
      </c>
      <c r="O180" s="154"/>
      <c r="P180" s="146">
        <v>129</v>
      </c>
      <c r="Q180" s="157">
        <v>18</v>
      </c>
      <c r="R180" s="147">
        <f t="shared" si="141"/>
        <v>0.27348837209302324</v>
      </c>
      <c r="S180" s="154"/>
      <c r="T180" s="146">
        <v>563</v>
      </c>
      <c r="U180" s="157">
        <v>22</v>
      </c>
      <c r="V180" s="147">
        <f t="shared" si="142"/>
        <v>7.6589698046181182E-2</v>
      </c>
      <c r="W180" s="154"/>
      <c r="X180" s="157">
        <v>78</v>
      </c>
      <c r="Y180" s="157">
        <v>15</v>
      </c>
      <c r="Z180" s="147">
        <f t="shared" si="143"/>
        <v>0.37692307692307692</v>
      </c>
      <c r="AA180" s="154"/>
      <c r="AB180" s="146">
        <v>10085</v>
      </c>
      <c r="AC180" s="157">
        <v>135</v>
      </c>
      <c r="AD180" s="147">
        <f t="shared" si="144"/>
        <v>2.6236985622211207E-2</v>
      </c>
    </row>
    <row r="181" spans="1:38" ht="11.25" customHeight="1" x14ac:dyDescent="0.3">
      <c r="A181" s="51">
        <v>2015</v>
      </c>
      <c r="B181" s="56"/>
      <c r="C181" s="56" t="s">
        <v>21</v>
      </c>
      <c r="D181" s="146">
        <v>820</v>
      </c>
      <c r="E181" s="157">
        <v>14</v>
      </c>
      <c r="F181" s="147">
        <f t="shared" ref="F181" si="145">E181/D181*1.96</f>
        <v>3.3463414634146343E-2</v>
      </c>
      <c r="G181" s="154"/>
      <c r="H181" s="146">
        <v>8626</v>
      </c>
      <c r="I181" s="157">
        <v>183</v>
      </c>
      <c r="J181" s="147">
        <f t="shared" ref="J181" si="146">I181/H181*1.96</f>
        <v>4.1581265940180849E-2</v>
      </c>
      <c r="K181" s="154"/>
      <c r="L181" s="157">
        <v>0</v>
      </c>
      <c r="M181" s="157">
        <v>0</v>
      </c>
      <c r="N181" s="147">
        <v>0</v>
      </c>
      <c r="O181" s="154"/>
      <c r="P181" s="146">
        <v>263</v>
      </c>
      <c r="Q181" s="157">
        <v>19</v>
      </c>
      <c r="R181" s="147">
        <f t="shared" ref="R181" si="147">Q181/P181*1.96</f>
        <v>0.14159695817490492</v>
      </c>
      <c r="S181" s="154"/>
      <c r="T181" s="146">
        <v>153</v>
      </c>
      <c r="U181" s="157">
        <v>12</v>
      </c>
      <c r="V181" s="147">
        <f t="shared" ref="V181" si="148">U181/T181*1.96</f>
        <v>0.15372549019607842</v>
      </c>
      <c r="W181" s="154"/>
      <c r="X181" s="157">
        <v>41</v>
      </c>
      <c r="Y181" s="157">
        <v>3</v>
      </c>
      <c r="Z181" s="147">
        <f t="shared" ref="Z181" si="149">Y181/X181*1.96</f>
        <v>0.14341463414634145</v>
      </c>
      <c r="AA181" s="154"/>
      <c r="AB181" s="146">
        <v>9084</v>
      </c>
      <c r="AC181" s="157">
        <v>184</v>
      </c>
      <c r="AD181" s="147">
        <f t="shared" ref="AD181" si="150">AC181/AB181*1.96</f>
        <v>3.9700572435050638E-2</v>
      </c>
    </row>
    <row r="182" spans="1:38" ht="11.25" customHeight="1" x14ac:dyDescent="0.3">
      <c r="A182" s="51">
        <v>2016</v>
      </c>
      <c r="B182" s="56"/>
      <c r="C182" s="56" t="s">
        <v>21</v>
      </c>
      <c r="D182" s="146">
        <v>645</v>
      </c>
      <c r="E182" s="157">
        <v>14</v>
      </c>
      <c r="F182" s="147">
        <f t="shared" si="139"/>
        <v>4.2542635658914731E-2</v>
      </c>
      <c r="G182" s="154"/>
      <c r="H182" s="146">
        <v>4837</v>
      </c>
      <c r="I182" s="157">
        <v>155</v>
      </c>
      <c r="J182" s="147">
        <f t="shared" si="140"/>
        <v>6.2807525325615038E-2</v>
      </c>
      <c r="K182" s="154"/>
      <c r="L182" s="157">
        <v>15</v>
      </c>
      <c r="M182" s="157">
        <v>1</v>
      </c>
      <c r="N182" s="147">
        <f t="shared" ref="N182:N183" si="151">M182/L182*1.96</f>
        <v>0.13066666666666665</v>
      </c>
      <c r="O182" s="154"/>
      <c r="P182" s="146">
        <v>34</v>
      </c>
      <c r="Q182" s="157">
        <v>7</v>
      </c>
      <c r="R182" s="147">
        <f t="shared" si="141"/>
        <v>0.40352941176470586</v>
      </c>
      <c r="S182" s="154"/>
      <c r="T182" s="146">
        <v>233</v>
      </c>
      <c r="U182" s="157">
        <v>23</v>
      </c>
      <c r="V182" s="147">
        <f t="shared" si="142"/>
        <v>0.1934763948497854</v>
      </c>
      <c r="W182" s="154"/>
      <c r="X182" s="157">
        <v>81</v>
      </c>
      <c r="Y182" s="157">
        <v>12</v>
      </c>
      <c r="Z182" s="147">
        <f t="shared" si="143"/>
        <v>0.29037037037037033</v>
      </c>
      <c r="AA182" s="154"/>
      <c r="AB182" s="146">
        <v>5200</v>
      </c>
      <c r="AC182" s="157">
        <v>158</v>
      </c>
      <c r="AD182" s="147">
        <f t="shared" si="144"/>
        <v>5.9553846153846152E-2</v>
      </c>
    </row>
    <row r="183" spans="1:38" ht="11.25" customHeight="1" x14ac:dyDescent="0.3">
      <c r="A183" s="51">
        <v>2017</v>
      </c>
      <c r="B183" s="56"/>
      <c r="C183" s="56" t="s">
        <v>21</v>
      </c>
      <c r="D183" s="156">
        <v>543</v>
      </c>
      <c r="E183" s="158">
        <v>16</v>
      </c>
      <c r="F183" s="159">
        <f t="shared" si="139"/>
        <v>5.7753222836095762E-2</v>
      </c>
      <c r="G183" s="155"/>
      <c r="H183" s="156">
        <v>4760</v>
      </c>
      <c r="I183" s="158">
        <v>147</v>
      </c>
      <c r="J183" s="159">
        <f t="shared" si="140"/>
        <v>6.0529411764705887E-2</v>
      </c>
      <c r="K183" s="155"/>
      <c r="L183" s="158">
        <v>19</v>
      </c>
      <c r="M183" s="158">
        <v>2</v>
      </c>
      <c r="N183" s="159">
        <f t="shared" si="151"/>
        <v>0.2063157894736842</v>
      </c>
      <c r="O183" s="155"/>
      <c r="P183" s="156">
        <v>41</v>
      </c>
      <c r="Q183" s="158">
        <v>4</v>
      </c>
      <c r="R183" s="159">
        <f t="shared" si="141"/>
        <v>0.19121951219512195</v>
      </c>
      <c r="S183" s="155"/>
      <c r="T183" s="156">
        <v>107</v>
      </c>
      <c r="U183" s="158">
        <v>9</v>
      </c>
      <c r="V183" s="159">
        <f t="shared" si="142"/>
        <v>0.16485981308411213</v>
      </c>
      <c r="W183" s="155"/>
      <c r="X183" s="158">
        <v>10</v>
      </c>
      <c r="Y183" s="158">
        <v>2</v>
      </c>
      <c r="Z183" s="159">
        <f t="shared" si="143"/>
        <v>0.39200000000000002</v>
      </c>
      <c r="AA183" s="155"/>
      <c r="AB183" s="156">
        <v>4937</v>
      </c>
      <c r="AC183" s="158">
        <v>148</v>
      </c>
      <c r="AD183" s="159">
        <f t="shared" si="144"/>
        <v>5.8756329754911893E-2</v>
      </c>
    </row>
    <row r="184" spans="1:38" ht="11.25" customHeight="1" x14ac:dyDescent="0.3">
      <c r="A184" s="51">
        <v>2018</v>
      </c>
      <c r="B184" s="56"/>
      <c r="C184" s="56" t="s">
        <v>21</v>
      </c>
      <c r="D184" s="156">
        <v>352</v>
      </c>
      <c r="E184" s="158">
        <v>27</v>
      </c>
      <c r="F184" s="159">
        <f t="shared" si="139"/>
        <v>0.15034090909090908</v>
      </c>
      <c r="G184" s="155"/>
      <c r="H184" s="156">
        <v>2085</v>
      </c>
      <c r="I184" s="158">
        <v>152</v>
      </c>
      <c r="J184" s="159">
        <f t="shared" si="140"/>
        <v>0.14288729016786569</v>
      </c>
      <c r="K184" s="155"/>
      <c r="L184" s="158">
        <v>0</v>
      </c>
      <c r="M184" s="158">
        <v>0</v>
      </c>
      <c r="N184" s="147">
        <v>0</v>
      </c>
      <c r="O184" s="155"/>
      <c r="P184" s="156">
        <v>21</v>
      </c>
      <c r="Q184" s="158">
        <v>4</v>
      </c>
      <c r="R184" s="159">
        <f t="shared" si="141"/>
        <v>0.37333333333333329</v>
      </c>
      <c r="S184" s="155"/>
      <c r="T184" s="156">
        <v>209</v>
      </c>
      <c r="U184" s="158">
        <v>40</v>
      </c>
      <c r="V184" s="159">
        <f t="shared" si="142"/>
        <v>0.37511961722488035</v>
      </c>
      <c r="W184" s="155"/>
      <c r="X184" s="158">
        <v>4</v>
      </c>
      <c r="Y184" s="158">
        <v>0</v>
      </c>
      <c r="Z184" s="159">
        <f t="shared" si="143"/>
        <v>0</v>
      </c>
      <c r="AA184" s="155"/>
      <c r="AB184" s="156">
        <v>2319</v>
      </c>
      <c r="AC184" s="158">
        <v>157</v>
      </c>
      <c r="AD184" s="159">
        <f t="shared" si="144"/>
        <v>0.13269512721000432</v>
      </c>
    </row>
    <row r="185" spans="1:38" ht="11.25" customHeight="1" x14ac:dyDescent="0.3">
      <c r="A185" s="51">
        <v>2019</v>
      </c>
      <c r="B185" s="56"/>
      <c r="C185" s="56" t="s">
        <v>21</v>
      </c>
      <c r="D185" s="156">
        <v>316</v>
      </c>
      <c r="E185" s="160">
        <v>34.349946718448336</v>
      </c>
      <c r="F185" s="159">
        <f t="shared" si="139"/>
        <v>0.21305663154480614</v>
      </c>
      <c r="G185" s="155"/>
      <c r="H185" s="156">
        <v>3961</v>
      </c>
      <c r="I185" s="160">
        <v>406.31359692193342</v>
      </c>
      <c r="J185" s="159">
        <f t="shared" si="140"/>
        <v>0.2010539383910602</v>
      </c>
      <c r="K185" s="155"/>
      <c r="L185" s="160">
        <v>0</v>
      </c>
      <c r="M185" s="160">
        <v>0</v>
      </c>
      <c r="N185" s="147">
        <v>0</v>
      </c>
      <c r="O185" s="155"/>
      <c r="P185" s="155">
        <v>8</v>
      </c>
      <c r="Q185" s="160">
        <v>0</v>
      </c>
      <c r="R185" s="159">
        <f t="shared" si="141"/>
        <v>0</v>
      </c>
      <c r="S185" s="155"/>
      <c r="T185" s="155">
        <v>46.193679918450563</v>
      </c>
      <c r="U185" s="160">
        <v>5.6723115234475792</v>
      </c>
      <c r="V185" s="159">
        <f t="shared" si="142"/>
        <v>0.24067644330532409</v>
      </c>
      <c r="W185" s="155"/>
      <c r="X185" s="160">
        <v>45.355759429153913</v>
      </c>
      <c r="Y185" s="160">
        <v>39.706180664133058</v>
      </c>
      <c r="Z185" s="159">
        <f t="shared" si="143"/>
        <v>1.715859575083573</v>
      </c>
      <c r="AA185" s="155"/>
      <c r="AB185" s="164">
        <f>SUM(H185,L185,P185,T185,X185)</f>
        <v>4060.5494393476042</v>
      </c>
      <c r="AC185" s="158">
        <v>408</v>
      </c>
      <c r="AD185" s="159">
        <f t="shared" si="144"/>
        <v>0.19693886552665199</v>
      </c>
    </row>
    <row r="186" spans="1:38" ht="11.25" customHeight="1" x14ac:dyDescent="0.3">
      <c r="A186" s="51">
        <v>2020</v>
      </c>
      <c r="B186" s="154"/>
      <c r="C186" s="56" t="s">
        <v>21</v>
      </c>
      <c r="D186" s="132">
        <v>240.79572446555815</v>
      </c>
      <c r="E186" s="139">
        <v>44.880966797345202</v>
      </c>
      <c r="F186" s="165">
        <v>0.36531668125768063</v>
      </c>
      <c r="G186" s="139"/>
      <c r="H186" s="132">
        <v>1916.1163895486936</v>
      </c>
      <c r="I186" s="164">
        <v>330.27625373511114</v>
      </c>
      <c r="J186" s="165">
        <v>0.33784036337859796</v>
      </c>
      <c r="K186" s="139"/>
      <c r="L186" s="138">
        <v>15.171021377672204</v>
      </c>
      <c r="M186" s="139">
        <v>13.13451069396158</v>
      </c>
      <c r="N186" s="165">
        <v>1.6968957013041084</v>
      </c>
      <c r="O186" s="139"/>
      <c r="P186" s="164">
        <v>55.427553444180525</v>
      </c>
      <c r="Q186" s="139">
        <v>32.836276734903947</v>
      </c>
      <c r="R186" s="147">
        <v>1.16113915194229</v>
      </c>
      <c r="S186" s="139"/>
      <c r="T186" s="132">
        <v>62.085510688836081</v>
      </c>
      <c r="U186" s="139">
        <v>6.5672553469807893</v>
      </c>
      <c r="V186" s="147">
        <v>0.20732406542637807</v>
      </c>
      <c r="W186" s="139"/>
      <c r="X186" s="138">
        <v>7</v>
      </c>
      <c r="Y186" s="138">
        <v>0</v>
      </c>
      <c r="Z186" s="147">
        <v>0</v>
      </c>
      <c r="AA186" s="139"/>
      <c r="AB186" s="132">
        <v>2055.8004750593823</v>
      </c>
      <c r="AC186" s="164">
        <v>332.22924173689609</v>
      </c>
      <c r="AD186" s="147">
        <v>0.31674733112682407</v>
      </c>
    </row>
    <row r="187" spans="1:38" ht="11.25" customHeight="1" x14ac:dyDescent="0.3">
      <c r="A187" s="51">
        <v>2021</v>
      </c>
      <c r="B187" s="154"/>
      <c r="C187" s="56" t="s">
        <v>21</v>
      </c>
      <c r="D187" s="132">
        <v>8</v>
      </c>
      <c r="E187" s="139">
        <v>0</v>
      </c>
      <c r="F187" s="165">
        <v>0</v>
      </c>
      <c r="G187" s="139"/>
      <c r="H187" s="132">
        <v>101</v>
      </c>
      <c r="I187" s="164">
        <v>0</v>
      </c>
      <c r="J187" s="165">
        <v>0</v>
      </c>
      <c r="K187" s="139"/>
      <c r="L187" s="138">
        <v>0</v>
      </c>
      <c r="M187" s="164">
        <v>0</v>
      </c>
      <c r="N187" s="165">
        <v>0</v>
      </c>
      <c r="O187" s="139"/>
      <c r="P187" s="164">
        <v>21</v>
      </c>
      <c r="Q187" s="139">
        <v>0</v>
      </c>
      <c r="R187" s="147">
        <v>0</v>
      </c>
      <c r="S187" s="139"/>
      <c r="T187" s="138">
        <v>0</v>
      </c>
      <c r="U187" s="164">
        <v>0</v>
      </c>
      <c r="V187" s="165">
        <v>0</v>
      </c>
      <c r="W187" s="139"/>
      <c r="X187" s="138">
        <v>0</v>
      </c>
      <c r="Y187" s="164">
        <v>0</v>
      </c>
      <c r="Z187" s="165">
        <v>0</v>
      </c>
      <c r="AA187" s="139"/>
      <c r="AB187" s="89">
        <v>122</v>
      </c>
      <c r="AC187" s="164">
        <v>0</v>
      </c>
      <c r="AD187" s="147">
        <v>0</v>
      </c>
    </row>
    <row r="188" spans="1:38" ht="11.25" customHeight="1" x14ac:dyDescent="0.3">
      <c r="A188" s="51">
        <v>2022</v>
      </c>
      <c r="B188" s="154"/>
      <c r="C188" s="56" t="s">
        <v>21</v>
      </c>
      <c r="D188" s="132">
        <v>2</v>
      </c>
      <c r="E188" s="139">
        <v>0</v>
      </c>
      <c r="F188" s="165">
        <v>0</v>
      </c>
      <c r="G188" s="139"/>
      <c r="H188" s="138">
        <v>0</v>
      </c>
      <c r="I188" s="164">
        <v>0</v>
      </c>
      <c r="J188" s="165">
        <v>0</v>
      </c>
      <c r="K188" s="139"/>
      <c r="L188" s="138">
        <v>0</v>
      </c>
      <c r="M188" s="164">
        <v>0</v>
      </c>
      <c r="N188" s="165">
        <v>0</v>
      </c>
      <c r="O188" s="139"/>
      <c r="P188" s="164">
        <v>0</v>
      </c>
      <c r="Q188" s="164">
        <v>0</v>
      </c>
      <c r="R188" s="165">
        <v>0</v>
      </c>
      <c r="S188" s="139"/>
      <c r="T188" s="138">
        <v>0</v>
      </c>
      <c r="U188" s="164">
        <v>0</v>
      </c>
      <c r="V188" s="165">
        <v>0</v>
      </c>
      <c r="W188" s="139"/>
      <c r="X188" s="138">
        <v>0</v>
      </c>
      <c r="Y188" s="164">
        <v>0</v>
      </c>
      <c r="Z188" s="165">
        <v>0</v>
      </c>
      <c r="AA188" s="139"/>
      <c r="AB188" s="138">
        <v>0</v>
      </c>
      <c r="AC188" s="164">
        <v>0</v>
      </c>
      <c r="AD188" s="165">
        <v>0</v>
      </c>
    </row>
    <row r="189" spans="1:38" ht="11.25" customHeight="1" x14ac:dyDescent="0.3">
      <c r="A189" s="51">
        <f>A188+1</f>
        <v>2023</v>
      </c>
      <c r="B189" s="154"/>
      <c r="C189" s="56" t="s">
        <v>21</v>
      </c>
      <c r="D189" s="197">
        <v>0</v>
      </c>
      <c r="E189" s="198">
        <v>0</v>
      </c>
      <c r="F189" s="165">
        <v>0</v>
      </c>
      <c r="G189" s="198"/>
      <c r="H189" s="197">
        <v>0</v>
      </c>
      <c r="I189" s="197">
        <v>0</v>
      </c>
      <c r="J189" s="165">
        <v>0</v>
      </c>
      <c r="K189" s="198"/>
      <c r="L189" s="198">
        <v>0</v>
      </c>
      <c r="M189" s="198">
        <v>0</v>
      </c>
      <c r="N189" s="165">
        <v>0</v>
      </c>
      <c r="O189" s="198"/>
      <c r="P189" s="197">
        <v>0</v>
      </c>
      <c r="Q189" s="198">
        <v>0</v>
      </c>
      <c r="R189" s="165">
        <v>0</v>
      </c>
      <c r="S189" s="198"/>
      <c r="T189" s="197">
        <v>0</v>
      </c>
      <c r="U189" s="198">
        <v>0</v>
      </c>
      <c r="V189" s="165">
        <v>0</v>
      </c>
      <c r="W189" s="198"/>
      <c r="X189" s="198">
        <v>0</v>
      </c>
      <c r="Y189" s="198">
        <v>0</v>
      </c>
      <c r="Z189" s="165">
        <v>0</v>
      </c>
      <c r="AA189" s="198"/>
      <c r="AB189" s="197">
        <v>0</v>
      </c>
      <c r="AC189" s="197">
        <v>0</v>
      </c>
      <c r="AD189" s="165">
        <v>0</v>
      </c>
    </row>
    <row r="190" spans="1:38" ht="11.25" customHeight="1" x14ac:dyDescent="0.3">
      <c r="A190" s="51">
        <f>A189+1</f>
        <v>2024</v>
      </c>
      <c r="B190" s="154"/>
      <c r="C190" s="56" t="s">
        <v>21</v>
      </c>
      <c r="D190" s="197">
        <f>$AL$5</f>
        <v>0</v>
      </c>
      <c r="E190" s="198">
        <f>$AT$5</f>
        <v>0</v>
      </c>
      <c r="F190" s="165">
        <f>IFERROR(E190/D190*1.96,0)</f>
        <v>0</v>
      </c>
      <c r="G190" s="198"/>
      <c r="H190" s="197">
        <f>$AL$9</f>
        <v>0</v>
      </c>
      <c r="I190" s="197">
        <f>$AT$9</f>
        <v>0</v>
      </c>
      <c r="J190" s="165">
        <f>IFERROR(I190/H190*1.96,0)</f>
        <v>0</v>
      </c>
      <c r="K190" s="198"/>
      <c r="L190" s="198">
        <f>$AL$7</f>
        <v>0</v>
      </c>
      <c r="M190" s="198">
        <f>$AT$7</f>
        <v>0</v>
      </c>
      <c r="N190" s="165">
        <f>IFERROR(M190/L190*1.96,0)</f>
        <v>0</v>
      </c>
      <c r="O190" s="198"/>
      <c r="P190" s="197">
        <f>$AL$4</f>
        <v>0</v>
      </c>
      <c r="Q190" s="198">
        <f>$AT$4</f>
        <v>0</v>
      </c>
      <c r="R190" s="165">
        <f>IFERROR(Q190/P190*1.96,0)</f>
        <v>0</v>
      </c>
      <c r="S190" s="198"/>
      <c r="T190" s="197">
        <f>$AL$8</f>
        <v>0</v>
      </c>
      <c r="U190" s="198">
        <f>$AT$8</f>
        <v>0</v>
      </c>
      <c r="V190" s="165">
        <f>IFERROR(U190/T190*1.96,0)</f>
        <v>0</v>
      </c>
      <c r="W190" s="198"/>
      <c r="X190" s="198">
        <f>$AL$3</f>
        <v>0</v>
      </c>
      <c r="Y190" s="198">
        <f>$AT$3</f>
        <v>0</v>
      </c>
      <c r="Z190" s="165">
        <f>IFERROR(Y190/X190*1.96,0)</f>
        <v>0</v>
      </c>
      <c r="AA190" s="198"/>
      <c r="AB190" s="197">
        <f>SUM(H190,L190,P190,T190,X190)</f>
        <v>0</v>
      </c>
      <c r="AC190" s="197">
        <f>$AT$18</f>
        <v>0</v>
      </c>
      <c r="AD190" s="165">
        <f>IFERROR(AC190/AB190*1.96,0)</f>
        <v>0</v>
      </c>
    </row>
    <row r="191" spans="1:38" ht="11.25" customHeight="1" x14ac:dyDescent="0.3">
      <c r="A191" s="11" t="s">
        <v>12</v>
      </c>
      <c r="B191" s="40"/>
      <c r="C191" s="40"/>
      <c r="D191" s="40">
        <f>MIN(D162:D190)</f>
        <v>0</v>
      </c>
      <c r="E191" s="40"/>
      <c r="F191" s="79"/>
      <c r="G191" s="40"/>
      <c r="H191" s="40">
        <f>MIN(H162:H190)</f>
        <v>0</v>
      </c>
      <c r="I191" s="40"/>
      <c r="J191" s="79"/>
      <c r="K191" s="40"/>
      <c r="L191" s="40">
        <f>MIN(L162:L190)</f>
        <v>0</v>
      </c>
      <c r="M191" s="40"/>
      <c r="N191" s="79"/>
      <c r="O191" s="40"/>
      <c r="P191" s="40">
        <f>MIN(P162:P190)</f>
        <v>0</v>
      </c>
      <c r="Q191" s="40"/>
      <c r="R191" s="79"/>
      <c r="S191" s="40"/>
      <c r="T191" s="40">
        <f>MIN(T162:T190)</f>
        <v>0</v>
      </c>
      <c r="U191" s="40"/>
      <c r="V191" s="79"/>
      <c r="W191" s="40"/>
      <c r="X191" s="40">
        <f>MIN(X162:X190)</f>
        <v>0</v>
      </c>
      <c r="Y191" s="40"/>
      <c r="Z191" s="79"/>
      <c r="AA191" s="40"/>
      <c r="AB191" s="40">
        <f>MIN(AB162:AB190)</f>
        <v>0</v>
      </c>
      <c r="AC191" s="40"/>
      <c r="AD191" s="79"/>
    </row>
    <row r="192" spans="1:38" ht="11.25" customHeight="1" x14ac:dyDescent="0.35">
      <c r="A192" s="14" t="s">
        <v>13</v>
      </c>
      <c r="B192" s="9"/>
      <c r="C192" s="9"/>
      <c r="D192" s="9">
        <f>AVERAGE(D162:D190)</f>
        <v>646.18000478157091</v>
      </c>
      <c r="E192" s="9"/>
      <c r="F192" s="21"/>
      <c r="G192" s="9"/>
      <c r="H192" s="9">
        <f>AVERAGE(H162:H190)</f>
        <v>6562.3311413913343</v>
      </c>
      <c r="I192" s="9"/>
      <c r="J192" s="21"/>
      <c r="K192" s="9"/>
      <c r="L192" s="9">
        <f>AVERAGE(L162:L190)</f>
        <v>37.990546116471457</v>
      </c>
      <c r="M192" s="9"/>
      <c r="N192" s="21"/>
      <c r="O192" s="9"/>
      <c r="P192" s="9">
        <f>AVERAGE(P162:P190)</f>
        <v>120.91897104979932</v>
      </c>
      <c r="Q192" s="9"/>
      <c r="R192" s="21"/>
      <c r="S192" s="9"/>
      <c r="T192" s="9">
        <f>AVERAGE(T162:T190)</f>
        <v>165.48280900369954</v>
      </c>
      <c r="U192" s="9"/>
      <c r="V192" s="21"/>
      <c r="W192" s="9"/>
      <c r="X192" s="9">
        <f>AVERAGE(X162:X190)</f>
        <v>31.626916869763924</v>
      </c>
      <c r="Y192" s="9"/>
      <c r="Z192" s="21"/>
      <c r="AA192" s="9"/>
      <c r="AB192" s="9">
        <f>AVERAGE(AB162:AB190)</f>
        <v>6917.1434878793443</v>
      </c>
      <c r="AC192" s="9"/>
      <c r="AD192" s="21"/>
      <c r="AF192" s="129"/>
      <c r="AG192"/>
      <c r="AH192"/>
      <c r="AI192"/>
      <c r="AJ192"/>
      <c r="AK192"/>
      <c r="AL192" s="130"/>
    </row>
    <row r="193" spans="1:38" ht="11.25" customHeight="1" x14ac:dyDescent="0.3">
      <c r="A193" s="16" t="s">
        <v>14</v>
      </c>
      <c r="B193" s="23"/>
      <c r="C193" s="23"/>
      <c r="D193" s="23">
        <f>MAX(D162:D190)</f>
        <v>1339</v>
      </c>
      <c r="E193" s="23"/>
      <c r="F193" s="80"/>
      <c r="G193" s="23"/>
      <c r="H193" s="23">
        <f>MAX(H162:H190)</f>
        <v>15675</v>
      </c>
      <c r="I193" s="23"/>
      <c r="J193" s="80"/>
      <c r="K193" s="23"/>
      <c r="L193" s="23">
        <f>MAX(L162:L190)</f>
        <v>238</v>
      </c>
      <c r="M193" s="23"/>
      <c r="N193" s="80"/>
      <c r="O193" s="23"/>
      <c r="P193" s="23">
        <f>MAX(P162:P190)</f>
        <v>366</v>
      </c>
      <c r="Q193" s="23"/>
      <c r="R193" s="80"/>
      <c r="S193" s="23"/>
      <c r="T193" s="23">
        <f>MAX(T162:T190)</f>
        <v>916</v>
      </c>
      <c r="U193" s="23"/>
      <c r="V193" s="80"/>
      <c r="W193" s="23"/>
      <c r="X193" s="23">
        <f>MAX(X162:X190)</f>
        <v>90</v>
      </c>
      <c r="Y193" s="23"/>
      <c r="Z193" s="80"/>
      <c r="AA193" s="23"/>
      <c r="AB193" s="23">
        <f>MAX(AB162:AB190)</f>
        <v>16360</v>
      </c>
      <c r="AC193" s="23"/>
      <c r="AD193" s="80"/>
      <c r="AF193"/>
      <c r="AG193"/>
      <c r="AH193"/>
      <c r="AI193"/>
      <c r="AJ193"/>
      <c r="AK193"/>
      <c r="AL193" s="130"/>
    </row>
    <row r="194" spans="1:38" ht="11.25" customHeight="1" x14ac:dyDescent="0.3">
      <c r="A194" s="6"/>
      <c r="B194" s="5"/>
      <c r="C194" s="5"/>
      <c r="D194" s="71"/>
      <c r="E194" s="5"/>
      <c r="F194" s="81"/>
      <c r="G194" s="5"/>
      <c r="H194" s="71"/>
      <c r="I194" s="5"/>
      <c r="J194" s="81"/>
      <c r="K194" s="5"/>
      <c r="L194" s="5"/>
      <c r="M194" s="5"/>
      <c r="N194" s="81"/>
      <c r="O194" s="5"/>
      <c r="P194" s="5"/>
      <c r="Q194" s="5"/>
      <c r="R194" s="81"/>
      <c r="S194" s="5"/>
      <c r="T194" s="5"/>
      <c r="U194" s="5"/>
      <c r="V194" s="81"/>
      <c r="W194" s="5"/>
      <c r="X194" s="5"/>
      <c r="Y194" s="5"/>
      <c r="Z194" s="81"/>
      <c r="AA194" s="5"/>
      <c r="AB194" s="71"/>
      <c r="AC194" s="5"/>
      <c r="AD194" s="81"/>
      <c r="AF194"/>
      <c r="AG194" s="120"/>
      <c r="AH194" s="120"/>
      <c r="AI194" s="120"/>
      <c r="AJ194" s="120"/>
      <c r="AK194" s="120"/>
      <c r="AL194" s="130"/>
    </row>
    <row r="195" spans="1:38" ht="11.25" customHeight="1" x14ac:dyDescent="0.3">
      <c r="A195" s="25"/>
      <c r="B195" s="99"/>
      <c r="C195" s="206" t="s">
        <v>0</v>
      </c>
      <c r="D195" s="203" t="s">
        <v>1</v>
      </c>
      <c r="E195" s="203"/>
      <c r="F195" s="203"/>
      <c r="G195" s="26"/>
      <c r="H195" s="203" t="s">
        <v>2</v>
      </c>
      <c r="I195" s="203"/>
      <c r="J195" s="204"/>
      <c r="K195" s="26"/>
      <c r="L195" s="203" t="s">
        <v>3</v>
      </c>
      <c r="M195" s="203"/>
      <c r="N195" s="204"/>
      <c r="O195" s="26"/>
      <c r="P195" s="203" t="s">
        <v>4</v>
      </c>
      <c r="Q195" s="203"/>
      <c r="R195" s="204"/>
      <c r="S195" s="26"/>
      <c r="T195" s="203" t="s">
        <v>5</v>
      </c>
      <c r="U195" s="203"/>
      <c r="V195" s="204"/>
      <c r="W195" s="26"/>
      <c r="X195" s="203" t="s">
        <v>6</v>
      </c>
      <c r="Y195" s="203"/>
      <c r="Z195" s="204"/>
      <c r="AA195" s="26"/>
      <c r="AB195" s="203" t="s">
        <v>7</v>
      </c>
      <c r="AC195" s="205"/>
      <c r="AD195" s="204"/>
      <c r="AF195"/>
      <c r="AG195" s="120"/>
      <c r="AH195" s="120"/>
      <c r="AI195" s="120"/>
      <c r="AJ195" s="120"/>
      <c r="AK195" s="120"/>
      <c r="AL195" s="131"/>
    </row>
    <row r="196" spans="1:38" ht="11.25" customHeight="1" x14ac:dyDescent="0.3">
      <c r="A196" s="27" t="s">
        <v>8</v>
      </c>
      <c r="B196" s="27"/>
      <c r="C196" s="207"/>
      <c r="D196" s="68" t="s">
        <v>9</v>
      </c>
      <c r="E196" s="27" t="s">
        <v>10</v>
      </c>
      <c r="F196" s="78" t="s">
        <v>11</v>
      </c>
      <c r="G196" s="27"/>
      <c r="H196" s="68" t="s">
        <v>9</v>
      </c>
      <c r="I196" s="27" t="s">
        <v>10</v>
      </c>
      <c r="J196" s="78" t="s">
        <v>11</v>
      </c>
      <c r="K196" s="27"/>
      <c r="L196" s="27" t="s">
        <v>9</v>
      </c>
      <c r="M196" s="27" t="s">
        <v>10</v>
      </c>
      <c r="N196" s="78" t="s">
        <v>11</v>
      </c>
      <c r="O196" s="27"/>
      <c r="P196" s="27" t="s">
        <v>9</v>
      </c>
      <c r="Q196" s="27" t="s">
        <v>10</v>
      </c>
      <c r="R196" s="78" t="s">
        <v>11</v>
      </c>
      <c r="S196" s="27"/>
      <c r="T196" s="27" t="s">
        <v>9</v>
      </c>
      <c r="U196" s="27" t="s">
        <v>10</v>
      </c>
      <c r="V196" s="78" t="s">
        <v>11</v>
      </c>
      <c r="W196" s="27"/>
      <c r="X196" s="27" t="s">
        <v>9</v>
      </c>
      <c r="Y196" s="27" t="s">
        <v>10</v>
      </c>
      <c r="Z196" s="78" t="s">
        <v>11</v>
      </c>
      <c r="AA196" s="27"/>
      <c r="AB196" s="68" t="s">
        <v>9</v>
      </c>
      <c r="AC196" s="27" t="s">
        <v>10</v>
      </c>
      <c r="AD196" s="78" t="s">
        <v>11</v>
      </c>
      <c r="AF196"/>
      <c r="AG196" s="121"/>
      <c r="AH196" s="121"/>
      <c r="AI196" s="121"/>
      <c r="AJ196" s="121"/>
      <c r="AK196" s="121"/>
      <c r="AL196" s="130"/>
    </row>
    <row r="197" spans="1:38" ht="11.25" customHeight="1" x14ac:dyDescent="0.35">
      <c r="A197" s="41" t="s">
        <v>20</v>
      </c>
      <c r="B197" s="29"/>
      <c r="C197" s="29"/>
      <c r="D197" s="69"/>
      <c r="E197" s="29"/>
      <c r="F197" s="21"/>
      <c r="G197" s="29"/>
      <c r="H197" s="69"/>
      <c r="I197" s="29"/>
      <c r="J197" s="21"/>
      <c r="K197" s="29"/>
      <c r="L197" s="29"/>
      <c r="M197" s="29"/>
      <c r="N197" s="21"/>
      <c r="O197" s="29"/>
      <c r="P197" s="29"/>
      <c r="Q197" s="29"/>
      <c r="R197" s="21"/>
      <c r="S197" s="29"/>
      <c r="T197" s="29"/>
      <c r="U197" s="29"/>
      <c r="V197" s="21"/>
      <c r="W197" s="29"/>
      <c r="X197" s="29"/>
      <c r="Y197" s="29"/>
      <c r="Z197" s="21"/>
      <c r="AA197" s="50"/>
      <c r="AB197" s="74"/>
      <c r="AC197" s="50"/>
      <c r="AD197" s="21"/>
      <c r="AF197"/>
      <c r="AG197" s="121"/>
      <c r="AH197" s="121"/>
      <c r="AI197" s="121"/>
      <c r="AJ197" s="121"/>
      <c r="AK197" s="121"/>
      <c r="AL197" s="130"/>
    </row>
    <row r="198" spans="1:38" ht="11.25" customHeight="1" x14ac:dyDescent="0.3">
      <c r="A198" s="51">
        <v>1996</v>
      </c>
      <c r="B198" s="53">
        <f t="shared" ref="B198:B205" si="152">SUM(B114,B41,B77,B5,B162)</f>
        <v>0</v>
      </c>
      <c r="C198" s="52" t="s">
        <v>21</v>
      </c>
      <c r="D198" s="73">
        <f t="shared" ref="D198:D205" si="153">SUM(D114,D41,D77,D5,D162)</f>
        <v>16606.220129599998</v>
      </c>
      <c r="E198" s="53">
        <f t="shared" ref="E198:E205" si="154">SQRT(SUMSQ(E114,E41,E77,E5,E162))</f>
        <v>84.571344080987032</v>
      </c>
      <c r="F198" s="35">
        <f t="shared" ref="F198:F211" si="155">E198/D198*1.96</f>
        <v>9.9817919493475557E-3</v>
      </c>
      <c r="G198" s="53"/>
      <c r="H198" s="73">
        <f t="shared" ref="H198:H205" si="156">SUM(H114,H41,H77,H5,H162)</f>
        <v>145545.45592159999</v>
      </c>
      <c r="I198" s="53">
        <f t="shared" ref="I198:I205" si="157">SQRT(SUMSQ(I114,I41,I77,I5,I162))</f>
        <v>644.42230954369575</v>
      </c>
      <c r="J198" s="35">
        <f t="shared" ref="J198:J211" si="158">I198/H198*1.96</f>
        <v>8.6781666848191538E-3</v>
      </c>
      <c r="K198" s="54"/>
      <c r="L198" s="53">
        <f t="shared" ref="L198:L205" si="159">SUM(L114,L41,L77,L5,L162)</f>
        <v>451.55481600000002</v>
      </c>
      <c r="M198" s="53">
        <f t="shared" ref="M198:M205" si="160">SQRT(SUMSQ(M114,M41,M77,M5,M162))</f>
        <v>12.371780524158963</v>
      </c>
      <c r="N198" s="35">
        <f t="shared" ref="N198:N211" si="161">M198/L198*1.96</f>
        <v>5.3700434516795334E-2</v>
      </c>
      <c r="O198" s="54"/>
      <c r="P198" s="53">
        <f t="shared" ref="P198:P205" si="162">SUM(P114,P41,P77,P5,P162)</f>
        <v>4811.2350159999996</v>
      </c>
      <c r="Q198" s="53">
        <f t="shared" ref="Q198:Q205" si="163">SQRT(SUMSQ(Q114,Q41,Q77,Q5,Q162))</f>
        <v>56.20383707741685</v>
      </c>
      <c r="R198" s="35">
        <f t="shared" ref="R198:R211" si="164">Q198/P198*1.96</f>
        <v>2.2896308391794643E-2</v>
      </c>
      <c r="S198" s="54"/>
      <c r="T198" s="53">
        <f t="shared" ref="T198:T205" si="165">SUM(T114,T41,T77,T5,T162)</f>
        <v>2972.7485231999999</v>
      </c>
      <c r="U198" s="53">
        <f t="shared" ref="U198:U205" si="166">SQRT(SUMSQ(U114,U41,U77,U5,U162))</f>
        <v>50.302966518344746</v>
      </c>
      <c r="V198" s="35">
        <f t="shared" ref="V198:V211" si="167">U198/T198*1.96</f>
        <v>3.3165877842174452E-2</v>
      </c>
      <c r="W198" s="54"/>
      <c r="X198" s="53">
        <f t="shared" ref="X198:X205" si="168">SUM(X114,X41,X77,X5,X162)</f>
        <v>350.48665313599997</v>
      </c>
      <c r="Y198" s="53">
        <f t="shared" ref="Y198:Y205" si="169">SQRT(SUMSQ(Y114,Y41,Y77,Y5,Y162))</f>
        <v>11.512941078737112</v>
      </c>
      <c r="Z198" s="35">
        <f t="shared" ref="Z198:Z211" si="170">Y198/X198*1.96</f>
        <v>6.4382949571459597E-2</v>
      </c>
      <c r="AA198" s="54"/>
      <c r="AB198" s="73">
        <f t="shared" ref="AB198:AB205" si="171">SUM(AB114,AB41,AB77,AB5,AB162)</f>
        <v>154131.48092993599</v>
      </c>
      <c r="AC198" s="53">
        <f t="shared" ref="AC198:AC205" si="172">SQRT(SUMSQ(AC114,AC41,AC77,AC5,AC162))</f>
        <v>654.58100628240538</v>
      </c>
      <c r="AD198" s="35">
        <f t="shared" ref="AD198:AD211" si="173">AC198/AB198*1.96</f>
        <v>8.3239242533244846E-3</v>
      </c>
      <c r="AF198"/>
      <c r="AG198" s="121"/>
      <c r="AH198" s="121"/>
      <c r="AI198" s="121"/>
      <c r="AJ198" s="121"/>
      <c r="AK198" s="121"/>
      <c r="AL198" s="130"/>
    </row>
    <row r="199" spans="1:38" ht="11.25" customHeight="1" x14ac:dyDescent="0.3">
      <c r="A199" s="51">
        <v>1997</v>
      </c>
      <c r="B199" s="53">
        <f t="shared" si="152"/>
        <v>0</v>
      </c>
      <c r="C199" s="52" t="s">
        <v>21</v>
      </c>
      <c r="D199" s="73">
        <f t="shared" si="153"/>
        <v>14923.2042846</v>
      </c>
      <c r="E199" s="53">
        <f t="shared" si="154"/>
        <v>113.83071817065543</v>
      </c>
      <c r="F199" s="35">
        <f t="shared" si="155"/>
        <v>1.4950422399881046E-2</v>
      </c>
      <c r="G199" s="53"/>
      <c r="H199" s="73">
        <f t="shared" si="156"/>
        <v>148940.03078920001</v>
      </c>
      <c r="I199" s="53">
        <f t="shared" si="157"/>
        <v>591.98055215933414</v>
      </c>
      <c r="J199" s="35">
        <f t="shared" si="158"/>
        <v>7.7902621349292059E-3</v>
      </c>
      <c r="K199" s="54"/>
      <c r="L199" s="53">
        <f t="shared" si="159"/>
        <v>464</v>
      </c>
      <c r="M199" s="53">
        <f t="shared" si="160"/>
        <v>13.30413469565007</v>
      </c>
      <c r="N199" s="35">
        <f t="shared" si="161"/>
        <v>5.619850000748737E-2</v>
      </c>
      <c r="O199" s="54"/>
      <c r="P199" s="53">
        <f t="shared" si="162"/>
        <v>776.98759099999995</v>
      </c>
      <c r="Q199" s="53">
        <f t="shared" si="163"/>
        <v>25.951899341424859</v>
      </c>
      <c r="R199" s="35">
        <f t="shared" si="164"/>
        <v>6.546529609787903E-2</v>
      </c>
      <c r="S199" s="54"/>
      <c r="T199" s="53">
        <f t="shared" si="165"/>
        <v>843.97374730000001</v>
      </c>
      <c r="U199" s="53">
        <f t="shared" si="166"/>
        <v>27.009747987792917</v>
      </c>
      <c r="V199" s="35">
        <f t="shared" si="167"/>
        <v>6.2726010406643967E-2</v>
      </c>
      <c r="W199" s="54"/>
      <c r="X199" s="53">
        <f t="shared" si="168"/>
        <v>88.338176657999995</v>
      </c>
      <c r="Y199" s="53">
        <f t="shared" si="169"/>
        <v>6.116310539277122</v>
      </c>
      <c r="Z199" s="35">
        <f t="shared" si="170"/>
        <v>0.13570541198053487</v>
      </c>
      <c r="AA199" s="54"/>
      <c r="AB199" s="73">
        <f t="shared" si="171"/>
        <v>151113.33030415801</v>
      </c>
      <c r="AC199" s="53">
        <f t="shared" si="172"/>
        <v>603.91459938845799</v>
      </c>
      <c r="AD199" s="35">
        <f t="shared" si="173"/>
        <v>7.8330125636097373E-3</v>
      </c>
      <c r="AF199"/>
      <c r="AG199" s="121"/>
      <c r="AH199" s="121"/>
      <c r="AI199" s="121"/>
      <c r="AJ199" s="121"/>
      <c r="AK199" s="121"/>
      <c r="AL199" s="130"/>
    </row>
    <row r="200" spans="1:38" ht="11.25" customHeight="1" x14ac:dyDescent="0.3">
      <c r="A200" s="51">
        <v>1998</v>
      </c>
      <c r="B200" s="53">
        <f t="shared" si="152"/>
        <v>0</v>
      </c>
      <c r="C200" s="52" t="s">
        <v>21</v>
      </c>
      <c r="D200" s="73">
        <f t="shared" si="153"/>
        <v>17360</v>
      </c>
      <c r="E200" s="53">
        <f t="shared" si="154"/>
        <v>84.201234263407059</v>
      </c>
      <c r="F200" s="35">
        <f t="shared" si="155"/>
        <v>9.5065909652233774E-3</v>
      </c>
      <c r="G200" s="53"/>
      <c r="H200" s="73">
        <f t="shared" si="156"/>
        <v>176581</v>
      </c>
      <c r="I200" s="53">
        <f t="shared" si="157"/>
        <v>1031.6456869219685</v>
      </c>
      <c r="J200" s="35">
        <f t="shared" si="158"/>
        <v>1.1450980266093511E-2</v>
      </c>
      <c r="K200" s="54"/>
      <c r="L200" s="53">
        <f t="shared" si="159"/>
        <v>549</v>
      </c>
      <c r="M200" s="53">
        <f t="shared" si="160"/>
        <v>13.526241175330066</v>
      </c>
      <c r="N200" s="35">
        <f t="shared" si="161"/>
        <v>4.829040565327309E-2</v>
      </c>
      <c r="O200" s="54"/>
      <c r="P200" s="53">
        <f t="shared" si="162"/>
        <v>2685</v>
      </c>
      <c r="Q200" s="53">
        <f t="shared" si="163"/>
        <v>102.10257697531439</v>
      </c>
      <c r="R200" s="35">
        <f t="shared" si="164"/>
        <v>7.453297984045297E-2</v>
      </c>
      <c r="S200" s="54"/>
      <c r="T200" s="53">
        <f t="shared" si="165"/>
        <v>1933</v>
      </c>
      <c r="U200" s="53">
        <f t="shared" si="166"/>
        <v>70.365755875994111</v>
      </c>
      <c r="V200" s="35">
        <f t="shared" si="167"/>
        <v>7.1348619512130604E-2</v>
      </c>
      <c r="W200" s="54"/>
      <c r="X200" s="53">
        <f t="shared" si="168"/>
        <v>220</v>
      </c>
      <c r="Y200" s="53">
        <f t="shared" si="169"/>
        <v>33.719430600174732</v>
      </c>
      <c r="Z200" s="35">
        <f t="shared" si="170"/>
        <v>0.30040947261973855</v>
      </c>
      <c r="AA200" s="54"/>
      <c r="AB200" s="73">
        <f t="shared" si="171"/>
        <v>181968</v>
      </c>
      <c r="AC200" s="53">
        <f t="shared" si="172"/>
        <v>1043.3278038188739</v>
      </c>
      <c r="AD200" s="35">
        <f t="shared" si="173"/>
        <v>1.1237813766623764E-2</v>
      </c>
      <c r="AF200"/>
      <c r="AG200" s="121"/>
      <c r="AH200" s="121"/>
      <c r="AI200" s="121"/>
      <c r="AJ200" s="121"/>
      <c r="AK200" s="121"/>
      <c r="AL200" s="130"/>
    </row>
    <row r="201" spans="1:38" ht="11.25" customHeight="1" x14ac:dyDescent="0.3">
      <c r="A201" s="51">
        <v>1999</v>
      </c>
      <c r="B201" s="53">
        <f t="shared" si="152"/>
        <v>0</v>
      </c>
      <c r="C201" s="52" t="s">
        <v>21</v>
      </c>
      <c r="D201" s="73">
        <f t="shared" si="153"/>
        <v>19752</v>
      </c>
      <c r="E201" s="53">
        <f t="shared" si="154"/>
        <v>101.32620588969075</v>
      </c>
      <c r="F201" s="35">
        <f t="shared" si="155"/>
        <v>1.0054645784922735E-2</v>
      </c>
      <c r="G201" s="53"/>
      <c r="H201" s="73">
        <f t="shared" si="156"/>
        <v>208589</v>
      </c>
      <c r="I201" s="53">
        <f t="shared" si="157"/>
        <v>1308.6993543209228</v>
      </c>
      <c r="J201" s="35">
        <f t="shared" si="158"/>
        <v>1.2297152459952387E-2</v>
      </c>
      <c r="K201" s="54"/>
      <c r="L201" s="53">
        <f t="shared" si="159"/>
        <v>1108</v>
      </c>
      <c r="M201" s="53">
        <f t="shared" si="160"/>
        <v>30.789608636681304</v>
      </c>
      <c r="N201" s="35">
        <f t="shared" si="161"/>
        <v>5.4465372678605919E-2</v>
      </c>
      <c r="O201" s="54"/>
      <c r="P201" s="53">
        <f t="shared" si="162"/>
        <v>1413</v>
      </c>
      <c r="Q201" s="53">
        <f t="shared" si="163"/>
        <v>119.27279656317278</v>
      </c>
      <c r="R201" s="35">
        <f t="shared" si="164"/>
        <v>0.16544563429852699</v>
      </c>
      <c r="S201" s="54"/>
      <c r="T201" s="53">
        <f t="shared" si="165"/>
        <v>2078</v>
      </c>
      <c r="U201" s="53">
        <f t="shared" si="166"/>
        <v>65.520989003524662</v>
      </c>
      <c r="V201" s="35">
        <f t="shared" si="167"/>
        <v>6.1800355364248473E-2</v>
      </c>
      <c r="W201" s="54"/>
      <c r="X201" s="53">
        <f t="shared" si="168"/>
        <v>168</v>
      </c>
      <c r="Y201" s="53">
        <f t="shared" si="169"/>
        <v>15.264337522473747</v>
      </c>
      <c r="Z201" s="35">
        <f t="shared" si="170"/>
        <v>0.17808393776219372</v>
      </c>
      <c r="AA201" s="54"/>
      <c r="AB201" s="73">
        <f t="shared" si="171"/>
        <v>213356</v>
      </c>
      <c r="AC201" s="53">
        <f t="shared" si="172"/>
        <v>1319.6726866916661</v>
      </c>
      <c r="AD201" s="35">
        <f t="shared" si="173"/>
        <v>1.2123204718478343E-2</v>
      </c>
      <c r="AF201"/>
      <c r="AG201" s="121"/>
      <c r="AH201" s="121"/>
      <c r="AI201" s="121"/>
      <c r="AJ201" s="121"/>
      <c r="AK201" s="121"/>
      <c r="AL201" s="130"/>
    </row>
    <row r="202" spans="1:38" ht="11.25" customHeight="1" x14ac:dyDescent="0.3">
      <c r="A202" s="51">
        <v>2000</v>
      </c>
      <c r="B202" s="53">
        <f t="shared" si="152"/>
        <v>0</v>
      </c>
      <c r="C202" s="52" t="s">
        <v>21</v>
      </c>
      <c r="D202" s="73">
        <f t="shared" si="153"/>
        <v>17930</v>
      </c>
      <c r="E202" s="53">
        <f t="shared" si="154"/>
        <v>87.977269791691086</v>
      </c>
      <c r="F202" s="35">
        <f t="shared" si="155"/>
        <v>9.6171471718747639E-3</v>
      </c>
      <c r="G202" s="53"/>
      <c r="H202" s="73">
        <f t="shared" si="156"/>
        <v>149267</v>
      </c>
      <c r="I202" s="53">
        <f t="shared" si="157"/>
        <v>960.79914654416712</v>
      </c>
      <c r="J202" s="35">
        <f t="shared" si="158"/>
        <v>1.2616092821766147E-2</v>
      </c>
      <c r="K202" s="54"/>
      <c r="L202" s="53">
        <f t="shared" si="159"/>
        <v>1102</v>
      </c>
      <c r="M202" s="53">
        <f t="shared" si="160"/>
        <v>27.694764848252458</v>
      </c>
      <c r="N202" s="35">
        <f t="shared" si="161"/>
        <v>4.9257476499614171E-2</v>
      </c>
      <c r="O202" s="54"/>
      <c r="P202" s="53">
        <f t="shared" si="162"/>
        <v>3638</v>
      </c>
      <c r="Q202" s="53">
        <f t="shared" si="163"/>
        <v>113.50770898930169</v>
      </c>
      <c r="R202" s="35">
        <f t="shared" si="164"/>
        <v>6.1153136233928346E-2</v>
      </c>
      <c r="S202" s="54"/>
      <c r="T202" s="53">
        <f t="shared" si="165"/>
        <v>2482</v>
      </c>
      <c r="U202" s="53">
        <f t="shared" si="166"/>
        <v>86.110394262249201</v>
      </c>
      <c r="V202" s="35">
        <f t="shared" si="167"/>
        <v>6.8000150182920396E-2</v>
      </c>
      <c r="W202" s="54"/>
      <c r="X202" s="53">
        <f t="shared" si="168"/>
        <v>290</v>
      </c>
      <c r="Y202" s="53">
        <f t="shared" si="169"/>
        <v>34.568772034887211</v>
      </c>
      <c r="Z202" s="35">
        <f t="shared" si="170"/>
        <v>0.23363721789096184</v>
      </c>
      <c r="AA202" s="54"/>
      <c r="AB202" s="73">
        <f t="shared" si="171"/>
        <v>156779</v>
      </c>
      <c r="AC202" s="53">
        <f t="shared" si="172"/>
        <v>976.12191861467795</v>
      </c>
      <c r="AD202" s="35">
        <f t="shared" si="173"/>
        <v>1.2203158334246096E-2</v>
      </c>
      <c r="AF202"/>
      <c r="AG202" s="121"/>
      <c r="AH202" s="121"/>
      <c r="AI202" s="121"/>
      <c r="AJ202" s="121"/>
      <c r="AK202" s="121"/>
      <c r="AL202" s="130"/>
    </row>
    <row r="203" spans="1:38" ht="11.25" customHeight="1" x14ac:dyDescent="0.3">
      <c r="A203" s="55">
        <v>2001</v>
      </c>
      <c r="B203" s="53">
        <f t="shared" si="152"/>
        <v>0</v>
      </c>
      <c r="C203" s="52" t="s">
        <v>21</v>
      </c>
      <c r="D203" s="73">
        <f t="shared" si="153"/>
        <v>20625</v>
      </c>
      <c r="E203" s="53">
        <f t="shared" si="154"/>
        <v>85.615419172015976</v>
      </c>
      <c r="F203" s="35">
        <f t="shared" si="155"/>
        <v>8.1360592279830935E-3</v>
      </c>
      <c r="G203" s="53"/>
      <c r="H203" s="73">
        <f t="shared" si="156"/>
        <v>218688</v>
      </c>
      <c r="I203" s="53">
        <f t="shared" si="157"/>
        <v>1175.8154617115731</v>
      </c>
      <c r="J203" s="35">
        <f t="shared" si="158"/>
        <v>1.0538293390376624E-2</v>
      </c>
      <c r="K203" s="54"/>
      <c r="L203" s="53">
        <f t="shared" si="159"/>
        <v>1138</v>
      </c>
      <c r="M203" s="53">
        <f t="shared" si="160"/>
        <v>24.207436873820409</v>
      </c>
      <c r="N203" s="35">
        <f t="shared" si="161"/>
        <v>4.16929492730123E-2</v>
      </c>
      <c r="O203" s="54"/>
      <c r="P203" s="53">
        <f t="shared" si="162"/>
        <v>2637</v>
      </c>
      <c r="Q203" s="53">
        <f t="shared" si="163"/>
        <v>112.24526716080283</v>
      </c>
      <c r="R203" s="35">
        <f t="shared" si="164"/>
        <v>8.3428412451715409E-2</v>
      </c>
      <c r="S203" s="54"/>
      <c r="T203" s="53">
        <f t="shared" si="165"/>
        <v>1821</v>
      </c>
      <c r="U203" s="53">
        <f t="shared" si="166"/>
        <v>46.270941205037097</v>
      </c>
      <c r="V203" s="35">
        <f t="shared" si="167"/>
        <v>4.980288015479007E-2</v>
      </c>
      <c r="W203" s="54"/>
      <c r="X203" s="53">
        <f t="shared" si="168"/>
        <v>276</v>
      </c>
      <c r="Y203" s="53">
        <f t="shared" si="169"/>
        <v>39.268307832143719</v>
      </c>
      <c r="Z203" s="35">
        <f t="shared" si="170"/>
        <v>0.27886189619928148</v>
      </c>
      <c r="AA203" s="54"/>
      <c r="AB203" s="73">
        <f t="shared" si="171"/>
        <v>224560</v>
      </c>
      <c r="AC203" s="53">
        <f t="shared" si="172"/>
        <v>1197.1311540512177</v>
      </c>
      <c r="AD203" s="35">
        <f t="shared" si="173"/>
        <v>1.0448775658801151E-2</v>
      </c>
      <c r="AF203"/>
      <c r="AG203"/>
      <c r="AH203"/>
      <c r="AI203"/>
      <c r="AJ203"/>
      <c r="AK203"/>
      <c r="AL203" s="130"/>
    </row>
    <row r="204" spans="1:38" ht="11.25" customHeight="1" x14ac:dyDescent="0.3">
      <c r="A204" s="55">
        <v>2002</v>
      </c>
      <c r="B204" s="53">
        <f t="shared" si="152"/>
        <v>0</v>
      </c>
      <c r="C204" s="52" t="s">
        <v>21</v>
      </c>
      <c r="D204" s="73">
        <f t="shared" si="153"/>
        <v>21224</v>
      </c>
      <c r="E204" s="53">
        <f t="shared" si="154"/>
        <v>74.242844773082339</v>
      </c>
      <c r="F204" s="35">
        <f t="shared" si="155"/>
        <v>6.8561993853769971E-3</v>
      </c>
      <c r="G204" s="53"/>
      <c r="H204" s="73">
        <f t="shared" si="156"/>
        <v>259623</v>
      </c>
      <c r="I204" s="53">
        <f t="shared" si="157"/>
        <v>1092.2092290399307</v>
      </c>
      <c r="J204" s="35">
        <f t="shared" si="158"/>
        <v>8.2455332883383387E-3</v>
      </c>
      <c r="K204" s="54"/>
      <c r="L204" s="53">
        <f t="shared" si="159"/>
        <v>1070</v>
      </c>
      <c r="M204" s="53">
        <f t="shared" si="160"/>
        <v>16.792855623746664</v>
      </c>
      <c r="N204" s="35">
        <f t="shared" si="161"/>
        <v>3.0760744880881739E-2</v>
      </c>
      <c r="O204" s="54"/>
      <c r="P204" s="53">
        <f t="shared" si="162"/>
        <v>3271</v>
      </c>
      <c r="Q204" s="53">
        <f t="shared" si="163"/>
        <v>90.564893860700792</v>
      </c>
      <c r="R204" s="35">
        <f t="shared" si="164"/>
        <v>5.4266949546613742E-2</v>
      </c>
      <c r="S204" s="54"/>
      <c r="T204" s="53">
        <f t="shared" si="165"/>
        <v>8470</v>
      </c>
      <c r="U204" s="53">
        <f t="shared" si="166"/>
        <v>149.3251485852266</v>
      </c>
      <c r="V204" s="35">
        <f t="shared" si="167"/>
        <v>3.4554579837903672E-2</v>
      </c>
      <c r="W204" s="54"/>
      <c r="X204" s="53">
        <f t="shared" si="168"/>
        <v>757</v>
      </c>
      <c r="Y204" s="53">
        <f t="shared" si="169"/>
        <v>37.749172176353746</v>
      </c>
      <c r="Z204" s="35">
        <f t="shared" si="170"/>
        <v>9.7738939848947604E-2</v>
      </c>
      <c r="AA204" s="54"/>
      <c r="AB204" s="73">
        <f t="shared" si="171"/>
        <v>273191</v>
      </c>
      <c r="AC204" s="53">
        <f t="shared" si="172"/>
        <v>1136.1399561673729</v>
      </c>
      <c r="AD204" s="35">
        <f t="shared" si="173"/>
        <v>8.1511993956171723E-3</v>
      </c>
      <c r="AF204"/>
      <c r="AG204" s="120"/>
      <c r="AH204" s="120"/>
      <c r="AI204" s="120"/>
      <c r="AJ204" s="120"/>
      <c r="AK204" s="120"/>
      <c r="AL204" s="130"/>
    </row>
    <row r="205" spans="1:38" ht="11.25" customHeight="1" x14ac:dyDescent="0.3">
      <c r="A205" s="55">
        <v>2003</v>
      </c>
      <c r="B205" s="59">
        <f t="shared" si="152"/>
        <v>0</v>
      </c>
      <c r="C205" s="52" t="s">
        <v>21</v>
      </c>
      <c r="D205" s="76">
        <f t="shared" si="153"/>
        <v>21668</v>
      </c>
      <c r="E205" s="59">
        <f t="shared" si="154"/>
        <v>63.35613624582863</v>
      </c>
      <c r="F205" s="35">
        <f t="shared" si="155"/>
        <v>5.7309408824914206E-3</v>
      </c>
      <c r="G205" s="57"/>
      <c r="H205" s="76">
        <f t="shared" si="156"/>
        <v>298831</v>
      </c>
      <c r="I205" s="59">
        <f t="shared" si="157"/>
        <v>1060.7634043461342</v>
      </c>
      <c r="J205" s="35">
        <f t="shared" si="158"/>
        <v>6.9574317005880347E-3</v>
      </c>
      <c r="K205" s="58"/>
      <c r="L205" s="59">
        <f t="shared" si="159"/>
        <v>1711</v>
      </c>
      <c r="M205" s="59">
        <f t="shared" si="160"/>
        <v>33.674916480965472</v>
      </c>
      <c r="N205" s="35">
        <f t="shared" si="161"/>
        <v>3.8575591059434436E-2</v>
      </c>
      <c r="O205" s="58"/>
      <c r="P205" s="59">
        <f t="shared" si="162"/>
        <v>2250</v>
      </c>
      <c r="Q205" s="59">
        <f t="shared" si="163"/>
        <v>84.976467330667489</v>
      </c>
      <c r="R205" s="35">
        <f t="shared" si="164"/>
        <v>7.4023944874714795E-2</v>
      </c>
      <c r="S205" s="58"/>
      <c r="T205" s="59">
        <f t="shared" si="165"/>
        <v>2082</v>
      </c>
      <c r="U205" s="59">
        <f t="shared" si="166"/>
        <v>100.62802790475425</v>
      </c>
      <c r="V205" s="35">
        <f t="shared" si="167"/>
        <v>9.4731476797943484E-2</v>
      </c>
      <c r="W205" s="58"/>
      <c r="X205" s="59">
        <f t="shared" si="168"/>
        <v>371</v>
      </c>
      <c r="Y205" s="59">
        <f t="shared" si="169"/>
        <v>23.790754506740637</v>
      </c>
      <c r="Z205" s="35">
        <f t="shared" si="170"/>
        <v>0.12568700494127127</v>
      </c>
      <c r="AA205" s="58"/>
      <c r="AB205" s="76">
        <f t="shared" si="171"/>
        <v>305245</v>
      </c>
      <c r="AC205" s="59">
        <f t="shared" si="172"/>
        <v>1078.8910973773025</v>
      </c>
      <c r="AD205" s="35">
        <f t="shared" si="173"/>
        <v>6.9276369829465272E-3</v>
      </c>
      <c r="AF205"/>
      <c r="AG205" s="121"/>
      <c r="AH205" s="121"/>
      <c r="AI205" s="122"/>
      <c r="AJ205" s="121"/>
      <c r="AK205"/>
      <c r="AL205" s="130"/>
    </row>
    <row r="206" spans="1:38" ht="11.25" customHeight="1" x14ac:dyDescent="0.3">
      <c r="A206" s="55">
        <v>2004</v>
      </c>
      <c r="B206" s="59"/>
      <c r="C206" s="52" t="s">
        <v>21</v>
      </c>
      <c r="D206" s="76">
        <v>25360</v>
      </c>
      <c r="E206" s="59">
        <v>43</v>
      </c>
      <c r="F206" s="35">
        <f t="shared" si="155"/>
        <v>3.3233438485804415E-3</v>
      </c>
      <c r="G206" s="57"/>
      <c r="H206" s="76">
        <v>350091</v>
      </c>
      <c r="I206" s="59">
        <v>678</v>
      </c>
      <c r="J206" s="35">
        <f t="shared" si="158"/>
        <v>3.7958130885969647E-3</v>
      </c>
      <c r="K206" s="58"/>
      <c r="L206" s="59">
        <v>1098</v>
      </c>
      <c r="M206" s="59">
        <v>9</v>
      </c>
      <c r="N206" s="35">
        <f t="shared" si="161"/>
        <v>1.6065573770491805E-2</v>
      </c>
      <c r="O206" s="58"/>
      <c r="P206" s="59">
        <v>3754</v>
      </c>
      <c r="Q206" s="59">
        <v>75</v>
      </c>
      <c r="R206" s="35">
        <f t="shared" si="164"/>
        <v>3.9158231220031967E-2</v>
      </c>
      <c r="S206" s="58"/>
      <c r="T206" s="59">
        <v>2715</v>
      </c>
      <c r="U206" s="59">
        <v>32</v>
      </c>
      <c r="V206" s="35">
        <f t="shared" si="167"/>
        <v>2.3101289134438305E-2</v>
      </c>
      <c r="W206" s="58"/>
      <c r="X206" s="59">
        <v>502</v>
      </c>
      <c r="Y206" s="59">
        <v>14</v>
      </c>
      <c r="Z206" s="35">
        <f t="shared" si="170"/>
        <v>5.4661354581673302E-2</v>
      </c>
      <c r="AA206" s="58"/>
      <c r="AB206" s="76">
        <v>358158</v>
      </c>
      <c r="AC206" s="59">
        <v>689</v>
      </c>
      <c r="AD206" s="35">
        <f t="shared" si="173"/>
        <v>3.7705146890478504E-3</v>
      </c>
      <c r="AF206"/>
      <c r="AG206"/>
      <c r="AH206"/>
      <c r="AI206"/>
      <c r="AJ206"/>
      <c r="AK206"/>
      <c r="AL206" s="130"/>
    </row>
    <row r="207" spans="1:38" ht="11.25" customHeight="1" x14ac:dyDescent="0.3">
      <c r="A207" s="55">
        <v>2005</v>
      </c>
      <c r="B207" s="59"/>
      <c r="C207" s="52" t="s">
        <v>21</v>
      </c>
      <c r="D207" s="76">
        <v>27253</v>
      </c>
      <c r="E207" s="59">
        <v>21</v>
      </c>
      <c r="F207" s="35">
        <f t="shared" si="155"/>
        <v>1.5102924448684547E-3</v>
      </c>
      <c r="G207" s="57"/>
      <c r="H207" s="76">
        <v>369776</v>
      </c>
      <c r="I207" s="59">
        <v>311</v>
      </c>
      <c r="J207" s="35">
        <f t="shared" si="158"/>
        <v>1.6484574445069448E-3</v>
      </c>
      <c r="K207" s="58"/>
      <c r="L207" s="59">
        <v>1132</v>
      </c>
      <c r="M207" s="59">
        <v>3</v>
      </c>
      <c r="N207" s="35">
        <f t="shared" si="161"/>
        <v>5.1943462897526506E-3</v>
      </c>
      <c r="O207" s="58"/>
      <c r="P207" s="59">
        <v>3415</v>
      </c>
      <c r="Q207" s="59">
        <v>29</v>
      </c>
      <c r="R207" s="35">
        <f t="shared" si="164"/>
        <v>1.6644216691068813E-2</v>
      </c>
      <c r="S207" s="58"/>
      <c r="T207" s="59">
        <v>2520</v>
      </c>
      <c r="U207" s="59">
        <v>17</v>
      </c>
      <c r="V207" s="35">
        <f t="shared" si="167"/>
        <v>1.3222222222222222E-2</v>
      </c>
      <c r="W207" s="58"/>
      <c r="X207" s="59">
        <v>428</v>
      </c>
      <c r="Y207" s="59">
        <v>3</v>
      </c>
      <c r="Z207" s="35">
        <f t="shared" si="170"/>
        <v>1.3738317757009346E-2</v>
      </c>
      <c r="AA207" s="58"/>
      <c r="AB207" s="76">
        <v>377271</v>
      </c>
      <c r="AC207" s="59">
        <v>314</v>
      </c>
      <c r="AD207" s="35">
        <f t="shared" si="173"/>
        <v>1.6312942155638785E-3</v>
      </c>
    </row>
    <row r="208" spans="1:38" ht="11.25" customHeight="1" x14ac:dyDescent="0.3">
      <c r="A208" s="55">
        <v>2006</v>
      </c>
      <c r="B208" s="59"/>
      <c r="C208" s="52" t="s">
        <v>21</v>
      </c>
      <c r="D208" s="76">
        <v>20543</v>
      </c>
      <c r="E208" s="59">
        <v>20</v>
      </c>
      <c r="F208" s="35">
        <f>E208/D208*1.96</f>
        <v>1.9081925716789173E-3</v>
      </c>
      <c r="G208" s="57"/>
      <c r="H208" s="76">
        <v>216047</v>
      </c>
      <c r="I208" s="59">
        <v>236</v>
      </c>
      <c r="J208" s="35">
        <f>I208/H208*1.96</f>
        <v>2.1410156123436103E-3</v>
      </c>
      <c r="K208" s="58"/>
      <c r="L208" s="59">
        <v>1405</v>
      </c>
      <c r="M208" s="59">
        <v>4</v>
      </c>
      <c r="N208" s="35">
        <f>M208/L208*1.96</f>
        <v>5.5800711743772243E-3</v>
      </c>
      <c r="O208" s="58"/>
      <c r="P208" s="59">
        <v>3759</v>
      </c>
      <c r="Q208" s="59">
        <v>27</v>
      </c>
      <c r="R208" s="35">
        <f>Q208/P208*1.96</f>
        <v>1.4078212290502792E-2</v>
      </c>
      <c r="S208" s="58"/>
      <c r="T208" s="59">
        <v>12434</v>
      </c>
      <c r="U208" s="59">
        <v>41</v>
      </c>
      <c r="V208" s="35">
        <f>U208/T208*1.96</f>
        <v>6.4629242399871327E-3</v>
      </c>
      <c r="W208" s="58"/>
      <c r="X208" s="59">
        <v>746</v>
      </c>
      <c r="Y208" s="59">
        <v>10</v>
      </c>
      <c r="Z208" s="35">
        <f>Y208/X208*1.96</f>
        <v>2.6273458445040216E-2</v>
      </c>
      <c r="AA208" s="58"/>
      <c r="AB208" s="76">
        <v>234391</v>
      </c>
      <c r="AC208" s="59">
        <v>242</v>
      </c>
      <c r="AD208" s="35">
        <f>AC208/AB208*1.96</f>
        <v>2.023627187050697E-3</v>
      </c>
    </row>
    <row r="209" spans="1:30" ht="11.25" customHeight="1" x14ac:dyDescent="0.3">
      <c r="A209" s="55">
        <v>2007</v>
      </c>
      <c r="B209" s="59"/>
      <c r="C209" s="52" t="s">
        <v>21</v>
      </c>
      <c r="D209" s="76">
        <v>28677</v>
      </c>
      <c r="E209" s="59">
        <v>29</v>
      </c>
      <c r="F209" s="35">
        <f>E209/D209*1.96</f>
        <v>1.9820762283362971E-3</v>
      </c>
      <c r="G209" s="57"/>
      <c r="H209" s="76">
        <v>356717</v>
      </c>
      <c r="I209" s="59">
        <v>386</v>
      </c>
      <c r="J209" s="35">
        <f>I209/H209*1.96</f>
        <v>2.1208969575321614E-3</v>
      </c>
      <c r="K209" s="58"/>
      <c r="L209" s="59">
        <v>1924</v>
      </c>
      <c r="M209" s="59">
        <v>5</v>
      </c>
      <c r="N209" s="35">
        <f>M209/L209*1.96</f>
        <v>5.0935550935550938E-3</v>
      </c>
      <c r="O209" s="58"/>
      <c r="P209" s="59">
        <v>2727</v>
      </c>
      <c r="Q209" s="59">
        <v>26</v>
      </c>
      <c r="R209" s="35">
        <f>Q209/P209*1.96</f>
        <v>1.8687202053538687E-2</v>
      </c>
      <c r="S209" s="58"/>
      <c r="T209" s="59">
        <v>2352</v>
      </c>
      <c r="U209" s="59">
        <v>24</v>
      </c>
      <c r="V209" s="35">
        <f>U209/T209*1.96</f>
        <v>1.9999999999999997E-2</v>
      </c>
      <c r="W209" s="58"/>
      <c r="X209" s="59">
        <v>614</v>
      </c>
      <c r="Y209" s="59">
        <v>17</v>
      </c>
      <c r="Z209" s="35">
        <f>Y209/X209*1.96</f>
        <v>5.4267100977198696E-2</v>
      </c>
      <c r="AA209" s="58"/>
      <c r="AB209" s="76">
        <f>X209+T209+P209+L209+H209</f>
        <v>364334</v>
      </c>
      <c r="AC209" s="59">
        <v>388</v>
      </c>
      <c r="AD209" s="35">
        <f>AC209/AB209*1.96</f>
        <v>2.0873154852415641E-3</v>
      </c>
    </row>
    <row r="210" spans="1:30" ht="11.25" customHeight="1" x14ac:dyDescent="0.3">
      <c r="A210" s="55">
        <v>2008</v>
      </c>
      <c r="B210" s="59"/>
      <c r="C210" s="52" t="s">
        <v>21</v>
      </c>
      <c r="D210" s="76">
        <v>28491</v>
      </c>
      <c r="E210" s="59">
        <v>34</v>
      </c>
      <c r="F210" s="35">
        <f>E210/D210*1.96</f>
        <v>2.3389842406373942E-3</v>
      </c>
      <c r="G210" s="57"/>
      <c r="H210" s="76">
        <v>318594</v>
      </c>
      <c r="I210" s="59">
        <v>412</v>
      </c>
      <c r="J210" s="35">
        <f>I210/H210*1.96</f>
        <v>2.5346365593827882E-3</v>
      </c>
      <c r="K210" s="58"/>
      <c r="L210" s="59">
        <v>1601</v>
      </c>
      <c r="M210" s="59">
        <v>11</v>
      </c>
      <c r="N210" s="35">
        <f>M210/L210*1.96</f>
        <v>1.3466583385384133E-2</v>
      </c>
      <c r="O210" s="58"/>
      <c r="P210" s="59">
        <v>3249</v>
      </c>
      <c r="Q210" s="59">
        <v>24</v>
      </c>
      <c r="R210" s="35">
        <f>Q210/P210*1.96</f>
        <v>1.4478301015697137E-2</v>
      </c>
      <c r="S210" s="58"/>
      <c r="T210" s="59">
        <v>11869</v>
      </c>
      <c r="U210" s="59">
        <v>52</v>
      </c>
      <c r="V210" s="35">
        <f>U210/T210*1.96</f>
        <v>8.5870755750273812E-3</v>
      </c>
      <c r="W210" s="58"/>
      <c r="X210" s="59">
        <v>727</v>
      </c>
      <c r="Y210" s="59">
        <v>10</v>
      </c>
      <c r="Z210" s="35">
        <f>Y210/X210*1.96</f>
        <v>2.6960110041265473E-2</v>
      </c>
      <c r="AA210" s="58"/>
      <c r="AB210" s="76">
        <f>X210+T210+P210+L210+H210</f>
        <v>336040</v>
      </c>
      <c r="AC210" s="59">
        <v>416</v>
      </c>
      <c r="AD210" s="35">
        <f>AC210/AB210*1.96</f>
        <v>2.4263778121652187E-3</v>
      </c>
    </row>
    <row r="211" spans="1:30" ht="11.25" customHeight="1" x14ac:dyDescent="0.3">
      <c r="A211" s="55">
        <v>2009</v>
      </c>
      <c r="B211" s="59"/>
      <c r="C211" s="52" t="s">
        <v>21</v>
      </c>
      <c r="D211" s="76">
        <v>37754</v>
      </c>
      <c r="E211" s="59">
        <v>46</v>
      </c>
      <c r="F211" s="35">
        <f t="shared" si="155"/>
        <v>2.3880913280711976E-3</v>
      </c>
      <c r="G211" s="57"/>
      <c r="H211" s="76">
        <v>457539</v>
      </c>
      <c r="I211" s="59">
        <v>629</v>
      </c>
      <c r="J211" s="35">
        <f t="shared" si="158"/>
        <v>2.6945025451382289E-3</v>
      </c>
      <c r="K211" s="58"/>
      <c r="L211" s="59">
        <v>1384</v>
      </c>
      <c r="M211" s="59">
        <v>7</v>
      </c>
      <c r="N211" s="35">
        <f t="shared" si="161"/>
        <v>9.9132947976878615E-3</v>
      </c>
      <c r="O211" s="58"/>
      <c r="P211" s="59">
        <v>4204</v>
      </c>
      <c r="Q211" s="59">
        <v>45</v>
      </c>
      <c r="R211" s="35">
        <f t="shared" si="164"/>
        <v>2.0980019029495717E-2</v>
      </c>
      <c r="S211" s="58"/>
      <c r="T211" s="59">
        <v>6969</v>
      </c>
      <c r="U211" s="59">
        <v>34</v>
      </c>
      <c r="V211" s="35">
        <f t="shared" si="167"/>
        <v>9.562347539101736E-3</v>
      </c>
      <c r="W211" s="58"/>
      <c r="X211" s="59">
        <v>559</v>
      </c>
      <c r="Y211" s="59">
        <v>13</v>
      </c>
      <c r="Z211" s="35">
        <f t="shared" si="170"/>
        <v>4.5581395348837206E-2</v>
      </c>
      <c r="AA211" s="58"/>
      <c r="AB211" s="76">
        <f>X211+T211+P211+L211+H211</f>
        <v>470655</v>
      </c>
      <c r="AC211" s="59">
        <v>631</v>
      </c>
      <c r="AD211" s="35">
        <f t="shared" si="173"/>
        <v>2.6277421890769249E-3</v>
      </c>
    </row>
    <row r="212" spans="1:30" ht="11.25" customHeight="1" x14ac:dyDescent="0.3">
      <c r="A212" s="55">
        <v>2010</v>
      </c>
      <c r="B212" s="59"/>
      <c r="C212" s="85" t="s">
        <v>21</v>
      </c>
      <c r="D212" s="76">
        <v>41387</v>
      </c>
      <c r="E212" s="59">
        <v>56</v>
      </c>
      <c r="F212" s="35">
        <f t="shared" ref="F212:F221" si="174">E212/D212*1.96</f>
        <v>2.6520404958078623E-3</v>
      </c>
      <c r="G212" s="57"/>
      <c r="H212" s="76">
        <v>514254</v>
      </c>
      <c r="I212" s="59">
        <v>808</v>
      </c>
      <c r="J212" s="35">
        <f t="shared" ref="J212:J221" si="175">I212/H212*1.96</f>
        <v>3.0795676844516525E-3</v>
      </c>
      <c r="K212" s="58"/>
      <c r="L212" s="59">
        <v>1059</v>
      </c>
      <c r="M212" s="59">
        <v>8</v>
      </c>
      <c r="N212" s="35">
        <f t="shared" ref="N212:N221" si="176">M212/L212*1.96</f>
        <v>1.4806421152030218E-2</v>
      </c>
      <c r="O212" s="58"/>
      <c r="P212" s="59">
        <v>8405</v>
      </c>
      <c r="Q212" s="59">
        <v>113</v>
      </c>
      <c r="R212" s="35">
        <f t="shared" ref="R212:R221" si="177">Q212/P212*1.96</f>
        <v>2.6350981558596071E-2</v>
      </c>
      <c r="S212" s="58"/>
      <c r="T212" s="59">
        <v>6482</v>
      </c>
      <c r="U212" s="59">
        <v>47</v>
      </c>
      <c r="V212" s="35">
        <f t="shared" ref="V212:V221" si="178">U212/T212*1.96</f>
        <v>1.4211663066954644E-2</v>
      </c>
      <c r="W212" s="58"/>
      <c r="X212" s="59">
        <v>1091</v>
      </c>
      <c r="Y212" s="59">
        <v>20</v>
      </c>
      <c r="Z212" s="35">
        <f t="shared" ref="Z212:Z221" si="179">Y212/X212*1.96</f>
        <v>3.5930339138405133E-2</v>
      </c>
      <c r="AA212" s="58"/>
      <c r="AB212" s="76">
        <v>531291</v>
      </c>
      <c r="AC212" s="31">
        <v>818</v>
      </c>
      <c r="AD212" s="35">
        <f t="shared" ref="AD212:AD221" si="180">AC212/AB212*1.96</f>
        <v>3.0177059276366431E-3</v>
      </c>
    </row>
    <row r="213" spans="1:30" ht="12" customHeight="1" x14ac:dyDescent="0.3">
      <c r="A213" s="55">
        <v>2011</v>
      </c>
      <c r="B213" s="59"/>
      <c r="C213" s="85" t="s">
        <v>21</v>
      </c>
      <c r="D213" s="76">
        <v>43450</v>
      </c>
      <c r="E213" s="59">
        <v>72</v>
      </c>
      <c r="F213" s="35">
        <f t="shared" si="174"/>
        <v>3.2478711162255464E-3</v>
      </c>
      <c r="G213" s="57"/>
      <c r="H213" s="76">
        <v>630242</v>
      </c>
      <c r="I213" s="59">
        <v>1176</v>
      </c>
      <c r="J213" s="35">
        <f t="shared" si="175"/>
        <v>3.657261813716001E-3</v>
      </c>
      <c r="K213" s="58"/>
      <c r="L213" s="59">
        <v>1453</v>
      </c>
      <c r="M213" s="59">
        <v>11</v>
      </c>
      <c r="N213" s="35">
        <f t="shared" si="176"/>
        <v>1.4838265657260839E-2</v>
      </c>
      <c r="O213" s="58"/>
      <c r="P213" s="59">
        <v>6754</v>
      </c>
      <c r="Q213" s="59">
        <v>122</v>
      </c>
      <c r="R213" s="35">
        <f t="shared" si="177"/>
        <v>3.5404204915605565E-2</v>
      </c>
      <c r="S213" s="58"/>
      <c r="T213" s="59">
        <v>4880</v>
      </c>
      <c r="U213" s="59">
        <v>100</v>
      </c>
      <c r="V213" s="35">
        <f t="shared" si="178"/>
        <v>4.0163934426229501E-2</v>
      </c>
      <c r="W213" s="58"/>
      <c r="X213" s="59">
        <v>1169</v>
      </c>
      <c r="Y213" s="59">
        <v>50</v>
      </c>
      <c r="Z213" s="35">
        <f t="shared" si="179"/>
        <v>8.3832335329341312E-2</v>
      </c>
      <c r="AA213" s="58"/>
      <c r="AB213" s="76">
        <v>644498</v>
      </c>
      <c r="AC213" s="31">
        <v>1187</v>
      </c>
      <c r="AD213" s="35">
        <f t="shared" si="180"/>
        <v>3.6098172531179307E-3</v>
      </c>
    </row>
    <row r="214" spans="1:30" ht="12" customHeight="1" x14ac:dyDescent="0.3">
      <c r="A214" s="55">
        <v>2012</v>
      </c>
      <c r="B214" s="59"/>
      <c r="C214" s="85" t="s">
        <v>21</v>
      </c>
      <c r="D214" s="70">
        <f>SUM(D21,D57,D93,D178)</f>
        <v>43543.03624068202</v>
      </c>
      <c r="E214" s="34">
        <f>SQRT(SUM(E21^2,E57^2,E93^2,E178^2))</f>
        <v>73.608621909586162</v>
      </c>
      <c r="F214" s="35">
        <f t="shared" ref="F214:F217" si="181">E214/D214*1.96</f>
        <v>3.313340350115399E-3</v>
      </c>
      <c r="G214" s="37"/>
      <c r="H214" s="70">
        <f>SUM(H21,H57,H93,H178)</f>
        <v>629344.27748738276</v>
      </c>
      <c r="I214" s="33">
        <f>SQRT(SUM(I21^2,I57^2,I93^2,I178^2))</f>
        <v>1231.8884634621036</v>
      </c>
      <c r="J214" s="35">
        <f t="shared" ref="J214:J217" si="182">I214/H214*1.96</f>
        <v>3.8365350647589377E-3</v>
      </c>
      <c r="K214" s="37"/>
      <c r="L214" s="33">
        <f>SUM(L21,L57,L93,L178)</f>
        <v>163.4502291432494</v>
      </c>
      <c r="M214" s="34">
        <f>SQRT(SUM(M21^2,M57^2,M93^2,M178^2))</f>
        <v>4.7724665049916641</v>
      </c>
      <c r="N214" s="35">
        <f t="shared" ref="N214:N217" si="183">M214/L214*1.96</f>
        <v>5.7228640172695584E-2</v>
      </c>
      <c r="O214" s="37"/>
      <c r="P214" s="39">
        <f>SUM(P21,P57,P93,P178)</f>
        <v>5512.3123209557325</v>
      </c>
      <c r="Q214" s="34">
        <f>SQRT(SUM(Q21^2,Q57^2,Q93^2,Q178^2))</f>
        <v>128.27009300497321</v>
      </c>
      <c r="R214" s="35">
        <f t="shared" ref="R214:R217" si="184">Q214/P214*1.96</f>
        <v>4.5608696977125877E-2</v>
      </c>
      <c r="S214" s="37"/>
      <c r="T214" s="39">
        <f>SUM(T21,T57,T93,T178)</f>
        <v>4846.1622621678944</v>
      </c>
      <c r="U214" s="34">
        <f>SQRT(SUM(U21^2,U57^2,U93^2,U178^2))</f>
        <v>110.65976046406921</v>
      </c>
      <c r="V214" s="35">
        <f t="shared" ref="V214:V217" si="185">U214/T214*1.96</f>
        <v>4.4755647618895479E-2</v>
      </c>
      <c r="W214" s="37"/>
      <c r="X214" s="95">
        <f>SUM(X21,X57,X93,X178)</f>
        <v>622.82388367767214</v>
      </c>
      <c r="Y214" s="34">
        <f>SQRT(SUM(Y21^2,Y57^2,Y93^2,Y178^2))</f>
        <v>19.278530824120025</v>
      </c>
      <c r="Z214" s="35">
        <f t="shared" ref="Z214:Z217" si="186">Y214/X214*1.96</f>
        <v>6.0668708130066612E-2</v>
      </c>
      <c r="AA214" s="37"/>
      <c r="AB214" s="69">
        <f>SUM(AB21,AB57,AB93,AB178)</f>
        <v>640488.99991467386</v>
      </c>
      <c r="AC214" s="33">
        <f>SQRT(SUM(AC21^2,AC57^2,AC93^2,AC178^2))</f>
        <v>1243.8329566078278</v>
      </c>
      <c r="AD214" s="35">
        <f t="shared" ref="AD214:AD217" si="187">AC214/AB214*1.96</f>
        <v>3.8063301559841342E-3</v>
      </c>
    </row>
    <row r="215" spans="1:30" ht="12" customHeight="1" x14ac:dyDescent="0.3">
      <c r="A215" s="55">
        <v>2013</v>
      </c>
      <c r="B215" s="59"/>
      <c r="C215" s="85" t="s">
        <v>21</v>
      </c>
      <c r="D215" s="70">
        <f>SUM(D22,D58,D94,D179)</f>
        <v>43698</v>
      </c>
      <c r="E215" s="34">
        <v>73</v>
      </c>
      <c r="F215" s="35">
        <f t="shared" si="181"/>
        <v>3.2742917295986084E-3</v>
      </c>
      <c r="G215" s="37"/>
      <c r="H215" s="70">
        <v>454314</v>
      </c>
      <c r="I215" s="33">
        <v>958</v>
      </c>
      <c r="J215" s="35">
        <f t="shared" si="182"/>
        <v>4.1330005238667533E-3</v>
      </c>
      <c r="K215" s="37"/>
      <c r="L215" s="33">
        <v>83</v>
      </c>
      <c r="M215" s="34">
        <v>3</v>
      </c>
      <c r="N215" s="35">
        <f t="shared" si="183"/>
        <v>7.0843373493975903E-2</v>
      </c>
      <c r="O215" s="37"/>
      <c r="P215" s="39">
        <f>SUM(P22,P58,P94,P179)</f>
        <v>5119</v>
      </c>
      <c r="Q215" s="34">
        <v>122</v>
      </c>
      <c r="R215" s="35">
        <f t="shared" si="184"/>
        <v>4.6712248486032427E-2</v>
      </c>
      <c r="S215" s="37"/>
      <c r="T215" s="39">
        <v>4423</v>
      </c>
      <c r="U215" s="34">
        <f>SQRT(SUM(U22^2,U58^2,U94^2,U179^2))</f>
        <v>53.160135440008048</v>
      </c>
      <c r="V215" s="35">
        <f t="shared" si="185"/>
        <v>2.3557283622522216E-2</v>
      </c>
      <c r="W215" s="37"/>
      <c r="X215" s="39">
        <v>1052</v>
      </c>
      <c r="Y215" s="34">
        <v>35</v>
      </c>
      <c r="Z215" s="35">
        <f t="shared" si="186"/>
        <v>6.5209125475285165E-2</v>
      </c>
      <c r="AA215" s="37"/>
      <c r="AB215" s="69">
        <v>464993</v>
      </c>
      <c r="AC215" s="33">
        <v>968</v>
      </c>
      <c r="AD215" s="35">
        <f t="shared" si="187"/>
        <v>4.0802334658801313E-3</v>
      </c>
    </row>
    <row r="216" spans="1:30" ht="12" customHeight="1" x14ac:dyDescent="0.3">
      <c r="A216" s="55">
        <v>2014</v>
      </c>
      <c r="B216" s="59"/>
      <c r="C216" s="85" t="s">
        <v>21</v>
      </c>
      <c r="D216" s="70">
        <v>50819</v>
      </c>
      <c r="E216" s="34">
        <v>94</v>
      </c>
      <c r="F216" s="35">
        <f t="shared" si="181"/>
        <v>3.6254156909817192E-3</v>
      </c>
      <c r="G216" s="37"/>
      <c r="H216" s="70">
        <v>506047</v>
      </c>
      <c r="I216" s="33">
        <v>1164</v>
      </c>
      <c r="J216" s="35">
        <f t="shared" si="182"/>
        <v>4.5083559432226644E-3</v>
      </c>
      <c r="K216" s="37"/>
      <c r="L216" s="33">
        <v>50</v>
      </c>
      <c r="M216" s="34">
        <v>2</v>
      </c>
      <c r="N216" s="35">
        <f t="shared" si="183"/>
        <v>7.8399999999999997E-2</v>
      </c>
      <c r="O216" s="37"/>
      <c r="P216" s="39">
        <v>9370</v>
      </c>
      <c r="Q216" s="34">
        <v>199</v>
      </c>
      <c r="R216" s="35">
        <f t="shared" si="184"/>
        <v>4.1626467449306294E-2</v>
      </c>
      <c r="S216" s="37"/>
      <c r="T216" s="39">
        <f>T180+T132+T95+T59+T23</f>
        <v>26795</v>
      </c>
      <c r="U216" s="34">
        <v>217</v>
      </c>
      <c r="V216" s="35">
        <f t="shared" si="185"/>
        <v>1.587311065497294E-2</v>
      </c>
      <c r="W216" s="37"/>
      <c r="X216" s="39">
        <v>1859</v>
      </c>
      <c r="Y216" s="34">
        <v>56</v>
      </c>
      <c r="Z216" s="35">
        <f t="shared" si="186"/>
        <v>5.9042495965572886E-2</v>
      </c>
      <c r="AA216" s="37"/>
      <c r="AB216" s="69">
        <v>544121</v>
      </c>
      <c r="AC216" s="33">
        <v>1202</v>
      </c>
      <c r="AD216" s="35">
        <f t="shared" si="187"/>
        <v>4.3297722381602614E-3</v>
      </c>
    </row>
    <row r="217" spans="1:30" ht="12" customHeight="1" x14ac:dyDescent="0.3">
      <c r="A217" s="55">
        <v>2015</v>
      </c>
      <c r="B217" s="59"/>
      <c r="C217" s="85" t="s">
        <v>21</v>
      </c>
      <c r="D217" s="70">
        <v>46697</v>
      </c>
      <c r="E217" s="34">
        <v>91</v>
      </c>
      <c r="F217" s="35">
        <f t="shared" si="181"/>
        <v>3.8195173137460649E-3</v>
      </c>
      <c r="G217" s="37"/>
      <c r="H217" s="70">
        <v>521985</v>
      </c>
      <c r="I217" s="33">
        <v>1256</v>
      </c>
      <c r="J217" s="35">
        <f t="shared" si="182"/>
        <v>4.7161508472465677E-3</v>
      </c>
      <c r="K217" s="37"/>
      <c r="L217" s="33">
        <v>127</v>
      </c>
      <c r="M217" s="34">
        <v>4</v>
      </c>
      <c r="N217" s="35">
        <f t="shared" si="183"/>
        <v>6.1732283464566926E-2</v>
      </c>
      <c r="O217" s="37"/>
      <c r="P217" s="39">
        <v>10648</v>
      </c>
      <c r="Q217" s="34">
        <v>191</v>
      </c>
      <c r="R217" s="35">
        <f t="shared" si="184"/>
        <v>3.5157776108189334E-2</v>
      </c>
      <c r="S217" s="37"/>
      <c r="T217" s="39">
        <v>7257</v>
      </c>
      <c r="U217" s="34">
        <v>137</v>
      </c>
      <c r="V217" s="35">
        <f t="shared" si="185"/>
        <v>3.7001515777869642E-2</v>
      </c>
      <c r="W217" s="37"/>
      <c r="X217" s="39">
        <v>1927</v>
      </c>
      <c r="Y217" s="34">
        <v>62</v>
      </c>
      <c r="Z217" s="35">
        <f t="shared" si="186"/>
        <v>6.3061754021795535E-2</v>
      </c>
      <c r="AA217" s="37"/>
      <c r="AB217" s="69">
        <v>541943</v>
      </c>
      <c r="AC217" s="33">
        <v>1279</v>
      </c>
      <c r="AD217" s="35">
        <f t="shared" si="187"/>
        <v>4.6256525132716908E-3</v>
      </c>
    </row>
    <row r="218" spans="1:30" ht="12" customHeight="1" x14ac:dyDescent="0.3">
      <c r="A218" s="55">
        <v>2016</v>
      </c>
      <c r="B218" s="59"/>
      <c r="C218" s="85" t="s">
        <v>21</v>
      </c>
      <c r="D218" s="70">
        <v>42687</v>
      </c>
      <c r="E218" s="34">
        <v>90</v>
      </c>
      <c r="F218" s="35">
        <f t="shared" si="174"/>
        <v>4.1324056504322155E-3</v>
      </c>
      <c r="G218" s="37"/>
      <c r="H218" s="70">
        <v>348707</v>
      </c>
      <c r="I218" s="33">
        <v>958</v>
      </c>
      <c r="J218" s="35">
        <f t="shared" si="175"/>
        <v>5.3846925929218513E-3</v>
      </c>
      <c r="K218" s="37"/>
      <c r="L218" s="33">
        <v>820</v>
      </c>
      <c r="M218" s="34">
        <v>10</v>
      </c>
      <c r="N218" s="35">
        <f t="shared" si="176"/>
        <v>2.3902439024390244E-2</v>
      </c>
      <c r="O218" s="37"/>
      <c r="P218" s="39">
        <v>4590</v>
      </c>
      <c r="Q218" s="34">
        <v>122</v>
      </c>
      <c r="R218" s="35">
        <f t="shared" si="177"/>
        <v>5.2095860566448798E-2</v>
      </c>
      <c r="S218" s="37"/>
      <c r="T218" s="39">
        <v>9805</v>
      </c>
      <c r="U218" s="34">
        <v>105</v>
      </c>
      <c r="V218" s="35">
        <f t="shared" si="178"/>
        <v>2.0989291177970423E-2</v>
      </c>
      <c r="W218" s="37"/>
      <c r="X218" s="39">
        <v>1150</v>
      </c>
      <c r="Y218" s="34">
        <v>45</v>
      </c>
      <c r="Z218" s="35">
        <f t="shared" si="179"/>
        <v>7.6695652173913054E-2</v>
      </c>
      <c r="AA218" s="37"/>
      <c r="AB218" s="69">
        <v>365072</v>
      </c>
      <c r="AC218" s="33">
        <v>972</v>
      </c>
      <c r="AD218" s="35">
        <f t="shared" si="180"/>
        <v>5.2184774510233593E-3</v>
      </c>
    </row>
    <row r="219" spans="1:30" ht="12" customHeight="1" x14ac:dyDescent="0.3">
      <c r="A219" s="55">
        <v>2017</v>
      </c>
      <c r="B219" s="59"/>
      <c r="C219" s="85" t="s">
        <v>21</v>
      </c>
      <c r="D219" s="113">
        <v>40961</v>
      </c>
      <c r="E219" s="109">
        <v>105</v>
      </c>
      <c r="F219" s="114">
        <f t="shared" si="174"/>
        <v>5.0242913991357637E-3</v>
      </c>
      <c r="G219" s="115"/>
      <c r="H219" s="113">
        <v>406889</v>
      </c>
      <c r="I219" s="119">
        <v>1247</v>
      </c>
      <c r="J219" s="114">
        <f t="shared" si="175"/>
        <v>6.0068470762296346E-3</v>
      </c>
      <c r="K219" s="115"/>
      <c r="L219" s="119">
        <v>1346</v>
      </c>
      <c r="M219" s="109">
        <v>15</v>
      </c>
      <c r="N219" s="114">
        <f t="shared" si="176"/>
        <v>2.1842496285289746E-2</v>
      </c>
      <c r="O219" s="115"/>
      <c r="P219" s="116">
        <v>1665</v>
      </c>
      <c r="Q219" s="109">
        <v>55</v>
      </c>
      <c r="R219" s="114">
        <f t="shared" si="177"/>
        <v>6.4744744744744745E-2</v>
      </c>
      <c r="S219" s="115"/>
      <c r="T219" s="116">
        <v>11241</v>
      </c>
      <c r="U219" s="109">
        <v>144</v>
      </c>
      <c r="V219" s="114">
        <f t="shared" si="178"/>
        <v>2.5108086469175339E-2</v>
      </c>
      <c r="W219" s="115"/>
      <c r="X219" s="116">
        <v>1962</v>
      </c>
      <c r="Y219" s="109">
        <v>105</v>
      </c>
      <c r="Z219" s="114">
        <f t="shared" si="179"/>
        <v>0.10489296636085627</v>
      </c>
      <c r="AA219" s="115"/>
      <c r="AB219" s="108">
        <v>423102</v>
      </c>
      <c r="AC219" s="119">
        <v>1261</v>
      </c>
      <c r="AD219" s="114">
        <f t="shared" si="180"/>
        <v>5.841522847918469E-3</v>
      </c>
    </row>
    <row r="220" spans="1:30" ht="12" customHeight="1" x14ac:dyDescent="0.3">
      <c r="A220" s="55">
        <v>2018</v>
      </c>
      <c r="B220" s="59"/>
      <c r="C220" s="85" t="s">
        <v>21</v>
      </c>
      <c r="D220" s="113">
        <v>33839</v>
      </c>
      <c r="E220" s="109">
        <v>199</v>
      </c>
      <c r="F220" s="114">
        <f t="shared" si="174"/>
        <v>1.1526345341174384E-2</v>
      </c>
      <c r="G220" s="115"/>
      <c r="H220" s="113">
        <v>292196</v>
      </c>
      <c r="I220" s="119">
        <v>2138</v>
      </c>
      <c r="J220" s="114">
        <f t="shared" si="175"/>
        <v>1.4341332530219441E-2</v>
      </c>
      <c r="K220" s="115"/>
      <c r="L220" s="119">
        <v>137</v>
      </c>
      <c r="M220" s="109">
        <v>12</v>
      </c>
      <c r="N220" s="114">
        <f t="shared" si="176"/>
        <v>0.17167883211678833</v>
      </c>
      <c r="O220" s="115"/>
      <c r="P220" s="116">
        <v>3003</v>
      </c>
      <c r="Q220" s="109">
        <v>99</v>
      </c>
      <c r="R220" s="114">
        <f t="shared" si="177"/>
        <v>6.4615384615384616E-2</v>
      </c>
      <c r="S220" s="115"/>
      <c r="T220" s="116">
        <v>14818</v>
      </c>
      <c r="U220" s="109">
        <v>435</v>
      </c>
      <c r="V220" s="114">
        <f t="shared" si="178"/>
        <v>5.7538129302200022E-2</v>
      </c>
      <c r="W220" s="115"/>
      <c r="X220" s="116">
        <v>984</v>
      </c>
      <c r="Y220" s="109">
        <v>85</v>
      </c>
      <c r="Z220" s="114">
        <f t="shared" si="179"/>
        <v>0.1693089430894309</v>
      </c>
      <c r="AA220" s="115"/>
      <c r="AB220" s="108">
        <v>311139</v>
      </c>
      <c r="AC220" s="119">
        <v>2186</v>
      </c>
      <c r="AD220" s="114">
        <f t="shared" si="180"/>
        <v>1.3770565567158086E-2</v>
      </c>
    </row>
    <row r="221" spans="1:30" ht="12" customHeight="1" x14ac:dyDescent="0.3">
      <c r="A221" s="55">
        <v>2019</v>
      </c>
      <c r="B221" s="59"/>
      <c r="C221" s="85" t="s">
        <v>21</v>
      </c>
      <c r="D221" s="113">
        <v>34854.100917431191</v>
      </c>
      <c r="E221" s="109">
        <v>228.02865345534968</v>
      </c>
      <c r="F221" s="114">
        <f t="shared" si="174"/>
        <v>1.2823058090962382E-2</v>
      </c>
      <c r="G221" s="115"/>
      <c r="H221" s="113">
        <v>447848.57186544343</v>
      </c>
      <c r="I221" s="119">
        <v>3467.9024539281154</v>
      </c>
      <c r="J221" s="114">
        <f t="shared" si="175"/>
        <v>1.5177203270710213E-2</v>
      </c>
      <c r="K221" s="115"/>
      <c r="L221" s="119">
        <v>165.96839959225284</v>
      </c>
      <c r="M221" s="109">
        <v>12.666739926827111</v>
      </c>
      <c r="N221" s="114">
        <f t="shared" si="176"/>
        <v>0.14958757400550374</v>
      </c>
      <c r="O221" s="115"/>
      <c r="P221" s="116">
        <v>3065.3445463812441</v>
      </c>
      <c r="Q221" s="109">
        <v>288.90596025168168</v>
      </c>
      <c r="R221" s="114">
        <f t="shared" si="177"/>
        <v>0.18472823316445211</v>
      </c>
      <c r="S221" s="115"/>
      <c r="T221" s="116">
        <v>8711.1202854230378</v>
      </c>
      <c r="U221" s="109">
        <v>287.43907382580591</v>
      </c>
      <c r="V221" s="114">
        <f t="shared" si="178"/>
        <v>6.4673723498150523E-2</v>
      </c>
      <c r="W221" s="115"/>
      <c r="X221" s="116">
        <v>1755.0754332313961</v>
      </c>
      <c r="Y221" s="109">
        <v>198.06198918327453</v>
      </c>
      <c r="Z221" s="114">
        <f t="shared" si="179"/>
        <v>0.22118792813621249</v>
      </c>
      <c r="AA221" s="115"/>
      <c r="AB221" s="93">
        <f>SUM(H221,L221,P221,T221,X221)</f>
        <v>461546.08053007146</v>
      </c>
      <c r="AC221" s="119">
        <v>3497</v>
      </c>
      <c r="AD221" s="114">
        <f t="shared" si="180"/>
        <v>1.4850348186530485E-2</v>
      </c>
    </row>
    <row r="222" spans="1:30" ht="12" customHeight="1" x14ac:dyDescent="0.3">
      <c r="A222" s="55">
        <v>2020</v>
      </c>
      <c r="B222" s="59"/>
      <c r="C222" s="85" t="s">
        <v>21</v>
      </c>
      <c r="D222" s="132">
        <v>38715.235154394286</v>
      </c>
      <c r="E222" s="139">
        <v>262.56178122771178</v>
      </c>
      <c r="F222" s="165">
        <v>1.3292469725523653E-2</v>
      </c>
      <c r="G222" s="139"/>
      <c r="H222" s="132">
        <v>398994.65558194777</v>
      </c>
      <c r="I222" s="164">
        <v>3197.3228358784909</v>
      </c>
      <c r="J222" s="165">
        <v>1.570635764326608E-2</v>
      </c>
      <c r="K222" s="139"/>
      <c r="L222" s="138">
        <v>149.59857482185271</v>
      </c>
      <c r="M222" s="139">
        <v>21.752865281855847</v>
      </c>
      <c r="N222" s="165">
        <v>0.28500014791724765</v>
      </c>
      <c r="O222" s="139"/>
      <c r="P222" s="164">
        <v>4670.9121140142515</v>
      </c>
      <c r="Q222" s="139">
        <v>214.28757965439723</v>
      </c>
      <c r="R222" s="147">
        <v>8.9918980676701524E-2</v>
      </c>
      <c r="S222" s="139"/>
      <c r="T222" s="132">
        <v>20614.225653206649</v>
      </c>
      <c r="U222" s="139">
        <v>634.76884230769917</v>
      </c>
      <c r="V222" s="147">
        <v>6.0353803817489345E-2</v>
      </c>
      <c r="W222" s="139"/>
      <c r="X222" s="138">
        <v>2782.4180522565312</v>
      </c>
      <c r="Y222" s="138">
        <v>833.82012911205948</v>
      </c>
      <c r="Z222" s="147">
        <v>0.58736229508510962</v>
      </c>
      <c r="AA222" s="139"/>
      <c r="AB222" s="132">
        <v>427211.80997624702</v>
      </c>
      <c r="AC222" s="164">
        <v>3371.5653874201066</v>
      </c>
      <c r="AD222" s="147">
        <v>1.5468364883711498E-2</v>
      </c>
    </row>
    <row r="223" spans="1:30" ht="12" customHeight="1" x14ac:dyDescent="0.3">
      <c r="A223" s="55">
        <v>2021</v>
      </c>
      <c r="B223" s="59"/>
      <c r="C223" s="85" t="s">
        <v>21</v>
      </c>
      <c r="D223" s="132">
        <v>33143.208053691276</v>
      </c>
      <c r="E223" s="139">
        <v>140.75557633582631</v>
      </c>
      <c r="F223" s="165">
        <v>8.3239054339971676E-3</v>
      </c>
      <c r="G223" s="139"/>
      <c r="H223" s="132">
        <v>457202.05704697984</v>
      </c>
      <c r="I223" s="164">
        <v>2418.413531326305</v>
      </c>
      <c r="J223" s="165">
        <v>1.0367605412834985E-2</v>
      </c>
      <c r="K223" s="139"/>
      <c r="L223" s="138">
        <v>156.44295302013421</v>
      </c>
      <c r="M223" s="139">
        <v>14.25846205839153</v>
      </c>
      <c r="N223" s="165">
        <v>0.17863754867149989</v>
      </c>
      <c r="O223" s="139"/>
      <c r="P223" s="164">
        <v>4165.6476510067114</v>
      </c>
      <c r="Q223" s="139">
        <v>243.14672753072279</v>
      </c>
      <c r="R223" s="147">
        <v>0.11440419975151875</v>
      </c>
      <c r="S223" s="139"/>
      <c r="T223" s="132">
        <v>8294.4932885906037</v>
      </c>
      <c r="U223" s="139">
        <v>321.11733920504253</v>
      </c>
      <c r="V223" s="147">
        <v>7.5880462246878139E-2</v>
      </c>
      <c r="W223" s="139"/>
      <c r="X223" s="138">
        <v>1699.4161073825503</v>
      </c>
      <c r="Y223" s="138">
        <v>237.78671956471615</v>
      </c>
      <c r="Z223" s="147">
        <v>0.27424829523634137</v>
      </c>
      <c r="AA223" s="139"/>
      <c r="AB223" s="132">
        <v>471518.0570469799</v>
      </c>
      <c r="AC223" s="164">
        <v>2463.2715061257081</v>
      </c>
      <c r="AD223" s="147">
        <v>1.0239294296051417E-2</v>
      </c>
    </row>
    <row r="224" spans="1:30" ht="12" customHeight="1" x14ac:dyDescent="0.3">
      <c r="A224" s="55">
        <v>2022</v>
      </c>
      <c r="B224" s="59"/>
      <c r="C224" s="85" t="s">
        <v>21</v>
      </c>
      <c r="D224" s="132">
        <v>33901.192015209126</v>
      </c>
      <c r="E224" s="139">
        <v>131.15843370884397</v>
      </c>
      <c r="F224" s="165">
        <v>7.5829348405803652E-3</v>
      </c>
      <c r="G224" s="139"/>
      <c r="H224" s="132">
        <v>485005.3536121673</v>
      </c>
      <c r="I224" s="164">
        <v>2325.4864570779473</v>
      </c>
      <c r="J224" s="165">
        <v>9.3977384412905398E-3</v>
      </c>
      <c r="K224" s="139"/>
      <c r="L224" s="138">
        <v>54</v>
      </c>
      <c r="M224" s="139">
        <v>10.806462886465582</v>
      </c>
      <c r="N224" s="165">
        <v>0.39223457884208407</v>
      </c>
      <c r="O224" s="139"/>
      <c r="P224" s="164">
        <v>3581.1349809885933</v>
      </c>
      <c r="Q224" s="139">
        <v>159.2456267876573</v>
      </c>
      <c r="R224" s="147">
        <v>8.71571248112087E-2</v>
      </c>
      <c r="S224" s="139"/>
      <c r="T224" s="132">
        <v>5870.69391634981</v>
      </c>
      <c r="U224" s="139">
        <v>218.39712793855924</v>
      </c>
      <c r="V224" s="147">
        <v>7.2914441948240358E-2</v>
      </c>
      <c r="W224" s="139"/>
      <c r="X224" s="138">
        <v>1568.3079847908746</v>
      </c>
      <c r="Y224" s="138">
        <v>161.16786867077874</v>
      </c>
      <c r="Z224" s="147">
        <v>0.20142027309568819</v>
      </c>
      <c r="AA224" s="139"/>
      <c r="AB224" s="132">
        <v>496079.49049429654</v>
      </c>
      <c r="AC224" s="164">
        <v>2346.7073952088163</v>
      </c>
      <c r="AD224" s="147">
        <v>9.2717932967280401E-3</v>
      </c>
    </row>
    <row r="225" spans="1:30" ht="12" customHeight="1" x14ac:dyDescent="0.3">
      <c r="A225" s="55">
        <f>A224+1</f>
        <v>2023</v>
      </c>
      <c r="B225" s="59"/>
      <c r="C225" s="85" t="s">
        <v>21</v>
      </c>
      <c r="D225" s="132">
        <v>34337.38461538461</v>
      </c>
      <c r="E225" s="139">
        <v>122.98509389807596</v>
      </c>
      <c r="F225" s="165">
        <v>7.0200682649612127E-3</v>
      </c>
      <c r="G225" s="139"/>
      <c r="H225" s="132">
        <v>522217.19230769231</v>
      </c>
      <c r="I225" s="164">
        <v>2080.0510278599713</v>
      </c>
      <c r="J225" s="165">
        <v>7.8069050093690119E-3</v>
      </c>
      <c r="K225" s="139"/>
      <c r="L225" s="138">
        <v>58.609890109890109</v>
      </c>
      <c r="M225" s="139">
        <v>5.0871446634934232</v>
      </c>
      <c r="N225" s="165">
        <v>0.17012151911140658</v>
      </c>
      <c r="O225" s="139"/>
      <c r="P225" s="164">
        <v>4801.7197802197798</v>
      </c>
      <c r="Q225" s="139">
        <v>190.45009877583686</v>
      </c>
      <c r="R225" s="147">
        <v>7.7739270654306011E-2</v>
      </c>
      <c r="S225" s="139"/>
      <c r="T225" s="132">
        <v>6636.1923076923076</v>
      </c>
      <c r="U225" s="139">
        <v>235.96384307330345</v>
      </c>
      <c r="V225" s="147">
        <v>6.969194245434733E-2</v>
      </c>
      <c r="W225" s="139"/>
      <c r="X225" s="138">
        <v>2126.5934065934066</v>
      </c>
      <c r="Y225" s="138">
        <v>131</v>
      </c>
      <c r="Z225" s="147">
        <v>0.12073770152955766</v>
      </c>
      <c r="AA225" s="139"/>
      <c r="AB225" s="132">
        <v>535840.30769230775</v>
      </c>
      <c r="AC225" s="164">
        <v>2106.1218703825757</v>
      </c>
      <c r="AD225" s="147">
        <v>7.7037856366718935E-3</v>
      </c>
    </row>
    <row r="226" spans="1:30" ht="12" customHeight="1" x14ac:dyDescent="0.3">
      <c r="A226" s="55">
        <f>A225+1</f>
        <v>2024</v>
      </c>
      <c r="B226" s="59"/>
      <c r="C226" s="85" t="s">
        <v>21</v>
      </c>
      <c r="D226" s="132">
        <f>$AM$5</f>
        <v>34316.857142857145</v>
      </c>
      <c r="E226" s="139">
        <f>$AU$5</f>
        <v>104.5157630212792</v>
      </c>
      <c r="F226" s="165">
        <f t="shared" ref="F226" si="188">E226/D226*1.96</f>
        <v>5.9693955850600305E-3</v>
      </c>
      <c r="G226" s="139"/>
      <c r="H226" s="132">
        <f>$AM$9</f>
        <v>556428.28571428568</v>
      </c>
      <c r="I226" s="164">
        <f>$AU$9</f>
        <v>2037.0675602374306</v>
      </c>
      <c r="J226" s="165">
        <f t="shared" ref="J226" si="189">I226/H226*1.96</f>
        <v>7.1755022535204254E-3</v>
      </c>
      <c r="K226" s="139"/>
      <c r="L226" s="138">
        <f>$AM$7</f>
        <v>32</v>
      </c>
      <c r="M226" s="139">
        <f>$AU$7</f>
        <v>0</v>
      </c>
      <c r="N226" s="165">
        <f t="shared" ref="N226" si="190">M226/L226*1.96</f>
        <v>0</v>
      </c>
      <c r="O226" s="139"/>
      <c r="P226" s="164">
        <f>$AM$4</f>
        <v>3627.6734693877552</v>
      </c>
      <c r="Q226" s="139">
        <f>$AU$4</f>
        <v>86.892997195164455</v>
      </c>
      <c r="R226" s="147">
        <f t="shared" ref="R226" si="191">Q226/P226*1.96</f>
        <v>4.6947520481016643E-2</v>
      </c>
      <c r="S226" s="139"/>
      <c r="T226" s="132">
        <f>$AM$8</f>
        <v>5341.7142857142853</v>
      </c>
      <c r="U226" s="139">
        <f>$AU$8</f>
        <v>144.49574096686138</v>
      </c>
      <c r="V226" s="147">
        <f t="shared" ref="V226" si="192">U226/T226*1.96</f>
        <v>5.301886943906018E-2</v>
      </c>
      <c r="W226" s="139"/>
      <c r="X226" s="138">
        <f>$AM$3</f>
        <v>2167.4693877551022</v>
      </c>
      <c r="Y226" s="138">
        <f>$AU$3</f>
        <v>137.0409793063408</v>
      </c>
      <c r="Z226" s="147">
        <f t="shared" ref="Z226" si="193">Y226/X226*1.96</f>
        <v>0.12392346621265247</v>
      </c>
      <c r="AA226" s="139"/>
      <c r="AB226" s="132">
        <f>SUM(H226,L226,P226,T226,X226)</f>
        <v>567597.14285714296</v>
      </c>
      <c r="AC226" s="164">
        <f>$AU$18</f>
        <v>2048.6224364435825</v>
      </c>
      <c r="AD226" s="147">
        <f t="shared" ref="AD226" si="194">AC226/AB226*1.96</f>
        <v>7.0742075184124422E-3</v>
      </c>
    </row>
    <row r="227" spans="1:30" ht="12" customHeight="1" x14ac:dyDescent="0.3">
      <c r="A227" s="11" t="s">
        <v>12</v>
      </c>
      <c r="B227" s="40"/>
      <c r="C227" s="40"/>
      <c r="D227" s="40">
        <f>MIN(D198:D226)</f>
        <v>14923.2042846</v>
      </c>
      <c r="E227" s="40"/>
      <c r="F227" s="79"/>
      <c r="G227" s="40"/>
      <c r="H227" s="40">
        <f>MIN(H198:H226)</f>
        <v>145545.45592159999</v>
      </c>
      <c r="I227" s="40"/>
      <c r="J227" s="79"/>
      <c r="K227" s="40"/>
      <c r="L227" s="40">
        <f>MIN(L198:L226)</f>
        <v>32</v>
      </c>
      <c r="M227" s="40"/>
      <c r="N227" s="79"/>
      <c r="O227" s="40"/>
      <c r="P227" s="40">
        <f>MIN(P198:P226)</f>
        <v>776.98759099999995</v>
      </c>
      <c r="Q227" s="40"/>
      <c r="R227" s="79"/>
      <c r="S227" s="40"/>
      <c r="T227" s="40">
        <f>MIN(T198:T226)</f>
        <v>843.97374730000001</v>
      </c>
      <c r="U227" s="40"/>
      <c r="V227" s="79"/>
      <c r="W227" s="40"/>
      <c r="X227" s="40">
        <f>MIN(X198:X226)</f>
        <v>88.338176657999995</v>
      </c>
      <c r="Y227" s="40"/>
      <c r="Z227" s="79"/>
      <c r="AA227" s="40"/>
      <c r="AB227" s="40">
        <f>MIN(AB198:AB226)</f>
        <v>151113.33030415801</v>
      </c>
      <c r="AC227" s="40"/>
      <c r="AD227" s="79"/>
    </row>
    <row r="228" spans="1:30" ht="12" customHeight="1" x14ac:dyDescent="0.3">
      <c r="A228" s="14" t="s">
        <v>13</v>
      </c>
      <c r="B228" s="9"/>
      <c r="C228" s="9"/>
      <c r="D228" s="9">
        <f>AVERAGE(D198:D226)</f>
        <v>31535.015122546542</v>
      </c>
      <c r="E228" s="9"/>
      <c r="F228" s="21"/>
      <c r="G228" s="9"/>
      <c r="H228" s="9">
        <f>AVERAGE(H198:H226)</f>
        <v>374017.34070092061</v>
      </c>
      <c r="I228" s="9"/>
      <c r="J228" s="21"/>
      <c r="K228" s="9"/>
      <c r="L228" s="9">
        <f>AVERAGE(L198:L226)</f>
        <v>758.36637457542679</v>
      </c>
      <c r="M228" s="9"/>
      <c r="N228" s="21"/>
      <c r="O228" s="9"/>
      <c r="P228" s="9">
        <f>AVERAGE(P198:P226)</f>
        <v>4192.0333610328989</v>
      </c>
      <c r="Q228" s="9"/>
      <c r="R228" s="21"/>
      <c r="S228" s="9"/>
      <c r="T228" s="9">
        <f>AVERAGE(T198:T226)</f>
        <v>7157.1491127463651</v>
      </c>
      <c r="U228" s="9"/>
      <c r="V228" s="21"/>
      <c r="W228" s="9"/>
      <c r="X228" s="9">
        <f>AVERAGE(X198:X226)</f>
        <v>1034.9285891545355</v>
      </c>
      <c r="Y228" s="9"/>
      <c r="Z228" s="21"/>
      <c r="AA228" s="9"/>
      <c r="AB228" s="9">
        <f>AVERAGE(AB198:AB226)</f>
        <v>387159.78274985566</v>
      </c>
      <c r="AC228" s="9"/>
      <c r="AD228" s="21"/>
    </row>
    <row r="229" spans="1:30" ht="12" customHeight="1" x14ac:dyDescent="0.3">
      <c r="A229" s="16" t="s">
        <v>14</v>
      </c>
      <c r="B229" s="23"/>
      <c r="C229" s="23"/>
      <c r="D229" s="23">
        <f>MAX(D198:D226)</f>
        <v>50819</v>
      </c>
      <c r="E229" s="23"/>
      <c r="F229" s="80"/>
      <c r="G229" s="23"/>
      <c r="H229" s="23">
        <f>MAX(H198:H226)</f>
        <v>630242</v>
      </c>
      <c r="I229" s="23"/>
      <c r="J229" s="80"/>
      <c r="K229" s="23"/>
      <c r="L229" s="23">
        <f>MAX(L198:L226)</f>
        <v>1924</v>
      </c>
      <c r="M229" s="23"/>
      <c r="N229" s="80"/>
      <c r="O229" s="23"/>
      <c r="P229" s="23">
        <f>MAX(P198:P226)</f>
        <v>10648</v>
      </c>
      <c r="Q229" s="23"/>
      <c r="R229" s="80"/>
      <c r="S229" s="23"/>
      <c r="T229" s="23">
        <f>MAX(T198:T226)</f>
        <v>26795</v>
      </c>
      <c r="U229" s="23"/>
      <c r="V229" s="80"/>
      <c r="W229" s="23"/>
      <c r="X229" s="23">
        <f>MAX(X198:X226)</f>
        <v>2782.4180522565312</v>
      </c>
      <c r="Y229" s="23"/>
      <c r="Z229" s="80"/>
      <c r="AA229" s="23"/>
      <c r="AB229" s="23">
        <f>MAX(AB198:AB226)</f>
        <v>644498</v>
      </c>
      <c r="AC229" s="23"/>
      <c r="AD229" s="80"/>
    </row>
    <row r="230" spans="1:30" ht="12" customHeight="1" x14ac:dyDescent="0.3">
      <c r="C230" s="5"/>
    </row>
    <row r="231" spans="1:30" ht="12" customHeight="1" x14ac:dyDescent="0.3">
      <c r="A231" s="2"/>
      <c r="B231" s="2"/>
      <c r="C231" s="2"/>
      <c r="D231" s="71"/>
      <c r="E231" s="2"/>
      <c r="F231" s="81"/>
      <c r="G231" s="2"/>
      <c r="H231" s="71"/>
      <c r="I231" s="2"/>
      <c r="J231" s="81"/>
      <c r="K231" s="2"/>
      <c r="L231" s="2"/>
      <c r="M231" s="2"/>
      <c r="N231" s="81"/>
      <c r="O231" s="2"/>
      <c r="P231" s="2"/>
      <c r="Q231" s="2"/>
      <c r="R231" s="81"/>
      <c r="S231" s="2"/>
      <c r="T231" s="2"/>
      <c r="U231" s="2"/>
      <c r="V231" s="81"/>
      <c r="W231" s="2"/>
      <c r="X231" s="2"/>
      <c r="Y231" s="2"/>
      <c r="Z231" s="81"/>
      <c r="AA231" s="2"/>
      <c r="AB231" s="71"/>
      <c r="AC231" s="2"/>
      <c r="AD231" s="81"/>
    </row>
    <row r="232" spans="1:30" ht="12" customHeight="1" x14ac:dyDescent="0.3">
      <c r="A232" s="2"/>
      <c r="B232" s="2"/>
      <c r="C232" s="2"/>
      <c r="D232" s="71"/>
      <c r="E232" s="2"/>
      <c r="F232" s="81"/>
      <c r="G232" s="2"/>
      <c r="H232" s="71"/>
      <c r="I232" s="2"/>
      <c r="J232" s="81"/>
      <c r="K232" s="2"/>
      <c r="L232" s="2"/>
      <c r="M232" s="2"/>
      <c r="N232" s="81"/>
      <c r="O232" s="2"/>
      <c r="P232" s="2"/>
      <c r="Q232" s="2"/>
      <c r="R232" s="81"/>
      <c r="S232" s="2"/>
      <c r="T232" s="2"/>
      <c r="U232" s="2"/>
      <c r="V232" s="81"/>
      <c r="W232" s="2"/>
      <c r="X232" s="2"/>
      <c r="Y232" s="2"/>
      <c r="Z232" s="81"/>
      <c r="AA232" s="2"/>
      <c r="AB232" s="71"/>
      <c r="AC232" s="2"/>
      <c r="AD232" s="81"/>
    </row>
    <row r="233" spans="1:30" ht="12" customHeight="1" x14ac:dyDescent="0.3">
      <c r="A233" s="2"/>
      <c r="B233" s="2"/>
      <c r="C233" s="2"/>
      <c r="D233" s="71"/>
      <c r="E233" s="2"/>
      <c r="F233" s="81"/>
      <c r="G233" s="2"/>
      <c r="H233" s="71"/>
      <c r="I233" s="2"/>
      <c r="J233" s="81"/>
      <c r="K233" s="2"/>
      <c r="L233" s="2"/>
      <c r="M233" s="2"/>
      <c r="N233" s="81"/>
      <c r="O233" s="2"/>
      <c r="P233" s="2"/>
      <c r="Q233" s="2"/>
      <c r="R233" s="81"/>
      <c r="S233" s="2"/>
      <c r="T233" s="2"/>
      <c r="U233" s="2"/>
      <c r="V233" s="81"/>
      <c r="W233" s="2"/>
      <c r="X233" s="2"/>
      <c r="Y233" s="2"/>
      <c r="Z233" s="81"/>
      <c r="AA233" s="2"/>
      <c r="AB233" s="71"/>
      <c r="AC233" s="2"/>
      <c r="AD233" s="81"/>
    </row>
    <row r="234" spans="1:30" ht="12" customHeight="1" x14ac:dyDescent="0.3">
      <c r="A234" s="2"/>
      <c r="B234" s="2"/>
      <c r="C234" s="2"/>
      <c r="D234" s="71"/>
      <c r="E234" s="2"/>
      <c r="F234" s="81"/>
      <c r="G234" s="2"/>
      <c r="H234" s="71"/>
      <c r="I234" s="2"/>
      <c r="J234" s="81"/>
      <c r="K234" s="2"/>
      <c r="L234" s="2"/>
      <c r="M234" s="2"/>
      <c r="N234" s="81"/>
      <c r="O234" s="2"/>
      <c r="P234" s="2"/>
      <c r="Q234" s="2"/>
      <c r="R234" s="81"/>
      <c r="S234" s="2"/>
      <c r="T234" s="2"/>
      <c r="U234" s="2"/>
      <c r="V234" s="81"/>
      <c r="W234" s="2"/>
      <c r="X234" s="2"/>
      <c r="Y234" s="2"/>
      <c r="Z234" s="81"/>
      <c r="AA234" s="2"/>
      <c r="AB234" s="71"/>
      <c r="AC234" s="2"/>
      <c r="AD234" s="81"/>
    </row>
    <row r="235" spans="1:30" ht="12" customHeight="1" x14ac:dyDescent="0.3">
      <c r="A235" s="2"/>
      <c r="B235" s="2"/>
      <c r="C235" s="2"/>
      <c r="D235" s="71"/>
      <c r="E235" s="2"/>
      <c r="F235" s="81"/>
      <c r="G235" s="2"/>
      <c r="H235" s="71"/>
      <c r="I235" s="2"/>
      <c r="J235" s="81"/>
      <c r="K235" s="2"/>
      <c r="L235" s="2"/>
      <c r="M235" s="2"/>
      <c r="N235" s="81"/>
      <c r="O235" s="2"/>
      <c r="P235" s="2"/>
      <c r="Q235" s="2"/>
      <c r="R235" s="81"/>
      <c r="S235" s="2"/>
      <c r="T235" s="2"/>
      <c r="U235" s="2"/>
      <c r="V235" s="81"/>
      <c r="W235" s="2"/>
      <c r="X235" s="2"/>
      <c r="Y235" s="2"/>
      <c r="Z235" s="81"/>
      <c r="AA235" s="2"/>
      <c r="AB235" s="71"/>
      <c r="AC235" s="2"/>
      <c r="AD235" s="81"/>
    </row>
    <row r="236" spans="1:30" ht="12" customHeight="1" x14ac:dyDescent="0.3">
      <c r="A236" s="2"/>
      <c r="B236" s="2"/>
      <c r="C236" s="2"/>
      <c r="D236" s="71"/>
      <c r="E236" s="2"/>
      <c r="F236" s="81"/>
      <c r="G236" s="2"/>
      <c r="H236" s="71"/>
      <c r="I236" s="2"/>
      <c r="J236" s="81"/>
      <c r="K236" s="2"/>
      <c r="L236" s="2"/>
      <c r="M236" s="2"/>
      <c r="N236" s="81"/>
      <c r="O236" s="2"/>
      <c r="P236" s="2"/>
      <c r="Q236" s="2"/>
      <c r="R236" s="81"/>
      <c r="S236" s="2"/>
      <c r="T236" s="2"/>
      <c r="U236" s="2"/>
      <c r="V236" s="81"/>
      <c r="W236" s="2"/>
      <c r="X236" s="2"/>
      <c r="Y236" s="2"/>
      <c r="Z236" s="81"/>
      <c r="AA236" s="2"/>
      <c r="AB236" s="71"/>
      <c r="AC236" s="2"/>
      <c r="AD236" s="81"/>
    </row>
    <row r="237" spans="1:30" ht="12" customHeight="1" x14ac:dyDescent="0.3">
      <c r="A237" s="2"/>
      <c r="B237" s="2"/>
      <c r="C237" s="2"/>
      <c r="D237" s="71"/>
      <c r="E237" s="2"/>
      <c r="F237" s="81"/>
      <c r="G237" s="2"/>
      <c r="H237" s="71"/>
      <c r="I237" s="2"/>
      <c r="J237" s="81"/>
      <c r="K237" s="2"/>
      <c r="L237" s="2"/>
      <c r="M237" s="2"/>
      <c r="N237" s="81"/>
      <c r="O237" s="2"/>
      <c r="P237" s="2"/>
      <c r="Q237" s="2"/>
      <c r="R237" s="81"/>
      <c r="S237" s="2"/>
      <c r="T237" s="2"/>
      <c r="U237" s="2"/>
      <c r="V237" s="81"/>
      <c r="W237" s="2"/>
      <c r="X237" s="2"/>
      <c r="Y237" s="2"/>
      <c r="Z237" s="81"/>
      <c r="AA237" s="2"/>
      <c r="AB237" s="71"/>
      <c r="AC237" s="2"/>
      <c r="AD237" s="81"/>
    </row>
    <row r="238" spans="1:30" ht="12" customHeight="1" x14ac:dyDescent="0.3">
      <c r="A238" s="2"/>
      <c r="B238" s="2"/>
      <c r="C238" s="2"/>
      <c r="D238" s="71"/>
      <c r="E238" s="2"/>
      <c r="F238" s="81"/>
      <c r="G238" s="2"/>
      <c r="H238" s="71"/>
      <c r="I238" s="2"/>
      <c r="J238" s="81"/>
      <c r="K238" s="2"/>
      <c r="L238" s="2"/>
      <c r="M238" s="2"/>
      <c r="N238" s="81"/>
      <c r="O238" s="2"/>
      <c r="P238" s="2"/>
      <c r="Q238" s="2"/>
      <c r="R238" s="81"/>
      <c r="S238" s="2"/>
      <c r="T238" s="2"/>
      <c r="U238" s="2"/>
      <c r="V238" s="81"/>
      <c r="W238" s="2"/>
      <c r="X238" s="2"/>
      <c r="Y238" s="2"/>
      <c r="Z238" s="81"/>
      <c r="AA238" s="2"/>
      <c r="AB238" s="71"/>
      <c r="AC238" s="2"/>
      <c r="AD238" s="81"/>
    </row>
    <row r="239" spans="1:30" ht="12" customHeight="1" x14ac:dyDescent="0.3">
      <c r="A239" s="2"/>
      <c r="B239" s="2"/>
      <c r="C239" s="2"/>
      <c r="D239" s="71"/>
      <c r="E239" s="2"/>
      <c r="F239" s="81"/>
      <c r="G239" s="2"/>
      <c r="H239" s="71"/>
      <c r="I239" s="2"/>
      <c r="J239" s="81"/>
      <c r="K239" s="2"/>
      <c r="L239" s="2"/>
      <c r="M239" s="2"/>
      <c r="N239" s="81"/>
      <c r="O239" s="2"/>
      <c r="P239" s="2"/>
      <c r="Q239" s="2"/>
      <c r="R239" s="81"/>
      <c r="S239" s="2"/>
      <c r="T239" s="2"/>
      <c r="U239" s="2"/>
      <c r="V239" s="81"/>
      <c r="W239" s="2"/>
      <c r="X239" s="2"/>
      <c r="Y239" s="2"/>
      <c r="Z239" s="81"/>
      <c r="AA239" s="2"/>
      <c r="AB239" s="71"/>
      <c r="AC239" s="2"/>
      <c r="AD239" s="81"/>
    </row>
    <row r="240" spans="1:30" ht="12" customHeight="1" x14ac:dyDescent="0.3">
      <c r="A240" s="2"/>
      <c r="B240" s="2"/>
      <c r="C240" s="2"/>
      <c r="D240" s="71"/>
      <c r="E240" s="2"/>
      <c r="F240" s="81"/>
      <c r="G240" s="2"/>
      <c r="H240" s="71"/>
      <c r="I240" s="2"/>
      <c r="J240" s="81"/>
      <c r="K240" s="2"/>
      <c r="L240" s="2"/>
      <c r="M240" s="2"/>
      <c r="N240" s="81"/>
      <c r="O240" s="2"/>
      <c r="P240" s="2"/>
      <c r="Q240" s="2"/>
      <c r="R240" s="81"/>
      <c r="S240" s="2"/>
      <c r="T240" s="2"/>
      <c r="U240" s="2"/>
      <c r="V240" s="81"/>
      <c r="W240" s="2"/>
      <c r="X240" s="2"/>
      <c r="Y240" s="2"/>
      <c r="Z240" s="81"/>
      <c r="AA240" s="2"/>
      <c r="AB240" s="71"/>
      <c r="AC240" s="2"/>
      <c r="AD240" s="81"/>
    </row>
    <row r="241" spans="1:30" ht="12" customHeight="1" x14ac:dyDescent="0.3">
      <c r="A241" s="2"/>
      <c r="B241" s="2"/>
      <c r="C241" s="2"/>
      <c r="D241" s="71"/>
      <c r="E241" s="2"/>
      <c r="F241" s="81"/>
      <c r="G241" s="2"/>
      <c r="H241" s="71"/>
      <c r="I241" s="2"/>
      <c r="J241" s="81"/>
      <c r="K241" s="2"/>
      <c r="L241" s="2"/>
      <c r="M241" s="2"/>
      <c r="N241" s="81"/>
      <c r="O241" s="2"/>
      <c r="P241" s="2"/>
      <c r="Q241" s="2"/>
      <c r="R241" s="81"/>
      <c r="S241" s="2"/>
      <c r="T241" s="2"/>
      <c r="U241" s="2"/>
      <c r="V241" s="81"/>
      <c r="W241" s="2"/>
      <c r="X241" s="2"/>
      <c r="Y241" s="2"/>
      <c r="Z241" s="81"/>
      <c r="AA241" s="2"/>
      <c r="AB241" s="71"/>
      <c r="AC241" s="2"/>
      <c r="AD241" s="81"/>
    </row>
    <row r="242" spans="1:30" ht="12" customHeight="1" x14ac:dyDescent="0.3">
      <c r="A242" s="2"/>
      <c r="B242" s="2"/>
      <c r="C242" s="2"/>
      <c r="D242" s="71"/>
      <c r="E242" s="2"/>
      <c r="F242" s="81"/>
      <c r="G242" s="2"/>
      <c r="H242" s="71"/>
      <c r="I242" s="2"/>
      <c r="J242" s="81"/>
      <c r="K242" s="2"/>
      <c r="L242" s="2"/>
      <c r="M242" s="2"/>
      <c r="N242" s="81"/>
      <c r="O242" s="2"/>
      <c r="P242" s="2"/>
      <c r="Q242" s="2"/>
      <c r="R242" s="81"/>
      <c r="S242" s="2"/>
      <c r="T242" s="2"/>
      <c r="U242" s="2"/>
      <c r="V242" s="81"/>
      <c r="W242" s="2"/>
      <c r="X242" s="2"/>
      <c r="Y242" s="2"/>
      <c r="Z242" s="81"/>
      <c r="AA242" s="2"/>
      <c r="AB242" s="71"/>
      <c r="AC242" s="2"/>
      <c r="AD242" s="81"/>
    </row>
    <row r="243" spans="1:30" ht="12" customHeight="1" x14ac:dyDescent="0.3">
      <c r="A243" s="2"/>
      <c r="B243" s="2"/>
      <c r="C243" s="2"/>
      <c r="D243" s="71"/>
      <c r="E243" s="2"/>
      <c r="F243" s="81"/>
      <c r="G243" s="2"/>
      <c r="H243" s="71"/>
      <c r="I243" s="2"/>
      <c r="J243" s="81"/>
      <c r="K243" s="2"/>
      <c r="L243" s="2"/>
      <c r="M243" s="2"/>
      <c r="N243" s="81"/>
      <c r="O243" s="2"/>
      <c r="P243" s="2"/>
      <c r="Q243" s="2"/>
      <c r="R243" s="81"/>
      <c r="S243" s="2"/>
      <c r="T243" s="2"/>
      <c r="U243" s="2"/>
      <c r="V243" s="81"/>
      <c r="W243" s="2"/>
      <c r="X243" s="2"/>
      <c r="Y243" s="2"/>
      <c r="Z243" s="81"/>
      <c r="AA243" s="2"/>
      <c r="AB243" s="71"/>
      <c r="AC243" s="2"/>
      <c r="AD243" s="81"/>
    </row>
    <row r="244" spans="1:30" ht="12" customHeight="1" x14ac:dyDescent="0.3">
      <c r="A244" s="2"/>
      <c r="B244" s="2"/>
      <c r="C244" s="2"/>
      <c r="D244" s="71"/>
      <c r="E244" s="2"/>
      <c r="F244" s="81"/>
      <c r="G244" s="2"/>
      <c r="H244" s="71"/>
      <c r="I244" s="2"/>
      <c r="J244" s="81"/>
      <c r="K244" s="2"/>
      <c r="L244" s="2"/>
      <c r="M244" s="2"/>
      <c r="N244" s="81"/>
      <c r="O244" s="2"/>
      <c r="P244" s="2"/>
      <c r="Q244" s="2"/>
      <c r="R244" s="81"/>
      <c r="S244" s="2"/>
      <c r="T244" s="2"/>
      <c r="U244" s="2"/>
      <c r="V244" s="81"/>
      <c r="W244" s="2"/>
      <c r="X244" s="2"/>
      <c r="Y244" s="2"/>
      <c r="Z244" s="81"/>
      <c r="AA244" s="2"/>
      <c r="AB244" s="71"/>
      <c r="AC244" s="2"/>
      <c r="AD244" s="81"/>
    </row>
    <row r="245" spans="1:30" ht="12" customHeight="1" x14ac:dyDescent="0.3">
      <c r="A245" s="2"/>
      <c r="B245" s="2"/>
      <c r="C245" s="2"/>
      <c r="D245" s="71"/>
      <c r="E245" s="2"/>
      <c r="F245" s="81"/>
      <c r="G245" s="2"/>
      <c r="H245" s="71"/>
      <c r="I245" s="2"/>
      <c r="J245" s="81"/>
      <c r="K245" s="2"/>
      <c r="L245" s="2"/>
      <c r="M245" s="2"/>
      <c r="N245" s="81"/>
      <c r="O245" s="2"/>
      <c r="P245" s="2"/>
      <c r="Q245" s="2"/>
      <c r="R245" s="81"/>
      <c r="S245" s="2"/>
      <c r="T245" s="2"/>
      <c r="U245" s="2"/>
      <c r="V245" s="81"/>
      <c r="W245" s="2"/>
      <c r="X245" s="2"/>
      <c r="Y245" s="2"/>
      <c r="Z245" s="81"/>
      <c r="AA245" s="2"/>
      <c r="AB245" s="71"/>
      <c r="AC245" s="2"/>
      <c r="AD245" s="81"/>
    </row>
    <row r="246" spans="1:30" ht="12" customHeight="1" x14ac:dyDescent="0.3">
      <c r="A246" s="2"/>
      <c r="B246" s="2"/>
      <c r="C246" s="2"/>
      <c r="D246" s="71"/>
      <c r="E246" s="2"/>
      <c r="F246" s="81"/>
      <c r="G246" s="2"/>
      <c r="H246" s="71"/>
      <c r="I246" s="2"/>
      <c r="J246" s="81"/>
      <c r="K246" s="2"/>
      <c r="L246" s="2"/>
      <c r="M246" s="2"/>
      <c r="N246" s="81"/>
      <c r="O246" s="2"/>
      <c r="P246" s="2"/>
      <c r="Q246" s="2"/>
      <c r="R246" s="81"/>
      <c r="S246" s="2"/>
      <c r="T246" s="2"/>
      <c r="U246" s="2"/>
      <c r="V246" s="81"/>
      <c r="W246" s="2"/>
      <c r="X246" s="2"/>
      <c r="Y246" s="2"/>
      <c r="Z246" s="81"/>
      <c r="AA246" s="2"/>
      <c r="AB246" s="71"/>
      <c r="AC246" s="2"/>
      <c r="AD246" s="81"/>
    </row>
    <row r="247" spans="1:30" ht="12" customHeight="1" x14ac:dyDescent="0.3">
      <c r="A247" s="2"/>
      <c r="B247" s="2"/>
      <c r="C247" s="2"/>
      <c r="D247" s="71"/>
      <c r="E247" s="2"/>
      <c r="F247" s="81"/>
      <c r="G247" s="2"/>
      <c r="H247" s="71"/>
      <c r="I247" s="2"/>
      <c r="J247" s="81"/>
      <c r="K247" s="2"/>
      <c r="L247" s="2"/>
      <c r="M247" s="2"/>
      <c r="N247" s="81"/>
      <c r="O247" s="2"/>
      <c r="P247" s="2"/>
      <c r="Q247" s="2"/>
      <c r="R247" s="81"/>
      <c r="S247" s="2"/>
      <c r="T247" s="2"/>
      <c r="U247" s="2"/>
      <c r="V247" s="81"/>
      <c r="W247" s="2"/>
      <c r="X247" s="2"/>
      <c r="Y247" s="2"/>
      <c r="Z247" s="81"/>
      <c r="AA247" s="2"/>
      <c r="AB247" s="71"/>
      <c r="AC247" s="2"/>
      <c r="AD247" s="81"/>
    </row>
    <row r="248" spans="1:30" ht="12" customHeight="1" x14ac:dyDescent="0.3">
      <c r="A248" s="2"/>
      <c r="B248" s="2"/>
      <c r="C248" s="2"/>
      <c r="D248" s="71"/>
      <c r="E248" s="2"/>
      <c r="F248" s="81"/>
      <c r="G248" s="2"/>
      <c r="H248" s="71"/>
      <c r="I248" s="2"/>
      <c r="J248" s="81"/>
      <c r="K248" s="2"/>
      <c r="L248" s="2"/>
      <c r="M248" s="2"/>
      <c r="N248" s="81"/>
      <c r="O248" s="2"/>
      <c r="P248" s="2"/>
      <c r="Q248" s="2"/>
      <c r="R248" s="81"/>
      <c r="S248" s="2"/>
      <c r="T248" s="2"/>
      <c r="U248" s="2"/>
      <c r="V248" s="81"/>
      <c r="W248" s="2"/>
      <c r="X248" s="2"/>
      <c r="Y248" s="2"/>
      <c r="Z248" s="81"/>
      <c r="AA248" s="2"/>
      <c r="AB248" s="71"/>
      <c r="AC248" s="2"/>
      <c r="AD248" s="81"/>
    </row>
    <row r="249" spans="1:30" ht="12" customHeight="1" x14ac:dyDescent="0.3">
      <c r="A249" s="2"/>
      <c r="B249" s="2"/>
      <c r="C249" s="2"/>
      <c r="D249" s="71"/>
      <c r="E249" s="2"/>
      <c r="F249" s="81"/>
      <c r="G249" s="2"/>
      <c r="H249" s="71"/>
      <c r="I249" s="2"/>
      <c r="J249" s="81"/>
      <c r="K249" s="2"/>
      <c r="L249" s="2"/>
      <c r="M249" s="2"/>
      <c r="N249" s="81"/>
      <c r="O249" s="2"/>
      <c r="P249" s="2"/>
      <c r="Q249" s="2"/>
      <c r="R249" s="81"/>
      <c r="S249" s="2"/>
      <c r="T249" s="2"/>
      <c r="U249" s="2"/>
      <c r="V249" s="81"/>
      <c r="W249" s="2"/>
      <c r="X249" s="2"/>
      <c r="Y249" s="2"/>
      <c r="Z249" s="81"/>
      <c r="AA249" s="2"/>
      <c r="AB249" s="71"/>
      <c r="AC249" s="2"/>
      <c r="AD249" s="81"/>
    </row>
    <row r="250" spans="1:30" ht="12" customHeight="1" x14ac:dyDescent="0.3">
      <c r="A250" s="2"/>
      <c r="B250" s="2"/>
      <c r="C250" s="2"/>
      <c r="D250" s="71"/>
      <c r="E250" s="2"/>
      <c r="F250" s="81"/>
      <c r="G250" s="2"/>
      <c r="H250" s="71"/>
      <c r="I250" s="2"/>
      <c r="J250" s="81"/>
      <c r="K250" s="2"/>
      <c r="L250" s="2"/>
      <c r="M250" s="2"/>
      <c r="N250" s="81"/>
      <c r="O250" s="2"/>
      <c r="P250" s="2"/>
      <c r="Q250" s="2"/>
      <c r="R250" s="81"/>
      <c r="S250" s="2"/>
      <c r="T250" s="2"/>
      <c r="U250" s="2"/>
      <c r="V250" s="81"/>
      <c r="W250" s="2"/>
      <c r="X250" s="2"/>
      <c r="Y250" s="2"/>
      <c r="Z250" s="81"/>
      <c r="AA250" s="2"/>
      <c r="AB250" s="71"/>
      <c r="AC250" s="2"/>
      <c r="AD250" s="81"/>
    </row>
    <row r="251" spans="1:30" ht="12" customHeight="1" x14ac:dyDescent="0.3">
      <c r="A251" s="2"/>
      <c r="B251" s="2"/>
      <c r="C251" s="2"/>
      <c r="D251" s="71"/>
      <c r="E251" s="2"/>
      <c r="F251" s="81"/>
      <c r="G251" s="2"/>
      <c r="H251" s="71"/>
      <c r="I251" s="2"/>
      <c r="J251" s="81"/>
      <c r="K251" s="2"/>
      <c r="L251" s="2"/>
      <c r="M251" s="2"/>
      <c r="N251" s="81"/>
      <c r="O251" s="2"/>
      <c r="P251" s="2"/>
      <c r="Q251" s="2"/>
      <c r="R251" s="81"/>
      <c r="S251" s="2"/>
      <c r="T251" s="2"/>
      <c r="U251" s="2"/>
      <c r="V251" s="81"/>
      <c r="W251" s="2"/>
      <c r="X251" s="2"/>
      <c r="Y251" s="2"/>
      <c r="Z251" s="81"/>
      <c r="AA251" s="2"/>
      <c r="AB251" s="71"/>
      <c r="AC251" s="2"/>
      <c r="AD251" s="81"/>
    </row>
    <row r="252" spans="1:30" ht="12" customHeight="1" x14ac:dyDescent="0.3">
      <c r="A252" s="2"/>
      <c r="B252" s="2"/>
      <c r="C252" s="2"/>
      <c r="D252" s="71"/>
      <c r="E252" s="2"/>
      <c r="F252" s="81"/>
      <c r="G252" s="2"/>
      <c r="H252" s="71"/>
      <c r="I252" s="2"/>
      <c r="J252" s="81"/>
      <c r="K252" s="2"/>
      <c r="L252" s="2"/>
      <c r="M252" s="2"/>
      <c r="N252" s="81"/>
      <c r="O252" s="2"/>
      <c r="P252" s="2"/>
      <c r="Q252" s="2"/>
      <c r="R252" s="81"/>
      <c r="S252" s="2"/>
      <c r="T252" s="2"/>
      <c r="U252" s="2"/>
      <c r="V252" s="81"/>
      <c r="W252" s="2"/>
      <c r="X252" s="2"/>
      <c r="Y252" s="2"/>
      <c r="Z252" s="81"/>
      <c r="AA252" s="2"/>
      <c r="AB252" s="71"/>
      <c r="AC252" s="2"/>
      <c r="AD252" s="81"/>
    </row>
    <row r="253" spans="1:30" ht="12" customHeight="1" x14ac:dyDescent="0.3">
      <c r="A253" s="2"/>
      <c r="B253" s="2"/>
      <c r="C253" s="2"/>
      <c r="D253" s="71"/>
      <c r="E253" s="2"/>
      <c r="F253" s="81"/>
      <c r="G253" s="2"/>
      <c r="H253" s="71"/>
      <c r="I253" s="2"/>
      <c r="J253" s="81"/>
      <c r="K253" s="2"/>
      <c r="L253" s="2"/>
      <c r="M253" s="2"/>
      <c r="N253" s="81"/>
      <c r="O253" s="2"/>
      <c r="P253" s="2"/>
      <c r="Q253" s="2"/>
      <c r="R253" s="81"/>
      <c r="S253" s="2"/>
      <c r="T253" s="2"/>
      <c r="U253" s="2"/>
      <c r="V253" s="81"/>
      <c r="W253" s="2"/>
      <c r="X253" s="2"/>
      <c r="Y253" s="2"/>
      <c r="Z253" s="81"/>
      <c r="AA253" s="2"/>
      <c r="AB253" s="71"/>
      <c r="AC253" s="2"/>
      <c r="AD253" s="81"/>
    </row>
    <row r="254" spans="1:30" ht="12" customHeight="1" x14ac:dyDescent="0.3">
      <c r="A254" s="2"/>
      <c r="B254" s="2"/>
      <c r="C254" s="2"/>
      <c r="D254" s="71"/>
      <c r="E254" s="2"/>
      <c r="F254" s="81"/>
      <c r="G254" s="2"/>
      <c r="H254" s="71"/>
      <c r="I254" s="2"/>
      <c r="J254" s="81"/>
      <c r="K254" s="2"/>
      <c r="L254" s="2"/>
      <c r="M254" s="2"/>
      <c r="N254" s="81"/>
      <c r="O254" s="2"/>
      <c r="P254" s="2"/>
      <c r="Q254" s="2"/>
      <c r="R254" s="81"/>
      <c r="S254" s="2"/>
      <c r="T254" s="2"/>
      <c r="U254" s="2"/>
      <c r="V254" s="81"/>
      <c r="W254" s="2"/>
      <c r="X254" s="2"/>
      <c r="Y254" s="2"/>
      <c r="Z254" s="81"/>
      <c r="AA254" s="2"/>
      <c r="AB254" s="71"/>
      <c r="AC254" s="2"/>
      <c r="AD254" s="81"/>
    </row>
    <row r="255" spans="1:30" ht="12" customHeight="1" x14ac:dyDescent="0.3">
      <c r="A255" s="2"/>
      <c r="B255" s="2"/>
      <c r="C255" s="2"/>
      <c r="D255" s="71"/>
      <c r="E255" s="2"/>
      <c r="F255" s="81"/>
      <c r="G255" s="2"/>
      <c r="H255" s="71"/>
      <c r="I255" s="2"/>
      <c r="J255" s="81"/>
      <c r="K255" s="2"/>
      <c r="L255" s="2"/>
      <c r="M255" s="2"/>
      <c r="N255" s="81"/>
      <c r="O255" s="2"/>
      <c r="P255" s="2"/>
      <c r="Q255" s="2"/>
      <c r="R255" s="81"/>
      <c r="S255" s="2"/>
      <c r="T255" s="2"/>
      <c r="U255" s="2"/>
      <c r="V255" s="81"/>
      <c r="W255" s="2"/>
      <c r="X255" s="2"/>
      <c r="Y255" s="2"/>
      <c r="Z255" s="81"/>
      <c r="AA255" s="2"/>
      <c r="AB255" s="71"/>
      <c r="AC255" s="2"/>
      <c r="AD255" s="81"/>
    </row>
    <row r="256" spans="1:30" ht="12" customHeight="1" x14ac:dyDescent="0.3">
      <c r="A256" s="2"/>
      <c r="B256" s="2"/>
      <c r="C256" s="2"/>
      <c r="D256" s="71"/>
      <c r="E256" s="2"/>
      <c r="F256" s="81"/>
      <c r="G256" s="2"/>
      <c r="H256" s="71"/>
      <c r="I256" s="2"/>
      <c r="J256" s="81"/>
      <c r="K256" s="2"/>
      <c r="L256" s="2"/>
      <c r="M256" s="2"/>
      <c r="N256" s="81"/>
      <c r="O256" s="2"/>
      <c r="P256" s="2"/>
      <c r="Q256" s="2"/>
      <c r="R256" s="81"/>
      <c r="S256" s="2"/>
      <c r="T256" s="2"/>
      <c r="U256" s="2"/>
      <c r="V256" s="81"/>
      <c r="W256" s="2"/>
      <c r="X256" s="2"/>
      <c r="Y256" s="2"/>
      <c r="Z256" s="81"/>
      <c r="AA256" s="2"/>
      <c r="AB256" s="71"/>
      <c r="AC256" s="2"/>
      <c r="AD256" s="81"/>
    </row>
    <row r="257" spans="1:30" ht="12" customHeight="1" x14ac:dyDescent="0.3">
      <c r="A257" s="2"/>
      <c r="B257" s="2"/>
      <c r="C257" s="2"/>
      <c r="D257" s="71"/>
      <c r="E257" s="2"/>
      <c r="F257" s="81"/>
      <c r="G257" s="2"/>
      <c r="H257" s="71"/>
      <c r="I257" s="2"/>
      <c r="J257" s="81"/>
      <c r="K257" s="2"/>
      <c r="L257" s="2"/>
      <c r="M257" s="2"/>
      <c r="N257" s="81"/>
      <c r="O257" s="2"/>
      <c r="P257" s="2"/>
      <c r="Q257" s="2"/>
      <c r="R257" s="81"/>
      <c r="S257" s="2"/>
      <c r="T257" s="2"/>
      <c r="U257" s="2"/>
      <c r="V257" s="81"/>
      <c r="W257" s="2"/>
      <c r="X257" s="2"/>
      <c r="Y257" s="2"/>
      <c r="Z257" s="81"/>
      <c r="AA257" s="2"/>
      <c r="AB257" s="71"/>
      <c r="AC257" s="2"/>
      <c r="AD257" s="81"/>
    </row>
    <row r="258" spans="1:30" ht="12" customHeight="1" x14ac:dyDescent="0.3">
      <c r="A258" s="2"/>
      <c r="B258" s="2"/>
      <c r="C258" s="2"/>
      <c r="D258" s="71"/>
      <c r="E258" s="2"/>
      <c r="F258" s="81"/>
      <c r="G258" s="2"/>
      <c r="H258" s="71"/>
      <c r="I258" s="2"/>
      <c r="J258" s="81"/>
      <c r="K258" s="2"/>
      <c r="L258" s="2"/>
      <c r="M258" s="2"/>
      <c r="N258" s="81"/>
      <c r="O258" s="2"/>
      <c r="P258" s="2"/>
      <c r="Q258" s="2"/>
      <c r="R258" s="81"/>
      <c r="S258" s="2"/>
      <c r="T258" s="2"/>
      <c r="U258" s="2"/>
      <c r="V258" s="81"/>
      <c r="W258" s="2"/>
      <c r="X258" s="2"/>
      <c r="Y258" s="2"/>
      <c r="Z258" s="81"/>
      <c r="AA258" s="2"/>
      <c r="AB258" s="71"/>
      <c r="AC258" s="2"/>
      <c r="AD258" s="81"/>
    </row>
    <row r="259" spans="1:30" ht="12" customHeight="1" x14ac:dyDescent="0.3">
      <c r="A259" s="2"/>
      <c r="B259" s="2"/>
      <c r="C259" s="2"/>
      <c r="D259" s="71"/>
      <c r="E259" s="2"/>
      <c r="F259" s="81"/>
      <c r="G259" s="2"/>
      <c r="H259" s="71"/>
      <c r="I259" s="2"/>
      <c r="J259" s="81"/>
      <c r="K259" s="2"/>
      <c r="L259" s="2"/>
      <c r="M259" s="2"/>
      <c r="N259" s="81"/>
      <c r="O259" s="2"/>
      <c r="P259" s="2"/>
      <c r="Q259" s="2"/>
      <c r="R259" s="81"/>
      <c r="S259" s="2"/>
      <c r="T259" s="2"/>
      <c r="U259" s="2"/>
      <c r="V259" s="81"/>
      <c r="W259" s="2"/>
      <c r="X259" s="2"/>
      <c r="Y259" s="2"/>
      <c r="Z259" s="81"/>
      <c r="AA259" s="2"/>
      <c r="AB259" s="71"/>
      <c r="AC259" s="2"/>
      <c r="AD259" s="81"/>
    </row>
    <row r="260" spans="1:30" ht="12" customHeight="1" x14ac:dyDescent="0.3">
      <c r="A260" s="2"/>
      <c r="B260" s="2"/>
      <c r="C260" s="2"/>
      <c r="D260" s="71"/>
      <c r="E260" s="2"/>
      <c r="F260" s="81"/>
      <c r="G260" s="2"/>
      <c r="H260" s="71"/>
      <c r="I260" s="2"/>
      <c r="J260" s="81"/>
      <c r="K260" s="2"/>
      <c r="L260" s="2"/>
      <c r="M260" s="2"/>
      <c r="N260" s="81"/>
      <c r="O260" s="2"/>
      <c r="P260" s="2"/>
      <c r="Q260" s="2"/>
      <c r="R260" s="81"/>
      <c r="S260" s="2"/>
      <c r="T260" s="2"/>
      <c r="U260" s="2"/>
      <c r="V260" s="81"/>
      <c r="W260" s="2"/>
      <c r="X260" s="2"/>
      <c r="Y260" s="2"/>
      <c r="Z260" s="81"/>
      <c r="AA260" s="2"/>
      <c r="AB260" s="71"/>
      <c r="AC260" s="2"/>
      <c r="AD260" s="81"/>
    </row>
    <row r="261" spans="1:30" ht="12" customHeight="1" x14ac:dyDescent="0.3">
      <c r="A261" s="2"/>
      <c r="B261" s="2"/>
      <c r="C261" s="2"/>
      <c r="D261" s="71"/>
      <c r="E261" s="2"/>
      <c r="F261" s="81"/>
      <c r="G261" s="2"/>
      <c r="H261" s="71"/>
      <c r="I261" s="2"/>
      <c r="J261" s="81"/>
      <c r="K261" s="2"/>
      <c r="L261" s="2"/>
      <c r="M261" s="2"/>
      <c r="N261" s="81"/>
      <c r="O261" s="2"/>
      <c r="P261" s="2"/>
      <c r="Q261" s="2"/>
      <c r="R261" s="81"/>
      <c r="S261" s="2"/>
      <c r="T261" s="2"/>
      <c r="U261" s="2"/>
      <c r="V261" s="81"/>
      <c r="W261" s="2"/>
      <c r="X261" s="2"/>
      <c r="Y261" s="2"/>
      <c r="Z261" s="81"/>
      <c r="AA261" s="2"/>
      <c r="AB261" s="71"/>
      <c r="AC261" s="2"/>
      <c r="AD261" s="81"/>
    </row>
    <row r="262" spans="1:30" ht="12" customHeight="1" x14ac:dyDescent="0.3">
      <c r="A262" s="2"/>
      <c r="B262" s="2"/>
      <c r="C262" s="2"/>
      <c r="D262" s="71"/>
      <c r="E262" s="2"/>
      <c r="F262" s="81"/>
      <c r="G262" s="2"/>
      <c r="H262" s="71"/>
      <c r="I262" s="2"/>
      <c r="J262" s="81"/>
      <c r="K262" s="2"/>
      <c r="L262" s="2"/>
      <c r="M262" s="2"/>
      <c r="N262" s="81"/>
      <c r="O262" s="2"/>
      <c r="P262" s="2"/>
      <c r="Q262" s="2"/>
      <c r="R262" s="81"/>
      <c r="S262" s="2"/>
      <c r="T262" s="2"/>
      <c r="U262" s="2"/>
      <c r="V262" s="81"/>
      <c r="W262" s="2"/>
      <c r="X262" s="2"/>
      <c r="Y262" s="2"/>
      <c r="Z262" s="81"/>
      <c r="AA262" s="2"/>
      <c r="AB262" s="71"/>
      <c r="AC262" s="2"/>
      <c r="AD262" s="81"/>
    </row>
    <row r="263" spans="1:30" ht="12" customHeight="1" x14ac:dyDescent="0.3">
      <c r="A263" s="2"/>
      <c r="B263" s="2"/>
      <c r="C263" s="2"/>
      <c r="D263" s="71"/>
      <c r="E263" s="2"/>
      <c r="F263" s="81"/>
      <c r="G263" s="2"/>
      <c r="H263" s="71"/>
      <c r="I263" s="2"/>
      <c r="J263" s="81"/>
      <c r="K263" s="2"/>
      <c r="L263" s="2"/>
      <c r="M263" s="2"/>
      <c r="N263" s="81"/>
      <c r="O263" s="2"/>
      <c r="P263" s="2"/>
      <c r="Q263" s="2"/>
      <c r="R263" s="81"/>
      <c r="S263" s="2"/>
      <c r="T263" s="2"/>
      <c r="U263" s="2"/>
      <c r="V263" s="81"/>
      <c r="W263" s="2"/>
      <c r="X263" s="2"/>
      <c r="Y263" s="2"/>
      <c r="Z263" s="81"/>
      <c r="AA263" s="2"/>
      <c r="AB263" s="71"/>
      <c r="AC263" s="2"/>
      <c r="AD263" s="81"/>
    </row>
    <row r="264" spans="1:30" ht="12" customHeight="1" x14ac:dyDescent="0.3">
      <c r="A264" s="2"/>
      <c r="B264" s="2"/>
      <c r="C264" s="2"/>
      <c r="D264" s="71"/>
      <c r="E264" s="2"/>
      <c r="F264" s="81"/>
      <c r="G264" s="2"/>
      <c r="H264" s="71"/>
      <c r="I264" s="2"/>
      <c r="J264" s="81"/>
      <c r="K264" s="2"/>
      <c r="L264" s="2"/>
      <c r="M264" s="2"/>
      <c r="N264" s="81"/>
      <c r="O264" s="2"/>
      <c r="P264" s="2"/>
      <c r="Q264" s="2"/>
      <c r="R264" s="81"/>
      <c r="S264" s="2"/>
      <c r="T264" s="2"/>
      <c r="U264" s="2"/>
      <c r="V264" s="81"/>
      <c r="W264" s="2"/>
      <c r="X264" s="2"/>
      <c r="Y264" s="2"/>
      <c r="Z264" s="81"/>
      <c r="AA264" s="2"/>
      <c r="AB264" s="71"/>
      <c r="AC264" s="2"/>
      <c r="AD264" s="81"/>
    </row>
    <row r="265" spans="1:30" ht="12" customHeight="1" x14ac:dyDescent="0.3">
      <c r="A265" s="2"/>
      <c r="B265" s="2"/>
      <c r="C265" s="2"/>
      <c r="D265" s="71"/>
      <c r="E265" s="2"/>
      <c r="F265" s="81"/>
      <c r="G265" s="2"/>
      <c r="H265" s="71"/>
      <c r="I265" s="2"/>
      <c r="J265" s="81"/>
      <c r="K265" s="2"/>
      <c r="L265" s="2"/>
      <c r="M265" s="2"/>
      <c r="N265" s="81"/>
      <c r="O265" s="2"/>
      <c r="P265" s="2"/>
      <c r="Q265" s="2"/>
      <c r="R265" s="81"/>
      <c r="S265" s="2"/>
      <c r="T265" s="2"/>
      <c r="U265" s="2"/>
      <c r="V265" s="81"/>
      <c r="W265" s="2"/>
      <c r="X265" s="2"/>
      <c r="Y265" s="2"/>
      <c r="Z265" s="81"/>
      <c r="AA265" s="2"/>
      <c r="AB265" s="71"/>
      <c r="AC265" s="2"/>
      <c r="AD265" s="81"/>
    </row>
    <row r="266" spans="1:30" ht="12" customHeight="1" x14ac:dyDescent="0.3">
      <c r="A266" s="2"/>
      <c r="B266" s="2"/>
      <c r="C266" s="2"/>
      <c r="D266" s="71"/>
      <c r="E266" s="2"/>
      <c r="F266" s="81"/>
      <c r="G266" s="2"/>
      <c r="H266" s="71"/>
      <c r="I266" s="2"/>
      <c r="J266" s="81"/>
      <c r="K266" s="2"/>
      <c r="L266" s="2"/>
      <c r="M266" s="2"/>
      <c r="N266" s="81"/>
      <c r="O266" s="2"/>
      <c r="P266" s="2"/>
      <c r="Q266" s="2"/>
      <c r="R266" s="81"/>
      <c r="S266" s="2"/>
      <c r="T266" s="2"/>
      <c r="U266" s="2"/>
      <c r="V266" s="81"/>
      <c r="W266" s="2"/>
      <c r="X266" s="2"/>
      <c r="Y266" s="2"/>
      <c r="Z266" s="81"/>
      <c r="AA266" s="2"/>
      <c r="AB266" s="71"/>
      <c r="AC266" s="2"/>
      <c r="AD266" s="81"/>
    </row>
    <row r="267" spans="1:30" ht="12" customHeight="1" x14ac:dyDescent="0.3">
      <c r="A267" s="2"/>
      <c r="B267" s="2"/>
      <c r="C267" s="2"/>
      <c r="D267" s="71"/>
      <c r="E267" s="2"/>
      <c r="F267" s="81"/>
      <c r="G267" s="2"/>
      <c r="H267" s="71"/>
      <c r="I267" s="2"/>
      <c r="J267" s="81"/>
      <c r="K267" s="2"/>
      <c r="L267" s="2"/>
      <c r="M267" s="2"/>
      <c r="N267" s="81"/>
      <c r="O267" s="2"/>
      <c r="P267" s="2"/>
      <c r="Q267" s="2"/>
      <c r="R267" s="81"/>
      <c r="S267" s="2"/>
      <c r="T267" s="2"/>
      <c r="U267" s="2"/>
      <c r="V267" s="81"/>
      <c r="W267" s="2"/>
      <c r="X267" s="2"/>
      <c r="Y267" s="2"/>
      <c r="Z267" s="81"/>
      <c r="AA267" s="2"/>
      <c r="AB267" s="71"/>
      <c r="AC267" s="2"/>
      <c r="AD267" s="81"/>
    </row>
    <row r="268" spans="1:30" ht="12" customHeight="1" x14ac:dyDescent="0.3">
      <c r="A268" s="2"/>
      <c r="B268" s="2"/>
      <c r="C268" s="2"/>
      <c r="D268" s="71"/>
      <c r="E268" s="2"/>
      <c r="F268" s="81"/>
      <c r="G268" s="2"/>
      <c r="H268" s="71"/>
      <c r="I268" s="2"/>
      <c r="J268" s="81"/>
      <c r="K268" s="2"/>
      <c r="L268" s="2"/>
      <c r="M268" s="2"/>
      <c r="N268" s="81"/>
      <c r="O268" s="2"/>
      <c r="P268" s="2"/>
      <c r="Q268" s="2"/>
      <c r="R268" s="81"/>
      <c r="S268" s="2"/>
      <c r="T268" s="2"/>
      <c r="U268" s="2"/>
      <c r="V268" s="81"/>
      <c r="W268" s="2"/>
      <c r="X268" s="2"/>
      <c r="Y268" s="2"/>
      <c r="Z268" s="81"/>
      <c r="AA268" s="2"/>
      <c r="AB268" s="71"/>
      <c r="AC268" s="2"/>
      <c r="AD268" s="81"/>
    </row>
    <row r="269" spans="1:30" ht="12" customHeight="1" x14ac:dyDescent="0.3">
      <c r="A269" s="2"/>
      <c r="B269" s="2"/>
      <c r="C269" s="2"/>
      <c r="D269" s="71"/>
      <c r="E269" s="2"/>
      <c r="F269" s="81"/>
      <c r="G269" s="2"/>
      <c r="H269" s="71"/>
      <c r="I269" s="2"/>
      <c r="J269" s="81"/>
      <c r="K269" s="2"/>
      <c r="L269" s="2"/>
      <c r="M269" s="2"/>
      <c r="N269" s="81"/>
      <c r="O269" s="2"/>
      <c r="P269" s="2"/>
      <c r="Q269" s="2"/>
      <c r="R269" s="81"/>
      <c r="S269" s="2"/>
      <c r="T269" s="2"/>
      <c r="U269" s="2"/>
      <c r="V269" s="81"/>
      <c r="W269" s="2"/>
      <c r="X269" s="2"/>
      <c r="Y269" s="2"/>
      <c r="Z269" s="81"/>
      <c r="AA269" s="2"/>
      <c r="AB269" s="71"/>
      <c r="AC269" s="2"/>
      <c r="AD269" s="81"/>
    </row>
    <row r="270" spans="1:30" ht="12" customHeight="1" x14ac:dyDescent="0.3">
      <c r="A270" s="2"/>
      <c r="B270" s="2"/>
      <c r="C270" s="2"/>
      <c r="D270" s="71"/>
      <c r="E270" s="2"/>
      <c r="F270" s="81"/>
      <c r="G270" s="2"/>
      <c r="H270" s="71"/>
      <c r="I270" s="2"/>
      <c r="J270" s="81"/>
      <c r="K270" s="2"/>
      <c r="L270" s="2"/>
      <c r="M270" s="2"/>
      <c r="N270" s="81"/>
      <c r="O270" s="2"/>
      <c r="P270" s="2"/>
      <c r="Q270" s="2"/>
      <c r="R270" s="81"/>
      <c r="S270" s="2"/>
      <c r="T270" s="2"/>
      <c r="U270" s="2"/>
      <c r="V270" s="81"/>
      <c r="W270" s="2"/>
      <c r="X270" s="2"/>
      <c r="Y270" s="2"/>
      <c r="Z270" s="81"/>
      <c r="AA270" s="2"/>
      <c r="AB270" s="71"/>
      <c r="AC270" s="2"/>
      <c r="AD270" s="81"/>
    </row>
    <row r="271" spans="1:30" ht="12" customHeight="1" x14ac:dyDescent="0.3">
      <c r="A271" s="2"/>
      <c r="B271" s="2"/>
      <c r="C271" s="2"/>
      <c r="D271" s="71"/>
      <c r="E271" s="2"/>
      <c r="F271" s="81"/>
      <c r="G271" s="2"/>
      <c r="H271" s="71"/>
      <c r="I271" s="2"/>
      <c r="J271" s="81"/>
      <c r="K271" s="2"/>
      <c r="L271" s="2"/>
      <c r="M271" s="2"/>
      <c r="N271" s="81"/>
      <c r="O271" s="2"/>
      <c r="P271" s="2"/>
      <c r="Q271" s="2"/>
      <c r="R271" s="81"/>
      <c r="S271" s="2"/>
      <c r="T271" s="2"/>
      <c r="U271" s="2"/>
      <c r="V271" s="81"/>
      <c r="W271" s="2"/>
      <c r="X271" s="2"/>
      <c r="Y271" s="2"/>
      <c r="Z271" s="81"/>
      <c r="AA271" s="2"/>
      <c r="AB271" s="71"/>
      <c r="AC271" s="2"/>
      <c r="AD271" s="81"/>
    </row>
    <row r="272" spans="1:30" ht="12" customHeight="1" x14ac:dyDescent="0.3">
      <c r="A272" s="2"/>
      <c r="B272" s="2"/>
      <c r="C272" s="2"/>
      <c r="D272" s="71"/>
      <c r="E272" s="2"/>
      <c r="F272" s="81"/>
      <c r="G272" s="2"/>
      <c r="H272" s="71"/>
      <c r="I272" s="2"/>
      <c r="J272" s="81"/>
      <c r="K272" s="2"/>
      <c r="L272" s="2"/>
      <c r="M272" s="2"/>
      <c r="N272" s="81"/>
      <c r="O272" s="2"/>
      <c r="P272" s="2"/>
      <c r="Q272" s="2"/>
      <c r="R272" s="81"/>
      <c r="S272" s="2"/>
      <c r="T272" s="2"/>
      <c r="U272" s="2"/>
      <c r="V272" s="81"/>
      <c r="W272" s="2"/>
      <c r="X272" s="2"/>
      <c r="Y272" s="2"/>
      <c r="Z272" s="81"/>
      <c r="AA272" s="2"/>
      <c r="AB272" s="71"/>
      <c r="AC272" s="2"/>
      <c r="AD272" s="81"/>
    </row>
    <row r="273" spans="1:30" ht="12" customHeight="1" x14ac:dyDescent="0.3">
      <c r="A273" s="2"/>
      <c r="B273" s="2"/>
      <c r="C273" s="2"/>
      <c r="D273" s="71"/>
      <c r="E273" s="2"/>
      <c r="F273" s="81"/>
      <c r="G273" s="2"/>
      <c r="H273" s="71"/>
      <c r="I273" s="2"/>
      <c r="J273" s="81"/>
      <c r="K273" s="2"/>
      <c r="L273" s="2"/>
      <c r="M273" s="2"/>
      <c r="N273" s="81"/>
      <c r="O273" s="2"/>
      <c r="P273" s="2"/>
      <c r="Q273" s="2"/>
      <c r="R273" s="81"/>
      <c r="S273" s="2"/>
      <c r="T273" s="2"/>
      <c r="U273" s="2"/>
      <c r="V273" s="81"/>
      <c r="W273" s="2"/>
      <c r="X273" s="2"/>
      <c r="Y273" s="2"/>
      <c r="Z273" s="81"/>
      <c r="AA273" s="2"/>
      <c r="AB273" s="71"/>
      <c r="AC273" s="2"/>
      <c r="AD273" s="81"/>
    </row>
    <row r="274" spans="1:30" ht="12" customHeight="1" x14ac:dyDescent="0.3">
      <c r="A274" s="2"/>
      <c r="B274" s="2"/>
      <c r="C274" s="2"/>
      <c r="D274" s="71"/>
      <c r="E274" s="2"/>
      <c r="F274" s="81"/>
      <c r="G274" s="2"/>
      <c r="H274" s="71"/>
      <c r="I274" s="2"/>
      <c r="J274" s="81"/>
      <c r="K274" s="2"/>
      <c r="L274" s="2"/>
      <c r="M274" s="2"/>
      <c r="N274" s="81"/>
      <c r="O274" s="2"/>
      <c r="P274" s="2"/>
      <c r="Q274" s="2"/>
      <c r="R274" s="81"/>
      <c r="S274" s="2"/>
      <c r="T274" s="2"/>
      <c r="U274" s="2"/>
      <c r="V274" s="81"/>
      <c r="W274" s="2"/>
      <c r="X274" s="2"/>
      <c r="Y274" s="2"/>
      <c r="Z274" s="81"/>
      <c r="AA274" s="2"/>
      <c r="AB274" s="71"/>
      <c r="AC274" s="2"/>
      <c r="AD274" s="81"/>
    </row>
    <row r="275" spans="1:30" ht="12" customHeight="1" x14ac:dyDescent="0.3">
      <c r="A275" s="2"/>
      <c r="B275" s="2"/>
      <c r="C275" s="2"/>
      <c r="D275" s="71"/>
      <c r="E275" s="2"/>
      <c r="F275" s="81"/>
      <c r="G275" s="2"/>
      <c r="H275" s="71"/>
      <c r="I275" s="2"/>
      <c r="J275" s="81"/>
      <c r="K275" s="2"/>
      <c r="L275" s="2"/>
      <c r="M275" s="2"/>
      <c r="N275" s="81"/>
      <c r="O275" s="2"/>
      <c r="P275" s="2"/>
      <c r="Q275" s="2"/>
      <c r="R275" s="81"/>
      <c r="S275" s="2"/>
      <c r="T275" s="2"/>
      <c r="U275" s="2"/>
      <c r="V275" s="81"/>
      <c r="W275" s="2"/>
      <c r="X275" s="2"/>
      <c r="Y275" s="2"/>
      <c r="Z275" s="81"/>
      <c r="AA275" s="2"/>
      <c r="AB275" s="71"/>
      <c r="AC275" s="2"/>
      <c r="AD275" s="81"/>
    </row>
    <row r="276" spans="1:30" ht="12" customHeight="1" x14ac:dyDescent="0.3">
      <c r="A276" s="2"/>
      <c r="B276" s="2"/>
      <c r="C276" s="2"/>
      <c r="D276" s="71"/>
      <c r="E276" s="2"/>
      <c r="F276" s="81"/>
      <c r="G276" s="2"/>
      <c r="H276" s="71"/>
      <c r="I276" s="2"/>
      <c r="J276" s="81"/>
      <c r="K276" s="2"/>
      <c r="L276" s="2"/>
      <c r="M276" s="2"/>
      <c r="N276" s="81"/>
      <c r="O276" s="2"/>
      <c r="P276" s="2"/>
      <c r="Q276" s="2"/>
      <c r="R276" s="81"/>
      <c r="S276" s="2"/>
      <c r="T276" s="2"/>
      <c r="U276" s="2"/>
      <c r="V276" s="81"/>
      <c r="W276" s="2"/>
      <c r="X276" s="2"/>
      <c r="Y276" s="2"/>
      <c r="Z276" s="81"/>
      <c r="AA276" s="2"/>
      <c r="AB276" s="71"/>
      <c r="AC276" s="2"/>
      <c r="AD276" s="81"/>
    </row>
    <row r="277" spans="1:30" ht="12" customHeight="1" x14ac:dyDescent="0.3"/>
    <row r="278" spans="1:30" ht="12" customHeight="1" x14ac:dyDescent="0.3"/>
    <row r="279" spans="1:30" ht="12" customHeight="1" x14ac:dyDescent="0.3"/>
    <row r="280" spans="1:30" ht="12" customHeight="1" x14ac:dyDescent="0.3"/>
    <row r="281" spans="1:30" ht="12" customHeight="1" x14ac:dyDescent="0.3"/>
    <row r="282" spans="1:30" ht="12" customHeight="1" x14ac:dyDescent="0.3"/>
    <row r="283" spans="1:30" ht="12" customHeight="1" x14ac:dyDescent="0.3"/>
    <row r="284" spans="1:30" ht="12" customHeight="1" x14ac:dyDescent="0.3"/>
    <row r="285" spans="1:30" ht="12" customHeight="1" x14ac:dyDescent="0.3"/>
    <row r="286" spans="1:30" ht="12" customHeight="1" x14ac:dyDescent="0.3"/>
    <row r="287" spans="1:30" ht="12" customHeight="1" x14ac:dyDescent="0.3">
      <c r="D287" s="1"/>
      <c r="F287" s="1"/>
      <c r="H287" s="1"/>
      <c r="J287" s="1"/>
      <c r="N287" s="1"/>
      <c r="R287" s="1"/>
      <c r="V287" s="1"/>
      <c r="Z287" s="1"/>
      <c r="AB287" s="1"/>
      <c r="AD287" s="1"/>
    </row>
    <row r="288" spans="1:30" ht="12" customHeight="1" x14ac:dyDescent="0.3">
      <c r="D288" s="1"/>
      <c r="F288" s="1"/>
      <c r="H288" s="1"/>
      <c r="J288" s="1"/>
      <c r="N288" s="1"/>
      <c r="R288" s="1"/>
      <c r="V288" s="1"/>
      <c r="Z288" s="1"/>
      <c r="AB288" s="1"/>
      <c r="AD288" s="1"/>
    </row>
    <row r="289" spans="4:30" ht="12" customHeight="1" x14ac:dyDescent="0.3">
      <c r="D289" s="1"/>
      <c r="F289" s="1"/>
      <c r="H289" s="1"/>
      <c r="J289" s="1"/>
      <c r="N289" s="1"/>
      <c r="R289" s="1"/>
      <c r="V289" s="1"/>
      <c r="Z289" s="1"/>
      <c r="AB289" s="1"/>
      <c r="AD289" s="1"/>
    </row>
    <row r="290" spans="4:30" ht="12" customHeight="1" x14ac:dyDescent="0.3">
      <c r="D290" s="1"/>
      <c r="F290" s="1"/>
      <c r="H290" s="1"/>
      <c r="J290" s="1"/>
      <c r="N290" s="1"/>
      <c r="R290" s="1"/>
      <c r="V290" s="1"/>
      <c r="Z290" s="1"/>
      <c r="AB290" s="1"/>
      <c r="AD290" s="1"/>
    </row>
    <row r="291" spans="4:30" ht="12" customHeight="1" x14ac:dyDescent="0.3">
      <c r="D291" s="1"/>
      <c r="F291" s="1"/>
      <c r="H291" s="1"/>
      <c r="J291" s="1"/>
      <c r="N291" s="1"/>
      <c r="R291" s="1"/>
      <c r="V291" s="1"/>
      <c r="Z291" s="1"/>
      <c r="AB291" s="1"/>
      <c r="AD291" s="1"/>
    </row>
    <row r="292" spans="4:30" ht="12" customHeight="1" x14ac:dyDescent="0.3">
      <c r="D292" s="1"/>
      <c r="F292" s="1"/>
      <c r="H292" s="1"/>
      <c r="J292" s="1"/>
      <c r="N292" s="1"/>
      <c r="R292" s="1"/>
      <c r="V292" s="1"/>
      <c r="Z292" s="1"/>
      <c r="AB292" s="1"/>
      <c r="AD292" s="1"/>
    </row>
    <row r="293" spans="4:30" ht="12" customHeight="1" x14ac:dyDescent="0.3">
      <c r="D293" s="1"/>
      <c r="F293" s="1"/>
      <c r="H293" s="1"/>
      <c r="J293" s="1"/>
      <c r="N293" s="1"/>
      <c r="R293" s="1"/>
      <c r="V293" s="1"/>
      <c r="Z293" s="1"/>
      <c r="AB293" s="1"/>
      <c r="AD293" s="1"/>
    </row>
    <row r="294" spans="4:30" ht="12" customHeight="1" x14ac:dyDescent="0.3">
      <c r="D294" s="1"/>
      <c r="F294" s="1"/>
      <c r="H294" s="1"/>
      <c r="J294" s="1"/>
      <c r="N294" s="1"/>
      <c r="R294" s="1"/>
      <c r="V294" s="1"/>
      <c r="Z294" s="1"/>
      <c r="AB294" s="1"/>
      <c r="AD294" s="1"/>
    </row>
    <row r="295" spans="4:30" ht="12" customHeight="1" x14ac:dyDescent="0.3">
      <c r="D295" s="1"/>
      <c r="F295" s="1"/>
      <c r="H295" s="1"/>
      <c r="J295" s="1"/>
      <c r="N295" s="1"/>
      <c r="R295" s="1"/>
      <c r="V295" s="1"/>
      <c r="Z295" s="1"/>
      <c r="AB295" s="1"/>
      <c r="AD295" s="1"/>
    </row>
    <row r="296" spans="4:30" ht="12" customHeight="1" x14ac:dyDescent="0.3">
      <c r="D296" s="1"/>
      <c r="F296" s="1"/>
      <c r="H296" s="1"/>
      <c r="J296" s="1"/>
      <c r="N296" s="1"/>
      <c r="R296" s="1"/>
      <c r="V296" s="1"/>
      <c r="Z296" s="1"/>
      <c r="AB296" s="1"/>
      <c r="AD296" s="1"/>
    </row>
    <row r="297" spans="4:30" ht="12" customHeight="1" x14ac:dyDescent="0.3">
      <c r="D297" s="1"/>
      <c r="F297" s="1"/>
      <c r="H297" s="1"/>
      <c r="J297" s="1"/>
      <c r="N297" s="1"/>
      <c r="R297" s="1"/>
      <c r="V297" s="1"/>
      <c r="Z297" s="1"/>
      <c r="AB297" s="1"/>
      <c r="AD297" s="1"/>
    </row>
    <row r="298" spans="4:30" ht="12" customHeight="1" x14ac:dyDescent="0.3">
      <c r="D298" s="1"/>
      <c r="F298" s="1"/>
      <c r="H298" s="1"/>
      <c r="J298" s="1"/>
      <c r="N298" s="1"/>
      <c r="R298" s="1"/>
      <c r="V298" s="1"/>
      <c r="Z298" s="1"/>
      <c r="AB298" s="1"/>
      <c r="AD298" s="1"/>
    </row>
    <row r="299" spans="4:30" ht="12" customHeight="1" x14ac:dyDescent="0.3">
      <c r="D299" s="1"/>
      <c r="F299" s="1"/>
      <c r="H299" s="1"/>
      <c r="J299" s="1"/>
      <c r="N299" s="1"/>
      <c r="R299" s="1"/>
      <c r="V299" s="1"/>
      <c r="Z299" s="1"/>
      <c r="AB299" s="1"/>
      <c r="AD299" s="1"/>
    </row>
    <row r="300" spans="4:30" ht="12" customHeight="1" x14ac:dyDescent="0.3">
      <c r="D300" s="1"/>
      <c r="F300" s="1"/>
      <c r="H300" s="1"/>
      <c r="J300" s="1"/>
      <c r="N300" s="1"/>
      <c r="R300" s="1"/>
      <c r="V300" s="1"/>
      <c r="Z300" s="1"/>
      <c r="AB300" s="1"/>
      <c r="AD300" s="1"/>
    </row>
    <row r="301" spans="4:30" ht="12" customHeight="1" x14ac:dyDescent="0.3">
      <c r="D301" s="1"/>
      <c r="F301" s="1"/>
      <c r="H301" s="1"/>
      <c r="J301" s="1"/>
      <c r="N301" s="1"/>
      <c r="R301" s="1"/>
      <c r="V301" s="1"/>
      <c r="Z301" s="1"/>
      <c r="AB301" s="1"/>
      <c r="AD301" s="1"/>
    </row>
    <row r="302" spans="4:30" ht="12" customHeight="1" x14ac:dyDescent="0.3">
      <c r="D302" s="1"/>
      <c r="F302" s="1"/>
      <c r="H302" s="1"/>
      <c r="J302" s="1"/>
      <c r="N302" s="1"/>
      <c r="R302" s="1"/>
      <c r="V302" s="1"/>
      <c r="Z302" s="1"/>
      <c r="AB302" s="1"/>
      <c r="AD302" s="1"/>
    </row>
    <row r="303" spans="4:30" ht="12" customHeight="1" x14ac:dyDescent="0.3">
      <c r="D303" s="1"/>
      <c r="F303" s="1"/>
      <c r="H303" s="1"/>
      <c r="J303" s="1"/>
      <c r="N303" s="1"/>
      <c r="R303" s="1"/>
      <c r="V303" s="1"/>
      <c r="Z303" s="1"/>
      <c r="AB303" s="1"/>
      <c r="AD303" s="1"/>
    </row>
    <row r="304" spans="4:30" ht="12" customHeight="1" x14ac:dyDescent="0.3">
      <c r="D304" s="1"/>
      <c r="F304" s="1"/>
      <c r="H304" s="1"/>
      <c r="J304" s="1"/>
      <c r="N304" s="1"/>
      <c r="R304" s="1"/>
      <c r="V304" s="1"/>
      <c r="Z304" s="1"/>
      <c r="AB304" s="1"/>
      <c r="AD304" s="1"/>
    </row>
    <row r="305" spans="4:30" ht="12" customHeight="1" x14ac:dyDescent="0.3">
      <c r="D305" s="1"/>
      <c r="F305" s="1"/>
      <c r="H305" s="1"/>
      <c r="J305" s="1"/>
      <c r="N305" s="1"/>
      <c r="R305" s="1"/>
      <c r="V305" s="1"/>
      <c r="Z305" s="1"/>
      <c r="AB305" s="1"/>
      <c r="AD305" s="1"/>
    </row>
    <row r="306" spans="4:30" ht="12" customHeight="1" x14ac:dyDescent="0.3">
      <c r="D306" s="1"/>
      <c r="F306" s="1"/>
      <c r="H306" s="1"/>
      <c r="J306" s="1"/>
      <c r="N306" s="1"/>
      <c r="R306" s="1"/>
      <c r="V306" s="1"/>
      <c r="Z306" s="1"/>
      <c r="AB306" s="1"/>
      <c r="AD306" s="1"/>
    </row>
    <row r="307" spans="4:30" ht="12" customHeight="1" x14ac:dyDescent="0.3">
      <c r="D307" s="1"/>
      <c r="F307" s="1"/>
      <c r="H307" s="1"/>
      <c r="J307" s="1"/>
      <c r="N307" s="1"/>
      <c r="R307" s="1"/>
      <c r="V307" s="1"/>
      <c r="Z307" s="1"/>
      <c r="AB307" s="1"/>
      <c r="AD307" s="1"/>
    </row>
    <row r="308" spans="4:30" ht="12" customHeight="1" x14ac:dyDescent="0.3">
      <c r="D308" s="1"/>
      <c r="F308" s="1"/>
      <c r="H308" s="1"/>
      <c r="J308" s="1"/>
      <c r="N308" s="1"/>
      <c r="R308" s="1"/>
      <c r="V308" s="1"/>
      <c r="Z308" s="1"/>
      <c r="AB308" s="1"/>
      <c r="AD308" s="1"/>
    </row>
    <row r="309" spans="4:30" ht="12" customHeight="1" x14ac:dyDescent="0.3">
      <c r="D309" s="1"/>
      <c r="F309" s="1"/>
      <c r="H309" s="1"/>
      <c r="J309" s="1"/>
      <c r="N309" s="1"/>
      <c r="R309" s="1"/>
      <c r="V309" s="1"/>
      <c r="Z309" s="1"/>
      <c r="AB309" s="1"/>
      <c r="AD309" s="1"/>
    </row>
    <row r="310" spans="4:30" ht="12" customHeight="1" x14ac:dyDescent="0.3">
      <c r="D310" s="1"/>
      <c r="F310" s="1"/>
      <c r="H310" s="1"/>
      <c r="J310" s="1"/>
      <c r="N310" s="1"/>
      <c r="R310" s="1"/>
      <c r="V310" s="1"/>
      <c r="Z310" s="1"/>
      <c r="AB310" s="1"/>
      <c r="AD310" s="1"/>
    </row>
    <row r="311" spans="4:30" ht="12" customHeight="1" x14ac:dyDescent="0.3">
      <c r="D311" s="1"/>
      <c r="F311" s="1"/>
      <c r="H311" s="1"/>
      <c r="J311" s="1"/>
      <c r="N311" s="1"/>
      <c r="R311" s="1"/>
      <c r="V311" s="1"/>
      <c r="Z311" s="1"/>
      <c r="AB311" s="1"/>
      <c r="AD311" s="1"/>
    </row>
    <row r="312" spans="4:30" ht="12" customHeight="1" x14ac:dyDescent="0.3">
      <c r="D312" s="1"/>
      <c r="F312" s="1"/>
      <c r="H312" s="1"/>
      <c r="J312" s="1"/>
      <c r="N312" s="1"/>
      <c r="R312" s="1"/>
      <c r="V312" s="1"/>
      <c r="Z312" s="1"/>
      <c r="AB312" s="1"/>
      <c r="AD312" s="1"/>
    </row>
    <row r="313" spans="4:30" ht="12" customHeight="1" x14ac:dyDescent="0.3">
      <c r="D313" s="1"/>
      <c r="F313" s="1"/>
      <c r="H313" s="1"/>
      <c r="J313" s="1"/>
      <c r="N313" s="1"/>
      <c r="R313" s="1"/>
      <c r="V313" s="1"/>
      <c r="Z313" s="1"/>
      <c r="AB313" s="1"/>
      <c r="AD313" s="1"/>
    </row>
    <row r="314" spans="4:30" ht="12" customHeight="1" x14ac:dyDescent="0.3">
      <c r="D314" s="1"/>
      <c r="F314" s="1"/>
      <c r="H314" s="1"/>
      <c r="J314" s="1"/>
      <c r="N314" s="1"/>
      <c r="R314" s="1"/>
      <c r="V314" s="1"/>
      <c r="Z314" s="1"/>
      <c r="AB314" s="1"/>
      <c r="AD314" s="1"/>
    </row>
    <row r="315" spans="4:30" ht="12" customHeight="1" x14ac:dyDescent="0.3">
      <c r="D315" s="1"/>
      <c r="F315" s="1"/>
      <c r="H315" s="1"/>
      <c r="J315" s="1"/>
      <c r="N315" s="1"/>
      <c r="R315" s="1"/>
      <c r="V315" s="1"/>
      <c r="Z315" s="1"/>
      <c r="AB315" s="1"/>
      <c r="AD315" s="1"/>
    </row>
    <row r="316" spans="4:30" ht="12" customHeight="1" x14ac:dyDescent="0.3">
      <c r="D316" s="1"/>
      <c r="F316" s="1"/>
      <c r="H316" s="1"/>
      <c r="J316" s="1"/>
      <c r="N316" s="1"/>
      <c r="R316" s="1"/>
      <c r="V316" s="1"/>
      <c r="Z316" s="1"/>
      <c r="AB316" s="1"/>
      <c r="AD316" s="1"/>
    </row>
    <row r="317" spans="4:30" ht="12" customHeight="1" x14ac:dyDescent="0.3">
      <c r="D317" s="1"/>
      <c r="F317" s="1"/>
      <c r="H317" s="1"/>
      <c r="J317" s="1"/>
      <c r="N317" s="1"/>
      <c r="R317" s="1"/>
      <c r="V317" s="1"/>
      <c r="Z317" s="1"/>
      <c r="AB317" s="1"/>
      <c r="AD317" s="1"/>
    </row>
    <row r="318" spans="4:30" ht="12" customHeight="1" x14ac:dyDescent="0.3">
      <c r="D318" s="1"/>
      <c r="F318" s="1"/>
      <c r="H318" s="1"/>
      <c r="J318" s="1"/>
      <c r="N318" s="1"/>
      <c r="R318" s="1"/>
      <c r="V318" s="1"/>
      <c r="Z318" s="1"/>
      <c r="AB318" s="1"/>
      <c r="AD318" s="1"/>
    </row>
    <row r="319" spans="4:30" ht="12" customHeight="1" x14ac:dyDescent="0.3">
      <c r="D319" s="1"/>
      <c r="F319" s="1"/>
      <c r="H319" s="1"/>
      <c r="J319" s="1"/>
      <c r="N319" s="1"/>
      <c r="R319" s="1"/>
      <c r="V319" s="1"/>
      <c r="Z319" s="1"/>
      <c r="AB319" s="1"/>
      <c r="AD319" s="1"/>
    </row>
    <row r="320" spans="4:30" ht="12" customHeight="1" x14ac:dyDescent="0.3">
      <c r="D320" s="1"/>
      <c r="F320" s="1"/>
      <c r="H320" s="1"/>
      <c r="J320" s="1"/>
      <c r="N320" s="1"/>
      <c r="R320" s="1"/>
      <c r="V320" s="1"/>
      <c r="Z320" s="1"/>
      <c r="AB320" s="1"/>
      <c r="AD320" s="1"/>
    </row>
    <row r="321" spans="4:30" ht="12" customHeight="1" x14ac:dyDescent="0.3">
      <c r="D321" s="1"/>
      <c r="F321" s="1"/>
      <c r="H321" s="1"/>
      <c r="J321" s="1"/>
      <c r="N321" s="1"/>
      <c r="R321" s="1"/>
      <c r="V321" s="1"/>
      <c r="Z321" s="1"/>
      <c r="AB321" s="1"/>
      <c r="AD321" s="1"/>
    </row>
    <row r="322" spans="4:30" ht="12" customHeight="1" x14ac:dyDescent="0.3">
      <c r="D322" s="1"/>
      <c r="F322" s="1"/>
      <c r="H322" s="1"/>
      <c r="J322" s="1"/>
      <c r="N322" s="1"/>
      <c r="R322" s="1"/>
      <c r="V322" s="1"/>
      <c r="Z322" s="1"/>
      <c r="AB322" s="1"/>
      <c r="AD322" s="1"/>
    </row>
    <row r="323" spans="4:30" ht="12" customHeight="1" x14ac:dyDescent="0.3">
      <c r="D323" s="1"/>
      <c r="F323" s="1"/>
      <c r="H323" s="1"/>
      <c r="J323" s="1"/>
      <c r="N323" s="1"/>
      <c r="R323" s="1"/>
      <c r="V323" s="1"/>
      <c r="Z323" s="1"/>
      <c r="AB323" s="1"/>
      <c r="AD323" s="1"/>
    </row>
    <row r="324" spans="4:30" ht="12" customHeight="1" x14ac:dyDescent="0.3">
      <c r="D324" s="1"/>
      <c r="F324" s="1"/>
      <c r="H324" s="1"/>
      <c r="J324" s="1"/>
      <c r="N324" s="1"/>
      <c r="R324" s="1"/>
      <c r="V324" s="1"/>
      <c r="Z324" s="1"/>
      <c r="AB324" s="1"/>
      <c r="AD324" s="1"/>
    </row>
    <row r="325" spans="4:30" ht="12" customHeight="1" x14ac:dyDescent="0.3">
      <c r="D325" s="1"/>
      <c r="F325" s="1"/>
      <c r="H325" s="1"/>
      <c r="J325" s="1"/>
      <c r="N325" s="1"/>
      <c r="R325" s="1"/>
      <c r="V325" s="1"/>
      <c r="Z325" s="1"/>
      <c r="AB325" s="1"/>
      <c r="AD325" s="1"/>
    </row>
    <row r="326" spans="4:30" ht="12" customHeight="1" x14ac:dyDescent="0.3">
      <c r="D326" s="1"/>
      <c r="F326" s="1"/>
      <c r="H326" s="1"/>
      <c r="J326" s="1"/>
      <c r="N326" s="1"/>
      <c r="R326" s="1"/>
      <c r="V326" s="1"/>
      <c r="Z326" s="1"/>
      <c r="AB326" s="1"/>
      <c r="AD326" s="1"/>
    </row>
    <row r="327" spans="4:30" ht="12" customHeight="1" x14ac:dyDescent="0.3">
      <c r="D327" s="1"/>
      <c r="F327" s="1"/>
      <c r="H327" s="1"/>
      <c r="J327" s="1"/>
      <c r="N327" s="1"/>
      <c r="R327" s="1"/>
      <c r="V327" s="1"/>
      <c r="Z327" s="1"/>
      <c r="AB327" s="1"/>
      <c r="AD327" s="1"/>
    </row>
    <row r="328" spans="4:30" ht="12" customHeight="1" x14ac:dyDescent="0.3">
      <c r="D328" s="1"/>
      <c r="F328" s="1"/>
      <c r="H328" s="1"/>
      <c r="J328" s="1"/>
      <c r="N328" s="1"/>
      <c r="R328" s="1"/>
      <c r="V328" s="1"/>
      <c r="Z328" s="1"/>
      <c r="AB328" s="1"/>
      <c r="AD328" s="1"/>
    </row>
    <row r="329" spans="4:30" ht="12" customHeight="1" x14ac:dyDescent="0.3">
      <c r="D329" s="1"/>
      <c r="F329" s="1"/>
      <c r="H329" s="1"/>
      <c r="J329" s="1"/>
      <c r="N329" s="1"/>
      <c r="R329" s="1"/>
      <c r="V329" s="1"/>
      <c r="Z329" s="1"/>
      <c r="AB329" s="1"/>
      <c r="AD329" s="1"/>
    </row>
    <row r="330" spans="4:30" ht="12" customHeight="1" x14ac:dyDescent="0.3">
      <c r="D330" s="1"/>
      <c r="F330" s="1"/>
      <c r="H330" s="1"/>
      <c r="J330" s="1"/>
      <c r="N330" s="1"/>
      <c r="R330" s="1"/>
      <c r="V330" s="1"/>
      <c r="Z330" s="1"/>
      <c r="AB330" s="1"/>
      <c r="AD330" s="1"/>
    </row>
    <row r="331" spans="4:30" ht="12" customHeight="1" x14ac:dyDescent="0.3">
      <c r="D331" s="1"/>
      <c r="F331" s="1"/>
      <c r="H331" s="1"/>
      <c r="J331" s="1"/>
      <c r="N331" s="1"/>
      <c r="R331" s="1"/>
      <c r="V331" s="1"/>
      <c r="Z331" s="1"/>
      <c r="AB331" s="1"/>
      <c r="AD331" s="1"/>
    </row>
    <row r="332" spans="4:30" ht="12" customHeight="1" x14ac:dyDescent="0.3">
      <c r="D332" s="1"/>
      <c r="F332" s="1"/>
      <c r="H332" s="1"/>
      <c r="J332" s="1"/>
      <c r="N332" s="1"/>
      <c r="R332" s="1"/>
      <c r="V332" s="1"/>
      <c r="Z332" s="1"/>
      <c r="AB332" s="1"/>
      <c r="AD332" s="1"/>
    </row>
    <row r="333" spans="4:30" ht="12" customHeight="1" x14ac:dyDescent="0.3">
      <c r="D333" s="1"/>
      <c r="F333" s="1"/>
      <c r="H333" s="1"/>
      <c r="J333" s="1"/>
      <c r="N333" s="1"/>
      <c r="R333" s="1"/>
      <c r="V333" s="1"/>
      <c r="Z333" s="1"/>
      <c r="AB333" s="1"/>
      <c r="AD333" s="1"/>
    </row>
    <row r="334" spans="4:30" ht="12" customHeight="1" x14ac:dyDescent="0.3">
      <c r="D334" s="1"/>
      <c r="F334" s="1"/>
      <c r="H334" s="1"/>
      <c r="J334" s="1"/>
      <c r="N334" s="1"/>
      <c r="R334" s="1"/>
      <c r="V334" s="1"/>
      <c r="Z334" s="1"/>
      <c r="AB334" s="1"/>
      <c r="AD334" s="1"/>
    </row>
    <row r="335" spans="4:30" ht="12" customHeight="1" x14ac:dyDescent="0.3">
      <c r="D335" s="1"/>
      <c r="F335" s="1"/>
      <c r="H335" s="1"/>
      <c r="J335" s="1"/>
      <c r="N335" s="1"/>
      <c r="R335" s="1"/>
      <c r="V335" s="1"/>
      <c r="Z335" s="1"/>
      <c r="AB335" s="1"/>
      <c r="AD335" s="1"/>
    </row>
    <row r="336" spans="4:30" ht="12" customHeight="1" x14ac:dyDescent="0.3">
      <c r="D336" s="1"/>
      <c r="F336" s="1"/>
      <c r="H336" s="1"/>
      <c r="J336" s="1"/>
      <c r="N336" s="1"/>
      <c r="R336" s="1"/>
      <c r="V336" s="1"/>
      <c r="Z336" s="1"/>
      <c r="AB336" s="1"/>
      <c r="AD336" s="1"/>
    </row>
    <row r="337" spans="4:30" ht="12" customHeight="1" x14ac:dyDescent="0.3">
      <c r="D337" s="1"/>
      <c r="F337" s="1"/>
      <c r="H337" s="1"/>
      <c r="J337" s="1"/>
      <c r="N337" s="1"/>
      <c r="R337" s="1"/>
      <c r="V337" s="1"/>
      <c r="Z337" s="1"/>
      <c r="AB337" s="1"/>
      <c r="AD337" s="1"/>
    </row>
    <row r="338" spans="4:30" ht="12" customHeight="1" x14ac:dyDescent="0.3">
      <c r="D338" s="1"/>
      <c r="F338" s="1"/>
      <c r="H338" s="1"/>
      <c r="J338" s="1"/>
      <c r="N338" s="1"/>
      <c r="R338" s="1"/>
      <c r="V338" s="1"/>
      <c r="Z338" s="1"/>
      <c r="AB338" s="1"/>
      <c r="AD338" s="1"/>
    </row>
    <row r="339" spans="4:30" ht="12" customHeight="1" x14ac:dyDescent="0.3">
      <c r="D339" s="1"/>
      <c r="F339" s="1"/>
      <c r="H339" s="1"/>
      <c r="J339" s="1"/>
      <c r="N339" s="1"/>
      <c r="R339" s="1"/>
      <c r="V339" s="1"/>
      <c r="Z339" s="1"/>
      <c r="AB339" s="1"/>
      <c r="AD339" s="1"/>
    </row>
    <row r="340" spans="4:30" ht="12" customHeight="1" x14ac:dyDescent="0.3">
      <c r="D340" s="1"/>
      <c r="F340" s="1"/>
      <c r="H340" s="1"/>
      <c r="J340" s="1"/>
      <c r="N340" s="1"/>
      <c r="R340" s="1"/>
      <c r="V340" s="1"/>
      <c r="Z340" s="1"/>
      <c r="AB340" s="1"/>
      <c r="AD340" s="1"/>
    </row>
    <row r="341" spans="4:30" ht="12" customHeight="1" x14ac:dyDescent="0.3">
      <c r="D341" s="1"/>
      <c r="F341" s="1"/>
      <c r="H341" s="1"/>
      <c r="J341" s="1"/>
      <c r="N341" s="1"/>
      <c r="R341" s="1"/>
      <c r="V341" s="1"/>
      <c r="Z341" s="1"/>
      <c r="AB341" s="1"/>
      <c r="AD341" s="1"/>
    </row>
    <row r="342" spans="4:30" ht="12" customHeight="1" x14ac:dyDescent="0.3">
      <c r="D342" s="1"/>
      <c r="F342" s="1"/>
      <c r="H342" s="1"/>
      <c r="J342" s="1"/>
      <c r="N342" s="1"/>
      <c r="R342" s="1"/>
      <c r="V342" s="1"/>
      <c r="Z342" s="1"/>
      <c r="AB342" s="1"/>
      <c r="AD342" s="1"/>
    </row>
    <row r="343" spans="4:30" ht="12" customHeight="1" x14ac:dyDescent="0.3">
      <c r="D343" s="1"/>
      <c r="F343" s="1"/>
      <c r="H343" s="1"/>
      <c r="J343" s="1"/>
      <c r="N343" s="1"/>
      <c r="R343" s="1"/>
      <c r="V343" s="1"/>
      <c r="Z343" s="1"/>
      <c r="AB343" s="1"/>
      <c r="AD343" s="1"/>
    </row>
    <row r="344" spans="4:30" ht="12" customHeight="1" x14ac:dyDescent="0.3">
      <c r="D344" s="1"/>
      <c r="F344" s="1"/>
      <c r="H344" s="1"/>
      <c r="J344" s="1"/>
      <c r="N344" s="1"/>
      <c r="R344" s="1"/>
      <c r="V344" s="1"/>
      <c r="Z344" s="1"/>
      <c r="AB344" s="1"/>
      <c r="AD344" s="1"/>
    </row>
    <row r="345" spans="4:30" ht="12" customHeight="1" x14ac:dyDescent="0.3">
      <c r="D345" s="1"/>
      <c r="F345" s="1"/>
      <c r="H345" s="1"/>
      <c r="J345" s="1"/>
      <c r="N345" s="1"/>
      <c r="R345" s="1"/>
      <c r="V345" s="1"/>
      <c r="Z345" s="1"/>
      <c r="AB345" s="1"/>
      <c r="AD345" s="1"/>
    </row>
    <row r="346" spans="4:30" ht="12" customHeight="1" x14ac:dyDescent="0.3">
      <c r="D346" s="1"/>
      <c r="F346" s="1"/>
      <c r="H346" s="1"/>
      <c r="J346" s="1"/>
      <c r="N346" s="1"/>
      <c r="R346" s="1"/>
      <c r="V346" s="1"/>
      <c r="Z346" s="1"/>
      <c r="AB346" s="1"/>
      <c r="AD346" s="1"/>
    </row>
    <row r="347" spans="4:30" ht="12" customHeight="1" x14ac:dyDescent="0.3">
      <c r="D347" s="1"/>
      <c r="F347" s="1"/>
      <c r="H347" s="1"/>
      <c r="J347" s="1"/>
      <c r="N347" s="1"/>
      <c r="R347" s="1"/>
      <c r="V347" s="1"/>
      <c r="Z347" s="1"/>
      <c r="AB347" s="1"/>
      <c r="AD347" s="1"/>
    </row>
    <row r="348" spans="4:30" ht="12" customHeight="1" x14ac:dyDescent="0.3">
      <c r="D348" s="1"/>
      <c r="F348" s="1"/>
      <c r="H348" s="1"/>
      <c r="J348" s="1"/>
      <c r="N348" s="1"/>
      <c r="R348" s="1"/>
      <c r="V348" s="1"/>
      <c r="Z348" s="1"/>
      <c r="AB348" s="1"/>
      <c r="AD348" s="1"/>
    </row>
    <row r="349" spans="4:30" ht="12" customHeight="1" x14ac:dyDescent="0.3">
      <c r="D349" s="1"/>
      <c r="F349" s="1"/>
      <c r="H349" s="1"/>
      <c r="J349" s="1"/>
      <c r="N349" s="1"/>
      <c r="R349" s="1"/>
      <c r="V349" s="1"/>
      <c r="Z349" s="1"/>
      <c r="AB349" s="1"/>
      <c r="AD349" s="1"/>
    </row>
    <row r="350" spans="4:30" ht="12" customHeight="1" x14ac:dyDescent="0.3">
      <c r="D350" s="1"/>
      <c r="F350" s="1"/>
      <c r="H350" s="1"/>
      <c r="J350" s="1"/>
      <c r="N350" s="1"/>
      <c r="R350" s="1"/>
      <c r="V350" s="1"/>
      <c r="Z350" s="1"/>
      <c r="AB350" s="1"/>
      <c r="AD350" s="1"/>
    </row>
    <row r="351" spans="4:30" ht="12" customHeight="1" x14ac:dyDescent="0.3">
      <c r="D351" s="1"/>
      <c r="F351" s="1"/>
      <c r="H351" s="1"/>
      <c r="J351" s="1"/>
      <c r="N351" s="1"/>
      <c r="R351" s="1"/>
      <c r="V351" s="1"/>
      <c r="Z351" s="1"/>
      <c r="AB351" s="1"/>
      <c r="AD351" s="1"/>
    </row>
    <row r="352" spans="4:30" ht="12" customHeight="1" x14ac:dyDescent="0.3">
      <c r="D352" s="1"/>
      <c r="F352" s="1"/>
      <c r="H352" s="1"/>
      <c r="J352" s="1"/>
      <c r="N352" s="1"/>
      <c r="R352" s="1"/>
      <c r="V352" s="1"/>
      <c r="Z352" s="1"/>
      <c r="AB352" s="1"/>
      <c r="AD352" s="1"/>
    </row>
    <row r="353" spans="4:30" ht="12" customHeight="1" x14ac:dyDescent="0.3">
      <c r="D353" s="1"/>
      <c r="F353" s="1"/>
      <c r="H353" s="1"/>
      <c r="J353" s="1"/>
      <c r="N353" s="1"/>
      <c r="R353" s="1"/>
      <c r="V353" s="1"/>
      <c r="Z353" s="1"/>
      <c r="AB353" s="1"/>
      <c r="AD353" s="1"/>
    </row>
    <row r="354" spans="4:30" ht="12" customHeight="1" x14ac:dyDescent="0.3">
      <c r="D354" s="1"/>
      <c r="F354" s="1"/>
      <c r="H354" s="1"/>
      <c r="J354" s="1"/>
      <c r="N354" s="1"/>
      <c r="R354" s="1"/>
      <c r="V354" s="1"/>
      <c r="Z354" s="1"/>
      <c r="AB354" s="1"/>
      <c r="AD354" s="1"/>
    </row>
    <row r="355" spans="4:30" ht="12" customHeight="1" x14ac:dyDescent="0.3">
      <c r="D355" s="1"/>
      <c r="F355" s="1"/>
      <c r="H355" s="1"/>
      <c r="J355" s="1"/>
      <c r="N355" s="1"/>
      <c r="R355" s="1"/>
      <c r="V355" s="1"/>
      <c r="Z355" s="1"/>
      <c r="AB355" s="1"/>
      <c r="AD355" s="1"/>
    </row>
    <row r="356" spans="4:30" ht="12" customHeight="1" x14ac:dyDescent="0.3">
      <c r="D356" s="1"/>
      <c r="F356" s="1"/>
      <c r="H356" s="1"/>
      <c r="J356" s="1"/>
      <c r="N356" s="1"/>
      <c r="R356" s="1"/>
      <c r="V356" s="1"/>
      <c r="Z356" s="1"/>
      <c r="AB356" s="1"/>
      <c r="AD356" s="1"/>
    </row>
    <row r="357" spans="4:30" ht="12" customHeight="1" x14ac:dyDescent="0.3">
      <c r="D357" s="1"/>
      <c r="F357" s="1"/>
      <c r="H357" s="1"/>
      <c r="J357" s="1"/>
      <c r="N357" s="1"/>
      <c r="R357" s="1"/>
      <c r="V357" s="1"/>
      <c r="Z357" s="1"/>
      <c r="AB357" s="1"/>
      <c r="AD357" s="1"/>
    </row>
    <row r="358" spans="4:30" ht="12" customHeight="1" x14ac:dyDescent="0.3">
      <c r="D358" s="1"/>
      <c r="F358" s="1"/>
      <c r="H358" s="1"/>
      <c r="J358" s="1"/>
      <c r="N358" s="1"/>
      <c r="R358" s="1"/>
      <c r="V358" s="1"/>
      <c r="Z358" s="1"/>
      <c r="AB358" s="1"/>
      <c r="AD358" s="1"/>
    </row>
    <row r="359" spans="4:30" ht="12" customHeight="1" x14ac:dyDescent="0.3">
      <c r="D359" s="1"/>
      <c r="F359" s="1"/>
      <c r="H359" s="1"/>
      <c r="J359" s="1"/>
      <c r="N359" s="1"/>
      <c r="R359" s="1"/>
      <c r="V359" s="1"/>
      <c r="Z359" s="1"/>
      <c r="AB359" s="1"/>
      <c r="AD359" s="1"/>
    </row>
    <row r="360" spans="4:30" ht="12" customHeight="1" x14ac:dyDescent="0.3">
      <c r="D360" s="1"/>
      <c r="F360" s="1"/>
      <c r="H360" s="1"/>
      <c r="J360" s="1"/>
      <c r="N360" s="1"/>
      <c r="R360" s="1"/>
      <c r="V360" s="1"/>
      <c r="Z360" s="1"/>
      <c r="AB360" s="1"/>
      <c r="AD360" s="1"/>
    </row>
    <row r="361" spans="4:30" ht="12" customHeight="1" x14ac:dyDescent="0.3">
      <c r="D361" s="1"/>
      <c r="F361" s="1"/>
      <c r="H361" s="1"/>
      <c r="J361" s="1"/>
      <c r="N361" s="1"/>
      <c r="R361" s="1"/>
      <c r="V361" s="1"/>
      <c r="Z361" s="1"/>
      <c r="AB361" s="1"/>
      <c r="AD361" s="1"/>
    </row>
    <row r="362" spans="4:30" ht="12" customHeight="1" x14ac:dyDescent="0.3">
      <c r="D362" s="1"/>
      <c r="F362" s="1"/>
      <c r="H362" s="1"/>
      <c r="J362" s="1"/>
      <c r="N362" s="1"/>
      <c r="R362" s="1"/>
      <c r="V362" s="1"/>
      <c r="Z362" s="1"/>
      <c r="AB362" s="1"/>
      <c r="AD362" s="1"/>
    </row>
    <row r="363" spans="4:30" ht="12" customHeight="1" x14ac:dyDescent="0.3">
      <c r="D363" s="1"/>
      <c r="F363" s="1"/>
      <c r="H363" s="1"/>
      <c r="J363" s="1"/>
      <c r="N363" s="1"/>
      <c r="R363" s="1"/>
      <c r="V363" s="1"/>
      <c r="Z363" s="1"/>
      <c r="AB363" s="1"/>
      <c r="AD363" s="1"/>
    </row>
    <row r="364" spans="4:30" ht="12" customHeight="1" x14ac:dyDescent="0.3">
      <c r="D364" s="1"/>
      <c r="F364" s="1"/>
      <c r="H364" s="1"/>
      <c r="J364" s="1"/>
      <c r="N364" s="1"/>
      <c r="R364" s="1"/>
      <c r="V364" s="1"/>
      <c r="Z364" s="1"/>
      <c r="AB364" s="1"/>
      <c r="AD364" s="1"/>
    </row>
    <row r="365" spans="4:30" ht="12" customHeight="1" x14ac:dyDescent="0.3">
      <c r="D365" s="1"/>
      <c r="F365" s="1"/>
      <c r="H365" s="1"/>
      <c r="J365" s="1"/>
      <c r="N365" s="1"/>
      <c r="R365" s="1"/>
      <c r="V365" s="1"/>
      <c r="Z365" s="1"/>
      <c r="AB365" s="1"/>
      <c r="AD365" s="1"/>
    </row>
    <row r="366" spans="4:30" ht="12" customHeight="1" x14ac:dyDescent="0.3">
      <c r="D366" s="1"/>
      <c r="F366" s="1"/>
      <c r="H366" s="1"/>
      <c r="J366" s="1"/>
      <c r="N366" s="1"/>
      <c r="R366" s="1"/>
      <c r="V366" s="1"/>
      <c r="Z366" s="1"/>
      <c r="AB366" s="1"/>
      <c r="AD366" s="1"/>
    </row>
    <row r="367" spans="4:30" ht="12" customHeight="1" x14ac:dyDescent="0.3">
      <c r="D367" s="1"/>
      <c r="F367" s="1"/>
      <c r="H367" s="1"/>
      <c r="J367" s="1"/>
      <c r="N367" s="1"/>
      <c r="R367" s="1"/>
      <c r="V367" s="1"/>
      <c r="Z367" s="1"/>
      <c r="AB367" s="1"/>
      <c r="AD367" s="1"/>
    </row>
    <row r="368" spans="4:30" ht="12" customHeight="1" x14ac:dyDescent="0.3">
      <c r="D368" s="1"/>
      <c r="F368" s="1"/>
      <c r="H368" s="1"/>
      <c r="J368" s="1"/>
      <c r="N368" s="1"/>
      <c r="R368" s="1"/>
      <c r="V368" s="1"/>
      <c r="Z368" s="1"/>
      <c r="AB368" s="1"/>
      <c r="AD368" s="1"/>
    </row>
    <row r="369" spans="4:30" ht="12" customHeight="1" x14ac:dyDescent="0.3">
      <c r="D369" s="1"/>
      <c r="F369" s="1"/>
      <c r="H369" s="1"/>
      <c r="J369" s="1"/>
      <c r="N369" s="1"/>
      <c r="R369" s="1"/>
      <c r="V369" s="1"/>
      <c r="Z369" s="1"/>
      <c r="AB369" s="1"/>
      <c r="AD369" s="1"/>
    </row>
    <row r="370" spans="4:30" ht="12" customHeight="1" x14ac:dyDescent="0.3">
      <c r="D370" s="1"/>
      <c r="F370" s="1"/>
      <c r="H370" s="1"/>
      <c r="J370" s="1"/>
      <c r="N370" s="1"/>
      <c r="R370" s="1"/>
      <c r="V370" s="1"/>
      <c r="Z370" s="1"/>
      <c r="AB370" s="1"/>
      <c r="AD370" s="1"/>
    </row>
    <row r="371" spans="4:30" ht="12" customHeight="1" x14ac:dyDescent="0.3">
      <c r="D371" s="1"/>
      <c r="F371" s="1"/>
      <c r="H371" s="1"/>
      <c r="J371" s="1"/>
      <c r="N371" s="1"/>
      <c r="R371" s="1"/>
      <c r="V371" s="1"/>
      <c r="Z371" s="1"/>
      <c r="AB371" s="1"/>
      <c r="AD371" s="1"/>
    </row>
    <row r="372" spans="4:30" ht="12" customHeight="1" x14ac:dyDescent="0.3">
      <c r="D372" s="1"/>
      <c r="F372" s="1"/>
      <c r="H372" s="1"/>
      <c r="J372" s="1"/>
      <c r="N372" s="1"/>
      <c r="R372" s="1"/>
      <c r="V372" s="1"/>
      <c r="Z372" s="1"/>
      <c r="AB372" s="1"/>
      <c r="AD372" s="1"/>
    </row>
    <row r="373" spans="4:30" ht="12" customHeight="1" x14ac:dyDescent="0.3">
      <c r="D373" s="1"/>
      <c r="F373" s="1"/>
      <c r="H373" s="1"/>
      <c r="J373" s="1"/>
      <c r="N373" s="1"/>
      <c r="R373" s="1"/>
      <c r="V373" s="1"/>
      <c r="Z373" s="1"/>
      <c r="AB373" s="1"/>
      <c r="AD373" s="1"/>
    </row>
    <row r="374" spans="4:30" ht="12" customHeight="1" x14ac:dyDescent="0.3">
      <c r="D374" s="1"/>
      <c r="F374" s="1"/>
      <c r="H374" s="1"/>
      <c r="J374" s="1"/>
      <c r="N374" s="1"/>
      <c r="R374" s="1"/>
      <c r="V374" s="1"/>
      <c r="Z374" s="1"/>
      <c r="AB374" s="1"/>
      <c r="AD374" s="1"/>
    </row>
    <row r="375" spans="4:30" ht="12" customHeight="1" x14ac:dyDescent="0.3">
      <c r="D375" s="1"/>
      <c r="F375" s="1"/>
      <c r="H375" s="1"/>
      <c r="J375" s="1"/>
      <c r="N375" s="1"/>
      <c r="R375" s="1"/>
      <c r="V375" s="1"/>
      <c r="Z375" s="1"/>
      <c r="AB375" s="1"/>
      <c r="AD375" s="1"/>
    </row>
    <row r="376" spans="4:30" ht="12" customHeight="1" x14ac:dyDescent="0.3">
      <c r="D376" s="1"/>
      <c r="F376" s="1"/>
      <c r="H376" s="1"/>
      <c r="J376" s="1"/>
      <c r="N376" s="1"/>
      <c r="R376" s="1"/>
      <c r="V376" s="1"/>
      <c r="Z376" s="1"/>
      <c r="AB376" s="1"/>
      <c r="AD376" s="1"/>
    </row>
    <row r="377" spans="4:30" ht="12" customHeight="1" x14ac:dyDescent="0.3">
      <c r="D377" s="1"/>
      <c r="F377" s="1"/>
      <c r="H377" s="1"/>
      <c r="J377" s="1"/>
      <c r="N377" s="1"/>
      <c r="R377" s="1"/>
      <c r="V377" s="1"/>
      <c r="Z377" s="1"/>
      <c r="AB377" s="1"/>
      <c r="AD377" s="1"/>
    </row>
    <row r="378" spans="4:30" ht="12" customHeight="1" x14ac:dyDescent="0.3">
      <c r="D378" s="1"/>
      <c r="F378" s="1"/>
      <c r="H378" s="1"/>
      <c r="J378" s="1"/>
      <c r="N378" s="1"/>
      <c r="R378" s="1"/>
      <c r="V378" s="1"/>
      <c r="Z378" s="1"/>
      <c r="AB378" s="1"/>
      <c r="AD378" s="1"/>
    </row>
    <row r="379" spans="4:30" ht="12" customHeight="1" x14ac:dyDescent="0.3">
      <c r="D379" s="1"/>
      <c r="F379" s="1"/>
      <c r="H379" s="1"/>
      <c r="J379" s="1"/>
      <c r="N379" s="1"/>
      <c r="R379" s="1"/>
      <c r="V379" s="1"/>
      <c r="Z379" s="1"/>
      <c r="AB379" s="1"/>
      <c r="AD379" s="1"/>
    </row>
    <row r="380" spans="4:30" ht="12" customHeight="1" x14ac:dyDescent="0.3">
      <c r="D380" s="1"/>
      <c r="F380" s="1"/>
      <c r="H380" s="1"/>
      <c r="J380" s="1"/>
      <c r="N380" s="1"/>
      <c r="R380" s="1"/>
      <c r="V380" s="1"/>
      <c r="Z380" s="1"/>
      <c r="AB380" s="1"/>
      <c r="AD380" s="1"/>
    </row>
    <row r="381" spans="4:30" ht="12" customHeight="1" x14ac:dyDescent="0.3">
      <c r="D381" s="1"/>
      <c r="F381" s="1"/>
      <c r="H381" s="1"/>
      <c r="J381" s="1"/>
      <c r="N381" s="1"/>
      <c r="R381" s="1"/>
      <c r="V381" s="1"/>
      <c r="Z381" s="1"/>
      <c r="AB381" s="1"/>
      <c r="AD381" s="1"/>
    </row>
    <row r="382" spans="4:30" ht="12" customHeight="1" x14ac:dyDescent="0.3">
      <c r="D382" s="1"/>
      <c r="F382" s="1"/>
      <c r="H382" s="1"/>
      <c r="J382" s="1"/>
      <c r="N382" s="1"/>
      <c r="R382" s="1"/>
      <c r="V382" s="1"/>
      <c r="Z382" s="1"/>
      <c r="AB382" s="1"/>
      <c r="AD382" s="1"/>
    </row>
    <row r="383" spans="4:30" ht="12" customHeight="1" x14ac:dyDescent="0.3">
      <c r="D383" s="1"/>
      <c r="F383" s="1"/>
      <c r="H383" s="1"/>
      <c r="J383" s="1"/>
      <c r="N383" s="1"/>
      <c r="R383" s="1"/>
      <c r="V383" s="1"/>
      <c r="Z383" s="1"/>
      <c r="AB383" s="1"/>
      <c r="AD383" s="1"/>
    </row>
    <row r="384" spans="4:30" ht="12" customHeight="1" x14ac:dyDescent="0.3">
      <c r="D384" s="1"/>
      <c r="F384" s="1"/>
      <c r="H384" s="1"/>
      <c r="J384" s="1"/>
      <c r="N384" s="1"/>
      <c r="R384" s="1"/>
      <c r="V384" s="1"/>
      <c r="Z384" s="1"/>
      <c r="AB384" s="1"/>
      <c r="AD384" s="1"/>
    </row>
    <row r="385" spans="4:30" ht="12" customHeight="1" x14ac:dyDescent="0.3">
      <c r="D385" s="1"/>
      <c r="F385" s="1"/>
      <c r="H385" s="1"/>
      <c r="J385" s="1"/>
      <c r="N385" s="1"/>
      <c r="R385" s="1"/>
      <c r="V385" s="1"/>
      <c r="Z385" s="1"/>
      <c r="AB385" s="1"/>
      <c r="AD385" s="1"/>
    </row>
    <row r="386" spans="4:30" ht="12" customHeight="1" x14ac:dyDescent="0.3">
      <c r="D386" s="1"/>
      <c r="F386" s="1"/>
      <c r="H386" s="1"/>
      <c r="J386" s="1"/>
      <c r="N386" s="1"/>
      <c r="R386" s="1"/>
      <c r="V386" s="1"/>
      <c r="Z386" s="1"/>
      <c r="AB386" s="1"/>
      <c r="AD386" s="1"/>
    </row>
    <row r="387" spans="4:30" ht="12" customHeight="1" x14ac:dyDescent="0.3">
      <c r="D387" s="1"/>
      <c r="F387" s="1"/>
      <c r="H387" s="1"/>
      <c r="J387" s="1"/>
      <c r="N387" s="1"/>
      <c r="R387" s="1"/>
      <c r="V387" s="1"/>
      <c r="Z387" s="1"/>
      <c r="AB387" s="1"/>
      <c r="AD387" s="1"/>
    </row>
    <row r="388" spans="4:30" ht="12" customHeight="1" x14ac:dyDescent="0.3">
      <c r="D388" s="1"/>
      <c r="F388" s="1"/>
      <c r="H388" s="1"/>
      <c r="J388" s="1"/>
      <c r="N388" s="1"/>
      <c r="R388" s="1"/>
      <c r="V388" s="1"/>
      <c r="Z388" s="1"/>
      <c r="AB388" s="1"/>
      <c r="AD388" s="1"/>
    </row>
    <row r="389" spans="4:30" ht="12" customHeight="1" x14ac:dyDescent="0.3">
      <c r="D389" s="1"/>
      <c r="F389" s="1"/>
      <c r="H389" s="1"/>
      <c r="J389" s="1"/>
      <c r="N389" s="1"/>
      <c r="R389" s="1"/>
      <c r="V389" s="1"/>
      <c r="Z389" s="1"/>
      <c r="AB389" s="1"/>
      <c r="AD389" s="1"/>
    </row>
    <row r="390" spans="4:30" ht="12" customHeight="1" x14ac:dyDescent="0.3">
      <c r="D390" s="1"/>
      <c r="F390" s="1"/>
      <c r="H390" s="1"/>
      <c r="J390" s="1"/>
      <c r="N390" s="1"/>
      <c r="R390" s="1"/>
      <c r="V390" s="1"/>
      <c r="Z390" s="1"/>
      <c r="AB390" s="1"/>
      <c r="AD390" s="1"/>
    </row>
    <row r="391" spans="4:30" ht="12" customHeight="1" x14ac:dyDescent="0.3">
      <c r="D391" s="1"/>
      <c r="F391" s="1"/>
      <c r="H391" s="1"/>
      <c r="J391" s="1"/>
      <c r="N391" s="1"/>
      <c r="R391" s="1"/>
      <c r="V391" s="1"/>
      <c r="Z391" s="1"/>
      <c r="AB391" s="1"/>
      <c r="AD391" s="1"/>
    </row>
    <row r="392" spans="4:30" ht="12" customHeight="1" x14ac:dyDescent="0.3">
      <c r="D392" s="1"/>
      <c r="F392" s="1"/>
      <c r="H392" s="1"/>
      <c r="J392" s="1"/>
      <c r="N392" s="1"/>
      <c r="R392" s="1"/>
      <c r="V392" s="1"/>
      <c r="Z392" s="1"/>
      <c r="AB392" s="1"/>
      <c r="AD392" s="1"/>
    </row>
    <row r="393" spans="4:30" ht="12" customHeight="1" x14ac:dyDescent="0.3">
      <c r="D393" s="1"/>
      <c r="F393" s="1"/>
      <c r="H393" s="1"/>
      <c r="J393" s="1"/>
      <c r="N393" s="1"/>
      <c r="R393" s="1"/>
      <c r="V393" s="1"/>
      <c r="Z393" s="1"/>
      <c r="AB393" s="1"/>
      <c r="AD393" s="1"/>
    </row>
    <row r="394" spans="4:30" ht="12" customHeight="1" x14ac:dyDescent="0.3">
      <c r="D394" s="1"/>
      <c r="F394" s="1"/>
      <c r="H394" s="1"/>
      <c r="J394" s="1"/>
      <c r="N394" s="1"/>
      <c r="R394" s="1"/>
      <c r="V394" s="1"/>
      <c r="Z394" s="1"/>
      <c r="AB394" s="1"/>
      <c r="AD394" s="1"/>
    </row>
    <row r="395" spans="4:30" ht="12" customHeight="1" x14ac:dyDescent="0.3">
      <c r="D395" s="1"/>
      <c r="F395" s="1"/>
      <c r="H395" s="1"/>
      <c r="J395" s="1"/>
      <c r="N395" s="1"/>
      <c r="R395" s="1"/>
      <c r="V395" s="1"/>
      <c r="Z395" s="1"/>
      <c r="AB395" s="1"/>
      <c r="AD395" s="1"/>
    </row>
    <row r="396" spans="4:30" ht="12" customHeight="1" x14ac:dyDescent="0.3">
      <c r="D396" s="1"/>
      <c r="F396" s="1"/>
      <c r="H396" s="1"/>
      <c r="J396" s="1"/>
      <c r="N396" s="1"/>
      <c r="R396" s="1"/>
      <c r="V396" s="1"/>
      <c r="Z396" s="1"/>
      <c r="AB396" s="1"/>
      <c r="AD396" s="1"/>
    </row>
    <row r="397" spans="4:30" ht="12" customHeight="1" x14ac:dyDescent="0.3">
      <c r="D397" s="1"/>
      <c r="F397" s="1"/>
      <c r="H397" s="1"/>
      <c r="J397" s="1"/>
      <c r="N397" s="1"/>
      <c r="R397" s="1"/>
      <c r="V397" s="1"/>
      <c r="Z397" s="1"/>
      <c r="AB397" s="1"/>
      <c r="AD397" s="1"/>
    </row>
    <row r="398" spans="4:30" ht="12" customHeight="1" x14ac:dyDescent="0.3">
      <c r="D398" s="1"/>
      <c r="F398" s="1"/>
      <c r="H398" s="1"/>
      <c r="J398" s="1"/>
      <c r="N398" s="1"/>
      <c r="R398" s="1"/>
      <c r="V398" s="1"/>
      <c r="Z398" s="1"/>
      <c r="AB398" s="1"/>
      <c r="AD398" s="1"/>
    </row>
    <row r="399" spans="4:30" ht="12" customHeight="1" x14ac:dyDescent="0.3">
      <c r="D399" s="1"/>
      <c r="F399" s="1"/>
      <c r="H399" s="1"/>
      <c r="J399" s="1"/>
      <c r="N399" s="1"/>
      <c r="R399" s="1"/>
      <c r="V399" s="1"/>
      <c r="Z399" s="1"/>
      <c r="AB399" s="1"/>
      <c r="AD399" s="1"/>
    </row>
    <row r="400" spans="4:30" ht="12" customHeight="1" x14ac:dyDescent="0.3">
      <c r="D400" s="1"/>
      <c r="F400" s="1"/>
      <c r="H400" s="1"/>
      <c r="J400" s="1"/>
      <c r="N400" s="1"/>
      <c r="R400" s="1"/>
      <c r="V400" s="1"/>
      <c r="Z400" s="1"/>
      <c r="AB400" s="1"/>
      <c r="AD400" s="1"/>
    </row>
    <row r="401" spans="4:30" ht="12" customHeight="1" x14ac:dyDescent="0.3">
      <c r="D401" s="1"/>
      <c r="F401" s="1"/>
      <c r="H401" s="1"/>
      <c r="J401" s="1"/>
      <c r="N401" s="1"/>
      <c r="R401" s="1"/>
      <c r="V401" s="1"/>
      <c r="Z401" s="1"/>
      <c r="AB401" s="1"/>
      <c r="AD401" s="1"/>
    </row>
    <row r="402" spans="4:30" ht="12" customHeight="1" x14ac:dyDescent="0.3">
      <c r="D402" s="1"/>
      <c r="F402" s="1"/>
      <c r="H402" s="1"/>
      <c r="J402" s="1"/>
      <c r="N402" s="1"/>
      <c r="R402" s="1"/>
      <c r="V402" s="1"/>
      <c r="Z402" s="1"/>
      <c r="AB402" s="1"/>
      <c r="AD402" s="1"/>
    </row>
    <row r="403" spans="4:30" ht="12" customHeight="1" x14ac:dyDescent="0.3">
      <c r="D403" s="1"/>
      <c r="F403" s="1"/>
      <c r="H403" s="1"/>
      <c r="J403" s="1"/>
      <c r="N403" s="1"/>
      <c r="R403" s="1"/>
      <c r="V403" s="1"/>
      <c r="Z403" s="1"/>
      <c r="AB403" s="1"/>
      <c r="AD403" s="1"/>
    </row>
    <row r="404" spans="4:30" ht="12" customHeight="1" x14ac:dyDescent="0.3">
      <c r="D404" s="1"/>
      <c r="F404" s="1"/>
      <c r="H404" s="1"/>
      <c r="J404" s="1"/>
      <c r="N404" s="1"/>
      <c r="R404" s="1"/>
      <c r="V404" s="1"/>
      <c r="Z404" s="1"/>
      <c r="AB404" s="1"/>
      <c r="AD404" s="1"/>
    </row>
    <row r="405" spans="4:30" ht="12" customHeight="1" x14ac:dyDescent="0.3">
      <c r="D405" s="1"/>
      <c r="F405" s="1"/>
      <c r="H405" s="1"/>
      <c r="J405" s="1"/>
      <c r="N405" s="1"/>
      <c r="R405" s="1"/>
      <c r="V405" s="1"/>
      <c r="Z405" s="1"/>
      <c r="AB405" s="1"/>
      <c r="AD405" s="1"/>
    </row>
    <row r="406" spans="4:30" ht="12" customHeight="1" x14ac:dyDescent="0.3">
      <c r="D406" s="1"/>
      <c r="F406" s="1"/>
      <c r="H406" s="1"/>
      <c r="J406" s="1"/>
      <c r="N406" s="1"/>
      <c r="R406" s="1"/>
      <c r="V406" s="1"/>
      <c r="Z406" s="1"/>
      <c r="AB406" s="1"/>
      <c r="AD406" s="1"/>
    </row>
    <row r="407" spans="4:30" ht="12" customHeight="1" x14ac:dyDescent="0.3">
      <c r="D407" s="1"/>
      <c r="F407" s="1"/>
      <c r="H407" s="1"/>
      <c r="J407" s="1"/>
      <c r="N407" s="1"/>
      <c r="R407" s="1"/>
      <c r="V407" s="1"/>
      <c r="Z407" s="1"/>
      <c r="AB407" s="1"/>
      <c r="AD407" s="1"/>
    </row>
    <row r="408" spans="4:30" ht="12" customHeight="1" x14ac:dyDescent="0.3">
      <c r="D408" s="1"/>
      <c r="F408" s="1"/>
      <c r="H408" s="1"/>
      <c r="J408" s="1"/>
      <c r="N408" s="1"/>
      <c r="R408" s="1"/>
      <c r="V408" s="1"/>
      <c r="Z408" s="1"/>
      <c r="AB408" s="1"/>
      <c r="AD408" s="1"/>
    </row>
    <row r="409" spans="4:30" ht="12" customHeight="1" x14ac:dyDescent="0.3">
      <c r="D409" s="1"/>
      <c r="F409" s="1"/>
      <c r="H409" s="1"/>
      <c r="J409" s="1"/>
      <c r="N409" s="1"/>
      <c r="R409" s="1"/>
      <c r="V409" s="1"/>
      <c r="Z409" s="1"/>
      <c r="AB409" s="1"/>
      <c r="AD409" s="1"/>
    </row>
    <row r="410" spans="4:30" ht="12" customHeight="1" x14ac:dyDescent="0.3">
      <c r="D410" s="1"/>
      <c r="F410" s="1"/>
      <c r="H410" s="1"/>
      <c r="J410" s="1"/>
      <c r="N410" s="1"/>
      <c r="R410" s="1"/>
      <c r="V410" s="1"/>
      <c r="Z410" s="1"/>
      <c r="AB410" s="1"/>
      <c r="AD410" s="1"/>
    </row>
    <row r="411" spans="4:30" ht="12" customHeight="1" x14ac:dyDescent="0.3">
      <c r="D411" s="1"/>
      <c r="F411" s="1"/>
      <c r="H411" s="1"/>
      <c r="J411" s="1"/>
      <c r="N411" s="1"/>
      <c r="R411" s="1"/>
      <c r="V411" s="1"/>
      <c r="Z411" s="1"/>
      <c r="AB411" s="1"/>
      <c r="AD411" s="1"/>
    </row>
    <row r="412" spans="4:30" ht="12" customHeight="1" x14ac:dyDescent="0.3">
      <c r="D412" s="1"/>
      <c r="F412" s="1"/>
      <c r="H412" s="1"/>
      <c r="J412" s="1"/>
      <c r="N412" s="1"/>
      <c r="R412" s="1"/>
      <c r="V412" s="1"/>
      <c r="Z412" s="1"/>
      <c r="AB412" s="1"/>
      <c r="AD412" s="1"/>
    </row>
    <row r="413" spans="4:30" ht="12" customHeight="1" x14ac:dyDescent="0.3">
      <c r="D413" s="1"/>
      <c r="F413" s="1"/>
      <c r="H413" s="1"/>
      <c r="J413" s="1"/>
      <c r="N413" s="1"/>
      <c r="R413" s="1"/>
      <c r="V413" s="1"/>
      <c r="Z413" s="1"/>
      <c r="AB413" s="1"/>
      <c r="AD413" s="1"/>
    </row>
    <row r="414" spans="4:30" ht="12" customHeight="1" x14ac:dyDescent="0.3">
      <c r="D414" s="1"/>
      <c r="F414" s="1"/>
      <c r="H414" s="1"/>
      <c r="J414" s="1"/>
      <c r="N414" s="1"/>
      <c r="R414" s="1"/>
      <c r="V414" s="1"/>
      <c r="Z414" s="1"/>
      <c r="AB414" s="1"/>
      <c r="AD414" s="1"/>
    </row>
    <row r="415" spans="4:30" ht="12" customHeight="1" x14ac:dyDescent="0.3">
      <c r="D415" s="1"/>
      <c r="F415" s="1"/>
      <c r="H415" s="1"/>
      <c r="J415" s="1"/>
      <c r="N415" s="1"/>
      <c r="R415" s="1"/>
      <c r="V415" s="1"/>
      <c r="Z415" s="1"/>
      <c r="AB415" s="1"/>
      <c r="AD415" s="1"/>
    </row>
    <row r="416" spans="4:30" ht="12" customHeight="1" x14ac:dyDescent="0.3">
      <c r="D416" s="1"/>
      <c r="F416" s="1"/>
      <c r="H416" s="1"/>
      <c r="J416" s="1"/>
      <c r="N416" s="1"/>
      <c r="R416" s="1"/>
      <c r="V416" s="1"/>
      <c r="Z416" s="1"/>
      <c r="AB416" s="1"/>
      <c r="AD416" s="1"/>
    </row>
    <row r="417" spans="4:30" ht="12" customHeight="1" x14ac:dyDescent="0.3">
      <c r="D417" s="1"/>
      <c r="F417" s="1"/>
      <c r="H417" s="1"/>
      <c r="J417" s="1"/>
      <c r="N417" s="1"/>
      <c r="R417" s="1"/>
      <c r="V417" s="1"/>
      <c r="Z417" s="1"/>
      <c r="AB417" s="1"/>
      <c r="AD417" s="1"/>
    </row>
    <row r="418" spans="4:30" ht="12" customHeight="1" x14ac:dyDescent="0.3">
      <c r="D418" s="1"/>
      <c r="F418" s="1"/>
      <c r="H418" s="1"/>
      <c r="J418" s="1"/>
      <c r="N418" s="1"/>
      <c r="R418" s="1"/>
      <c r="V418" s="1"/>
      <c r="Z418" s="1"/>
      <c r="AB418" s="1"/>
      <c r="AD418" s="1"/>
    </row>
    <row r="419" spans="4:30" ht="12" customHeight="1" x14ac:dyDescent="0.3">
      <c r="D419" s="1"/>
      <c r="F419" s="1"/>
      <c r="H419" s="1"/>
      <c r="J419" s="1"/>
      <c r="N419" s="1"/>
      <c r="R419" s="1"/>
      <c r="V419" s="1"/>
      <c r="Z419" s="1"/>
      <c r="AB419" s="1"/>
      <c r="AD419" s="1"/>
    </row>
    <row r="420" spans="4:30" ht="12" customHeight="1" x14ac:dyDescent="0.3">
      <c r="D420" s="1"/>
      <c r="F420" s="1"/>
      <c r="H420" s="1"/>
      <c r="J420" s="1"/>
      <c r="N420" s="1"/>
      <c r="R420" s="1"/>
      <c r="V420" s="1"/>
      <c r="Z420" s="1"/>
      <c r="AB420" s="1"/>
      <c r="AD420" s="1"/>
    </row>
    <row r="421" spans="4:30" ht="12" customHeight="1" x14ac:dyDescent="0.3">
      <c r="D421" s="1"/>
      <c r="F421" s="1"/>
      <c r="H421" s="1"/>
      <c r="J421" s="1"/>
      <c r="N421" s="1"/>
      <c r="R421" s="1"/>
      <c r="V421" s="1"/>
      <c r="Z421" s="1"/>
      <c r="AB421" s="1"/>
      <c r="AD421" s="1"/>
    </row>
    <row r="422" spans="4:30" ht="12" customHeight="1" x14ac:dyDescent="0.3">
      <c r="D422" s="1"/>
      <c r="F422" s="1"/>
      <c r="H422" s="1"/>
      <c r="J422" s="1"/>
      <c r="N422" s="1"/>
      <c r="R422" s="1"/>
      <c r="V422" s="1"/>
      <c r="Z422" s="1"/>
      <c r="AB422" s="1"/>
      <c r="AD422" s="1"/>
    </row>
    <row r="423" spans="4:30" ht="12" customHeight="1" x14ac:dyDescent="0.3">
      <c r="D423" s="1"/>
      <c r="F423" s="1"/>
      <c r="H423" s="1"/>
      <c r="J423" s="1"/>
      <c r="N423" s="1"/>
      <c r="R423" s="1"/>
      <c r="V423" s="1"/>
      <c r="Z423" s="1"/>
      <c r="AB423" s="1"/>
      <c r="AD423" s="1"/>
    </row>
    <row r="424" spans="4:30" ht="12" customHeight="1" x14ac:dyDescent="0.3">
      <c r="D424" s="1"/>
      <c r="F424" s="1"/>
      <c r="H424" s="1"/>
      <c r="J424" s="1"/>
      <c r="N424" s="1"/>
      <c r="R424" s="1"/>
      <c r="V424" s="1"/>
      <c r="Z424" s="1"/>
      <c r="AB424" s="1"/>
      <c r="AD424" s="1"/>
    </row>
    <row r="425" spans="4:30" ht="12" customHeight="1" x14ac:dyDescent="0.3">
      <c r="D425" s="1"/>
      <c r="F425" s="1"/>
      <c r="H425" s="1"/>
      <c r="J425" s="1"/>
      <c r="N425" s="1"/>
      <c r="R425" s="1"/>
      <c r="V425" s="1"/>
      <c r="Z425" s="1"/>
      <c r="AB425" s="1"/>
      <c r="AD425" s="1"/>
    </row>
    <row r="426" spans="4:30" ht="12" customHeight="1" x14ac:dyDescent="0.3">
      <c r="D426" s="1"/>
      <c r="F426" s="1"/>
      <c r="H426" s="1"/>
      <c r="J426" s="1"/>
      <c r="N426" s="1"/>
      <c r="R426" s="1"/>
      <c r="V426" s="1"/>
      <c r="Z426" s="1"/>
      <c r="AB426" s="1"/>
      <c r="AD426" s="1"/>
    </row>
    <row r="427" spans="4:30" ht="12" customHeight="1" x14ac:dyDescent="0.3">
      <c r="D427" s="1"/>
      <c r="F427" s="1"/>
      <c r="H427" s="1"/>
      <c r="J427" s="1"/>
      <c r="N427" s="1"/>
      <c r="R427" s="1"/>
      <c r="V427" s="1"/>
      <c r="Z427" s="1"/>
      <c r="AB427" s="1"/>
      <c r="AD427" s="1"/>
    </row>
    <row r="428" spans="4:30" ht="12" customHeight="1" x14ac:dyDescent="0.3">
      <c r="D428" s="1"/>
      <c r="F428" s="1"/>
      <c r="H428" s="1"/>
      <c r="J428" s="1"/>
      <c r="N428" s="1"/>
      <c r="R428" s="1"/>
      <c r="V428" s="1"/>
      <c r="Z428" s="1"/>
      <c r="AB428" s="1"/>
      <c r="AD428" s="1"/>
    </row>
    <row r="429" spans="4:30" ht="12" customHeight="1" x14ac:dyDescent="0.3">
      <c r="D429" s="1"/>
      <c r="F429" s="1"/>
      <c r="H429" s="1"/>
      <c r="J429" s="1"/>
      <c r="N429" s="1"/>
      <c r="R429" s="1"/>
      <c r="V429" s="1"/>
      <c r="Z429" s="1"/>
      <c r="AB429" s="1"/>
      <c r="AD429" s="1"/>
    </row>
    <row r="430" spans="4:30" ht="12" customHeight="1" x14ac:dyDescent="0.3">
      <c r="D430" s="1"/>
      <c r="F430" s="1"/>
      <c r="H430" s="1"/>
      <c r="J430" s="1"/>
      <c r="N430" s="1"/>
      <c r="R430" s="1"/>
      <c r="V430" s="1"/>
      <c r="Z430" s="1"/>
      <c r="AB430" s="1"/>
      <c r="AD430" s="1"/>
    </row>
    <row r="431" spans="4:30" ht="12" customHeight="1" x14ac:dyDescent="0.3">
      <c r="D431" s="1"/>
      <c r="F431" s="1"/>
      <c r="H431" s="1"/>
      <c r="J431" s="1"/>
      <c r="N431" s="1"/>
      <c r="R431" s="1"/>
      <c r="V431" s="1"/>
      <c r="Z431" s="1"/>
      <c r="AB431" s="1"/>
      <c r="AD431" s="1"/>
    </row>
    <row r="432" spans="4:30" ht="12" customHeight="1" x14ac:dyDescent="0.3">
      <c r="D432" s="1"/>
      <c r="F432" s="1"/>
      <c r="H432" s="1"/>
      <c r="J432" s="1"/>
      <c r="N432" s="1"/>
      <c r="R432" s="1"/>
      <c r="V432" s="1"/>
      <c r="Z432" s="1"/>
      <c r="AB432" s="1"/>
      <c r="AD432" s="1"/>
    </row>
    <row r="433" spans="4:30" ht="12" customHeight="1" x14ac:dyDescent="0.3">
      <c r="D433" s="1"/>
      <c r="F433" s="1"/>
      <c r="H433" s="1"/>
      <c r="J433" s="1"/>
      <c r="N433" s="1"/>
      <c r="R433" s="1"/>
      <c r="V433" s="1"/>
      <c r="Z433" s="1"/>
      <c r="AB433" s="1"/>
      <c r="AD433" s="1"/>
    </row>
    <row r="434" spans="4:30" ht="12" customHeight="1" x14ac:dyDescent="0.3">
      <c r="D434" s="1"/>
      <c r="F434" s="1"/>
      <c r="H434" s="1"/>
      <c r="J434" s="1"/>
      <c r="N434" s="1"/>
      <c r="R434" s="1"/>
      <c r="V434" s="1"/>
      <c r="Z434" s="1"/>
      <c r="AB434" s="1"/>
      <c r="AD434" s="1"/>
    </row>
    <row r="435" spans="4:30" ht="12" customHeight="1" x14ac:dyDescent="0.3">
      <c r="D435" s="1"/>
      <c r="F435" s="1"/>
      <c r="H435" s="1"/>
      <c r="J435" s="1"/>
      <c r="N435" s="1"/>
      <c r="R435" s="1"/>
      <c r="V435" s="1"/>
      <c r="Z435" s="1"/>
      <c r="AB435" s="1"/>
      <c r="AD435" s="1"/>
    </row>
    <row r="436" spans="4:30" ht="12" customHeight="1" x14ac:dyDescent="0.3">
      <c r="D436" s="1"/>
      <c r="F436" s="1"/>
      <c r="H436" s="1"/>
      <c r="J436" s="1"/>
      <c r="N436" s="1"/>
      <c r="R436" s="1"/>
      <c r="V436" s="1"/>
      <c r="Z436" s="1"/>
      <c r="AB436" s="1"/>
      <c r="AD436" s="1"/>
    </row>
    <row r="437" spans="4:30" ht="12" customHeight="1" x14ac:dyDescent="0.3">
      <c r="D437" s="1"/>
      <c r="F437" s="1"/>
      <c r="H437" s="1"/>
      <c r="J437" s="1"/>
      <c r="N437" s="1"/>
      <c r="R437" s="1"/>
      <c r="V437" s="1"/>
      <c r="Z437" s="1"/>
      <c r="AB437" s="1"/>
      <c r="AD437" s="1"/>
    </row>
    <row r="438" spans="4:30" ht="12" customHeight="1" x14ac:dyDescent="0.3">
      <c r="D438" s="1"/>
      <c r="F438" s="1"/>
      <c r="H438" s="1"/>
      <c r="J438" s="1"/>
      <c r="N438" s="1"/>
      <c r="R438" s="1"/>
      <c r="V438" s="1"/>
      <c r="Z438" s="1"/>
      <c r="AB438" s="1"/>
      <c r="AD438" s="1"/>
    </row>
    <row r="439" spans="4:30" ht="12" customHeight="1" x14ac:dyDescent="0.3">
      <c r="D439" s="1"/>
      <c r="F439" s="1"/>
      <c r="H439" s="1"/>
      <c r="J439" s="1"/>
      <c r="N439" s="1"/>
      <c r="R439" s="1"/>
      <c r="V439" s="1"/>
      <c r="Z439" s="1"/>
      <c r="AB439" s="1"/>
      <c r="AD439" s="1"/>
    </row>
    <row r="440" spans="4:30" ht="12" customHeight="1" x14ac:dyDescent="0.3">
      <c r="D440" s="1"/>
      <c r="F440" s="1"/>
      <c r="H440" s="1"/>
      <c r="J440" s="1"/>
      <c r="N440" s="1"/>
      <c r="R440" s="1"/>
      <c r="V440" s="1"/>
      <c r="Z440" s="1"/>
      <c r="AB440" s="1"/>
      <c r="AD440" s="1"/>
    </row>
    <row r="441" spans="4:30" ht="12" customHeight="1" x14ac:dyDescent="0.3">
      <c r="D441" s="1"/>
      <c r="F441" s="1"/>
      <c r="H441" s="1"/>
      <c r="J441" s="1"/>
      <c r="N441" s="1"/>
      <c r="R441" s="1"/>
      <c r="V441" s="1"/>
      <c r="Z441" s="1"/>
      <c r="AB441" s="1"/>
      <c r="AD441" s="1"/>
    </row>
    <row r="442" spans="4:30" ht="12" customHeight="1" x14ac:dyDescent="0.3">
      <c r="D442" s="1"/>
      <c r="F442" s="1"/>
      <c r="H442" s="1"/>
      <c r="J442" s="1"/>
      <c r="N442" s="1"/>
      <c r="R442" s="1"/>
      <c r="V442" s="1"/>
      <c r="Z442" s="1"/>
      <c r="AB442" s="1"/>
      <c r="AD442" s="1"/>
    </row>
    <row r="443" spans="4:30" ht="12" customHeight="1" x14ac:dyDescent="0.3">
      <c r="D443" s="1"/>
      <c r="F443" s="1"/>
      <c r="H443" s="1"/>
      <c r="J443" s="1"/>
      <c r="N443" s="1"/>
      <c r="R443" s="1"/>
      <c r="V443" s="1"/>
      <c r="Z443" s="1"/>
      <c r="AB443" s="1"/>
      <c r="AD443" s="1"/>
    </row>
    <row r="444" spans="4:30" ht="12" customHeight="1" x14ac:dyDescent="0.3">
      <c r="D444" s="1"/>
      <c r="F444" s="1"/>
      <c r="H444" s="1"/>
      <c r="J444" s="1"/>
      <c r="N444" s="1"/>
      <c r="R444" s="1"/>
      <c r="V444" s="1"/>
      <c r="Z444" s="1"/>
      <c r="AB444" s="1"/>
      <c r="AD444" s="1"/>
    </row>
    <row r="445" spans="4:30" ht="12" customHeight="1" x14ac:dyDescent="0.3">
      <c r="D445" s="1"/>
      <c r="F445" s="1"/>
      <c r="H445" s="1"/>
      <c r="J445" s="1"/>
      <c r="N445" s="1"/>
      <c r="R445" s="1"/>
      <c r="V445" s="1"/>
      <c r="Z445" s="1"/>
      <c r="AB445" s="1"/>
      <c r="AD445" s="1"/>
    </row>
    <row r="446" spans="4:30" ht="12" customHeight="1" x14ac:dyDescent="0.3">
      <c r="D446" s="1"/>
      <c r="F446" s="1"/>
      <c r="H446" s="1"/>
      <c r="J446" s="1"/>
      <c r="N446" s="1"/>
      <c r="R446" s="1"/>
      <c r="V446" s="1"/>
      <c r="Z446" s="1"/>
      <c r="AB446" s="1"/>
      <c r="AD446" s="1"/>
    </row>
    <row r="447" spans="4:30" ht="12" customHeight="1" x14ac:dyDescent="0.3">
      <c r="D447" s="1"/>
      <c r="F447" s="1"/>
      <c r="H447" s="1"/>
      <c r="J447" s="1"/>
      <c r="N447" s="1"/>
      <c r="R447" s="1"/>
      <c r="V447" s="1"/>
      <c r="Z447" s="1"/>
      <c r="AB447" s="1"/>
      <c r="AD447" s="1"/>
    </row>
    <row r="448" spans="4:30" ht="12" customHeight="1" x14ac:dyDescent="0.3">
      <c r="D448" s="1"/>
      <c r="F448" s="1"/>
      <c r="H448" s="1"/>
      <c r="J448" s="1"/>
      <c r="N448" s="1"/>
      <c r="R448" s="1"/>
      <c r="V448" s="1"/>
      <c r="Z448" s="1"/>
      <c r="AB448" s="1"/>
      <c r="AD448" s="1"/>
    </row>
    <row r="449" spans="4:30" ht="12" customHeight="1" x14ac:dyDescent="0.3">
      <c r="D449" s="1"/>
      <c r="F449" s="1"/>
      <c r="H449" s="1"/>
      <c r="J449" s="1"/>
      <c r="N449" s="1"/>
      <c r="R449" s="1"/>
      <c r="V449" s="1"/>
      <c r="Z449" s="1"/>
      <c r="AB449" s="1"/>
      <c r="AD449" s="1"/>
    </row>
    <row r="450" spans="4:30" ht="12" customHeight="1" x14ac:dyDescent="0.3">
      <c r="D450" s="1"/>
      <c r="F450" s="1"/>
      <c r="H450" s="1"/>
      <c r="J450" s="1"/>
      <c r="N450" s="1"/>
      <c r="R450" s="1"/>
      <c r="V450" s="1"/>
      <c r="Z450" s="1"/>
      <c r="AB450" s="1"/>
      <c r="AD450" s="1"/>
    </row>
    <row r="451" spans="4:30" ht="12" customHeight="1" x14ac:dyDescent="0.3">
      <c r="D451" s="1"/>
      <c r="F451" s="1"/>
      <c r="H451" s="1"/>
      <c r="J451" s="1"/>
      <c r="N451" s="1"/>
      <c r="R451" s="1"/>
      <c r="V451" s="1"/>
      <c r="Z451" s="1"/>
      <c r="AB451" s="1"/>
      <c r="AD451" s="1"/>
    </row>
    <row r="452" spans="4:30" ht="12" customHeight="1" x14ac:dyDescent="0.3">
      <c r="D452" s="1"/>
      <c r="F452" s="1"/>
      <c r="H452" s="1"/>
      <c r="J452" s="1"/>
      <c r="N452" s="1"/>
      <c r="R452" s="1"/>
      <c r="V452" s="1"/>
      <c r="Z452" s="1"/>
      <c r="AB452" s="1"/>
      <c r="AD452" s="1"/>
    </row>
    <row r="453" spans="4:30" ht="12" customHeight="1" x14ac:dyDescent="0.3">
      <c r="D453" s="1"/>
      <c r="F453" s="1"/>
      <c r="H453" s="1"/>
      <c r="J453" s="1"/>
      <c r="N453" s="1"/>
      <c r="R453" s="1"/>
      <c r="V453" s="1"/>
      <c r="Z453" s="1"/>
      <c r="AB453" s="1"/>
      <c r="AD453" s="1"/>
    </row>
    <row r="454" spans="4:30" ht="12" customHeight="1" x14ac:dyDescent="0.3">
      <c r="D454" s="1"/>
      <c r="F454" s="1"/>
      <c r="H454" s="1"/>
      <c r="J454" s="1"/>
      <c r="N454" s="1"/>
      <c r="R454" s="1"/>
      <c r="V454" s="1"/>
      <c r="Z454" s="1"/>
      <c r="AB454" s="1"/>
      <c r="AD454" s="1"/>
    </row>
    <row r="455" spans="4:30" ht="12" customHeight="1" x14ac:dyDescent="0.3">
      <c r="D455" s="1"/>
      <c r="F455" s="1"/>
      <c r="H455" s="1"/>
      <c r="J455" s="1"/>
      <c r="N455" s="1"/>
      <c r="R455" s="1"/>
      <c r="V455" s="1"/>
      <c r="Z455" s="1"/>
      <c r="AB455" s="1"/>
      <c r="AD455" s="1"/>
    </row>
    <row r="456" spans="4:30" ht="12" customHeight="1" x14ac:dyDescent="0.3">
      <c r="D456" s="1"/>
      <c r="F456" s="1"/>
      <c r="H456" s="1"/>
      <c r="J456" s="1"/>
      <c r="N456" s="1"/>
      <c r="R456" s="1"/>
      <c r="V456" s="1"/>
      <c r="Z456" s="1"/>
      <c r="AB456" s="1"/>
      <c r="AD456" s="1"/>
    </row>
    <row r="457" spans="4:30" ht="12" customHeight="1" x14ac:dyDescent="0.3">
      <c r="D457" s="1"/>
      <c r="F457" s="1"/>
      <c r="H457" s="1"/>
      <c r="J457" s="1"/>
      <c r="N457" s="1"/>
      <c r="R457" s="1"/>
      <c r="V457" s="1"/>
      <c r="Z457" s="1"/>
      <c r="AB457" s="1"/>
      <c r="AD457" s="1"/>
    </row>
    <row r="458" spans="4:30" ht="12" customHeight="1" x14ac:dyDescent="0.3">
      <c r="D458" s="1"/>
      <c r="F458" s="1"/>
      <c r="H458" s="1"/>
      <c r="J458" s="1"/>
      <c r="N458" s="1"/>
      <c r="R458" s="1"/>
      <c r="V458" s="1"/>
      <c r="Z458" s="1"/>
      <c r="AB458" s="1"/>
      <c r="AD458" s="1"/>
    </row>
    <row r="459" spans="4:30" ht="12" customHeight="1" x14ac:dyDescent="0.3">
      <c r="D459" s="1"/>
      <c r="F459" s="1"/>
      <c r="H459" s="1"/>
      <c r="J459" s="1"/>
      <c r="N459" s="1"/>
      <c r="R459" s="1"/>
      <c r="V459" s="1"/>
      <c r="Z459" s="1"/>
      <c r="AB459" s="1"/>
      <c r="AD459" s="1"/>
    </row>
    <row r="460" spans="4:30" ht="12" customHeight="1" x14ac:dyDescent="0.3">
      <c r="D460" s="1"/>
      <c r="F460" s="1"/>
      <c r="H460" s="1"/>
      <c r="J460" s="1"/>
      <c r="N460" s="1"/>
      <c r="R460" s="1"/>
      <c r="V460" s="1"/>
      <c r="Z460" s="1"/>
      <c r="AB460" s="1"/>
      <c r="AD460" s="1"/>
    </row>
    <row r="461" spans="4:30" ht="12" customHeight="1" x14ac:dyDescent="0.3">
      <c r="D461" s="1"/>
      <c r="F461" s="1"/>
      <c r="H461" s="1"/>
      <c r="J461" s="1"/>
      <c r="N461" s="1"/>
      <c r="R461" s="1"/>
      <c r="V461" s="1"/>
      <c r="Z461" s="1"/>
      <c r="AB461" s="1"/>
      <c r="AD461" s="1"/>
    </row>
    <row r="462" spans="4:30" ht="12" customHeight="1" x14ac:dyDescent="0.3">
      <c r="D462" s="1"/>
      <c r="F462" s="1"/>
      <c r="H462" s="1"/>
      <c r="J462" s="1"/>
      <c r="N462" s="1"/>
      <c r="R462" s="1"/>
      <c r="V462" s="1"/>
      <c r="Z462" s="1"/>
      <c r="AB462" s="1"/>
      <c r="AD462" s="1"/>
    </row>
    <row r="463" spans="4:30" ht="12" customHeight="1" x14ac:dyDescent="0.3">
      <c r="D463" s="1"/>
      <c r="F463" s="1"/>
      <c r="H463" s="1"/>
      <c r="J463" s="1"/>
      <c r="N463" s="1"/>
      <c r="R463" s="1"/>
      <c r="V463" s="1"/>
      <c r="Z463" s="1"/>
      <c r="AB463" s="1"/>
      <c r="AD463" s="1"/>
    </row>
    <row r="464" spans="4:30" ht="12" customHeight="1" x14ac:dyDescent="0.3">
      <c r="D464" s="1"/>
      <c r="F464" s="1"/>
      <c r="H464" s="1"/>
      <c r="J464" s="1"/>
      <c r="N464" s="1"/>
      <c r="R464" s="1"/>
      <c r="V464" s="1"/>
      <c r="Z464" s="1"/>
      <c r="AB464" s="1"/>
      <c r="AD464" s="1"/>
    </row>
    <row r="465" spans="4:30" ht="12" customHeight="1" x14ac:dyDescent="0.3">
      <c r="D465" s="1"/>
      <c r="F465" s="1"/>
      <c r="H465" s="1"/>
      <c r="J465" s="1"/>
      <c r="N465" s="1"/>
      <c r="R465" s="1"/>
      <c r="V465" s="1"/>
      <c r="Z465" s="1"/>
      <c r="AB465" s="1"/>
      <c r="AD465" s="1"/>
    </row>
    <row r="466" spans="4:30" ht="12" customHeight="1" x14ac:dyDescent="0.3">
      <c r="D466" s="1"/>
      <c r="F466" s="1"/>
      <c r="H466" s="1"/>
      <c r="J466" s="1"/>
      <c r="N466" s="1"/>
      <c r="R466" s="1"/>
      <c r="V466" s="1"/>
      <c r="Z466" s="1"/>
      <c r="AB466" s="1"/>
      <c r="AD466" s="1"/>
    </row>
    <row r="467" spans="4:30" ht="12" customHeight="1" x14ac:dyDescent="0.3">
      <c r="D467" s="1"/>
      <c r="F467" s="1"/>
      <c r="H467" s="1"/>
      <c r="J467" s="1"/>
      <c r="N467" s="1"/>
      <c r="R467" s="1"/>
      <c r="V467" s="1"/>
      <c r="Z467" s="1"/>
      <c r="AB467" s="1"/>
      <c r="AD467" s="1"/>
    </row>
    <row r="468" spans="4:30" ht="12" customHeight="1" x14ac:dyDescent="0.3">
      <c r="D468" s="1"/>
      <c r="F468" s="1"/>
      <c r="H468" s="1"/>
      <c r="J468" s="1"/>
      <c r="N468" s="1"/>
      <c r="R468" s="1"/>
      <c r="V468" s="1"/>
      <c r="Z468" s="1"/>
      <c r="AB468" s="1"/>
      <c r="AD468" s="1"/>
    </row>
    <row r="469" spans="4:30" ht="12" customHeight="1" x14ac:dyDescent="0.3">
      <c r="D469" s="1"/>
      <c r="F469" s="1"/>
      <c r="H469" s="1"/>
      <c r="J469" s="1"/>
      <c r="N469" s="1"/>
      <c r="R469" s="1"/>
      <c r="V469" s="1"/>
      <c r="Z469" s="1"/>
      <c r="AB469" s="1"/>
      <c r="AD469" s="1"/>
    </row>
    <row r="470" spans="4:30" ht="12" customHeight="1" x14ac:dyDescent="0.3">
      <c r="D470" s="1"/>
      <c r="F470" s="1"/>
      <c r="H470" s="1"/>
      <c r="J470" s="1"/>
      <c r="N470" s="1"/>
      <c r="R470" s="1"/>
      <c r="V470" s="1"/>
      <c r="Z470" s="1"/>
      <c r="AB470" s="1"/>
      <c r="AD470" s="1"/>
    </row>
    <row r="471" spans="4:30" ht="12" customHeight="1" x14ac:dyDescent="0.3">
      <c r="D471" s="1"/>
      <c r="F471" s="1"/>
      <c r="H471" s="1"/>
      <c r="J471" s="1"/>
      <c r="N471" s="1"/>
      <c r="R471" s="1"/>
      <c r="V471" s="1"/>
      <c r="Z471" s="1"/>
      <c r="AB471" s="1"/>
      <c r="AD471" s="1"/>
    </row>
    <row r="472" spans="4:30" ht="12" customHeight="1" x14ac:dyDescent="0.3">
      <c r="D472" s="1"/>
      <c r="F472" s="1"/>
      <c r="H472" s="1"/>
      <c r="J472" s="1"/>
      <c r="N472" s="1"/>
      <c r="R472" s="1"/>
      <c r="V472" s="1"/>
      <c r="Z472" s="1"/>
      <c r="AB472" s="1"/>
      <c r="AD472" s="1"/>
    </row>
    <row r="473" spans="4:30" ht="12" customHeight="1" x14ac:dyDescent="0.3">
      <c r="D473" s="1"/>
      <c r="F473" s="1"/>
      <c r="H473" s="1"/>
      <c r="J473" s="1"/>
      <c r="N473" s="1"/>
      <c r="R473" s="1"/>
      <c r="V473" s="1"/>
      <c r="Z473" s="1"/>
      <c r="AB473" s="1"/>
      <c r="AD473" s="1"/>
    </row>
    <row r="474" spans="4:30" ht="12" customHeight="1" x14ac:dyDescent="0.3">
      <c r="D474" s="1"/>
      <c r="F474" s="1"/>
      <c r="H474" s="1"/>
      <c r="J474" s="1"/>
      <c r="N474" s="1"/>
      <c r="R474" s="1"/>
      <c r="V474" s="1"/>
      <c r="Z474" s="1"/>
      <c r="AB474" s="1"/>
      <c r="AD474" s="1"/>
    </row>
    <row r="475" spans="4:30" ht="12" customHeight="1" x14ac:dyDescent="0.3">
      <c r="D475" s="1"/>
      <c r="F475" s="1"/>
      <c r="H475" s="1"/>
      <c r="J475" s="1"/>
      <c r="N475" s="1"/>
      <c r="R475" s="1"/>
      <c r="V475" s="1"/>
      <c r="Z475" s="1"/>
      <c r="AB475" s="1"/>
      <c r="AD475" s="1"/>
    </row>
    <row r="476" spans="4:30" ht="12" customHeight="1" x14ac:dyDescent="0.3">
      <c r="D476" s="1"/>
      <c r="F476" s="1"/>
      <c r="H476" s="1"/>
      <c r="J476" s="1"/>
      <c r="N476" s="1"/>
      <c r="R476" s="1"/>
      <c r="V476" s="1"/>
      <c r="Z476" s="1"/>
      <c r="AB476" s="1"/>
      <c r="AD476" s="1"/>
    </row>
    <row r="477" spans="4:30" ht="12" customHeight="1" x14ac:dyDescent="0.3">
      <c r="D477" s="1"/>
      <c r="F477" s="1"/>
      <c r="H477" s="1"/>
      <c r="J477" s="1"/>
      <c r="N477" s="1"/>
      <c r="R477" s="1"/>
      <c r="V477" s="1"/>
      <c r="Z477" s="1"/>
      <c r="AB477" s="1"/>
      <c r="AD477" s="1"/>
    </row>
    <row r="478" spans="4:30" ht="12" customHeight="1" x14ac:dyDescent="0.3">
      <c r="D478" s="1"/>
      <c r="F478" s="1"/>
      <c r="H478" s="1"/>
      <c r="J478" s="1"/>
      <c r="N478" s="1"/>
      <c r="R478" s="1"/>
      <c r="V478" s="1"/>
      <c r="Z478" s="1"/>
      <c r="AB478" s="1"/>
      <c r="AD478" s="1"/>
    </row>
    <row r="479" spans="4:30" ht="12" customHeight="1" x14ac:dyDescent="0.3">
      <c r="D479" s="1"/>
      <c r="F479" s="1"/>
      <c r="H479" s="1"/>
      <c r="J479" s="1"/>
      <c r="N479" s="1"/>
      <c r="R479" s="1"/>
      <c r="V479" s="1"/>
      <c r="Z479" s="1"/>
      <c r="AB479" s="1"/>
      <c r="AD479" s="1"/>
    </row>
    <row r="480" spans="4:30" ht="12" customHeight="1" x14ac:dyDescent="0.3">
      <c r="D480" s="1"/>
      <c r="F480" s="1"/>
      <c r="H480" s="1"/>
      <c r="J480" s="1"/>
      <c r="N480" s="1"/>
      <c r="R480" s="1"/>
      <c r="V480" s="1"/>
      <c r="Z480" s="1"/>
      <c r="AB480" s="1"/>
      <c r="AD480" s="1"/>
    </row>
    <row r="481" spans="4:30" ht="12" customHeight="1" x14ac:dyDescent="0.3">
      <c r="D481" s="1"/>
      <c r="F481" s="1"/>
      <c r="H481" s="1"/>
      <c r="J481" s="1"/>
      <c r="N481" s="1"/>
      <c r="R481" s="1"/>
      <c r="V481" s="1"/>
      <c r="Z481" s="1"/>
      <c r="AB481" s="1"/>
      <c r="AD481" s="1"/>
    </row>
    <row r="482" spans="4:30" ht="12" customHeight="1" x14ac:dyDescent="0.3">
      <c r="D482" s="1"/>
      <c r="F482" s="1"/>
      <c r="H482" s="1"/>
      <c r="J482" s="1"/>
      <c r="N482" s="1"/>
      <c r="R482" s="1"/>
      <c r="V482" s="1"/>
      <c r="Z482" s="1"/>
      <c r="AB482" s="1"/>
      <c r="AD482" s="1"/>
    </row>
    <row r="483" spans="4:30" ht="12" customHeight="1" x14ac:dyDescent="0.3">
      <c r="D483" s="1"/>
      <c r="F483" s="1"/>
      <c r="H483" s="1"/>
      <c r="J483" s="1"/>
      <c r="N483" s="1"/>
      <c r="R483" s="1"/>
      <c r="V483" s="1"/>
      <c r="Z483" s="1"/>
      <c r="AB483" s="1"/>
      <c r="AD483" s="1"/>
    </row>
    <row r="484" spans="4:30" ht="12" customHeight="1" x14ac:dyDescent="0.3">
      <c r="D484" s="1"/>
      <c r="F484" s="1"/>
      <c r="H484" s="1"/>
      <c r="J484" s="1"/>
      <c r="N484" s="1"/>
      <c r="R484" s="1"/>
      <c r="V484" s="1"/>
      <c r="Z484" s="1"/>
      <c r="AB484" s="1"/>
      <c r="AD484" s="1"/>
    </row>
    <row r="485" spans="4:30" ht="12" customHeight="1" x14ac:dyDescent="0.3">
      <c r="D485" s="1"/>
      <c r="F485" s="1"/>
      <c r="H485" s="1"/>
      <c r="J485" s="1"/>
      <c r="N485" s="1"/>
      <c r="R485" s="1"/>
      <c r="V485" s="1"/>
      <c r="Z485" s="1"/>
      <c r="AB485" s="1"/>
      <c r="AD485" s="1"/>
    </row>
    <row r="486" spans="4:30" ht="12" customHeight="1" x14ac:dyDescent="0.3">
      <c r="D486" s="1"/>
      <c r="F486" s="1"/>
      <c r="H486" s="1"/>
      <c r="J486" s="1"/>
      <c r="N486" s="1"/>
      <c r="R486" s="1"/>
      <c r="V486" s="1"/>
      <c r="Z486" s="1"/>
      <c r="AB486" s="1"/>
      <c r="AD486" s="1"/>
    </row>
    <row r="487" spans="4:30" ht="12" customHeight="1" x14ac:dyDescent="0.3">
      <c r="D487" s="1"/>
      <c r="F487" s="1"/>
      <c r="H487" s="1"/>
      <c r="J487" s="1"/>
      <c r="N487" s="1"/>
      <c r="R487" s="1"/>
      <c r="V487" s="1"/>
      <c r="Z487" s="1"/>
      <c r="AB487" s="1"/>
      <c r="AD487" s="1"/>
    </row>
    <row r="488" spans="4:30" ht="12" customHeight="1" x14ac:dyDescent="0.3">
      <c r="D488" s="1"/>
      <c r="F488" s="1"/>
      <c r="H488" s="1"/>
      <c r="J488" s="1"/>
      <c r="N488" s="1"/>
      <c r="R488" s="1"/>
      <c r="V488" s="1"/>
      <c r="Z488" s="1"/>
      <c r="AB488" s="1"/>
      <c r="AD488" s="1"/>
    </row>
    <row r="489" spans="4:30" ht="12" customHeight="1" x14ac:dyDescent="0.3">
      <c r="D489" s="1"/>
      <c r="F489" s="1"/>
      <c r="H489" s="1"/>
      <c r="J489" s="1"/>
      <c r="N489" s="1"/>
      <c r="R489" s="1"/>
      <c r="V489" s="1"/>
      <c r="Z489" s="1"/>
      <c r="AB489" s="1"/>
      <c r="AD489" s="1"/>
    </row>
    <row r="490" spans="4:30" ht="12" customHeight="1" x14ac:dyDescent="0.3">
      <c r="D490" s="1"/>
      <c r="F490" s="1"/>
      <c r="H490" s="1"/>
      <c r="J490" s="1"/>
      <c r="N490" s="1"/>
      <c r="R490" s="1"/>
      <c r="V490" s="1"/>
      <c r="Z490" s="1"/>
      <c r="AB490" s="1"/>
      <c r="AD490" s="1"/>
    </row>
    <row r="491" spans="4:30" ht="12" customHeight="1" x14ac:dyDescent="0.3">
      <c r="D491" s="1"/>
      <c r="F491" s="1"/>
      <c r="H491" s="1"/>
      <c r="J491" s="1"/>
      <c r="N491" s="1"/>
      <c r="R491" s="1"/>
      <c r="V491" s="1"/>
      <c r="Z491" s="1"/>
      <c r="AB491" s="1"/>
      <c r="AD491" s="1"/>
    </row>
    <row r="492" spans="4:30" ht="12" customHeight="1" x14ac:dyDescent="0.3">
      <c r="D492" s="1"/>
      <c r="F492" s="1"/>
      <c r="H492" s="1"/>
      <c r="J492" s="1"/>
      <c r="N492" s="1"/>
      <c r="R492" s="1"/>
      <c r="V492" s="1"/>
      <c r="Z492" s="1"/>
      <c r="AB492" s="1"/>
      <c r="AD492" s="1"/>
    </row>
    <row r="493" spans="4:30" ht="12" customHeight="1" x14ac:dyDescent="0.3">
      <c r="D493" s="1"/>
      <c r="F493" s="1"/>
      <c r="H493" s="1"/>
      <c r="J493" s="1"/>
      <c r="N493" s="1"/>
      <c r="R493" s="1"/>
      <c r="V493" s="1"/>
      <c r="Z493" s="1"/>
      <c r="AB493" s="1"/>
      <c r="AD493" s="1"/>
    </row>
    <row r="494" spans="4:30" ht="12" customHeight="1" x14ac:dyDescent="0.3">
      <c r="D494" s="1"/>
      <c r="F494" s="1"/>
      <c r="H494" s="1"/>
      <c r="J494" s="1"/>
      <c r="N494" s="1"/>
      <c r="R494" s="1"/>
      <c r="V494" s="1"/>
      <c r="Z494" s="1"/>
      <c r="AB494" s="1"/>
      <c r="AD494" s="1"/>
    </row>
    <row r="495" spans="4:30" ht="12" customHeight="1" x14ac:dyDescent="0.3">
      <c r="D495" s="1"/>
      <c r="F495" s="1"/>
      <c r="H495" s="1"/>
      <c r="J495" s="1"/>
      <c r="N495" s="1"/>
      <c r="R495" s="1"/>
      <c r="V495" s="1"/>
      <c r="Z495" s="1"/>
      <c r="AB495" s="1"/>
      <c r="AD495" s="1"/>
    </row>
    <row r="496" spans="4:30" ht="12" customHeight="1" x14ac:dyDescent="0.3">
      <c r="D496" s="1"/>
      <c r="F496" s="1"/>
      <c r="H496" s="1"/>
      <c r="J496" s="1"/>
      <c r="N496" s="1"/>
      <c r="R496" s="1"/>
      <c r="V496" s="1"/>
      <c r="Z496" s="1"/>
      <c r="AB496" s="1"/>
      <c r="AD496" s="1"/>
    </row>
    <row r="497" spans="4:30" ht="12" customHeight="1" x14ac:dyDescent="0.3">
      <c r="D497" s="1"/>
      <c r="F497" s="1"/>
      <c r="H497" s="1"/>
      <c r="J497" s="1"/>
      <c r="N497" s="1"/>
      <c r="R497" s="1"/>
      <c r="V497" s="1"/>
      <c r="Z497" s="1"/>
      <c r="AB497" s="1"/>
      <c r="AD497" s="1"/>
    </row>
    <row r="498" spans="4:30" ht="12" customHeight="1" x14ac:dyDescent="0.3">
      <c r="D498" s="1"/>
      <c r="F498" s="1"/>
      <c r="H498" s="1"/>
      <c r="J498" s="1"/>
      <c r="N498" s="1"/>
      <c r="R498" s="1"/>
      <c r="V498" s="1"/>
      <c r="Z498" s="1"/>
      <c r="AB498" s="1"/>
      <c r="AD498" s="1"/>
    </row>
    <row r="499" spans="4:30" ht="12" customHeight="1" x14ac:dyDescent="0.3">
      <c r="D499" s="1"/>
      <c r="F499" s="1"/>
      <c r="H499" s="1"/>
      <c r="J499" s="1"/>
      <c r="N499" s="1"/>
      <c r="R499" s="1"/>
      <c r="V499" s="1"/>
      <c r="Z499" s="1"/>
      <c r="AB499" s="1"/>
      <c r="AD499" s="1"/>
    </row>
    <row r="500" spans="4:30" ht="12" customHeight="1" x14ac:dyDescent="0.3">
      <c r="D500" s="1"/>
      <c r="F500" s="1"/>
      <c r="H500" s="1"/>
      <c r="J500" s="1"/>
      <c r="N500" s="1"/>
      <c r="R500" s="1"/>
      <c r="V500" s="1"/>
      <c r="Z500" s="1"/>
      <c r="AB500" s="1"/>
      <c r="AD500" s="1"/>
    </row>
    <row r="501" spans="4:30" ht="12" customHeight="1" x14ac:dyDescent="0.3">
      <c r="D501" s="1"/>
      <c r="F501" s="1"/>
      <c r="H501" s="1"/>
      <c r="J501" s="1"/>
      <c r="N501" s="1"/>
      <c r="R501" s="1"/>
      <c r="V501" s="1"/>
      <c r="Z501" s="1"/>
      <c r="AB501" s="1"/>
      <c r="AD501" s="1"/>
    </row>
    <row r="502" spans="4:30" ht="12" customHeight="1" x14ac:dyDescent="0.3">
      <c r="D502" s="1"/>
      <c r="F502" s="1"/>
      <c r="H502" s="1"/>
      <c r="J502" s="1"/>
      <c r="N502" s="1"/>
      <c r="R502" s="1"/>
      <c r="V502" s="1"/>
      <c r="Z502" s="1"/>
      <c r="AB502" s="1"/>
      <c r="AD502" s="1"/>
    </row>
    <row r="503" spans="4:30" ht="12" customHeight="1" x14ac:dyDescent="0.3">
      <c r="D503" s="1"/>
      <c r="F503" s="1"/>
      <c r="H503" s="1"/>
      <c r="J503" s="1"/>
      <c r="N503" s="1"/>
      <c r="R503" s="1"/>
      <c r="V503" s="1"/>
      <c r="Z503" s="1"/>
      <c r="AB503" s="1"/>
      <c r="AD503" s="1"/>
    </row>
    <row r="504" spans="4:30" ht="12" customHeight="1" x14ac:dyDescent="0.3">
      <c r="D504" s="1"/>
      <c r="F504" s="1"/>
      <c r="H504" s="1"/>
      <c r="J504" s="1"/>
      <c r="N504" s="1"/>
      <c r="R504" s="1"/>
      <c r="V504" s="1"/>
      <c r="Z504" s="1"/>
      <c r="AB504" s="1"/>
      <c r="AD504" s="1"/>
    </row>
    <row r="505" spans="4:30" ht="12" customHeight="1" x14ac:dyDescent="0.3">
      <c r="D505" s="1"/>
      <c r="F505" s="1"/>
      <c r="H505" s="1"/>
      <c r="J505" s="1"/>
      <c r="N505" s="1"/>
      <c r="R505" s="1"/>
      <c r="V505" s="1"/>
      <c r="Z505" s="1"/>
      <c r="AB505" s="1"/>
      <c r="AD505" s="1"/>
    </row>
    <row r="506" spans="4:30" ht="12" customHeight="1" x14ac:dyDescent="0.3">
      <c r="D506" s="1"/>
      <c r="F506" s="1"/>
      <c r="H506" s="1"/>
      <c r="J506" s="1"/>
      <c r="N506" s="1"/>
      <c r="R506" s="1"/>
      <c r="V506" s="1"/>
      <c r="Z506" s="1"/>
      <c r="AB506" s="1"/>
      <c r="AD506" s="1"/>
    </row>
    <row r="507" spans="4:30" ht="12" customHeight="1" x14ac:dyDescent="0.3">
      <c r="D507" s="1"/>
      <c r="F507" s="1"/>
      <c r="H507" s="1"/>
      <c r="J507" s="1"/>
      <c r="N507" s="1"/>
      <c r="R507" s="1"/>
      <c r="V507" s="1"/>
      <c r="Z507" s="1"/>
      <c r="AB507" s="1"/>
      <c r="AD507" s="1"/>
    </row>
    <row r="508" spans="4:30" ht="12" customHeight="1" x14ac:dyDescent="0.3">
      <c r="D508" s="1"/>
      <c r="F508" s="1"/>
      <c r="H508" s="1"/>
      <c r="J508" s="1"/>
      <c r="N508" s="1"/>
      <c r="R508" s="1"/>
      <c r="V508" s="1"/>
      <c r="Z508" s="1"/>
      <c r="AB508" s="1"/>
      <c r="AD508" s="1"/>
    </row>
    <row r="509" spans="4:30" ht="12" customHeight="1" x14ac:dyDescent="0.3">
      <c r="D509" s="1"/>
      <c r="F509" s="1"/>
      <c r="H509" s="1"/>
      <c r="J509" s="1"/>
      <c r="N509" s="1"/>
      <c r="R509" s="1"/>
      <c r="V509" s="1"/>
      <c r="Z509" s="1"/>
      <c r="AB509" s="1"/>
      <c r="AD509" s="1"/>
    </row>
    <row r="510" spans="4:30" ht="12" customHeight="1" x14ac:dyDescent="0.3">
      <c r="D510" s="1"/>
      <c r="F510" s="1"/>
      <c r="H510" s="1"/>
      <c r="J510" s="1"/>
      <c r="N510" s="1"/>
      <c r="R510" s="1"/>
      <c r="V510" s="1"/>
      <c r="Z510" s="1"/>
      <c r="AB510" s="1"/>
      <c r="AD510" s="1"/>
    </row>
    <row r="511" spans="4:30" ht="12" customHeight="1" x14ac:dyDescent="0.3">
      <c r="D511" s="1"/>
      <c r="F511" s="1"/>
      <c r="H511" s="1"/>
      <c r="J511" s="1"/>
      <c r="N511" s="1"/>
      <c r="R511" s="1"/>
      <c r="V511" s="1"/>
      <c r="Z511" s="1"/>
      <c r="AB511" s="1"/>
      <c r="AD511" s="1"/>
    </row>
    <row r="512" spans="4:30" ht="12" customHeight="1" x14ac:dyDescent="0.3">
      <c r="D512" s="1"/>
      <c r="F512" s="1"/>
      <c r="H512" s="1"/>
      <c r="J512" s="1"/>
      <c r="N512" s="1"/>
      <c r="R512" s="1"/>
      <c r="V512" s="1"/>
      <c r="Z512" s="1"/>
      <c r="AB512" s="1"/>
      <c r="AD512" s="1"/>
    </row>
    <row r="513" spans="4:30" ht="12" customHeight="1" x14ac:dyDescent="0.3">
      <c r="D513" s="1"/>
      <c r="F513" s="1"/>
      <c r="H513" s="1"/>
      <c r="J513" s="1"/>
      <c r="N513" s="1"/>
      <c r="R513" s="1"/>
      <c r="V513" s="1"/>
      <c r="Z513" s="1"/>
      <c r="AB513" s="1"/>
      <c r="AD513" s="1"/>
    </row>
    <row r="514" spans="4:30" ht="12" customHeight="1" x14ac:dyDescent="0.3">
      <c r="D514" s="1"/>
      <c r="F514" s="1"/>
      <c r="H514" s="1"/>
      <c r="J514" s="1"/>
      <c r="N514" s="1"/>
      <c r="R514" s="1"/>
      <c r="V514" s="1"/>
      <c r="Z514" s="1"/>
      <c r="AB514" s="1"/>
      <c r="AD514" s="1"/>
    </row>
    <row r="515" spans="4:30" ht="12" customHeight="1" x14ac:dyDescent="0.3">
      <c r="D515" s="1"/>
      <c r="F515" s="1"/>
      <c r="H515" s="1"/>
      <c r="J515" s="1"/>
      <c r="N515" s="1"/>
      <c r="R515" s="1"/>
      <c r="V515" s="1"/>
      <c r="Z515" s="1"/>
      <c r="AB515" s="1"/>
      <c r="AD515" s="1"/>
    </row>
    <row r="516" spans="4:30" ht="12" customHeight="1" x14ac:dyDescent="0.3">
      <c r="D516" s="1"/>
      <c r="F516" s="1"/>
      <c r="H516" s="1"/>
      <c r="J516" s="1"/>
      <c r="N516" s="1"/>
      <c r="R516" s="1"/>
      <c r="V516" s="1"/>
      <c r="Z516" s="1"/>
      <c r="AB516" s="1"/>
      <c r="AD516" s="1"/>
    </row>
    <row r="517" spans="4:30" ht="12" customHeight="1" x14ac:dyDescent="0.3">
      <c r="D517" s="1"/>
      <c r="F517" s="1"/>
      <c r="H517" s="1"/>
      <c r="J517" s="1"/>
      <c r="N517" s="1"/>
      <c r="R517" s="1"/>
      <c r="V517" s="1"/>
      <c r="Z517" s="1"/>
      <c r="AB517" s="1"/>
      <c r="AD517" s="1"/>
    </row>
    <row r="518" spans="4:30" ht="12" customHeight="1" x14ac:dyDescent="0.3">
      <c r="D518" s="1"/>
      <c r="F518" s="1"/>
      <c r="H518" s="1"/>
      <c r="J518" s="1"/>
      <c r="N518" s="1"/>
      <c r="R518" s="1"/>
      <c r="V518" s="1"/>
      <c r="Z518" s="1"/>
      <c r="AB518" s="1"/>
      <c r="AD518" s="1"/>
    </row>
    <row r="519" spans="4:30" ht="12" customHeight="1" x14ac:dyDescent="0.3">
      <c r="D519" s="1"/>
      <c r="F519" s="1"/>
      <c r="H519" s="1"/>
      <c r="J519" s="1"/>
      <c r="N519" s="1"/>
      <c r="R519" s="1"/>
      <c r="V519" s="1"/>
      <c r="Z519" s="1"/>
      <c r="AB519" s="1"/>
      <c r="AD519" s="1"/>
    </row>
    <row r="520" spans="4:30" ht="12" customHeight="1" x14ac:dyDescent="0.3">
      <c r="D520" s="1"/>
      <c r="F520" s="1"/>
      <c r="H520" s="1"/>
      <c r="J520" s="1"/>
      <c r="N520" s="1"/>
      <c r="R520" s="1"/>
      <c r="V520" s="1"/>
      <c r="Z520" s="1"/>
      <c r="AB520" s="1"/>
      <c r="AD520" s="1"/>
    </row>
    <row r="521" spans="4:30" ht="12" customHeight="1" x14ac:dyDescent="0.3">
      <c r="D521" s="1"/>
      <c r="F521" s="1"/>
      <c r="H521" s="1"/>
      <c r="J521" s="1"/>
      <c r="N521" s="1"/>
      <c r="R521" s="1"/>
      <c r="V521" s="1"/>
      <c r="Z521" s="1"/>
      <c r="AB521" s="1"/>
      <c r="AD521" s="1"/>
    </row>
    <row r="522" spans="4:30" ht="12" customHeight="1" x14ac:dyDescent="0.3">
      <c r="D522" s="1"/>
      <c r="F522" s="1"/>
      <c r="H522" s="1"/>
      <c r="J522" s="1"/>
      <c r="N522" s="1"/>
      <c r="R522" s="1"/>
      <c r="V522" s="1"/>
      <c r="Z522" s="1"/>
      <c r="AB522" s="1"/>
      <c r="AD522" s="1"/>
    </row>
    <row r="523" spans="4:30" ht="12" customHeight="1" x14ac:dyDescent="0.3">
      <c r="D523" s="1"/>
      <c r="F523" s="1"/>
      <c r="H523" s="1"/>
      <c r="J523" s="1"/>
      <c r="N523" s="1"/>
      <c r="R523" s="1"/>
      <c r="V523" s="1"/>
      <c r="Z523" s="1"/>
      <c r="AB523" s="1"/>
      <c r="AD523" s="1"/>
    </row>
    <row r="524" spans="4:30" ht="12" customHeight="1" x14ac:dyDescent="0.3">
      <c r="D524" s="1"/>
      <c r="F524" s="1"/>
      <c r="H524" s="1"/>
      <c r="J524" s="1"/>
      <c r="N524" s="1"/>
      <c r="R524" s="1"/>
      <c r="V524" s="1"/>
      <c r="Z524" s="1"/>
      <c r="AB524" s="1"/>
      <c r="AD524" s="1"/>
    </row>
    <row r="525" spans="4:30" ht="12" customHeight="1" x14ac:dyDescent="0.3">
      <c r="D525" s="1"/>
      <c r="F525" s="1"/>
      <c r="H525" s="1"/>
      <c r="J525" s="1"/>
      <c r="N525" s="1"/>
      <c r="R525" s="1"/>
      <c r="V525" s="1"/>
      <c r="Z525" s="1"/>
      <c r="AB525" s="1"/>
      <c r="AD525" s="1"/>
    </row>
    <row r="526" spans="4:30" ht="12" customHeight="1" x14ac:dyDescent="0.3">
      <c r="D526" s="1"/>
      <c r="F526" s="1"/>
      <c r="H526" s="1"/>
      <c r="J526" s="1"/>
      <c r="N526" s="1"/>
      <c r="R526" s="1"/>
      <c r="V526" s="1"/>
      <c r="Z526" s="1"/>
      <c r="AB526" s="1"/>
      <c r="AD526" s="1"/>
    </row>
    <row r="527" spans="4:30" ht="12" customHeight="1" x14ac:dyDescent="0.3">
      <c r="D527" s="1"/>
      <c r="F527" s="1"/>
      <c r="H527" s="1"/>
      <c r="J527" s="1"/>
      <c r="N527" s="1"/>
      <c r="R527" s="1"/>
      <c r="V527" s="1"/>
      <c r="Z527" s="1"/>
      <c r="AB527" s="1"/>
      <c r="AD527" s="1"/>
    </row>
    <row r="528" spans="4:30" ht="12" customHeight="1" x14ac:dyDescent="0.3">
      <c r="D528" s="1"/>
      <c r="F528" s="1"/>
      <c r="H528" s="1"/>
      <c r="J528" s="1"/>
      <c r="N528" s="1"/>
      <c r="R528" s="1"/>
      <c r="V528" s="1"/>
      <c r="Z528" s="1"/>
      <c r="AB528" s="1"/>
      <c r="AD528" s="1"/>
    </row>
    <row r="529" spans="4:30" ht="12" customHeight="1" x14ac:dyDescent="0.3">
      <c r="D529" s="1"/>
      <c r="F529" s="1"/>
      <c r="H529" s="1"/>
      <c r="J529" s="1"/>
      <c r="N529" s="1"/>
      <c r="R529" s="1"/>
      <c r="V529" s="1"/>
      <c r="Z529" s="1"/>
      <c r="AB529" s="1"/>
      <c r="AD529" s="1"/>
    </row>
    <row r="530" spans="4:30" ht="12" customHeight="1" x14ac:dyDescent="0.3">
      <c r="D530" s="1"/>
      <c r="F530" s="1"/>
      <c r="H530" s="1"/>
      <c r="J530" s="1"/>
      <c r="N530" s="1"/>
      <c r="R530" s="1"/>
      <c r="V530" s="1"/>
      <c r="Z530" s="1"/>
      <c r="AB530" s="1"/>
      <c r="AD530" s="1"/>
    </row>
    <row r="531" spans="4:30" ht="12" customHeight="1" x14ac:dyDescent="0.3">
      <c r="D531" s="1"/>
      <c r="F531" s="1"/>
      <c r="H531" s="1"/>
      <c r="J531" s="1"/>
      <c r="N531" s="1"/>
      <c r="R531" s="1"/>
      <c r="V531" s="1"/>
      <c r="Z531" s="1"/>
      <c r="AB531" s="1"/>
      <c r="AD531" s="1"/>
    </row>
    <row r="532" spans="4:30" ht="12" customHeight="1" x14ac:dyDescent="0.3">
      <c r="D532" s="1"/>
      <c r="F532" s="1"/>
      <c r="H532" s="1"/>
      <c r="J532" s="1"/>
      <c r="N532" s="1"/>
      <c r="R532" s="1"/>
      <c r="V532" s="1"/>
      <c r="Z532" s="1"/>
      <c r="AB532" s="1"/>
      <c r="AD532" s="1"/>
    </row>
    <row r="533" spans="4:30" ht="12" customHeight="1" x14ac:dyDescent="0.3">
      <c r="D533" s="1"/>
      <c r="F533" s="1"/>
      <c r="H533" s="1"/>
      <c r="J533" s="1"/>
      <c r="N533" s="1"/>
      <c r="R533" s="1"/>
      <c r="V533" s="1"/>
      <c r="Z533" s="1"/>
      <c r="AB533" s="1"/>
      <c r="AD533" s="1"/>
    </row>
    <row r="534" spans="4:30" ht="12" customHeight="1" x14ac:dyDescent="0.3">
      <c r="D534" s="1"/>
      <c r="F534" s="1"/>
      <c r="H534" s="1"/>
      <c r="J534" s="1"/>
      <c r="N534" s="1"/>
      <c r="R534" s="1"/>
      <c r="V534" s="1"/>
      <c r="Z534" s="1"/>
      <c r="AB534" s="1"/>
      <c r="AD534" s="1"/>
    </row>
    <row r="535" spans="4:30" ht="12" customHeight="1" x14ac:dyDescent="0.3">
      <c r="D535" s="1"/>
      <c r="F535" s="1"/>
      <c r="H535" s="1"/>
      <c r="J535" s="1"/>
      <c r="N535" s="1"/>
      <c r="R535" s="1"/>
      <c r="V535" s="1"/>
      <c r="Z535" s="1"/>
      <c r="AB535" s="1"/>
      <c r="AD535" s="1"/>
    </row>
    <row r="536" spans="4:30" ht="12" customHeight="1" x14ac:dyDescent="0.3">
      <c r="D536" s="1"/>
      <c r="F536" s="1"/>
      <c r="H536" s="1"/>
      <c r="J536" s="1"/>
      <c r="N536" s="1"/>
      <c r="R536" s="1"/>
      <c r="V536" s="1"/>
      <c r="Z536" s="1"/>
      <c r="AB536" s="1"/>
      <c r="AD536" s="1"/>
    </row>
    <row r="537" spans="4:30" ht="12" customHeight="1" x14ac:dyDescent="0.3">
      <c r="D537" s="1"/>
      <c r="F537" s="1"/>
      <c r="H537" s="1"/>
      <c r="J537" s="1"/>
      <c r="N537" s="1"/>
      <c r="R537" s="1"/>
      <c r="V537" s="1"/>
      <c r="Z537" s="1"/>
      <c r="AB537" s="1"/>
      <c r="AD537" s="1"/>
    </row>
    <row r="538" spans="4:30" ht="12" customHeight="1" x14ac:dyDescent="0.3">
      <c r="D538" s="1"/>
      <c r="F538" s="1"/>
      <c r="H538" s="1"/>
      <c r="J538" s="1"/>
      <c r="N538" s="1"/>
      <c r="R538" s="1"/>
      <c r="V538" s="1"/>
      <c r="Z538" s="1"/>
      <c r="AB538" s="1"/>
      <c r="AD538" s="1"/>
    </row>
    <row r="539" spans="4:30" ht="12" customHeight="1" x14ac:dyDescent="0.3">
      <c r="D539" s="1"/>
      <c r="F539" s="1"/>
      <c r="H539" s="1"/>
      <c r="J539" s="1"/>
      <c r="N539" s="1"/>
      <c r="R539" s="1"/>
      <c r="V539" s="1"/>
      <c r="Z539" s="1"/>
      <c r="AB539" s="1"/>
      <c r="AD539" s="1"/>
    </row>
    <row r="540" spans="4:30" ht="12" customHeight="1" x14ac:dyDescent="0.3">
      <c r="D540" s="1"/>
      <c r="F540" s="1"/>
      <c r="H540" s="1"/>
      <c r="J540" s="1"/>
      <c r="N540" s="1"/>
      <c r="R540" s="1"/>
      <c r="V540" s="1"/>
      <c r="Z540" s="1"/>
      <c r="AB540" s="1"/>
      <c r="AD540" s="1"/>
    </row>
    <row r="541" spans="4:30" ht="12" customHeight="1" x14ac:dyDescent="0.3">
      <c r="D541" s="1"/>
      <c r="F541" s="1"/>
      <c r="H541" s="1"/>
      <c r="J541" s="1"/>
      <c r="N541" s="1"/>
      <c r="R541" s="1"/>
      <c r="V541" s="1"/>
      <c r="Z541" s="1"/>
      <c r="AB541" s="1"/>
      <c r="AD541" s="1"/>
    </row>
    <row r="542" spans="4:30" ht="12" customHeight="1" x14ac:dyDescent="0.3">
      <c r="D542" s="1"/>
      <c r="F542" s="1"/>
      <c r="H542" s="1"/>
      <c r="J542" s="1"/>
      <c r="N542" s="1"/>
      <c r="R542" s="1"/>
      <c r="V542" s="1"/>
      <c r="Z542" s="1"/>
      <c r="AB542" s="1"/>
      <c r="AD542" s="1"/>
    </row>
    <row r="543" spans="4:30" ht="12" customHeight="1" x14ac:dyDescent="0.3">
      <c r="D543" s="1"/>
      <c r="F543" s="1"/>
      <c r="H543" s="1"/>
      <c r="J543" s="1"/>
      <c r="N543" s="1"/>
      <c r="R543" s="1"/>
      <c r="V543" s="1"/>
      <c r="Z543" s="1"/>
      <c r="AB543" s="1"/>
      <c r="AD543" s="1"/>
    </row>
    <row r="544" spans="4:30" ht="12" customHeight="1" x14ac:dyDescent="0.3">
      <c r="D544" s="1"/>
      <c r="F544" s="1"/>
      <c r="H544" s="1"/>
      <c r="J544" s="1"/>
      <c r="N544" s="1"/>
      <c r="R544" s="1"/>
      <c r="V544" s="1"/>
      <c r="Z544" s="1"/>
      <c r="AB544" s="1"/>
      <c r="AD544" s="1"/>
    </row>
    <row r="545" spans="4:30" ht="12" customHeight="1" x14ac:dyDescent="0.3">
      <c r="D545" s="1"/>
      <c r="F545" s="1"/>
      <c r="H545" s="1"/>
      <c r="J545" s="1"/>
      <c r="N545" s="1"/>
      <c r="R545" s="1"/>
      <c r="V545" s="1"/>
      <c r="Z545" s="1"/>
      <c r="AB545" s="1"/>
      <c r="AD545" s="1"/>
    </row>
    <row r="546" spans="4:30" ht="12" customHeight="1" x14ac:dyDescent="0.3">
      <c r="D546" s="1"/>
      <c r="F546" s="1"/>
      <c r="H546" s="1"/>
      <c r="J546" s="1"/>
      <c r="N546" s="1"/>
      <c r="R546" s="1"/>
      <c r="V546" s="1"/>
      <c r="Z546" s="1"/>
      <c r="AB546" s="1"/>
      <c r="AD546" s="1"/>
    </row>
    <row r="547" spans="4:30" ht="12" customHeight="1" x14ac:dyDescent="0.3">
      <c r="D547" s="1"/>
      <c r="F547" s="1"/>
      <c r="H547" s="1"/>
      <c r="J547" s="1"/>
      <c r="N547" s="1"/>
      <c r="R547" s="1"/>
      <c r="V547" s="1"/>
      <c r="Z547" s="1"/>
      <c r="AB547" s="1"/>
      <c r="AD547" s="1"/>
    </row>
    <row r="548" spans="4:30" ht="12" customHeight="1" x14ac:dyDescent="0.3">
      <c r="D548" s="1"/>
      <c r="F548" s="1"/>
      <c r="H548" s="1"/>
      <c r="J548" s="1"/>
      <c r="N548" s="1"/>
      <c r="R548" s="1"/>
      <c r="V548" s="1"/>
      <c r="Z548" s="1"/>
      <c r="AB548" s="1"/>
      <c r="AD548" s="1"/>
    </row>
    <row r="549" spans="4:30" ht="12" customHeight="1" x14ac:dyDescent="0.3">
      <c r="D549" s="1"/>
      <c r="F549" s="1"/>
      <c r="H549" s="1"/>
      <c r="J549" s="1"/>
      <c r="N549" s="1"/>
      <c r="R549" s="1"/>
      <c r="V549" s="1"/>
      <c r="Z549" s="1"/>
      <c r="AB549" s="1"/>
      <c r="AD549" s="1"/>
    </row>
    <row r="550" spans="4:30" ht="12" customHeight="1" x14ac:dyDescent="0.3">
      <c r="D550" s="1"/>
      <c r="F550" s="1"/>
      <c r="H550" s="1"/>
      <c r="J550" s="1"/>
      <c r="N550" s="1"/>
      <c r="R550" s="1"/>
      <c r="V550" s="1"/>
      <c r="Z550" s="1"/>
      <c r="AB550" s="1"/>
      <c r="AD550" s="1"/>
    </row>
    <row r="551" spans="4:30" ht="12" customHeight="1" x14ac:dyDescent="0.3">
      <c r="D551" s="1"/>
      <c r="F551" s="1"/>
      <c r="H551" s="1"/>
      <c r="J551" s="1"/>
      <c r="N551" s="1"/>
      <c r="R551" s="1"/>
      <c r="V551" s="1"/>
      <c r="Z551" s="1"/>
      <c r="AB551" s="1"/>
      <c r="AD551" s="1"/>
    </row>
    <row r="552" spans="4:30" ht="12" customHeight="1" x14ac:dyDescent="0.3">
      <c r="D552" s="1"/>
      <c r="F552" s="1"/>
      <c r="H552" s="1"/>
      <c r="J552" s="1"/>
      <c r="N552" s="1"/>
      <c r="R552" s="1"/>
      <c r="V552" s="1"/>
      <c r="Z552" s="1"/>
      <c r="AB552" s="1"/>
      <c r="AD552" s="1"/>
    </row>
    <row r="553" spans="4:30" ht="12" customHeight="1" x14ac:dyDescent="0.3">
      <c r="D553" s="1"/>
      <c r="F553" s="1"/>
      <c r="H553" s="1"/>
      <c r="J553" s="1"/>
      <c r="N553" s="1"/>
      <c r="R553" s="1"/>
      <c r="V553" s="1"/>
      <c r="Z553" s="1"/>
      <c r="AB553" s="1"/>
      <c r="AD553" s="1"/>
    </row>
    <row r="554" spans="4:30" ht="12" customHeight="1" x14ac:dyDescent="0.3">
      <c r="D554" s="1"/>
      <c r="F554" s="1"/>
      <c r="H554" s="1"/>
      <c r="J554" s="1"/>
      <c r="N554" s="1"/>
      <c r="R554" s="1"/>
      <c r="V554" s="1"/>
      <c r="Z554" s="1"/>
      <c r="AB554" s="1"/>
      <c r="AD554" s="1"/>
    </row>
    <row r="555" spans="4:30" ht="12" customHeight="1" x14ac:dyDescent="0.3">
      <c r="D555" s="1"/>
      <c r="F555" s="1"/>
      <c r="H555" s="1"/>
      <c r="J555" s="1"/>
      <c r="N555" s="1"/>
      <c r="R555" s="1"/>
      <c r="V555" s="1"/>
      <c r="Z555" s="1"/>
      <c r="AB555" s="1"/>
      <c r="AD555" s="1"/>
    </row>
    <row r="556" spans="4:30" ht="12" customHeight="1" x14ac:dyDescent="0.3">
      <c r="D556" s="1"/>
      <c r="F556" s="1"/>
      <c r="H556" s="1"/>
      <c r="J556" s="1"/>
      <c r="N556" s="1"/>
      <c r="R556" s="1"/>
      <c r="V556" s="1"/>
      <c r="Z556" s="1"/>
      <c r="AB556" s="1"/>
      <c r="AD556" s="1"/>
    </row>
    <row r="557" spans="4:30" ht="12" customHeight="1" x14ac:dyDescent="0.3">
      <c r="D557" s="1"/>
      <c r="F557" s="1"/>
      <c r="H557" s="1"/>
      <c r="J557" s="1"/>
      <c r="N557" s="1"/>
      <c r="R557" s="1"/>
      <c r="V557" s="1"/>
      <c r="Z557" s="1"/>
      <c r="AB557" s="1"/>
      <c r="AD557" s="1"/>
    </row>
    <row r="558" spans="4:30" ht="12" customHeight="1" x14ac:dyDescent="0.3">
      <c r="D558" s="1"/>
      <c r="F558" s="1"/>
      <c r="H558" s="1"/>
      <c r="J558" s="1"/>
      <c r="N558" s="1"/>
      <c r="R558" s="1"/>
      <c r="V558" s="1"/>
      <c r="Z558" s="1"/>
      <c r="AB558" s="1"/>
      <c r="AD558" s="1"/>
    </row>
    <row r="559" spans="4:30" ht="12" customHeight="1" x14ac:dyDescent="0.3">
      <c r="D559" s="1"/>
      <c r="F559" s="1"/>
      <c r="H559" s="1"/>
      <c r="J559" s="1"/>
      <c r="N559" s="1"/>
      <c r="R559" s="1"/>
      <c r="V559" s="1"/>
      <c r="Z559" s="1"/>
      <c r="AB559" s="1"/>
      <c r="AD559" s="1"/>
    </row>
    <row r="560" spans="4:30" ht="12" customHeight="1" x14ac:dyDescent="0.3">
      <c r="D560" s="1"/>
      <c r="F560" s="1"/>
      <c r="H560" s="1"/>
      <c r="J560" s="1"/>
      <c r="N560" s="1"/>
      <c r="R560" s="1"/>
      <c r="V560" s="1"/>
      <c r="Z560" s="1"/>
      <c r="AB560" s="1"/>
      <c r="AD560" s="1"/>
    </row>
    <row r="561" spans="4:30" ht="12" customHeight="1" x14ac:dyDescent="0.3">
      <c r="D561" s="1"/>
      <c r="F561" s="1"/>
      <c r="H561" s="1"/>
      <c r="J561" s="1"/>
      <c r="N561" s="1"/>
      <c r="R561" s="1"/>
      <c r="V561" s="1"/>
      <c r="Z561" s="1"/>
      <c r="AB561" s="1"/>
      <c r="AD561" s="1"/>
    </row>
    <row r="562" spans="4:30" ht="12" customHeight="1" x14ac:dyDescent="0.3">
      <c r="D562" s="1"/>
      <c r="F562" s="1"/>
      <c r="H562" s="1"/>
      <c r="J562" s="1"/>
      <c r="N562" s="1"/>
      <c r="R562" s="1"/>
      <c r="V562" s="1"/>
      <c r="Z562" s="1"/>
      <c r="AB562" s="1"/>
      <c r="AD562" s="1"/>
    </row>
    <row r="563" spans="4:30" ht="12" customHeight="1" x14ac:dyDescent="0.3">
      <c r="D563" s="1"/>
      <c r="F563" s="1"/>
      <c r="H563" s="1"/>
      <c r="J563" s="1"/>
      <c r="N563" s="1"/>
      <c r="R563" s="1"/>
      <c r="V563" s="1"/>
      <c r="Z563" s="1"/>
      <c r="AB563" s="1"/>
      <c r="AD563" s="1"/>
    </row>
    <row r="564" spans="4:30" ht="12" customHeight="1" x14ac:dyDescent="0.3">
      <c r="D564" s="1"/>
      <c r="F564" s="1"/>
      <c r="H564" s="1"/>
      <c r="J564" s="1"/>
      <c r="N564" s="1"/>
      <c r="R564" s="1"/>
      <c r="V564" s="1"/>
      <c r="Z564" s="1"/>
      <c r="AB564" s="1"/>
      <c r="AD564" s="1"/>
    </row>
    <row r="565" spans="4:30" ht="12" customHeight="1" x14ac:dyDescent="0.3">
      <c r="D565" s="1"/>
      <c r="F565" s="1"/>
      <c r="H565" s="1"/>
      <c r="J565" s="1"/>
      <c r="N565" s="1"/>
      <c r="R565" s="1"/>
      <c r="V565" s="1"/>
      <c r="Z565" s="1"/>
      <c r="AB565" s="1"/>
      <c r="AD565" s="1"/>
    </row>
    <row r="566" spans="4:30" ht="12" customHeight="1" x14ac:dyDescent="0.3">
      <c r="D566" s="1"/>
      <c r="F566" s="1"/>
      <c r="H566" s="1"/>
      <c r="J566" s="1"/>
      <c r="N566" s="1"/>
      <c r="R566" s="1"/>
      <c r="V566" s="1"/>
      <c r="Z566" s="1"/>
      <c r="AB566" s="1"/>
      <c r="AD566" s="1"/>
    </row>
    <row r="567" spans="4:30" ht="12" customHeight="1" x14ac:dyDescent="0.3">
      <c r="D567" s="1"/>
      <c r="F567" s="1"/>
      <c r="H567" s="1"/>
      <c r="J567" s="1"/>
      <c r="N567" s="1"/>
      <c r="R567" s="1"/>
      <c r="V567" s="1"/>
      <c r="Z567" s="1"/>
      <c r="AB567" s="1"/>
      <c r="AD567" s="1"/>
    </row>
    <row r="568" spans="4:30" ht="12" customHeight="1" x14ac:dyDescent="0.3">
      <c r="D568" s="1"/>
      <c r="F568" s="1"/>
      <c r="H568" s="1"/>
      <c r="J568" s="1"/>
      <c r="N568" s="1"/>
      <c r="R568" s="1"/>
      <c r="V568" s="1"/>
      <c r="Z568" s="1"/>
      <c r="AB568" s="1"/>
      <c r="AD568" s="1"/>
    </row>
    <row r="569" spans="4:30" ht="12" customHeight="1" x14ac:dyDescent="0.3">
      <c r="D569" s="1"/>
      <c r="F569" s="1"/>
      <c r="H569" s="1"/>
      <c r="J569" s="1"/>
      <c r="N569" s="1"/>
      <c r="R569" s="1"/>
      <c r="V569" s="1"/>
      <c r="Z569" s="1"/>
      <c r="AB569" s="1"/>
      <c r="AD569" s="1"/>
    </row>
    <row r="570" spans="4:30" ht="12" customHeight="1" x14ac:dyDescent="0.3">
      <c r="D570" s="1"/>
      <c r="F570" s="1"/>
      <c r="H570" s="1"/>
      <c r="J570" s="1"/>
      <c r="N570" s="1"/>
      <c r="R570" s="1"/>
      <c r="V570" s="1"/>
      <c r="Z570" s="1"/>
      <c r="AB570" s="1"/>
      <c r="AD570" s="1"/>
    </row>
    <row r="571" spans="4:30" ht="12" customHeight="1" x14ac:dyDescent="0.3">
      <c r="D571" s="1"/>
      <c r="F571" s="1"/>
      <c r="H571" s="1"/>
      <c r="J571" s="1"/>
      <c r="N571" s="1"/>
      <c r="R571" s="1"/>
      <c r="V571" s="1"/>
      <c r="Z571" s="1"/>
      <c r="AB571" s="1"/>
      <c r="AD571" s="1"/>
    </row>
    <row r="572" spans="4:30" ht="12" customHeight="1" x14ac:dyDescent="0.3">
      <c r="D572" s="1"/>
      <c r="F572" s="1"/>
      <c r="H572" s="1"/>
      <c r="J572" s="1"/>
      <c r="N572" s="1"/>
      <c r="R572" s="1"/>
      <c r="V572" s="1"/>
      <c r="Z572" s="1"/>
      <c r="AB572" s="1"/>
      <c r="AD572" s="1"/>
    </row>
    <row r="573" spans="4:30" ht="12" customHeight="1" x14ac:dyDescent="0.3">
      <c r="D573" s="1"/>
      <c r="F573" s="1"/>
      <c r="H573" s="1"/>
      <c r="J573" s="1"/>
      <c r="N573" s="1"/>
      <c r="R573" s="1"/>
      <c r="V573" s="1"/>
      <c r="Z573" s="1"/>
      <c r="AB573" s="1"/>
      <c r="AD573" s="1"/>
    </row>
    <row r="574" spans="4:30" ht="12" customHeight="1" x14ac:dyDescent="0.3">
      <c r="D574" s="1"/>
      <c r="F574" s="1"/>
      <c r="H574" s="1"/>
      <c r="J574" s="1"/>
      <c r="N574" s="1"/>
      <c r="R574" s="1"/>
      <c r="V574" s="1"/>
      <c r="Z574" s="1"/>
      <c r="AB574" s="1"/>
      <c r="AD574" s="1"/>
    </row>
    <row r="575" spans="4:30" ht="12" customHeight="1" x14ac:dyDescent="0.3">
      <c r="D575" s="1"/>
      <c r="F575" s="1"/>
      <c r="H575" s="1"/>
      <c r="J575" s="1"/>
      <c r="N575" s="1"/>
      <c r="R575" s="1"/>
      <c r="V575" s="1"/>
      <c r="Z575" s="1"/>
      <c r="AB575" s="1"/>
      <c r="AD575" s="1"/>
    </row>
    <row r="576" spans="4:30" ht="12" customHeight="1" x14ac:dyDescent="0.3">
      <c r="D576" s="1"/>
      <c r="F576" s="1"/>
      <c r="H576" s="1"/>
      <c r="J576" s="1"/>
      <c r="N576" s="1"/>
      <c r="R576" s="1"/>
      <c r="V576" s="1"/>
      <c r="Z576" s="1"/>
      <c r="AB576" s="1"/>
      <c r="AD576" s="1"/>
    </row>
    <row r="577" spans="4:30" ht="12" customHeight="1" x14ac:dyDescent="0.3">
      <c r="D577" s="1"/>
      <c r="F577" s="1"/>
      <c r="H577" s="1"/>
      <c r="J577" s="1"/>
      <c r="N577" s="1"/>
      <c r="R577" s="1"/>
      <c r="V577" s="1"/>
      <c r="Z577" s="1"/>
      <c r="AB577" s="1"/>
      <c r="AD577" s="1"/>
    </row>
    <row r="578" spans="4:30" ht="12" customHeight="1" x14ac:dyDescent="0.3">
      <c r="D578" s="1"/>
      <c r="F578" s="1"/>
      <c r="H578" s="1"/>
      <c r="J578" s="1"/>
      <c r="N578" s="1"/>
      <c r="R578" s="1"/>
      <c r="V578" s="1"/>
      <c r="Z578" s="1"/>
      <c r="AB578" s="1"/>
      <c r="AD578" s="1"/>
    </row>
    <row r="579" spans="4:30" ht="12" customHeight="1" x14ac:dyDescent="0.3">
      <c r="D579" s="1"/>
      <c r="F579" s="1"/>
      <c r="H579" s="1"/>
      <c r="J579" s="1"/>
      <c r="N579" s="1"/>
      <c r="R579" s="1"/>
      <c r="V579" s="1"/>
      <c r="Z579" s="1"/>
      <c r="AB579" s="1"/>
      <c r="AD579" s="1"/>
    </row>
    <row r="580" spans="4:30" ht="12" customHeight="1" x14ac:dyDescent="0.3">
      <c r="D580" s="1"/>
      <c r="F580" s="1"/>
      <c r="H580" s="1"/>
      <c r="J580" s="1"/>
      <c r="N580" s="1"/>
      <c r="R580" s="1"/>
      <c r="V580" s="1"/>
      <c r="Z580" s="1"/>
      <c r="AB580" s="1"/>
      <c r="AD580" s="1"/>
    </row>
    <row r="581" spans="4:30" ht="12" customHeight="1" x14ac:dyDescent="0.3">
      <c r="D581" s="1"/>
      <c r="F581" s="1"/>
      <c r="H581" s="1"/>
      <c r="J581" s="1"/>
      <c r="N581" s="1"/>
      <c r="R581" s="1"/>
      <c r="V581" s="1"/>
      <c r="Z581" s="1"/>
      <c r="AB581" s="1"/>
      <c r="AD581" s="1"/>
    </row>
    <row r="582" spans="4:30" ht="12" customHeight="1" x14ac:dyDescent="0.3">
      <c r="D582" s="1"/>
      <c r="F582" s="1"/>
      <c r="H582" s="1"/>
      <c r="J582" s="1"/>
      <c r="N582" s="1"/>
      <c r="R582" s="1"/>
      <c r="V582" s="1"/>
      <c r="Z582" s="1"/>
      <c r="AB582" s="1"/>
      <c r="AD582" s="1"/>
    </row>
    <row r="583" spans="4:30" ht="12" customHeight="1" x14ac:dyDescent="0.3">
      <c r="D583" s="1"/>
      <c r="F583" s="1"/>
      <c r="H583" s="1"/>
      <c r="J583" s="1"/>
      <c r="N583" s="1"/>
      <c r="R583" s="1"/>
      <c r="V583" s="1"/>
      <c r="Z583" s="1"/>
      <c r="AB583" s="1"/>
      <c r="AD583" s="1"/>
    </row>
    <row r="584" spans="4:30" ht="12" customHeight="1" x14ac:dyDescent="0.3">
      <c r="D584" s="1"/>
      <c r="F584" s="1"/>
      <c r="H584" s="1"/>
      <c r="J584" s="1"/>
      <c r="N584" s="1"/>
      <c r="R584" s="1"/>
      <c r="V584" s="1"/>
      <c r="Z584" s="1"/>
      <c r="AB584" s="1"/>
      <c r="AD584" s="1"/>
    </row>
    <row r="585" spans="4:30" ht="12" customHeight="1" x14ac:dyDescent="0.3">
      <c r="D585" s="1"/>
      <c r="F585" s="1"/>
      <c r="H585" s="1"/>
      <c r="J585" s="1"/>
      <c r="N585" s="1"/>
      <c r="R585" s="1"/>
      <c r="V585" s="1"/>
      <c r="Z585" s="1"/>
      <c r="AB585" s="1"/>
      <c r="AD585" s="1"/>
    </row>
    <row r="586" spans="4:30" ht="12" customHeight="1" x14ac:dyDescent="0.3">
      <c r="D586" s="1"/>
      <c r="F586" s="1"/>
      <c r="H586" s="1"/>
      <c r="J586" s="1"/>
      <c r="N586" s="1"/>
      <c r="R586" s="1"/>
      <c r="V586" s="1"/>
      <c r="Z586" s="1"/>
      <c r="AB586" s="1"/>
      <c r="AD586" s="1"/>
    </row>
    <row r="587" spans="4:30" ht="12" customHeight="1" x14ac:dyDescent="0.3">
      <c r="D587" s="1"/>
      <c r="F587" s="1"/>
      <c r="H587" s="1"/>
      <c r="J587" s="1"/>
      <c r="N587" s="1"/>
      <c r="R587" s="1"/>
      <c r="V587" s="1"/>
      <c r="Z587" s="1"/>
      <c r="AB587" s="1"/>
      <c r="AD587" s="1"/>
    </row>
    <row r="588" spans="4:30" ht="12" customHeight="1" x14ac:dyDescent="0.3">
      <c r="D588" s="1"/>
      <c r="F588" s="1"/>
      <c r="H588" s="1"/>
      <c r="J588" s="1"/>
      <c r="N588" s="1"/>
      <c r="R588" s="1"/>
      <c r="V588" s="1"/>
      <c r="Z588" s="1"/>
      <c r="AB588" s="1"/>
      <c r="AD588" s="1"/>
    </row>
    <row r="589" spans="4:30" ht="12" customHeight="1" x14ac:dyDescent="0.3">
      <c r="D589" s="1"/>
      <c r="F589" s="1"/>
      <c r="H589" s="1"/>
      <c r="J589" s="1"/>
      <c r="N589" s="1"/>
      <c r="R589" s="1"/>
      <c r="V589" s="1"/>
      <c r="Z589" s="1"/>
      <c r="AB589" s="1"/>
      <c r="AD589" s="1"/>
    </row>
    <row r="590" spans="4:30" ht="12" customHeight="1" x14ac:dyDescent="0.3">
      <c r="D590" s="1"/>
      <c r="F590" s="1"/>
      <c r="H590" s="1"/>
      <c r="J590" s="1"/>
      <c r="N590" s="1"/>
      <c r="R590" s="1"/>
      <c r="V590" s="1"/>
      <c r="Z590" s="1"/>
      <c r="AB590" s="1"/>
      <c r="AD590" s="1"/>
    </row>
    <row r="591" spans="4:30" ht="12" customHeight="1" x14ac:dyDescent="0.3">
      <c r="D591" s="1"/>
      <c r="F591" s="1"/>
      <c r="H591" s="1"/>
      <c r="J591" s="1"/>
      <c r="N591" s="1"/>
      <c r="R591" s="1"/>
      <c r="V591" s="1"/>
      <c r="Z591" s="1"/>
      <c r="AB591" s="1"/>
      <c r="AD591" s="1"/>
    </row>
    <row r="592" spans="4:30" ht="12" customHeight="1" x14ac:dyDescent="0.3">
      <c r="D592" s="1"/>
      <c r="F592" s="1"/>
      <c r="H592" s="1"/>
      <c r="J592" s="1"/>
      <c r="N592" s="1"/>
      <c r="R592" s="1"/>
      <c r="V592" s="1"/>
      <c r="Z592" s="1"/>
      <c r="AB592" s="1"/>
      <c r="AD592" s="1"/>
    </row>
    <row r="593" spans="4:30" ht="12" customHeight="1" x14ac:dyDescent="0.3">
      <c r="D593" s="1"/>
      <c r="F593" s="1"/>
      <c r="H593" s="1"/>
      <c r="J593" s="1"/>
      <c r="N593" s="1"/>
      <c r="R593" s="1"/>
      <c r="V593" s="1"/>
      <c r="Z593" s="1"/>
      <c r="AB593" s="1"/>
      <c r="AD593" s="1"/>
    </row>
    <row r="594" spans="4:30" ht="12" customHeight="1" x14ac:dyDescent="0.3">
      <c r="D594" s="1"/>
      <c r="F594" s="1"/>
      <c r="H594" s="1"/>
      <c r="J594" s="1"/>
      <c r="N594" s="1"/>
      <c r="R594" s="1"/>
      <c r="V594" s="1"/>
      <c r="Z594" s="1"/>
      <c r="AB594" s="1"/>
      <c r="AD594" s="1"/>
    </row>
    <row r="595" spans="4:30" ht="12" customHeight="1" x14ac:dyDescent="0.3">
      <c r="D595" s="1"/>
      <c r="F595" s="1"/>
      <c r="H595" s="1"/>
      <c r="J595" s="1"/>
      <c r="N595" s="1"/>
      <c r="R595" s="1"/>
      <c r="V595" s="1"/>
      <c r="Z595" s="1"/>
      <c r="AB595" s="1"/>
      <c r="AD595" s="1"/>
    </row>
    <row r="596" spans="4:30" ht="12" customHeight="1" x14ac:dyDescent="0.3">
      <c r="D596" s="1"/>
      <c r="F596" s="1"/>
      <c r="H596" s="1"/>
      <c r="J596" s="1"/>
      <c r="N596" s="1"/>
      <c r="R596" s="1"/>
      <c r="V596" s="1"/>
      <c r="Z596" s="1"/>
      <c r="AB596" s="1"/>
      <c r="AD596" s="1"/>
    </row>
    <row r="597" spans="4:30" ht="12" customHeight="1" x14ac:dyDescent="0.3">
      <c r="D597" s="1"/>
      <c r="F597" s="1"/>
      <c r="H597" s="1"/>
      <c r="J597" s="1"/>
      <c r="N597" s="1"/>
      <c r="R597" s="1"/>
      <c r="V597" s="1"/>
      <c r="Z597" s="1"/>
      <c r="AB597" s="1"/>
      <c r="AD597" s="1"/>
    </row>
    <row r="598" spans="4:30" ht="12" customHeight="1" x14ac:dyDescent="0.3">
      <c r="D598" s="1"/>
      <c r="F598" s="1"/>
      <c r="H598" s="1"/>
      <c r="J598" s="1"/>
      <c r="N598" s="1"/>
      <c r="R598" s="1"/>
      <c r="V598" s="1"/>
      <c r="Z598" s="1"/>
      <c r="AB598" s="1"/>
      <c r="AD598" s="1"/>
    </row>
    <row r="599" spans="4:30" ht="12" customHeight="1" x14ac:dyDescent="0.3">
      <c r="D599" s="1"/>
      <c r="F599" s="1"/>
      <c r="H599" s="1"/>
      <c r="J599" s="1"/>
      <c r="N599" s="1"/>
      <c r="R599" s="1"/>
      <c r="V599" s="1"/>
      <c r="Z599" s="1"/>
      <c r="AB599" s="1"/>
      <c r="AD599" s="1"/>
    </row>
    <row r="600" spans="4:30" ht="12" customHeight="1" x14ac:dyDescent="0.3">
      <c r="D600" s="1"/>
      <c r="F600" s="1"/>
      <c r="H600" s="1"/>
      <c r="J600" s="1"/>
      <c r="N600" s="1"/>
      <c r="R600" s="1"/>
      <c r="V600" s="1"/>
      <c r="Z600" s="1"/>
      <c r="AB600" s="1"/>
      <c r="AD600" s="1"/>
    </row>
    <row r="601" spans="4:30" ht="12" customHeight="1" x14ac:dyDescent="0.3">
      <c r="D601" s="1"/>
      <c r="F601" s="1"/>
      <c r="H601" s="1"/>
      <c r="J601" s="1"/>
      <c r="N601" s="1"/>
      <c r="R601" s="1"/>
      <c r="V601" s="1"/>
      <c r="Z601" s="1"/>
      <c r="AB601" s="1"/>
      <c r="AD601" s="1"/>
    </row>
    <row r="602" spans="4:30" ht="12" customHeight="1" x14ac:dyDescent="0.3">
      <c r="D602" s="1"/>
      <c r="F602" s="1"/>
      <c r="H602" s="1"/>
      <c r="J602" s="1"/>
      <c r="N602" s="1"/>
      <c r="R602" s="1"/>
      <c r="V602" s="1"/>
      <c r="Z602" s="1"/>
      <c r="AB602" s="1"/>
      <c r="AD602" s="1"/>
    </row>
    <row r="603" spans="4:30" ht="12" customHeight="1" x14ac:dyDescent="0.3">
      <c r="D603" s="1"/>
      <c r="F603" s="1"/>
      <c r="H603" s="1"/>
      <c r="J603" s="1"/>
      <c r="N603" s="1"/>
      <c r="R603" s="1"/>
      <c r="V603" s="1"/>
      <c r="Z603" s="1"/>
      <c r="AB603" s="1"/>
      <c r="AD603" s="1"/>
    </row>
    <row r="604" spans="4:30" ht="12" customHeight="1" x14ac:dyDescent="0.3">
      <c r="D604" s="1"/>
      <c r="F604" s="1"/>
      <c r="H604" s="1"/>
      <c r="J604" s="1"/>
      <c r="N604" s="1"/>
      <c r="R604" s="1"/>
      <c r="V604" s="1"/>
      <c r="Z604" s="1"/>
      <c r="AB604" s="1"/>
      <c r="AD604" s="1"/>
    </row>
    <row r="605" spans="4:30" ht="12" customHeight="1" x14ac:dyDescent="0.3">
      <c r="D605" s="1"/>
      <c r="F605" s="1"/>
      <c r="H605" s="1"/>
      <c r="J605" s="1"/>
      <c r="N605" s="1"/>
      <c r="R605" s="1"/>
      <c r="V605" s="1"/>
      <c r="Z605" s="1"/>
      <c r="AB605" s="1"/>
      <c r="AD605" s="1"/>
    </row>
    <row r="606" spans="4:30" ht="12" customHeight="1" x14ac:dyDescent="0.3">
      <c r="D606" s="1"/>
      <c r="F606" s="1"/>
      <c r="H606" s="1"/>
      <c r="J606" s="1"/>
      <c r="N606" s="1"/>
      <c r="R606" s="1"/>
      <c r="V606" s="1"/>
      <c r="Z606" s="1"/>
      <c r="AB606" s="1"/>
      <c r="AD606" s="1"/>
    </row>
    <row r="607" spans="4:30" ht="12" customHeight="1" x14ac:dyDescent="0.3">
      <c r="D607" s="1"/>
      <c r="F607" s="1"/>
      <c r="H607" s="1"/>
      <c r="J607" s="1"/>
      <c r="N607" s="1"/>
      <c r="R607" s="1"/>
      <c r="V607" s="1"/>
      <c r="Z607" s="1"/>
      <c r="AB607" s="1"/>
      <c r="AD607" s="1"/>
    </row>
    <row r="608" spans="4:30" ht="12" customHeight="1" x14ac:dyDescent="0.3">
      <c r="D608" s="1"/>
      <c r="F608" s="1"/>
      <c r="H608" s="1"/>
      <c r="J608" s="1"/>
      <c r="N608" s="1"/>
      <c r="R608" s="1"/>
      <c r="V608" s="1"/>
      <c r="Z608" s="1"/>
      <c r="AB608" s="1"/>
      <c r="AD608" s="1"/>
    </row>
    <row r="609" spans="4:30" ht="12" customHeight="1" x14ac:dyDescent="0.3">
      <c r="D609" s="1"/>
      <c r="F609" s="1"/>
      <c r="H609" s="1"/>
      <c r="J609" s="1"/>
      <c r="N609" s="1"/>
      <c r="R609" s="1"/>
      <c r="V609" s="1"/>
      <c r="Z609" s="1"/>
      <c r="AB609" s="1"/>
      <c r="AD609" s="1"/>
    </row>
    <row r="610" spans="4:30" ht="12" customHeight="1" x14ac:dyDescent="0.3">
      <c r="D610" s="1"/>
      <c r="F610" s="1"/>
      <c r="H610" s="1"/>
      <c r="J610" s="1"/>
      <c r="N610" s="1"/>
      <c r="R610" s="1"/>
      <c r="V610" s="1"/>
      <c r="Z610" s="1"/>
      <c r="AB610" s="1"/>
      <c r="AD610" s="1"/>
    </row>
    <row r="611" spans="4:30" ht="12" customHeight="1" x14ac:dyDescent="0.3">
      <c r="D611" s="1"/>
      <c r="F611" s="1"/>
      <c r="H611" s="1"/>
      <c r="J611" s="1"/>
      <c r="N611" s="1"/>
      <c r="R611" s="1"/>
      <c r="V611" s="1"/>
      <c r="Z611" s="1"/>
      <c r="AB611" s="1"/>
      <c r="AD611" s="1"/>
    </row>
    <row r="612" spans="4:30" ht="12" customHeight="1" x14ac:dyDescent="0.3">
      <c r="D612" s="1"/>
      <c r="F612" s="1"/>
      <c r="H612" s="1"/>
      <c r="J612" s="1"/>
      <c r="N612" s="1"/>
      <c r="R612" s="1"/>
      <c r="V612" s="1"/>
      <c r="Z612" s="1"/>
      <c r="AB612" s="1"/>
      <c r="AD612" s="1"/>
    </row>
    <row r="613" spans="4:30" ht="12" customHeight="1" x14ac:dyDescent="0.3">
      <c r="D613" s="1"/>
      <c r="F613" s="1"/>
      <c r="H613" s="1"/>
      <c r="J613" s="1"/>
      <c r="N613" s="1"/>
      <c r="R613" s="1"/>
      <c r="V613" s="1"/>
      <c r="Z613" s="1"/>
      <c r="AB613" s="1"/>
      <c r="AD613" s="1"/>
    </row>
    <row r="614" spans="4:30" ht="12" customHeight="1" x14ac:dyDescent="0.3">
      <c r="D614" s="1"/>
      <c r="F614" s="1"/>
      <c r="H614" s="1"/>
      <c r="J614" s="1"/>
      <c r="N614" s="1"/>
      <c r="R614" s="1"/>
      <c r="V614" s="1"/>
      <c r="Z614" s="1"/>
      <c r="AB614" s="1"/>
      <c r="AD614" s="1"/>
    </row>
    <row r="615" spans="4:30" ht="12" customHeight="1" x14ac:dyDescent="0.3">
      <c r="D615" s="1"/>
      <c r="F615" s="1"/>
      <c r="H615" s="1"/>
      <c r="J615" s="1"/>
      <c r="N615" s="1"/>
      <c r="R615" s="1"/>
      <c r="V615" s="1"/>
      <c r="Z615" s="1"/>
      <c r="AB615" s="1"/>
      <c r="AD615" s="1"/>
    </row>
    <row r="616" spans="4:30" ht="12" customHeight="1" x14ac:dyDescent="0.3">
      <c r="D616" s="1"/>
      <c r="F616" s="1"/>
      <c r="H616" s="1"/>
      <c r="J616" s="1"/>
      <c r="N616" s="1"/>
      <c r="R616" s="1"/>
      <c r="V616" s="1"/>
      <c r="Z616" s="1"/>
      <c r="AB616" s="1"/>
      <c r="AD616" s="1"/>
    </row>
    <row r="617" spans="4:30" ht="12" customHeight="1" x14ac:dyDescent="0.3">
      <c r="D617" s="1"/>
      <c r="F617" s="1"/>
      <c r="H617" s="1"/>
      <c r="J617" s="1"/>
      <c r="N617" s="1"/>
      <c r="R617" s="1"/>
      <c r="V617" s="1"/>
      <c r="Z617" s="1"/>
      <c r="AB617" s="1"/>
      <c r="AD617" s="1"/>
    </row>
    <row r="618" spans="4:30" ht="12" customHeight="1" x14ac:dyDescent="0.3">
      <c r="D618" s="1"/>
      <c r="F618" s="1"/>
      <c r="H618" s="1"/>
      <c r="J618" s="1"/>
      <c r="N618" s="1"/>
      <c r="R618" s="1"/>
      <c r="V618" s="1"/>
      <c r="Z618" s="1"/>
      <c r="AB618" s="1"/>
      <c r="AD618" s="1"/>
    </row>
    <row r="619" spans="4:30" ht="12" customHeight="1" x14ac:dyDescent="0.3">
      <c r="D619" s="1"/>
      <c r="F619" s="1"/>
      <c r="H619" s="1"/>
      <c r="J619" s="1"/>
      <c r="N619" s="1"/>
      <c r="R619" s="1"/>
      <c r="V619" s="1"/>
      <c r="Z619" s="1"/>
      <c r="AB619" s="1"/>
      <c r="AD619" s="1"/>
    </row>
    <row r="620" spans="4:30" ht="12" customHeight="1" x14ac:dyDescent="0.3">
      <c r="D620" s="1"/>
      <c r="F620" s="1"/>
      <c r="H620" s="1"/>
      <c r="J620" s="1"/>
      <c r="N620" s="1"/>
      <c r="R620" s="1"/>
      <c r="V620" s="1"/>
      <c r="Z620" s="1"/>
      <c r="AB620" s="1"/>
      <c r="AD620" s="1"/>
    </row>
    <row r="621" spans="4:30" ht="12" customHeight="1" x14ac:dyDescent="0.3">
      <c r="D621" s="1"/>
      <c r="F621" s="1"/>
      <c r="H621" s="1"/>
      <c r="J621" s="1"/>
      <c r="N621" s="1"/>
      <c r="R621" s="1"/>
      <c r="V621" s="1"/>
      <c r="Z621" s="1"/>
      <c r="AB621" s="1"/>
      <c r="AD621" s="1"/>
    </row>
    <row r="622" spans="4:30" ht="12" customHeight="1" x14ac:dyDescent="0.3">
      <c r="D622" s="1"/>
      <c r="F622" s="1"/>
      <c r="H622" s="1"/>
      <c r="J622" s="1"/>
      <c r="N622" s="1"/>
      <c r="R622" s="1"/>
      <c r="V622" s="1"/>
      <c r="Z622" s="1"/>
      <c r="AB622" s="1"/>
      <c r="AD622" s="1"/>
    </row>
    <row r="623" spans="4:30" ht="12" customHeight="1" x14ac:dyDescent="0.3">
      <c r="D623" s="1"/>
      <c r="F623" s="1"/>
      <c r="H623" s="1"/>
      <c r="J623" s="1"/>
      <c r="N623" s="1"/>
      <c r="R623" s="1"/>
      <c r="V623" s="1"/>
      <c r="Z623" s="1"/>
      <c r="AB623" s="1"/>
      <c r="AD623" s="1"/>
    </row>
    <row r="624" spans="4:30" ht="12" customHeight="1" x14ac:dyDescent="0.3">
      <c r="D624" s="1"/>
      <c r="F624" s="1"/>
      <c r="H624" s="1"/>
      <c r="J624" s="1"/>
      <c r="N624" s="1"/>
      <c r="R624" s="1"/>
      <c r="V624" s="1"/>
      <c r="Z624" s="1"/>
      <c r="AB624" s="1"/>
      <c r="AD624" s="1"/>
    </row>
    <row r="625" spans="4:30" ht="12" customHeight="1" x14ac:dyDescent="0.3">
      <c r="D625" s="1"/>
      <c r="F625" s="1"/>
      <c r="H625" s="1"/>
      <c r="J625" s="1"/>
      <c r="N625" s="1"/>
      <c r="R625" s="1"/>
      <c r="V625" s="1"/>
      <c r="Z625" s="1"/>
      <c r="AB625" s="1"/>
      <c r="AD625" s="1"/>
    </row>
    <row r="626" spans="4:30" ht="12" customHeight="1" x14ac:dyDescent="0.3">
      <c r="D626" s="1"/>
      <c r="F626" s="1"/>
      <c r="H626" s="1"/>
      <c r="J626" s="1"/>
      <c r="N626" s="1"/>
      <c r="R626" s="1"/>
      <c r="V626" s="1"/>
      <c r="Z626" s="1"/>
      <c r="AB626" s="1"/>
      <c r="AD626" s="1"/>
    </row>
    <row r="627" spans="4:30" ht="12" customHeight="1" x14ac:dyDescent="0.3">
      <c r="D627" s="1"/>
      <c r="F627" s="1"/>
      <c r="H627" s="1"/>
      <c r="J627" s="1"/>
      <c r="N627" s="1"/>
      <c r="R627" s="1"/>
      <c r="V627" s="1"/>
      <c r="Z627" s="1"/>
      <c r="AB627" s="1"/>
      <c r="AD627" s="1"/>
    </row>
    <row r="628" spans="4:30" ht="12" customHeight="1" x14ac:dyDescent="0.3">
      <c r="D628" s="1"/>
      <c r="F628" s="1"/>
      <c r="H628" s="1"/>
      <c r="J628" s="1"/>
      <c r="N628" s="1"/>
      <c r="R628" s="1"/>
      <c r="V628" s="1"/>
      <c r="Z628" s="1"/>
      <c r="AB628" s="1"/>
      <c r="AD628" s="1"/>
    </row>
    <row r="629" spans="4:30" ht="12" customHeight="1" x14ac:dyDescent="0.3">
      <c r="D629" s="1"/>
      <c r="F629" s="1"/>
      <c r="H629" s="1"/>
      <c r="J629" s="1"/>
      <c r="N629" s="1"/>
      <c r="R629" s="1"/>
      <c r="V629" s="1"/>
      <c r="Z629" s="1"/>
      <c r="AB629" s="1"/>
      <c r="AD629" s="1"/>
    </row>
    <row r="630" spans="4:30" ht="12" customHeight="1" x14ac:dyDescent="0.3">
      <c r="D630" s="1"/>
      <c r="F630" s="1"/>
      <c r="H630" s="1"/>
      <c r="J630" s="1"/>
      <c r="N630" s="1"/>
      <c r="R630" s="1"/>
      <c r="V630" s="1"/>
      <c r="Z630" s="1"/>
      <c r="AB630" s="1"/>
      <c r="AD630" s="1"/>
    </row>
    <row r="631" spans="4:30" ht="12" customHeight="1" x14ac:dyDescent="0.3">
      <c r="D631" s="1"/>
      <c r="F631" s="1"/>
      <c r="H631" s="1"/>
      <c r="J631" s="1"/>
      <c r="N631" s="1"/>
      <c r="R631" s="1"/>
      <c r="V631" s="1"/>
      <c r="Z631" s="1"/>
      <c r="AB631" s="1"/>
      <c r="AD631" s="1"/>
    </row>
    <row r="632" spans="4:30" ht="12" customHeight="1" x14ac:dyDescent="0.3">
      <c r="D632" s="1"/>
      <c r="F632" s="1"/>
      <c r="H632" s="1"/>
      <c r="J632" s="1"/>
      <c r="N632" s="1"/>
      <c r="R632" s="1"/>
      <c r="V632" s="1"/>
      <c r="Z632" s="1"/>
      <c r="AB632" s="1"/>
      <c r="AD632" s="1"/>
    </row>
    <row r="633" spans="4:30" ht="12" customHeight="1" x14ac:dyDescent="0.3">
      <c r="D633" s="1"/>
      <c r="F633" s="1"/>
      <c r="H633" s="1"/>
      <c r="J633" s="1"/>
      <c r="N633" s="1"/>
      <c r="R633" s="1"/>
      <c r="V633" s="1"/>
      <c r="Z633" s="1"/>
      <c r="AB633" s="1"/>
      <c r="AD633" s="1"/>
    </row>
    <row r="634" spans="4:30" ht="12" customHeight="1" x14ac:dyDescent="0.3">
      <c r="D634" s="1"/>
      <c r="F634" s="1"/>
      <c r="H634" s="1"/>
      <c r="J634" s="1"/>
      <c r="N634" s="1"/>
      <c r="R634" s="1"/>
      <c r="V634" s="1"/>
      <c r="Z634" s="1"/>
      <c r="AB634" s="1"/>
      <c r="AD634" s="1"/>
    </row>
    <row r="635" spans="4:30" ht="12" customHeight="1" x14ac:dyDescent="0.3">
      <c r="D635" s="1"/>
      <c r="F635" s="1"/>
      <c r="H635" s="1"/>
      <c r="J635" s="1"/>
      <c r="N635" s="1"/>
      <c r="R635" s="1"/>
      <c r="V635" s="1"/>
      <c r="Z635" s="1"/>
      <c r="AB635" s="1"/>
      <c r="AD635" s="1"/>
    </row>
    <row r="636" spans="4:30" ht="12" customHeight="1" x14ac:dyDescent="0.3">
      <c r="D636" s="1"/>
      <c r="F636" s="1"/>
      <c r="H636" s="1"/>
      <c r="J636" s="1"/>
      <c r="N636" s="1"/>
      <c r="R636" s="1"/>
      <c r="V636" s="1"/>
      <c r="Z636" s="1"/>
      <c r="AB636" s="1"/>
      <c r="AD636" s="1"/>
    </row>
    <row r="637" spans="4:30" ht="12" customHeight="1" x14ac:dyDescent="0.3">
      <c r="D637" s="1"/>
      <c r="F637" s="1"/>
      <c r="H637" s="1"/>
      <c r="J637" s="1"/>
      <c r="N637" s="1"/>
      <c r="R637" s="1"/>
      <c r="V637" s="1"/>
      <c r="Z637" s="1"/>
      <c r="AB637" s="1"/>
      <c r="AD637" s="1"/>
    </row>
    <row r="638" spans="4:30" ht="12" customHeight="1" x14ac:dyDescent="0.3">
      <c r="D638" s="1"/>
      <c r="F638" s="1"/>
      <c r="H638" s="1"/>
      <c r="J638" s="1"/>
      <c r="N638" s="1"/>
      <c r="R638" s="1"/>
      <c r="V638" s="1"/>
      <c r="Z638" s="1"/>
      <c r="AB638" s="1"/>
      <c r="AD638" s="1"/>
    </row>
    <row r="639" spans="4:30" ht="12" customHeight="1" x14ac:dyDescent="0.3">
      <c r="D639" s="1"/>
      <c r="F639" s="1"/>
      <c r="H639" s="1"/>
      <c r="J639" s="1"/>
      <c r="N639" s="1"/>
      <c r="R639" s="1"/>
      <c r="V639" s="1"/>
      <c r="Z639" s="1"/>
      <c r="AB639" s="1"/>
      <c r="AD639" s="1"/>
    </row>
    <row r="640" spans="4:30" ht="12" customHeight="1" x14ac:dyDescent="0.3">
      <c r="D640" s="1"/>
      <c r="F640" s="1"/>
      <c r="H640" s="1"/>
      <c r="J640" s="1"/>
      <c r="N640" s="1"/>
      <c r="R640" s="1"/>
      <c r="V640" s="1"/>
      <c r="Z640" s="1"/>
      <c r="AB640" s="1"/>
      <c r="AD640" s="1"/>
    </row>
    <row r="641" spans="4:30" ht="12" customHeight="1" x14ac:dyDescent="0.3">
      <c r="D641" s="1"/>
      <c r="F641" s="1"/>
      <c r="H641" s="1"/>
      <c r="J641" s="1"/>
      <c r="N641" s="1"/>
      <c r="R641" s="1"/>
      <c r="V641" s="1"/>
      <c r="Z641" s="1"/>
      <c r="AB641" s="1"/>
      <c r="AD641" s="1"/>
    </row>
    <row r="642" spans="4:30" ht="12" customHeight="1" x14ac:dyDescent="0.3">
      <c r="D642" s="1"/>
      <c r="F642" s="1"/>
      <c r="H642" s="1"/>
      <c r="J642" s="1"/>
      <c r="N642" s="1"/>
      <c r="R642" s="1"/>
      <c r="V642" s="1"/>
      <c r="Z642" s="1"/>
      <c r="AB642" s="1"/>
      <c r="AD642" s="1"/>
    </row>
    <row r="643" spans="4:30" ht="12" customHeight="1" x14ac:dyDescent="0.3">
      <c r="D643" s="1"/>
      <c r="F643" s="1"/>
      <c r="H643" s="1"/>
      <c r="J643" s="1"/>
      <c r="N643" s="1"/>
      <c r="R643" s="1"/>
      <c r="V643" s="1"/>
      <c r="Z643" s="1"/>
      <c r="AB643" s="1"/>
      <c r="AD643" s="1"/>
    </row>
    <row r="644" spans="4:30" ht="12" customHeight="1" x14ac:dyDescent="0.3">
      <c r="D644" s="1"/>
      <c r="F644" s="1"/>
      <c r="H644" s="1"/>
      <c r="J644" s="1"/>
      <c r="N644" s="1"/>
      <c r="R644" s="1"/>
      <c r="V644" s="1"/>
      <c r="Z644" s="1"/>
      <c r="AB644" s="1"/>
      <c r="AD644" s="1"/>
    </row>
    <row r="645" spans="4:30" ht="12" customHeight="1" x14ac:dyDescent="0.3">
      <c r="D645" s="1"/>
      <c r="F645" s="1"/>
      <c r="H645" s="1"/>
      <c r="J645" s="1"/>
      <c r="N645" s="1"/>
      <c r="R645" s="1"/>
      <c r="V645" s="1"/>
      <c r="Z645" s="1"/>
      <c r="AB645" s="1"/>
      <c r="AD645" s="1"/>
    </row>
    <row r="646" spans="4:30" ht="12" customHeight="1" x14ac:dyDescent="0.3">
      <c r="D646" s="1"/>
      <c r="F646" s="1"/>
      <c r="H646" s="1"/>
      <c r="J646" s="1"/>
      <c r="N646" s="1"/>
      <c r="R646" s="1"/>
      <c r="V646" s="1"/>
      <c r="Z646" s="1"/>
      <c r="AB646" s="1"/>
      <c r="AD646" s="1"/>
    </row>
    <row r="647" spans="4:30" ht="12" customHeight="1" x14ac:dyDescent="0.3">
      <c r="D647" s="1"/>
      <c r="F647" s="1"/>
      <c r="H647" s="1"/>
      <c r="J647" s="1"/>
      <c r="N647" s="1"/>
      <c r="R647" s="1"/>
      <c r="V647" s="1"/>
      <c r="Z647" s="1"/>
      <c r="AB647" s="1"/>
      <c r="AD647" s="1"/>
    </row>
    <row r="648" spans="4:30" ht="12" customHeight="1" x14ac:dyDescent="0.3">
      <c r="D648" s="1"/>
      <c r="F648" s="1"/>
      <c r="H648" s="1"/>
      <c r="J648" s="1"/>
      <c r="N648" s="1"/>
      <c r="R648" s="1"/>
      <c r="V648" s="1"/>
      <c r="Z648" s="1"/>
      <c r="AB648" s="1"/>
      <c r="AD648" s="1"/>
    </row>
    <row r="649" spans="4:30" ht="12" customHeight="1" x14ac:dyDescent="0.3">
      <c r="D649" s="1"/>
      <c r="F649" s="1"/>
      <c r="H649" s="1"/>
      <c r="J649" s="1"/>
      <c r="N649" s="1"/>
      <c r="R649" s="1"/>
      <c r="V649" s="1"/>
      <c r="Z649" s="1"/>
      <c r="AB649" s="1"/>
      <c r="AD649" s="1"/>
    </row>
    <row r="650" spans="4:30" ht="12" customHeight="1" x14ac:dyDescent="0.3">
      <c r="D650" s="1"/>
      <c r="F650" s="1"/>
      <c r="H650" s="1"/>
      <c r="J650" s="1"/>
      <c r="N650" s="1"/>
      <c r="R650" s="1"/>
      <c r="V650" s="1"/>
      <c r="Z650" s="1"/>
      <c r="AB650" s="1"/>
      <c r="AD650" s="1"/>
    </row>
    <row r="651" spans="4:30" ht="12" customHeight="1" x14ac:dyDescent="0.3">
      <c r="D651" s="1"/>
      <c r="F651" s="1"/>
      <c r="H651" s="1"/>
      <c r="J651" s="1"/>
      <c r="N651" s="1"/>
      <c r="R651" s="1"/>
      <c r="V651" s="1"/>
      <c r="Z651" s="1"/>
      <c r="AB651" s="1"/>
      <c r="AD651" s="1"/>
    </row>
    <row r="652" spans="4:30" ht="12" customHeight="1" x14ac:dyDescent="0.3">
      <c r="D652" s="1"/>
      <c r="F652" s="1"/>
      <c r="H652" s="1"/>
      <c r="J652" s="1"/>
      <c r="N652" s="1"/>
      <c r="R652" s="1"/>
      <c r="V652" s="1"/>
      <c r="Z652" s="1"/>
      <c r="AB652" s="1"/>
      <c r="AD652" s="1"/>
    </row>
    <row r="653" spans="4:30" ht="12" customHeight="1" x14ac:dyDescent="0.3">
      <c r="D653" s="1"/>
      <c r="F653" s="1"/>
      <c r="H653" s="1"/>
      <c r="J653" s="1"/>
      <c r="N653" s="1"/>
      <c r="R653" s="1"/>
      <c r="V653" s="1"/>
      <c r="Z653" s="1"/>
      <c r="AB653" s="1"/>
      <c r="AD653" s="1"/>
    </row>
    <row r="654" spans="4:30" ht="12" customHeight="1" x14ac:dyDescent="0.3">
      <c r="D654" s="1"/>
      <c r="F654" s="1"/>
      <c r="H654" s="1"/>
      <c r="J654" s="1"/>
      <c r="N654" s="1"/>
      <c r="R654" s="1"/>
      <c r="V654" s="1"/>
      <c r="Z654" s="1"/>
      <c r="AB654" s="1"/>
      <c r="AD654" s="1"/>
    </row>
    <row r="655" spans="4:30" ht="12" customHeight="1" x14ac:dyDescent="0.3">
      <c r="D655" s="1"/>
      <c r="F655" s="1"/>
      <c r="H655" s="1"/>
      <c r="J655" s="1"/>
      <c r="N655" s="1"/>
      <c r="R655" s="1"/>
      <c r="V655" s="1"/>
      <c r="Z655" s="1"/>
      <c r="AB655" s="1"/>
      <c r="AD655" s="1"/>
    </row>
    <row r="656" spans="4:30" ht="12" customHeight="1" x14ac:dyDescent="0.3">
      <c r="D656" s="1"/>
      <c r="F656" s="1"/>
      <c r="H656" s="1"/>
      <c r="J656" s="1"/>
      <c r="N656" s="1"/>
      <c r="R656" s="1"/>
      <c r="V656" s="1"/>
      <c r="Z656" s="1"/>
      <c r="AB656" s="1"/>
      <c r="AD656" s="1"/>
    </row>
    <row r="657" spans="4:30" ht="12" customHeight="1" x14ac:dyDescent="0.3">
      <c r="D657" s="1"/>
      <c r="F657" s="1"/>
      <c r="H657" s="1"/>
      <c r="J657" s="1"/>
      <c r="N657" s="1"/>
      <c r="R657" s="1"/>
      <c r="V657" s="1"/>
      <c r="Z657" s="1"/>
      <c r="AB657" s="1"/>
      <c r="AD657" s="1"/>
    </row>
    <row r="658" spans="4:30" ht="12" customHeight="1" x14ac:dyDescent="0.3">
      <c r="D658" s="1"/>
      <c r="F658" s="1"/>
      <c r="H658" s="1"/>
      <c r="J658" s="1"/>
      <c r="N658" s="1"/>
      <c r="R658" s="1"/>
      <c r="V658" s="1"/>
      <c r="Z658" s="1"/>
      <c r="AB658" s="1"/>
      <c r="AD658" s="1"/>
    </row>
    <row r="659" spans="4:30" ht="12" customHeight="1" x14ac:dyDescent="0.3">
      <c r="D659" s="1"/>
      <c r="F659" s="1"/>
      <c r="H659" s="1"/>
      <c r="J659" s="1"/>
      <c r="N659" s="1"/>
      <c r="R659" s="1"/>
      <c r="V659" s="1"/>
      <c r="Z659" s="1"/>
      <c r="AB659" s="1"/>
      <c r="AD659" s="1"/>
    </row>
    <row r="660" spans="4:30" ht="12" customHeight="1" x14ac:dyDescent="0.3">
      <c r="D660" s="1"/>
      <c r="F660" s="1"/>
      <c r="H660" s="1"/>
      <c r="J660" s="1"/>
      <c r="N660" s="1"/>
      <c r="R660" s="1"/>
      <c r="V660" s="1"/>
      <c r="Z660" s="1"/>
      <c r="AB660" s="1"/>
      <c r="AD660" s="1"/>
    </row>
    <row r="661" spans="4:30" ht="12" customHeight="1" x14ac:dyDescent="0.3">
      <c r="D661" s="1"/>
      <c r="F661" s="1"/>
      <c r="H661" s="1"/>
      <c r="J661" s="1"/>
      <c r="N661" s="1"/>
      <c r="R661" s="1"/>
      <c r="V661" s="1"/>
      <c r="Z661" s="1"/>
      <c r="AB661" s="1"/>
      <c r="AD661" s="1"/>
    </row>
    <row r="662" spans="4:30" ht="12" customHeight="1" x14ac:dyDescent="0.3">
      <c r="D662" s="1"/>
      <c r="F662" s="1"/>
      <c r="H662" s="1"/>
      <c r="J662" s="1"/>
      <c r="N662" s="1"/>
      <c r="R662" s="1"/>
      <c r="V662" s="1"/>
      <c r="Z662" s="1"/>
      <c r="AB662" s="1"/>
      <c r="AD662" s="1"/>
    </row>
    <row r="663" spans="4:30" ht="12" customHeight="1" x14ac:dyDescent="0.3">
      <c r="D663" s="1"/>
      <c r="F663" s="1"/>
      <c r="H663" s="1"/>
      <c r="J663" s="1"/>
      <c r="N663" s="1"/>
      <c r="R663" s="1"/>
      <c r="V663" s="1"/>
      <c r="Z663" s="1"/>
      <c r="AB663" s="1"/>
      <c r="AD663" s="1"/>
    </row>
    <row r="664" spans="4:30" ht="12" customHeight="1" x14ac:dyDescent="0.3">
      <c r="D664" s="1"/>
      <c r="F664" s="1"/>
      <c r="H664" s="1"/>
      <c r="J664" s="1"/>
      <c r="N664" s="1"/>
      <c r="R664" s="1"/>
      <c r="V664" s="1"/>
      <c r="Z664" s="1"/>
      <c r="AB664" s="1"/>
      <c r="AD664" s="1"/>
    </row>
    <row r="665" spans="4:30" ht="12" customHeight="1" x14ac:dyDescent="0.3">
      <c r="D665" s="1"/>
      <c r="F665" s="1"/>
      <c r="H665" s="1"/>
      <c r="J665" s="1"/>
      <c r="N665" s="1"/>
      <c r="R665" s="1"/>
      <c r="V665" s="1"/>
      <c r="Z665" s="1"/>
      <c r="AB665" s="1"/>
      <c r="AD665" s="1"/>
    </row>
    <row r="666" spans="4:30" ht="12" customHeight="1" x14ac:dyDescent="0.3">
      <c r="D666" s="1"/>
      <c r="F666" s="1"/>
      <c r="H666" s="1"/>
      <c r="J666" s="1"/>
      <c r="N666" s="1"/>
      <c r="R666" s="1"/>
      <c r="V666" s="1"/>
      <c r="Z666" s="1"/>
      <c r="AB666" s="1"/>
      <c r="AD666" s="1"/>
    </row>
    <row r="667" spans="4:30" ht="12" customHeight="1" x14ac:dyDescent="0.3">
      <c r="D667" s="1"/>
      <c r="F667" s="1"/>
      <c r="H667" s="1"/>
      <c r="J667" s="1"/>
      <c r="N667" s="1"/>
      <c r="R667" s="1"/>
      <c r="V667" s="1"/>
      <c r="Z667" s="1"/>
      <c r="AB667" s="1"/>
      <c r="AD667" s="1"/>
    </row>
    <row r="668" spans="4:30" ht="12" customHeight="1" x14ac:dyDescent="0.3">
      <c r="D668" s="1"/>
      <c r="F668" s="1"/>
      <c r="H668" s="1"/>
      <c r="J668" s="1"/>
      <c r="N668" s="1"/>
      <c r="R668" s="1"/>
      <c r="V668" s="1"/>
      <c r="Z668" s="1"/>
      <c r="AB668" s="1"/>
      <c r="AD668" s="1"/>
    </row>
    <row r="669" spans="4:30" ht="12" customHeight="1" x14ac:dyDescent="0.3">
      <c r="D669" s="1"/>
      <c r="F669" s="1"/>
      <c r="H669" s="1"/>
      <c r="J669" s="1"/>
      <c r="N669" s="1"/>
      <c r="R669" s="1"/>
      <c r="V669" s="1"/>
      <c r="Z669" s="1"/>
      <c r="AB669" s="1"/>
      <c r="AD669" s="1"/>
    </row>
    <row r="670" spans="4:30" ht="12" customHeight="1" x14ac:dyDescent="0.3">
      <c r="D670" s="1"/>
      <c r="F670" s="1"/>
      <c r="H670" s="1"/>
      <c r="J670" s="1"/>
      <c r="N670" s="1"/>
      <c r="R670" s="1"/>
      <c r="V670" s="1"/>
      <c r="Z670" s="1"/>
      <c r="AB670" s="1"/>
      <c r="AD670" s="1"/>
    </row>
    <row r="671" spans="4:30" ht="12" customHeight="1" x14ac:dyDescent="0.3">
      <c r="D671" s="1"/>
      <c r="F671" s="1"/>
      <c r="H671" s="1"/>
      <c r="J671" s="1"/>
      <c r="N671" s="1"/>
      <c r="R671" s="1"/>
      <c r="V671" s="1"/>
      <c r="Z671" s="1"/>
      <c r="AB671" s="1"/>
      <c r="AD671" s="1"/>
    </row>
    <row r="672" spans="4:30" ht="12" customHeight="1" x14ac:dyDescent="0.3">
      <c r="D672" s="1"/>
      <c r="F672" s="1"/>
      <c r="H672" s="1"/>
      <c r="J672" s="1"/>
      <c r="N672" s="1"/>
      <c r="R672" s="1"/>
      <c r="V672" s="1"/>
      <c r="Z672" s="1"/>
      <c r="AB672" s="1"/>
      <c r="AD672" s="1"/>
    </row>
    <row r="673" spans="4:30" ht="12" customHeight="1" x14ac:dyDescent="0.3">
      <c r="D673" s="1"/>
      <c r="F673" s="1"/>
      <c r="H673" s="1"/>
      <c r="J673" s="1"/>
      <c r="N673" s="1"/>
      <c r="R673" s="1"/>
      <c r="V673" s="1"/>
      <c r="Z673" s="1"/>
      <c r="AB673" s="1"/>
      <c r="AD673" s="1"/>
    </row>
    <row r="674" spans="4:30" ht="12" customHeight="1" x14ac:dyDescent="0.3">
      <c r="D674" s="1"/>
      <c r="F674" s="1"/>
      <c r="H674" s="1"/>
      <c r="J674" s="1"/>
      <c r="N674" s="1"/>
      <c r="R674" s="1"/>
      <c r="V674" s="1"/>
      <c r="Z674" s="1"/>
      <c r="AB674" s="1"/>
      <c r="AD674" s="1"/>
    </row>
    <row r="675" spans="4:30" ht="12" customHeight="1" x14ac:dyDescent="0.3">
      <c r="D675" s="1"/>
      <c r="F675" s="1"/>
      <c r="H675" s="1"/>
      <c r="J675" s="1"/>
      <c r="N675" s="1"/>
      <c r="R675" s="1"/>
      <c r="V675" s="1"/>
      <c r="Z675" s="1"/>
      <c r="AB675" s="1"/>
      <c r="AD675" s="1"/>
    </row>
    <row r="676" spans="4:30" ht="12" customHeight="1" x14ac:dyDescent="0.3">
      <c r="D676" s="1"/>
      <c r="F676" s="1"/>
      <c r="H676" s="1"/>
      <c r="J676" s="1"/>
      <c r="N676" s="1"/>
      <c r="R676" s="1"/>
      <c r="V676" s="1"/>
      <c r="Z676" s="1"/>
      <c r="AB676" s="1"/>
      <c r="AD676" s="1"/>
    </row>
    <row r="677" spans="4:30" ht="12" customHeight="1" x14ac:dyDescent="0.3">
      <c r="D677" s="1"/>
      <c r="F677" s="1"/>
      <c r="H677" s="1"/>
      <c r="J677" s="1"/>
      <c r="N677" s="1"/>
      <c r="R677" s="1"/>
      <c r="V677" s="1"/>
      <c r="Z677" s="1"/>
      <c r="AB677" s="1"/>
      <c r="AD677" s="1"/>
    </row>
    <row r="678" spans="4:30" ht="12" customHeight="1" x14ac:dyDescent="0.3">
      <c r="D678" s="1"/>
      <c r="F678" s="1"/>
      <c r="H678" s="1"/>
      <c r="J678" s="1"/>
      <c r="N678" s="1"/>
      <c r="R678" s="1"/>
      <c r="V678" s="1"/>
      <c r="Z678" s="1"/>
      <c r="AB678" s="1"/>
      <c r="AD678" s="1"/>
    </row>
    <row r="679" spans="4:30" ht="12" customHeight="1" x14ac:dyDescent="0.3">
      <c r="D679" s="1"/>
      <c r="F679" s="1"/>
      <c r="H679" s="1"/>
      <c r="J679" s="1"/>
      <c r="N679" s="1"/>
      <c r="R679" s="1"/>
      <c r="V679" s="1"/>
      <c r="Z679" s="1"/>
      <c r="AB679" s="1"/>
      <c r="AD679" s="1"/>
    </row>
    <row r="680" spans="4:30" ht="12" customHeight="1" x14ac:dyDescent="0.3">
      <c r="D680" s="1"/>
      <c r="F680" s="1"/>
      <c r="H680" s="1"/>
      <c r="J680" s="1"/>
      <c r="N680" s="1"/>
      <c r="R680" s="1"/>
      <c r="V680" s="1"/>
      <c r="Z680" s="1"/>
      <c r="AB680" s="1"/>
      <c r="AD680" s="1"/>
    </row>
    <row r="681" spans="4:30" ht="12" customHeight="1" x14ac:dyDescent="0.3">
      <c r="D681" s="1"/>
      <c r="F681" s="1"/>
      <c r="H681" s="1"/>
      <c r="J681" s="1"/>
      <c r="N681" s="1"/>
      <c r="R681" s="1"/>
      <c r="V681" s="1"/>
      <c r="Z681" s="1"/>
      <c r="AB681" s="1"/>
      <c r="AD681" s="1"/>
    </row>
    <row r="682" spans="4:30" ht="12" customHeight="1" x14ac:dyDescent="0.3">
      <c r="D682" s="1"/>
      <c r="F682" s="1"/>
      <c r="H682" s="1"/>
      <c r="J682" s="1"/>
      <c r="N682" s="1"/>
      <c r="R682" s="1"/>
      <c r="V682" s="1"/>
      <c r="Z682" s="1"/>
      <c r="AB682" s="1"/>
      <c r="AD682" s="1"/>
    </row>
    <row r="683" spans="4:30" ht="12" customHeight="1" x14ac:dyDescent="0.3">
      <c r="D683" s="1"/>
      <c r="F683" s="1"/>
      <c r="H683" s="1"/>
      <c r="J683" s="1"/>
      <c r="N683" s="1"/>
      <c r="R683" s="1"/>
      <c r="V683" s="1"/>
      <c r="Z683" s="1"/>
      <c r="AB683" s="1"/>
      <c r="AD683" s="1"/>
    </row>
    <row r="684" spans="4:30" ht="12" customHeight="1" x14ac:dyDescent="0.3">
      <c r="D684" s="1"/>
      <c r="F684" s="1"/>
      <c r="H684" s="1"/>
      <c r="J684" s="1"/>
      <c r="N684" s="1"/>
      <c r="R684" s="1"/>
      <c r="V684" s="1"/>
      <c r="Z684" s="1"/>
      <c r="AB684" s="1"/>
      <c r="AD684" s="1"/>
    </row>
    <row r="685" spans="4:30" ht="12" customHeight="1" x14ac:dyDescent="0.3">
      <c r="D685" s="1"/>
      <c r="F685" s="1"/>
      <c r="H685" s="1"/>
      <c r="J685" s="1"/>
      <c r="N685" s="1"/>
      <c r="R685" s="1"/>
      <c r="V685" s="1"/>
      <c r="Z685" s="1"/>
      <c r="AB685" s="1"/>
      <c r="AD685" s="1"/>
    </row>
    <row r="686" spans="4:30" ht="12" customHeight="1" x14ac:dyDescent="0.3">
      <c r="D686" s="1"/>
      <c r="F686" s="1"/>
      <c r="H686" s="1"/>
      <c r="J686" s="1"/>
      <c r="N686" s="1"/>
      <c r="R686" s="1"/>
      <c r="V686" s="1"/>
      <c r="Z686" s="1"/>
      <c r="AB686" s="1"/>
      <c r="AD686" s="1"/>
    </row>
    <row r="687" spans="4:30" ht="12" customHeight="1" x14ac:dyDescent="0.3">
      <c r="D687" s="1"/>
      <c r="F687" s="1"/>
      <c r="H687" s="1"/>
      <c r="J687" s="1"/>
      <c r="N687" s="1"/>
      <c r="R687" s="1"/>
      <c r="V687" s="1"/>
      <c r="Z687" s="1"/>
      <c r="AB687" s="1"/>
      <c r="AD687" s="1"/>
    </row>
    <row r="688" spans="4:30" ht="12" customHeight="1" x14ac:dyDescent="0.3">
      <c r="D688" s="1"/>
      <c r="F688" s="1"/>
      <c r="H688" s="1"/>
      <c r="J688" s="1"/>
      <c r="N688" s="1"/>
      <c r="R688" s="1"/>
      <c r="V688" s="1"/>
      <c r="Z688" s="1"/>
      <c r="AB688" s="1"/>
      <c r="AD688" s="1"/>
    </row>
    <row r="689" spans="4:30" ht="12" customHeight="1" x14ac:dyDescent="0.3">
      <c r="D689" s="1"/>
      <c r="F689" s="1"/>
      <c r="H689" s="1"/>
      <c r="J689" s="1"/>
      <c r="N689" s="1"/>
      <c r="R689" s="1"/>
      <c r="V689" s="1"/>
      <c r="Z689" s="1"/>
      <c r="AB689" s="1"/>
      <c r="AD689" s="1"/>
    </row>
    <row r="690" spans="4:30" ht="12" customHeight="1" x14ac:dyDescent="0.3">
      <c r="D690" s="1"/>
      <c r="F690" s="1"/>
      <c r="H690" s="1"/>
      <c r="J690" s="1"/>
      <c r="N690" s="1"/>
      <c r="R690" s="1"/>
      <c r="V690" s="1"/>
      <c r="Z690" s="1"/>
      <c r="AB690" s="1"/>
      <c r="AD690" s="1"/>
    </row>
    <row r="691" spans="4:30" ht="12" customHeight="1" x14ac:dyDescent="0.3">
      <c r="D691" s="1"/>
      <c r="F691" s="1"/>
      <c r="H691" s="1"/>
      <c r="J691" s="1"/>
      <c r="N691" s="1"/>
      <c r="R691" s="1"/>
      <c r="V691" s="1"/>
      <c r="Z691" s="1"/>
      <c r="AB691" s="1"/>
      <c r="AD691" s="1"/>
    </row>
    <row r="692" spans="4:30" ht="12" customHeight="1" x14ac:dyDescent="0.3">
      <c r="D692" s="1"/>
      <c r="F692" s="1"/>
      <c r="H692" s="1"/>
      <c r="J692" s="1"/>
      <c r="N692" s="1"/>
      <c r="R692" s="1"/>
      <c r="V692" s="1"/>
      <c r="Z692" s="1"/>
      <c r="AB692" s="1"/>
      <c r="AD692" s="1"/>
    </row>
    <row r="693" spans="4:30" ht="12" customHeight="1" x14ac:dyDescent="0.3">
      <c r="D693" s="1"/>
      <c r="F693" s="1"/>
      <c r="H693" s="1"/>
      <c r="J693" s="1"/>
      <c r="N693" s="1"/>
      <c r="R693" s="1"/>
      <c r="V693" s="1"/>
      <c r="Z693" s="1"/>
      <c r="AB693" s="1"/>
      <c r="AD693" s="1"/>
    </row>
    <row r="694" spans="4:30" ht="12" customHeight="1" x14ac:dyDescent="0.3">
      <c r="D694" s="1"/>
      <c r="F694" s="1"/>
      <c r="H694" s="1"/>
      <c r="J694" s="1"/>
      <c r="N694" s="1"/>
      <c r="R694" s="1"/>
      <c r="V694" s="1"/>
      <c r="Z694" s="1"/>
      <c r="AB694" s="1"/>
      <c r="AD694" s="1"/>
    </row>
    <row r="695" spans="4:30" ht="12" customHeight="1" x14ac:dyDescent="0.3">
      <c r="D695" s="1"/>
      <c r="F695" s="1"/>
      <c r="H695" s="1"/>
      <c r="J695" s="1"/>
      <c r="N695" s="1"/>
      <c r="R695" s="1"/>
      <c r="V695" s="1"/>
      <c r="Z695" s="1"/>
      <c r="AB695" s="1"/>
      <c r="AD695" s="1"/>
    </row>
    <row r="696" spans="4:30" ht="12" customHeight="1" x14ac:dyDescent="0.3">
      <c r="D696" s="1"/>
      <c r="F696" s="1"/>
      <c r="H696" s="1"/>
      <c r="J696" s="1"/>
      <c r="N696" s="1"/>
      <c r="R696" s="1"/>
      <c r="V696" s="1"/>
      <c r="Z696" s="1"/>
      <c r="AB696" s="1"/>
      <c r="AD696" s="1"/>
    </row>
    <row r="697" spans="4:30" ht="12" customHeight="1" x14ac:dyDescent="0.3">
      <c r="D697" s="1"/>
      <c r="F697" s="1"/>
      <c r="H697" s="1"/>
      <c r="J697" s="1"/>
      <c r="N697" s="1"/>
      <c r="R697" s="1"/>
      <c r="V697" s="1"/>
      <c r="Z697" s="1"/>
      <c r="AB697" s="1"/>
      <c r="AD697" s="1"/>
    </row>
    <row r="698" spans="4:30" ht="12" customHeight="1" x14ac:dyDescent="0.3">
      <c r="D698" s="1"/>
      <c r="F698" s="1"/>
      <c r="H698" s="1"/>
      <c r="J698" s="1"/>
      <c r="N698" s="1"/>
      <c r="R698" s="1"/>
      <c r="V698" s="1"/>
      <c r="Z698" s="1"/>
      <c r="AB698" s="1"/>
      <c r="AD698" s="1"/>
    </row>
    <row r="699" spans="4:30" ht="12" customHeight="1" x14ac:dyDescent="0.3">
      <c r="D699" s="1"/>
      <c r="F699" s="1"/>
      <c r="H699" s="1"/>
      <c r="J699" s="1"/>
      <c r="N699" s="1"/>
      <c r="R699" s="1"/>
      <c r="V699" s="1"/>
      <c r="Z699" s="1"/>
      <c r="AB699" s="1"/>
      <c r="AD699" s="1"/>
    </row>
    <row r="700" spans="4:30" ht="12" customHeight="1" x14ac:dyDescent="0.3">
      <c r="D700" s="1"/>
      <c r="F700" s="1"/>
      <c r="H700" s="1"/>
      <c r="J700" s="1"/>
      <c r="N700" s="1"/>
      <c r="R700" s="1"/>
      <c r="V700" s="1"/>
      <c r="Z700" s="1"/>
      <c r="AB700" s="1"/>
      <c r="AD700" s="1"/>
    </row>
    <row r="701" spans="4:30" ht="12" customHeight="1" x14ac:dyDescent="0.3">
      <c r="D701" s="1"/>
      <c r="F701" s="1"/>
      <c r="H701" s="1"/>
      <c r="J701" s="1"/>
      <c r="N701" s="1"/>
      <c r="R701" s="1"/>
      <c r="V701" s="1"/>
      <c r="Z701" s="1"/>
      <c r="AB701" s="1"/>
      <c r="AD701" s="1"/>
    </row>
    <row r="702" spans="4:30" ht="12" customHeight="1" x14ac:dyDescent="0.3">
      <c r="D702" s="1"/>
      <c r="F702" s="1"/>
      <c r="H702" s="1"/>
      <c r="J702" s="1"/>
      <c r="N702" s="1"/>
      <c r="R702" s="1"/>
      <c r="V702" s="1"/>
      <c r="Z702" s="1"/>
      <c r="AB702" s="1"/>
      <c r="AD702" s="1"/>
    </row>
    <row r="703" spans="4:30" ht="12" customHeight="1" x14ac:dyDescent="0.3">
      <c r="D703" s="1"/>
      <c r="F703" s="1"/>
      <c r="H703" s="1"/>
      <c r="J703" s="1"/>
      <c r="N703" s="1"/>
      <c r="R703" s="1"/>
      <c r="V703" s="1"/>
      <c r="Z703" s="1"/>
      <c r="AB703" s="1"/>
      <c r="AD703" s="1"/>
    </row>
    <row r="704" spans="4:30" ht="12" customHeight="1" x14ac:dyDescent="0.3">
      <c r="D704" s="1"/>
      <c r="F704" s="1"/>
      <c r="H704" s="1"/>
      <c r="J704" s="1"/>
      <c r="N704" s="1"/>
      <c r="R704" s="1"/>
      <c r="V704" s="1"/>
      <c r="Z704" s="1"/>
      <c r="AB704" s="1"/>
      <c r="AD704" s="1"/>
    </row>
    <row r="705" spans="4:30" ht="12" customHeight="1" x14ac:dyDescent="0.3">
      <c r="D705" s="1"/>
      <c r="F705" s="1"/>
      <c r="H705" s="1"/>
      <c r="J705" s="1"/>
      <c r="N705" s="1"/>
      <c r="R705" s="1"/>
      <c r="V705" s="1"/>
      <c r="Z705" s="1"/>
      <c r="AB705" s="1"/>
      <c r="AD705" s="1"/>
    </row>
    <row r="706" spans="4:30" ht="12" customHeight="1" x14ac:dyDescent="0.3">
      <c r="D706" s="1"/>
      <c r="F706" s="1"/>
      <c r="H706" s="1"/>
      <c r="J706" s="1"/>
      <c r="N706" s="1"/>
      <c r="R706" s="1"/>
      <c r="V706" s="1"/>
      <c r="Z706" s="1"/>
      <c r="AB706" s="1"/>
      <c r="AD706" s="1"/>
    </row>
    <row r="707" spans="4:30" ht="12" customHeight="1" x14ac:dyDescent="0.3">
      <c r="D707" s="1"/>
      <c r="F707" s="1"/>
      <c r="H707" s="1"/>
      <c r="J707" s="1"/>
      <c r="N707" s="1"/>
      <c r="R707" s="1"/>
      <c r="V707" s="1"/>
      <c r="Z707" s="1"/>
      <c r="AB707" s="1"/>
      <c r="AD707" s="1"/>
    </row>
    <row r="708" spans="4:30" ht="12" customHeight="1" x14ac:dyDescent="0.3">
      <c r="D708" s="1"/>
      <c r="F708" s="1"/>
      <c r="H708" s="1"/>
      <c r="J708" s="1"/>
      <c r="N708" s="1"/>
      <c r="R708" s="1"/>
      <c r="V708" s="1"/>
      <c r="Z708" s="1"/>
      <c r="AB708" s="1"/>
      <c r="AD708" s="1"/>
    </row>
    <row r="709" spans="4:30" ht="12" customHeight="1" x14ac:dyDescent="0.3">
      <c r="D709" s="1"/>
      <c r="F709" s="1"/>
      <c r="H709" s="1"/>
      <c r="J709" s="1"/>
      <c r="N709" s="1"/>
      <c r="R709" s="1"/>
      <c r="V709" s="1"/>
      <c r="Z709" s="1"/>
      <c r="AB709" s="1"/>
      <c r="AD709" s="1"/>
    </row>
    <row r="710" spans="4:30" ht="12" customHeight="1" x14ac:dyDescent="0.3">
      <c r="D710" s="1"/>
      <c r="F710" s="1"/>
      <c r="H710" s="1"/>
      <c r="J710" s="1"/>
      <c r="N710" s="1"/>
      <c r="R710" s="1"/>
      <c r="V710" s="1"/>
      <c r="Z710" s="1"/>
      <c r="AB710" s="1"/>
      <c r="AD710" s="1"/>
    </row>
    <row r="711" spans="4:30" ht="12" customHeight="1" x14ac:dyDescent="0.3">
      <c r="D711" s="1"/>
      <c r="F711" s="1"/>
      <c r="H711" s="1"/>
      <c r="J711" s="1"/>
      <c r="N711" s="1"/>
      <c r="R711" s="1"/>
      <c r="V711" s="1"/>
      <c r="Z711" s="1"/>
      <c r="AB711" s="1"/>
      <c r="AD711" s="1"/>
    </row>
    <row r="712" spans="4:30" ht="12" customHeight="1" x14ac:dyDescent="0.3">
      <c r="D712" s="1"/>
      <c r="F712" s="1"/>
      <c r="H712" s="1"/>
      <c r="J712" s="1"/>
      <c r="N712" s="1"/>
      <c r="R712" s="1"/>
      <c r="V712" s="1"/>
      <c r="Z712" s="1"/>
      <c r="AB712" s="1"/>
      <c r="AD712" s="1"/>
    </row>
    <row r="713" spans="4:30" ht="12" customHeight="1" x14ac:dyDescent="0.3">
      <c r="D713" s="1"/>
      <c r="F713" s="1"/>
      <c r="H713" s="1"/>
      <c r="J713" s="1"/>
      <c r="N713" s="1"/>
      <c r="R713" s="1"/>
      <c r="V713" s="1"/>
      <c r="Z713" s="1"/>
      <c r="AB713" s="1"/>
      <c r="AD713" s="1"/>
    </row>
    <row r="714" spans="4:30" ht="12" customHeight="1" x14ac:dyDescent="0.3">
      <c r="D714" s="1"/>
      <c r="F714" s="1"/>
      <c r="H714" s="1"/>
      <c r="J714" s="1"/>
      <c r="N714" s="1"/>
      <c r="R714" s="1"/>
      <c r="V714" s="1"/>
      <c r="Z714" s="1"/>
      <c r="AB714" s="1"/>
      <c r="AD714" s="1"/>
    </row>
    <row r="715" spans="4:30" ht="12" customHeight="1" x14ac:dyDescent="0.3">
      <c r="D715" s="1"/>
      <c r="F715" s="1"/>
      <c r="H715" s="1"/>
      <c r="J715" s="1"/>
      <c r="N715" s="1"/>
      <c r="R715" s="1"/>
      <c r="V715" s="1"/>
      <c r="Z715" s="1"/>
      <c r="AB715" s="1"/>
      <c r="AD715" s="1"/>
    </row>
    <row r="716" spans="4:30" ht="12" customHeight="1" x14ac:dyDescent="0.3">
      <c r="D716" s="1"/>
      <c r="F716" s="1"/>
      <c r="H716" s="1"/>
      <c r="J716" s="1"/>
      <c r="N716" s="1"/>
      <c r="R716" s="1"/>
      <c r="V716" s="1"/>
      <c r="Z716" s="1"/>
      <c r="AB716" s="1"/>
      <c r="AD716" s="1"/>
    </row>
    <row r="717" spans="4:30" ht="12" customHeight="1" x14ac:dyDescent="0.3">
      <c r="D717" s="1"/>
      <c r="F717" s="1"/>
      <c r="H717" s="1"/>
      <c r="J717" s="1"/>
      <c r="N717" s="1"/>
      <c r="R717" s="1"/>
      <c r="V717" s="1"/>
      <c r="Z717" s="1"/>
      <c r="AB717" s="1"/>
      <c r="AD717" s="1"/>
    </row>
    <row r="718" spans="4:30" ht="12" customHeight="1" x14ac:dyDescent="0.3">
      <c r="D718" s="1"/>
      <c r="F718" s="1"/>
      <c r="H718" s="1"/>
      <c r="J718" s="1"/>
      <c r="N718" s="1"/>
      <c r="R718" s="1"/>
      <c r="V718" s="1"/>
      <c r="Z718" s="1"/>
      <c r="AB718" s="1"/>
      <c r="AD718" s="1"/>
    </row>
    <row r="719" spans="4:30" ht="12" customHeight="1" x14ac:dyDescent="0.3">
      <c r="D719" s="1"/>
      <c r="F719" s="1"/>
      <c r="H719" s="1"/>
      <c r="J719" s="1"/>
      <c r="N719" s="1"/>
      <c r="R719" s="1"/>
      <c r="V719" s="1"/>
      <c r="Z719" s="1"/>
      <c r="AB719" s="1"/>
      <c r="AD719" s="1"/>
    </row>
    <row r="720" spans="4:30" ht="12" customHeight="1" x14ac:dyDescent="0.3">
      <c r="D720" s="1"/>
      <c r="F720" s="1"/>
      <c r="H720" s="1"/>
      <c r="J720" s="1"/>
      <c r="N720" s="1"/>
      <c r="R720" s="1"/>
      <c r="V720" s="1"/>
      <c r="Z720" s="1"/>
      <c r="AB720" s="1"/>
      <c r="AD720" s="1"/>
    </row>
    <row r="721" spans="4:30" ht="12" customHeight="1" x14ac:dyDescent="0.3">
      <c r="D721" s="1"/>
      <c r="F721" s="1"/>
      <c r="H721" s="1"/>
      <c r="J721" s="1"/>
      <c r="N721" s="1"/>
      <c r="R721" s="1"/>
      <c r="V721" s="1"/>
      <c r="Z721" s="1"/>
      <c r="AB721" s="1"/>
      <c r="AD721" s="1"/>
    </row>
    <row r="722" spans="4:30" ht="12" customHeight="1" x14ac:dyDescent="0.3">
      <c r="D722" s="1"/>
      <c r="F722" s="1"/>
      <c r="H722" s="1"/>
      <c r="J722" s="1"/>
      <c r="N722" s="1"/>
      <c r="R722" s="1"/>
      <c r="V722" s="1"/>
      <c r="Z722" s="1"/>
      <c r="AB722" s="1"/>
      <c r="AD722" s="1"/>
    </row>
    <row r="723" spans="4:30" ht="12" customHeight="1" x14ac:dyDescent="0.3">
      <c r="D723" s="1"/>
      <c r="F723" s="1"/>
      <c r="H723" s="1"/>
      <c r="J723" s="1"/>
      <c r="N723" s="1"/>
      <c r="R723" s="1"/>
      <c r="V723" s="1"/>
      <c r="Z723" s="1"/>
      <c r="AB723" s="1"/>
      <c r="AD723" s="1"/>
    </row>
    <row r="724" spans="4:30" ht="12" customHeight="1" x14ac:dyDescent="0.3">
      <c r="D724" s="1"/>
      <c r="F724" s="1"/>
      <c r="H724" s="1"/>
      <c r="J724" s="1"/>
      <c r="N724" s="1"/>
      <c r="R724" s="1"/>
      <c r="V724" s="1"/>
      <c r="Z724" s="1"/>
      <c r="AB724" s="1"/>
      <c r="AD724" s="1"/>
    </row>
    <row r="725" spans="4:30" ht="12" customHeight="1" x14ac:dyDescent="0.3">
      <c r="D725" s="1"/>
      <c r="F725" s="1"/>
      <c r="H725" s="1"/>
      <c r="J725" s="1"/>
      <c r="N725" s="1"/>
      <c r="R725" s="1"/>
      <c r="V725" s="1"/>
      <c r="Z725" s="1"/>
      <c r="AB725" s="1"/>
      <c r="AD725" s="1"/>
    </row>
    <row r="726" spans="4:30" ht="12" customHeight="1" x14ac:dyDescent="0.3">
      <c r="D726" s="1"/>
      <c r="F726" s="1"/>
      <c r="H726" s="1"/>
      <c r="J726" s="1"/>
      <c r="N726" s="1"/>
      <c r="R726" s="1"/>
      <c r="V726" s="1"/>
      <c r="Z726" s="1"/>
      <c r="AB726" s="1"/>
      <c r="AD726" s="1"/>
    </row>
    <row r="727" spans="4:30" ht="12" customHeight="1" x14ac:dyDescent="0.3">
      <c r="D727" s="1"/>
      <c r="F727" s="1"/>
      <c r="H727" s="1"/>
      <c r="J727" s="1"/>
      <c r="N727" s="1"/>
      <c r="R727" s="1"/>
      <c r="V727" s="1"/>
      <c r="Z727" s="1"/>
      <c r="AB727" s="1"/>
      <c r="AD727" s="1"/>
    </row>
    <row r="728" spans="4:30" ht="12" customHeight="1" x14ac:dyDescent="0.3">
      <c r="D728" s="1"/>
      <c r="F728" s="1"/>
      <c r="H728" s="1"/>
      <c r="J728" s="1"/>
      <c r="N728" s="1"/>
      <c r="R728" s="1"/>
      <c r="V728" s="1"/>
      <c r="Z728" s="1"/>
      <c r="AB728" s="1"/>
      <c r="AD728" s="1"/>
    </row>
    <row r="729" spans="4:30" ht="12" customHeight="1" x14ac:dyDescent="0.3">
      <c r="D729" s="1"/>
      <c r="F729" s="1"/>
      <c r="H729" s="1"/>
      <c r="J729" s="1"/>
      <c r="N729" s="1"/>
      <c r="R729" s="1"/>
      <c r="V729" s="1"/>
      <c r="Z729" s="1"/>
      <c r="AB729" s="1"/>
      <c r="AD729" s="1"/>
    </row>
    <row r="730" spans="4:30" ht="12" customHeight="1" x14ac:dyDescent="0.3">
      <c r="D730" s="1"/>
      <c r="F730" s="1"/>
      <c r="H730" s="1"/>
      <c r="J730" s="1"/>
      <c r="N730" s="1"/>
      <c r="R730" s="1"/>
      <c r="V730" s="1"/>
      <c r="Z730" s="1"/>
      <c r="AB730" s="1"/>
      <c r="AD730" s="1"/>
    </row>
    <row r="731" spans="4:30" ht="12" customHeight="1" x14ac:dyDescent="0.3">
      <c r="D731" s="1"/>
      <c r="F731" s="1"/>
      <c r="H731" s="1"/>
      <c r="J731" s="1"/>
      <c r="N731" s="1"/>
      <c r="R731" s="1"/>
      <c r="V731" s="1"/>
      <c r="Z731" s="1"/>
      <c r="AB731" s="1"/>
      <c r="AD731" s="1"/>
    </row>
    <row r="732" spans="4:30" ht="12" customHeight="1" x14ac:dyDescent="0.3">
      <c r="D732" s="1"/>
      <c r="F732" s="1"/>
      <c r="H732" s="1"/>
      <c r="J732" s="1"/>
      <c r="N732" s="1"/>
      <c r="R732" s="1"/>
      <c r="V732" s="1"/>
      <c r="Z732" s="1"/>
      <c r="AB732" s="1"/>
      <c r="AD732" s="1"/>
    </row>
    <row r="733" spans="4:30" ht="12" customHeight="1" x14ac:dyDescent="0.3">
      <c r="D733" s="1"/>
      <c r="F733" s="1"/>
      <c r="H733" s="1"/>
      <c r="J733" s="1"/>
      <c r="N733" s="1"/>
      <c r="R733" s="1"/>
      <c r="V733" s="1"/>
      <c r="Z733" s="1"/>
      <c r="AB733" s="1"/>
      <c r="AD733" s="1"/>
    </row>
    <row r="734" spans="4:30" ht="12" customHeight="1" x14ac:dyDescent="0.3">
      <c r="D734" s="1"/>
      <c r="F734" s="1"/>
      <c r="H734" s="1"/>
      <c r="J734" s="1"/>
      <c r="N734" s="1"/>
      <c r="R734" s="1"/>
      <c r="V734" s="1"/>
      <c r="Z734" s="1"/>
      <c r="AB734" s="1"/>
      <c r="AD734" s="1"/>
    </row>
    <row r="735" spans="4:30" ht="12" customHeight="1" x14ac:dyDescent="0.3">
      <c r="D735" s="1"/>
      <c r="F735" s="1"/>
      <c r="H735" s="1"/>
      <c r="J735" s="1"/>
      <c r="N735" s="1"/>
      <c r="R735" s="1"/>
      <c r="V735" s="1"/>
      <c r="Z735" s="1"/>
      <c r="AB735" s="1"/>
      <c r="AD735" s="1"/>
    </row>
    <row r="736" spans="4:30" ht="12" customHeight="1" x14ac:dyDescent="0.3">
      <c r="D736" s="1"/>
      <c r="F736" s="1"/>
      <c r="H736" s="1"/>
      <c r="J736" s="1"/>
      <c r="N736" s="1"/>
      <c r="R736" s="1"/>
      <c r="V736" s="1"/>
      <c r="Z736" s="1"/>
      <c r="AB736" s="1"/>
      <c r="AD736" s="1"/>
    </row>
    <row r="737" spans="4:30" ht="12" customHeight="1" x14ac:dyDescent="0.3">
      <c r="D737" s="1"/>
      <c r="F737" s="1"/>
      <c r="H737" s="1"/>
      <c r="J737" s="1"/>
      <c r="N737" s="1"/>
      <c r="R737" s="1"/>
      <c r="V737" s="1"/>
      <c r="Z737" s="1"/>
      <c r="AB737" s="1"/>
      <c r="AD737" s="1"/>
    </row>
    <row r="738" spans="4:30" ht="12" customHeight="1" x14ac:dyDescent="0.3">
      <c r="D738" s="1"/>
      <c r="F738" s="1"/>
      <c r="H738" s="1"/>
      <c r="J738" s="1"/>
      <c r="N738" s="1"/>
      <c r="R738" s="1"/>
      <c r="V738" s="1"/>
      <c r="Z738" s="1"/>
      <c r="AB738" s="1"/>
      <c r="AD738" s="1"/>
    </row>
    <row r="739" spans="4:30" ht="12" customHeight="1" x14ac:dyDescent="0.3">
      <c r="D739" s="1"/>
      <c r="F739" s="1"/>
      <c r="H739" s="1"/>
      <c r="J739" s="1"/>
      <c r="N739" s="1"/>
      <c r="R739" s="1"/>
      <c r="V739" s="1"/>
      <c r="Z739" s="1"/>
      <c r="AB739" s="1"/>
      <c r="AD739" s="1"/>
    </row>
    <row r="740" spans="4:30" ht="12" customHeight="1" x14ac:dyDescent="0.3">
      <c r="D740" s="1"/>
      <c r="F740" s="1"/>
      <c r="H740" s="1"/>
      <c r="J740" s="1"/>
      <c r="N740" s="1"/>
      <c r="R740" s="1"/>
      <c r="V740" s="1"/>
      <c r="Z740" s="1"/>
      <c r="AB740" s="1"/>
      <c r="AD740" s="1"/>
    </row>
    <row r="741" spans="4:30" ht="12" customHeight="1" x14ac:dyDescent="0.3">
      <c r="D741" s="1"/>
      <c r="F741" s="1"/>
      <c r="H741" s="1"/>
      <c r="J741" s="1"/>
      <c r="N741" s="1"/>
      <c r="R741" s="1"/>
      <c r="V741" s="1"/>
      <c r="Z741" s="1"/>
      <c r="AB741" s="1"/>
      <c r="AD741" s="1"/>
    </row>
    <row r="742" spans="4:30" ht="12" customHeight="1" x14ac:dyDescent="0.3">
      <c r="D742" s="1"/>
      <c r="F742" s="1"/>
      <c r="H742" s="1"/>
      <c r="J742" s="1"/>
      <c r="N742" s="1"/>
      <c r="R742" s="1"/>
      <c r="V742" s="1"/>
      <c r="Z742" s="1"/>
      <c r="AB742" s="1"/>
      <c r="AD742" s="1"/>
    </row>
    <row r="743" spans="4:30" ht="12" customHeight="1" x14ac:dyDescent="0.3">
      <c r="D743" s="1"/>
      <c r="F743" s="1"/>
      <c r="H743" s="1"/>
      <c r="J743" s="1"/>
      <c r="N743" s="1"/>
      <c r="R743" s="1"/>
      <c r="V743" s="1"/>
      <c r="Z743" s="1"/>
      <c r="AB743" s="1"/>
      <c r="AD743" s="1"/>
    </row>
    <row r="744" spans="4:30" ht="12" customHeight="1" x14ac:dyDescent="0.3">
      <c r="D744" s="1"/>
      <c r="F744" s="1"/>
      <c r="H744" s="1"/>
      <c r="J744" s="1"/>
      <c r="N744" s="1"/>
      <c r="R744" s="1"/>
      <c r="V744" s="1"/>
      <c r="Z744" s="1"/>
      <c r="AB744" s="1"/>
      <c r="AD744" s="1"/>
    </row>
    <row r="745" spans="4:30" ht="12" customHeight="1" x14ac:dyDescent="0.3">
      <c r="D745" s="1"/>
      <c r="F745" s="1"/>
      <c r="H745" s="1"/>
      <c r="J745" s="1"/>
      <c r="N745" s="1"/>
      <c r="R745" s="1"/>
      <c r="V745" s="1"/>
      <c r="Z745" s="1"/>
      <c r="AB745" s="1"/>
      <c r="AD745" s="1"/>
    </row>
    <row r="746" spans="4:30" ht="12" customHeight="1" x14ac:dyDescent="0.3">
      <c r="D746" s="1"/>
      <c r="F746" s="1"/>
      <c r="H746" s="1"/>
      <c r="J746" s="1"/>
      <c r="N746" s="1"/>
      <c r="R746" s="1"/>
      <c r="V746" s="1"/>
      <c r="Z746" s="1"/>
      <c r="AB746" s="1"/>
      <c r="AD746" s="1"/>
    </row>
    <row r="747" spans="4:30" ht="12" customHeight="1" x14ac:dyDescent="0.3">
      <c r="D747" s="1"/>
      <c r="F747" s="1"/>
      <c r="H747" s="1"/>
      <c r="J747" s="1"/>
      <c r="N747" s="1"/>
      <c r="R747" s="1"/>
      <c r="V747" s="1"/>
      <c r="Z747" s="1"/>
      <c r="AB747" s="1"/>
      <c r="AD747" s="1"/>
    </row>
    <row r="748" spans="4:30" ht="12" customHeight="1" x14ac:dyDescent="0.3">
      <c r="D748" s="1"/>
      <c r="F748" s="1"/>
      <c r="H748" s="1"/>
      <c r="J748" s="1"/>
      <c r="N748" s="1"/>
      <c r="R748" s="1"/>
      <c r="V748" s="1"/>
      <c r="Z748" s="1"/>
      <c r="AB748" s="1"/>
      <c r="AD748" s="1"/>
    </row>
    <row r="749" spans="4:30" ht="12" customHeight="1" x14ac:dyDescent="0.3">
      <c r="D749" s="1"/>
      <c r="F749" s="1"/>
      <c r="H749" s="1"/>
      <c r="J749" s="1"/>
      <c r="N749" s="1"/>
      <c r="R749" s="1"/>
      <c r="V749" s="1"/>
      <c r="Z749" s="1"/>
      <c r="AB749" s="1"/>
      <c r="AD749" s="1"/>
    </row>
    <row r="750" spans="4:30" ht="12" customHeight="1" x14ac:dyDescent="0.3">
      <c r="D750" s="1"/>
      <c r="F750" s="1"/>
      <c r="H750" s="1"/>
      <c r="J750" s="1"/>
      <c r="N750" s="1"/>
      <c r="R750" s="1"/>
      <c r="V750" s="1"/>
      <c r="Z750" s="1"/>
      <c r="AB750" s="1"/>
      <c r="AD750" s="1"/>
    </row>
    <row r="751" spans="4:30" ht="12" customHeight="1" x14ac:dyDescent="0.3">
      <c r="D751" s="1"/>
      <c r="F751" s="1"/>
      <c r="H751" s="1"/>
      <c r="J751" s="1"/>
      <c r="N751" s="1"/>
      <c r="R751" s="1"/>
      <c r="V751" s="1"/>
      <c r="Z751" s="1"/>
      <c r="AB751" s="1"/>
      <c r="AD751" s="1"/>
    </row>
    <row r="752" spans="4:30" ht="12" customHeight="1" x14ac:dyDescent="0.3">
      <c r="D752" s="1"/>
      <c r="F752" s="1"/>
      <c r="H752" s="1"/>
      <c r="J752" s="1"/>
      <c r="N752" s="1"/>
      <c r="R752" s="1"/>
      <c r="V752" s="1"/>
      <c r="Z752" s="1"/>
      <c r="AB752" s="1"/>
      <c r="AD752" s="1"/>
    </row>
    <row r="753" spans="4:30" ht="12" customHeight="1" x14ac:dyDescent="0.3">
      <c r="D753" s="1"/>
      <c r="F753" s="1"/>
      <c r="H753" s="1"/>
      <c r="J753" s="1"/>
      <c r="N753" s="1"/>
      <c r="R753" s="1"/>
      <c r="V753" s="1"/>
      <c r="Z753" s="1"/>
      <c r="AB753" s="1"/>
      <c r="AD753" s="1"/>
    </row>
    <row r="754" spans="4:30" ht="12" customHeight="1" x14ac:dyDescent="0.3">
      <c r="D754" s="1"/>
      <c r="F754" s="1"/>
      <c r="H754" s="1"/>
      <c r="J754" s="1"/>
      <c r="N754" s="1"/>
      <c r="R754" s="1"/>
      <c r="V754" s="1"/>
      <c r="Z754" s="1"/>
      <c r="AB754" s="1"/>
      <c r="AD754" s="1"/>
    </row>
    <row r="755" spans="4:30" ht="12" customHeight="1" x14ac:dyDescent="0.3">
      <c r="D755" s="1"/>
      <c r="F755" s="1"/>
      <c r="H755" s="1"/>
      <c r="J755" s="1"/>
      <c r="N755" s="1"/>
      <c r="R755" s="1"/>
      <c r="V755" s="1"/>
      <c r="Z755" s="1"/>
      <c r="AB755" s="1"/>
      <c r="AD755" s="1"/>
    </row>
    <row r="756" spans="4:30" ht="12" customHeight="1" x14ac:dyDescent="0.3">
      <c r="D756" s="1"/>
      <c r="F756" s="1"/>
      <c r="H756" s="1"/>
      <c r="J756" s="1"/>
      <c r="N756" s="1"/>
      <c r="R756" s="1"/>
      <c r="V756" s="1"/>
      <c r="Z756" s="1"/>
      <c r="AB756" s="1"/>
      <c r="AD756" s="1"/>
    </row>
    <row r="757" spans="4:30" ht="12" customHeight="1" x14ac:dyDescent="0.3">
      <c r="D757" s="1"/>
      <c r="F757" s="1"/>
      <c r="H757" s="1"/>
      <c r="J757" s="1"/>
      <c r="N757" s="1"/>
      <c r="R757" s="1"/>
      <c r="V757" s="1"/>
      <c r="Z757" s="1"/>
      <c r="AB757" s="1"/>
      <c r="AD757" s="1"/>
    </row>
    <row r="758" spans="4:30" ht="12" customHeight="1" x14ac:dyDescent="0.3">
      <c r="D758" s="1"/>
      <c r="F758" s="1"/>
      <c r="H758" s="1"/>
      <c r="J758" s="1"/>
      <c r="N758" s="1"/>
      <c r="R758" s="1"/>
      <c r="V758" s="1"/>
      <c r="Z758" s="1"/>
      <c r="AB758" s="1"/>
      <c r="AD758" s="1"/>
    </row>
    <row r="759" spans="4:30" ht="12" customHeight="1" x14ac:dyDescent="0.3">
      <c r="D759" s="1"/>
      <c r="F759" s="1"/>
      <c r="H759" s="1"/>
      <c r="J759" s="1"/>
      <c r="N759" s="1"/>
      <c r="R759" s="1"/>
      <c r="V759" s="1"/>
      <c r="Z759" s="1"/>
      <c r="AB759" s="1"/>
      <c r="AD759" s="1"/>
    </row>
    <row r="760" spans="4:30" ht="12" customHeight="1" x14ac:dyDescent="0.3">
      <c r="D760" s="1"/>
      <c r="F760" s="1"/>
      <c r="H760" s="1"/>
      <c r="J760" s="1"/>
      <c r="N760" s="1"/>
      <c r="R760" s="1"/>
      <c r="V760" s="1"/>
      <c r="Z760" s="1"/>
      <c r="AB760" s="1"/>
      <c r="AD760" s="1"/>
    </row>
    <row r="761" spans="4:30" ht="12" customHeight="1" x14ac:dyDescent="0.3">
      <c r="D761" s="1"/>
      <c r="F761" s="1"/>
      <c r="H761" s="1"/>
      <c r="J761" s="1"/>
      <c r="N761" s="1"/>
      <c r="R761" s="1"/>
      <c r="V761" s="1"/>
      <c r="Z761" s="1"/>
      <c r="AB761" s="1"/>
      <c r="AD761" s="1"/>
    </row>
    <row r="762" spans="4:30" ht="12" customHeight="1" x14ac:dyDescent="0.3">
      <c r="D762" s="1"/>
      <c r="F762" s="1"/>
      <c r="H762" s="1"/>
      <c r="J762" s="1"/>
      <c r="N762" s="1"/>
      <c r="R762" s="1"/>
      <c r="V762" s="1"/>
      <c r="Z762" s="1"/>
      <c r="AB762" s="1"/>
      <c r="AD762" s="1"/>
    </row>
    <row r="763" spans="4:30" ht="12" customHeight="1" x14ac:dyDescent="0.3">
      <c r="D763" s="1"/>
      <c r="F763" s="1"/>
      <c r="H763" s="1"/>
      <c r="J763" s="1"/>
      <c r="N763" s="1"/>
      <c r="R763" s="1"/>
      <c r="V763" s="1"/>
      <c r="Z763" s="1"/>
      <c r="AB763" s="1"/>
      <c r="AD763" s="1"/>
    </row>
    <row r="764" spans="4:30" ht="12" customHeight="1" x14ac:dyDescent="0.3">
      <c r="D764" s="1"/>
      <c r="F764" s="1"/>
      <c r="H764" s="1"/>
      <c r="J764" s="1"/>
      <c r="N764" s="1"/>
      <c r="R764" s="1"/>
      <c r="V764" s="1"/>
      <c r="Z764" s="1"/>
      <c r="AB764" s="1"/>
      <c r="AD764" s="1"/>
    </row>
    <row r="765" spans="4:30" ht="12" customHeight="1" x14ac:dyDescent="0.3">
      <c r="D765" s="1"/>
      <c r="F765" s="1"/>
      <c r="H765" s="1"/>
      <c r="J765" s="1"/>
      <c r="N765" s="1"/>
      <c r="R765" s="1"/>
      <c r="V765" s="1"/>
      <c r="Z765" s="1"/>
      <c r="AB765" s="1"/>
      <c r="AD765" s="1"/>
    </row>
    <row r="766" spans="4:30" ht="12" customHeight="1" x14ac:dyDescent="0.3">
      <c r="D766" s="1"/>
      <c r="F766" s="1"/>
      <c r="H766" s="1"/>
      <c r="J766" s="1"/>
      <c r="N766" s="1"/>
      <c r="R766" s="1"/>
      <c r="V766" s="1"/>
      <c r="Z766" s="1"/>
      <c r="AB766" s="1"/>
      <c r="AD766" s="1"/>
    </row>
    <row r="767" spans="4:30" ht="12" customHeight="1" x14ac:dyDescent="0.3">
      <c r="D767" s="1"/>
      <c r="F767" s="1"/>
      <c r="H767" s="1"/>
      <c r="J767" s="1"/>
      <c r="N767" s="1"/>
      <c r="R767" s="1"/>
      <c r="V767" s="1"/>
      <c r="Z767" s="1"/>
      <c r="AB767" s="1"/>
      <c r="AD767" s="1"/>
    </row>
    <row r="768" spans="4:30" ht="12" customHeight="1" x14ac:dyDescent="0.3">
      <c r="D768" s="1"/>
      <c r="F768" s="1"/>
      <c r="H768" s="1"/>
      <c r="J768" s="1"/>
      <c r="N768" s="1"/>
      <c r="R768" s="1"/>
      <c r="V768" s="1"/>
      <c r="Z768" s="1"/>
      <c r="AB768" s="1"/>
      <c r="AD768" s="1"/>
    </row>
    <row r="769" spans="4:30" ht="12" customHeight="1" x14ac:dyDescent="0.3">
      <c r="D769" s="1"/>
      <c r="F769" s="1"/>
      <c r="H769" s="1"/>
      <c r="J769" s="1"/>
      <c r="N769" s="1"/>
      <c r="R769" s="1"/>
      <c r="V769" s="1"/>
      <c r="Z769" s="1"/>
      <c r="AB769" s="1"/>
      <c r="AD769" s="1"/>
    </row>
    <row r="770" spans="4:30" ht="12" customHeight="1" x14ac:dyDescent="0.3">
      <c r="D770" s="1"/>
      <c r="F770" s="1"/>
      <c r="H770" s="1"/>
      <c r="J770" s="1"/>
      <c r="N770" s="1"/>
      <c r="R770" s="1"/>
      <c r="V770" s="1"/>
      <c r="Z770" s="1"/>
      <c r="AB770" s="1"/>
      <c r="AD770" s="1"/>
    </row>
    <row r="771" spans="4:30" ht="12" customHeight="1" x14ac:dyDescent="0.3">
      <c r="D771" s="1"/>
      <c r="F771" s="1"/>
      <c r="H771" s="1"/>
      <c r="J771" s="1"/>
      <c r="N771" s="1"/>
      <c r="R771" s="1"/>
      <c r="V771" s="1"/>
      <c r="Z771" s="1"/>
      <c r="AB771" s="1"/>
      <c r="AD771" s="1"/>
    </row>
    <row r="772" spans="4:30" ht="12" customHeight="1" x14ac:dyDescent="0.3">
      <c r="D772" s="1"/>
      <c r="F772" s="1"/>
      <c r="H772" s="1"/>
      <c r="J772" s="1"/>
      <c r="N772" s="1"/>
      <c r="R772" s="1"/>
      <c r="V772" s="1"/>
      <c r="Z772" s="1"/>
      <c r="AB772" s="1"/>
      <c r="AD772" s="1"/>
    </row>
    <row r="773" spans="4:30" ht="12" customHeight="1" x14ac:dyDescent="0.3">
      <c r="D773" s="1"/>
      <c r="F773" s="1"/>
      <c r="H773" s="1"/>
      <c r="J773" s="1"/>
      <c r="N773" s="1"/>
      <c r="R773" s="1"/>
      <c r="V773" s="1"/>
      <c r="Z773" s="1"/>
      <c r="AB773" s="1"/>
      <c r="AD773" s="1"/>
    </row>
    <row r="774" spans="4:30" ht="12" customHeight="1" x14ac:dyDescent="0.3">
      <c r="D774" s="1"/>
      <c r="F774" s="1"/>
      <c r="H774" s="1"/>
      <c r="J774" s="1"/>
      <c r="N774" s="1"/>
      <c r="R774" s="1"/>
      <c r="V774" s="1"/>
      <c r="Z774" s="1"/>
      <c r="AB774" s="1"/>
      <c r="AD774" s="1"/>
    </row>
    <row r="775" spans="4:30" ht="12" customHeight="1" x14ac:dyDescent="0.3">
      <c r="D775" s="1"/>
      <c r="F775" s="1"/>
      <c r="H775" s="1"/>
      <c r="J775" s="1"/>
      <c r="N775" s="1"/>
      <c r="R775" s="1"/>
      <c r="V775" s="1"/>
      <c r="Z775" s="1"/>
      <c r="AB775" s="1"/>
      <c r="AD775" s="1"/>
    </row>
    <row r="776" spans="4:30" ht="12" customHeight="1" x14ac:dyDescent="0.3">
      <c r="D776" s="1"/>
      <c r="F776" s="1"/>
      <c r="H776" s="1"/>
      <c r="J776" s="1"/>
      <c r="N776" s="1"/>
      <c r="R776" s="1"/>
      <c r="V776" s="1"/>
      <c r="Z776" s="1"/>
      <c r="AB776" s="1"/>
      <c r="AD776" s="1"/>
    </row>
    <row r="777" spans="4:30" ht="12" customHeight="1" x14ac:dyDescent="0.3">
      <c r="D777" s="1"/>
      <c r="F777" s="1"/>
      <c r="H777" s="1"/>
      <c r="J777" s="1"/>
      <c r="N777" s="1"/>
      <c r="R777" s="1"/>
      <c r="V777" s="1"/>
      <c r="Z777" s="1"/>
      <c r="AB777" s="1"/>
      <c r="AD777" s="1"/>
    </row>
    <row r="778" spans="4:30" ht="12" customHeight="1" x14ac:dyDescent="0.3">
      <c r="D778" s="1"/>
      <c r="F778" s="1"/>
      <c r="H778" s="1"/>
      <c r="J778" s="1"/>
      <c r="N778" s="1"/>
      <c r="R778" s="1"/>
      <c r="V778" s="1"/>
      <c r="Z778" s="1"/>
      <c r="AB778" s="1"/>
      <c r="AD778" s="1"/>
    </row>
    <row r="779" spans="4:30" ht="12" customHeight="1" x14ac:dyDescent="0.3">
      <c r="D779" s="1"/>
      <c r="F779" s="1"/>
      <c r="H779" s="1"/>
      <c r="J779" s="1"/>
      <c r="N779" s="1"/>
      <c r="R779" s="1"/>
      <c r="V779" s="1"/>
      <c r="Z779" s="1"/>
      <c r="AB779" s="1"/>
      <c r="AD779" s="1"/>
    </row>
    <row r="780" spans="4:30" ht="12" customHeight="1" x14ac:dyDescent="0.3">
      <c r="D780" s="1"/>
      <c r="F780" s="1"/>
      <c r="H780" s="1"/>
      <c r="J780" s="1"/>
      <c r="N780" s="1"/>
      <c r="R780" s="1"/>
      <c r="V780" s="1"/>
      <c r="Z780" s="1"/>
      <c r="AB780" s="1"/>
      <c r="AD780" s="1"/>
    </row>
    <row r="781" spans="4:30" ht="12" customHeight="1" x14ac:dyDescent="0.3">
      <c r="D781" s="1"/>
      <c r="F781" s="1"/>
      <c r="H781" s="1"/>
      <c r="J781" s="1"/>
      <c r="N781" s="1"/>
      <c r="R781" s="1"/>
      <c r="V781" s="1"/>
      <c r="Z781" s="1"/>
      <c r="AB781" s="1"/>
      <c r="AD781" s="1"/>
    </row>
    <row r="782" spans="4:30" ht="12" customHeight="1" x14ac:dyDescent="0.3">
      <c r="D782" s="1"/>
      <c r="F782" s="1"/>
      <c r="H782" s="1"/>
      <c r="J782" s="1"/>
      <c r="N782" s="1"/>
      <c r="R782" s="1"/>
      <c r="V782" s="1"/>
      <c r="Z782" s="1"/>
      <c r="AB782" s="1"/>
      <c r="AD782" s="1"/>
    </row>
    <row r="783" spans="4:30" ht="12" customHeight="1" x14ac:dyDescent="0.3">
      <c r="D783" s="1"/>
      <c r="F783" s="1"/>
      <c r="H783" s="1"/>
      <c r="J783" s="1"/>
      <c r="N783" s="1"/>
      <c r="R783" s="1"/>
      <c r="V783" s="1"/>
      <c r="Z783" s="1"/>
      <c r="AB783" s="1"/>
      <c r="AD783" s="1"/>
    </row>
    <row r="784" spans="4:30" ht="12" customHeight="1" x14ac:dyDescent="0.3">
      <c r="D784" s="1"/>
      <c r="F784" s="1"/>
      <c r="H784" s="1"/>
      <c r="J784" s="1"/>
      <c r="N784" s="1"/>
      <c r="R784" s="1"/>
      <c r="V784" s="1"/>
      <c r="Z784" s="1"/>
      <c r="AB784" s="1"/>
      <c r="AD784" s="1"/>
    </row>
    <row r="785" spans="4:30" ht="12" customHeight="1" x14ac:dyDescent="0.3">
      <c r="D785" s="1"/>
      <c r="F785" s="1"/>
      <c r="H785" s="1"/>
      <c r="J785" s="1"/>
      <c r="N785" s="1"/>
      <c r="R785" s="1"/>
      <c r="V785" s="1"/>
      <c r="Z785" s="1"/>
      <c r="AB785" s="1"/>
      <c r="AD785" s="1"/>
    </row>
    <row r="786" spans="4:30" ht="12" customHeight="1" x14ac:dyDescent="0.3">
      <c r="D786" s="1"/>
      <c r="F786" s="1"/>
      <c r="H786" s="1"/>
      <c r="J786" s="1"/>
      <c r="N786" s="1"/>
      <c r="R786" s="1"/>
      <c r="V786" s="1"/>
      <c r="Z786" s="1"/>
      <c r="AB786" s="1"/>
      <c r="AD786" s="1"/>
    </row>
    <row r="787" spans="4:30" ht="12" customHeight="1" x14ac:dyDescent="0.3">
      <c r="D787" s="1"/>
      <c r="F787" s="1"/>
      <c r="H787" s="1"/>
      <c r="J787" s="1"/>
      <c r="N787" s="1"/>
      <c r="R787" s="1"/>
      <c r="V787" s="1"/>
      <c r="Z787" s="1"/>
      <c r="AB787" s="1"/>
      <c r="AD787" s="1"/>
    </row>
    <row r="788" spans="4:30" ht="12" customHeight="1" x14ac:dyDescent="0.3">
      <c r="D788" s="1"/>
      <c r="F788" s="1"/>
      <c r="H788" s="1"/>
      <c r="J788" s="1"/>
      <c r="N788" s="1"/>
      <c r="R788" s="1"/>
      <c r="V788" s="1"/>
      <c r="Z788" s="1"/>
      <c r="AB788" s="1"/>
      <c r="AD788" s="1"/>
    </row>
    <row r="789" spans="4:30" ht="12" customHeight="1" x14ac:dyDescent="0.3">
      <c r="D789" s="1"/>
      <c r="F789" s="1"/>
      <c r="H789" s="1"/>
      <c r="J789" s="1"/>
      <c r="N789" s="1"/>
      <c r="R789" s="1"/>
      <c r="V789" s="1"/>
      <c r="Z789" s="1"/>
      <c r="AB789" s="1"/>
      <c r="AD789" s="1"/>
    </row>
    <row r="790" spans="4:30" ht="12" customHeight="1" x14ac:dyDescent="0.3">
      <c r="D790" s="1"/>
      <c r="F790" s="1"/>
      <c r="H790" s="1"/>
      <c r="J790" s="1"/>
      <c r="N790" s="1"/>
      <c r="R790" s="1"/>
      <c r="V790" s="1"/>
      <c r="Z790" s="1"/>
      <c r="AB790" s="1"/>
      <c r="AD790" s="1"/>
    </row>
    <row r="791" spans="4:30" ht="12" customHeight="1" x14ac:dyDescent="0.3">
      <c r="D791" s="1"/>
      <c r="F791" s="1"/>
      <c r="H791" s="1"/>
      <c r="J791" s="1"/>
      <c r="N791" s="1"/>
      <c r="R791" s="1"/>
      <c r="V791" s="1"/>
      <c r="Z791" s="1"/>
      <c r="AB791" s="1"/>
      <c r="AD791" s="1"/>
    </row>
    <row r="792" spans="4:30" ht="12" customHeight="1" x14ac:dyDescent="0.3">
      <c r="D792" s="1"/>
      <c r="F792" s="1"/>
      <c r="H792" s="1"/>
      <c r="J792" s="1"/>
      <c r="N792" s="1"/>
      <c r="R792" s="1"/>
      <c r="V792" s="1"/>
      <c r="Z792" s="1"/>
      <c r="AB792" s="1"/>
      <c r="AD792" s="1"/>
    </row>
    <row r="793" spans="4:30" ht="12" customHeight="1" x14ac:dyDescent="0.3">
      <c r="D793" s="1"/>
      <c r="F793" s="1"/>
      <c r="H793" s="1"/>
      <c r="J793" s="1"/>
      <c r="N793" s="1"/>
      <c r="R793" s="1"/>
      <c r="V793" s="1"/>
      <c r="Z793" s="1"/>
      <c r="AB793" s="1"/>
      <c r="AD793" s="1"/>
    </row>
    <row r="794" spans="4:30" ht="12" customHeight="1" x14ac:dyDescent="0.3">
      <c r="D794" s="1"/>
      <c r="F794" s="1"/>
      <c r="H794" s="1"/>
      <c r="J794" s="1"/>
      <c r="N794" s="1"/>
      <c r="R794" s="1"/>
      <c r="V794" s="1"/>
      <c r="Z794" s="1"/>
      <c r="AB794" s="1"/>
      <c r="AD794" s="1"/>
    </row>
    <row r="795" spans="4:30" ht="12" customHeight="1" x14ac:dyDescent="0.3">
      <c r="D795" s="1"/>
      <c r="F795" s="1"/>
      <c r="H795" s="1"/>
      <c r="J795" s="1"/>
      <c r="N795" s="1"/>
      <c r="R795" s="1"/>
      <c r="V795" s="1"/>
      <c r="Z795" s="1"/>
      <c r="AB795" s="1"/>
      <c r="AD795" s="1"/>
    </row>
    <row r="796" spans="4:30" ht="12" customHeight="1" x14ac:dyDescent="0.3">
      <c r="D796" s="1"/>
      <c r="F796" s="1"/>
      <c r="H796" s="1"/>
      <c r="J796" s="1"/>
      <c r="N796" s="1"/>
      <c r="R796" s="1"/>
      <c r="V796" s="1"/>
      <c r="Z796" s="1"/>
      <c r="AB796" s="1"/>
      <c r="AD796" s="1"/>
    </row>
    <row r="797" spans="4:30" ht="12" customHeight="1" x14ac:dyDescent="0.3">
      <c r="D797" s="1"/>
      <c r="F797" s="1"/>
      <c r="H797" s="1"/>
      <c r="J797" s="1"/>
      <c r="N797" s="1"/>
      <c r="R797" s="1"/>
      <c r="V797" s="1"/>
      <c r="Z797" s="1"/>
      <c r="AB797" s="1"/>
      <c r="AD797" s="1"/>
    </row>
    <row r="798" spans="4:30" ht="12" customHeight="1" x14ac:dyDescent="0.3">
      <c r="D798" s="1"/>
      <c r="F798" s="1"/>
      <c r="H798" s="1"/>
      <c r="J798" s="1"/>
      <c r="N798" s="1"/>
      <c r="R798" s="1"/>
      <c r="V798" s="1"/>
      <c r="Z798" s="1"/>
      <c r="AB798" s="1"/>
      <c r="AD798" s="1"/>
    </row>
    <row r="799" spans="4:30" ht="12" customHeight="1" x14ac:dyDescent="0.3">
      <c r="D799" s="1"/>
      <c r="F799" s="1"/>
      <c r="H799" s="1"/>
      <c r="J799" s="1"/>
      <c r="N799" s="1"/>
      <c r="R799" s="1"/>
      <c r="V799" s="1"/>
      <c r="Z799" s="1"/>
      <c r="AB799" s="1"/>
      <c r="AD799" s="1"/>
    </row>
    <row r="800" spans="4:30" ht="12" customHeight="1" x14ac:dyDescent="0.3">
      <c r="D800" s="1"/>
      <c r="F800" s="1"/>
      <c r="H800" s="1"/>
      <c r="J800" s="1"/>
      <c r="N800" s="1"/>
      <c r="R800" s="1"/>
      <c r="V800" s="1"/>
      <c r="Z800" s="1"/>
      <c r="AB800" s="1"/>
      <c r="AD800" s="1"/>
    </row>
    <row r="801" spans="4:30" ht="12" customHeight="1" x14ac:dyDescent="0.3">
      <c r="D801" s="1"/>
      <c r="F801" s="1"/>
      <c r="H801" s="1"/>
      <c r="J801" s="1"/>
      <c r="N801" s="1"/>
      <c r="R801" s="1"/>
      <c r="V801" s="1"/>
      <c r="Z801" s="1"/>
      <c r="AB801" s="1"/>
      <c r="AD801" s="1"/>
    </row>
    <row r="802" spans="4:30" ht="12" customHeight="1" x14ac:dyDescent="0.3">
      <c r="D802" s="1"/>
      <c r="F802" s="1"/>
      <c r="H802" s="1"/>
      <c r="J802" s="1"/>
      <c r="N802" s="1"/>
      <c r="R802" s="1"/>
      <c r="V802" s="1"/>
      <c r="Z802" s="1"/>
      <c r="AB802" s="1"/>
      <c r="AD802" s="1"/>
    </row>
    <row r="803" spans="4:30" ht="12" customHeight="1" x14ac:dyDescent="0.3">
      <c r="D803" s="1"/>
      <c r="F803" s="1"/>
      <c r="H803" s="1"/>
      <c r="J803" s="1"/>
      <c r="N803" s="1"/>
      <c r="R803" s="1"/>
      <c r="V803" s="1"/>
      <c r="Z803" s="1"/>
      <c r="AB803" s="1"/>
      <c r="AD803" s="1"/>
    </row>
    <row r="804" spans="4:30" ht="12" customHeight="1" x14ac:dyDescent="0.3">
      <c r="D804" s="1"/>
      <c r="F804" s="1"/>
      <c r="H804" s="1"/>
      <c r="J804" s="1"/>
      <c r="N804" s="1"/>
      <c r="R804" s="1"/>
      <c r="V804" s="1"/>
      <c r="Z804" s="1"/>
      <c r="AB804" s="1"/>
      <c r="AD804" s="1"/>
    </row>
    <row r="805" spans="4:30" ht="12" customHeight="1" x14ac:dyDescent="0.3">
      <c r="D805" s="1"/>
      <c r="F805" s="1"/>
      <c r="H805" s="1"/>
      <c r="J805" s="1"/>
      <c r="N805" s="1"/>
      <c r="R805" s="1"/>
      <c r="V805" s="1"/>
      <c r="Z805" s="1"/>
      <c r="AB805" s="1"/>
      <c r="AD805" s="1"/>
    </row>
    <row r="806" spans="4:30" ht="12" customHeight="1" x14ac:dyDescent="0.3">
      <c r="D806" s="1"/>
      <c r="F806" s="1"/>
      <c r="H806" s="1"/>
      <c r="J806" s="1"/>
      <c r="N806" s="1"/>
      <c r="R806" s="1"/>
      <c r="V806" s="1"/>
      <c r="Z806" s="1"/>
      <c r="AB806" s="1"/>
      <c r="AD806" s="1"/>
    </row>
    <row r="807" spans="4:30" ht="12" customHeight="1" x14ac:dyDescent="0.3">
      <c r="D807" s="1"/>
      <c r="F807" s="1"/>
      <c r="H807" s="1"/>
      <c r="J807" s="1"/>
      <c r="N807" s="1"/>
      <c r="R807" s="1"/>
      <c r="V807" s="1"/>
      <c r="Z807" s="1"/>
      <c r="AB807" s="1"/>
      <c r="AD807" s="1"/>
    </row>
    <row r="808" spans="4:30" ht="12" customHeight="1" x14ac:dyDescent="0.3">
      <c r="D808" s="1"/>
      <c r="F808" s="1"/>
      <c r="H808" s="1"/>
      <c r="J808" s="1"/>
      <c r="N808" s="1"/>
      <c r="R808" s="1"/>
      <c r="V808" s="1"/>
      <c r="Z808" s="1"/>
      <c r="AB808" s="1"/>
      <c r="AD808" s="1"/>
    </row>
    <row r="809" spans="4:30" ht="12" customHeight="1" x14ac:dyDescent="0.3">
      <c r="D809" s="1"/>
      <c r="F809" s="1"/>
      <c r="H809" s="1"/>
      <c r="J809" s="1"/>
      <c r="N809" s="1"/>
      <c r="R809" s="1"/>
      <c r="V809" s="1"/>
      <c r="Z809" s="1"/>
      <c r="AB809" s="1"/>
      <c r="AD809" s="1"/>
    </row>
    <row r="810" spans="4:30" ht="12" customHeight="1" x14ac:dyDescent="0.3">
      <c r="D810" s="1"/>
      <c r="F810" s="1"/>
      <c r="H810" s="1"/>
      <c r="J810" s="1"/>
      <c r="N810" s="1"/>
      <c r="R810" s="1"/>
      <c r="V810" s="1"/>
      <c r="Z810" s="1"/>
      <c r="AB810" s="1"/>
      <c r="AD810" s="1"/>
    </row>
    <row r="811" spans="4:30" ht="12" customHeight="1" x14ac:dyDescent="0.3">
      <c r="D811" s="1"/>
      <c r="F811" s="1"/>
      <c r="H811" s="1"/>
      <c r="J811" s="1"/>
      <c r="N811" s="1"/>
      <c r="R811" s="1"/>
      <c r="V811" s="1"/>
      <c r="Z811" s="1"/>
      <c r="AB811" s="1"/>
      <c r="AD811" s="1"/>
    </row>
    <row r="812" spans="4:30" ht="12" customHeight="1" x14ac:dyDescent="0.3">
      <c r="D812" s="1"/>
      <c r="F812" s="1"/>
      <c r="H812" s="1"/>
      <c r="J812" s="1"/>
      <c r="N812" s="1"/>
      <c r="R812" s="1"/>
      <c r="V812" s="1"/>
      <c r="Z812" s="1"/>
      <c r="AB812" s="1"/>
      <c r="AD812" s="1"/>
    </row>
    <row r="813" spans="4:30" ht="12" customHeight="1" x14ac:dyDescent="0.3">
      <c r="D813" s="1"/>
      <c r="F813" s="1"/>
      <c r="H813" s="1"/>
      <c r="J813" s="1"/>
      <c r="N813" s="1"/>
      <c r="R813" s="1"/>
      <c r="V813" s="1"/>
      <c r="Z813" s="1"/>
      <c r="AB813" s="1"/>
      <c r="AD813" s="1"/>
    </row>
    <row r="814" spans="4:30" ht="12" customHeight="1" x14ac:dyDescent="0.3">
      <c r="D814" s="1"/>
      <c r="F814" s="1"/>
      <c r="H814" s="1"/>
      <c r="J814" s="1"/>
      <c r="N814" s="1"/>
      <c r="R814" s="1"/>
      <c r="V814" s="1"/>
      <c r="Z814" s="1"/>
      <c r="AB814" s="1"/>
      <c r="AD814" s="1"/>
    </row>
    <row r="815" spans="4:30" ht="12" customHeight="1" x14ac:dyDescent="0.3">
      <c r="D815" s="1"/>
      <c r="F815" s="1"/>
      <c r="H815" s="1"/>
      <c r="J815" s="1"/>
      <c r="N815" s="1"/>
      <c r="R815" s="1"/>
      <c r="V815" s="1"/>
      <c r="Z815" s="1"/>
      <c r="AB815" s="1"/>
      <c r="AD815" s="1"/>
    </row>
    <row r="816" spans="4:30" ht="12" customHeight="1" x14ac:dyDescent="0.3">
      <c r="D816" s="1"/>
      <c r="F816" s="1"/>
      <c r="H816" s="1"/>
      <c r="J816" s="1"/>
      <c r="N816" s="1"/>
      <c r="R816" s="1"/>
      <c r="V816" s="1"/>
      <c r="Z816" s="1"/>
      <c r="AB816" s="1"/>
      <c r="AD816" s="1"/>
    </row>
    <row r="817" spans="4:30" ht="12" customHeight="1" x14ac:dyDescent="0.3">
      <c r="D817" s="1"/>
      <c r="F817" s="1"/>
      <c r="H817" s="1"/>
      <c r="J817" s="1"/>
      <c r="N817" s="1"/>
      <c r="R817" s="1"/>
      <c r="V817" s="1"/>
      <c r="Z817" s="1"/>
      <c r="AB817" s="1"/>
      <c r="AD817" s="1"/>
    </row>
    <row r="818" spans="4:30" ht="12" customHeight="1" x14ac:dyDescent="0.3">
      <c r="D818" s="1"/>
      <c r="F818" s="1"/>
      <c r="H818" s="1"/>
      <c r="J818" s="1"/>
      <c r="N818" s="1"/>
      <c r="R818" s="1"/>
      <c r="V818" s="1"/>
      <c r="Z818" s="1"/>
      <c r="AB818" s="1"/>
      <c r="AD818" s="1"/>
    </row>
    <row r="819" spans="4:30" ht="12" customHeight="1" x14ac:dyDescent="0.3">
      <c r="D819" s="1"/>
      <c r="F819" s="1"/>
      <c r="H819" s="1"/>
      <c r="J819" s="1"/>
      <c r="N819" s="1"/>
      <c r="R819" s="1"/>
      <c r="V819" s="1"/>
      <c r="Z819" s="1"/>
      <c r="AB819" s="1"/>
      <c r="AD819" s="1"/>
    </row>
    <row r="820" spans="4:30" ht="12" customHeight="1" x14ac:dyDescent="0.3">
      <c r="D820" s="1"/>
      <c r="F820" s="1"/>
      <c r="H820" s="1"/>
      <c r="J820" s="1"/>
      <c r="N820" s="1"/>
      <c r="R820" s="1"/>
      <c r="V820" s="1"/>
      <c r="Z820" s="1"/>
      <c r="AB820" s="1"/>
      <c r="AD820" s="1"/>
    </row>
    <row r="821" spans="4:30" ht="12" customHeight="1" x14ac:dyDescent="0.3">
      <c r="D821" s="1"/>
      <c r="F821" s="1"/>
      <c r="H821" s="1"/>
      <c r="J821" s="1"/>
      <c r="N821" s="1"/>
      <c r="R821" s="1"/>
      <c r="V821" s="1"/>
      <c r="Z821" s="1"/>
      <c r="AB821" s="1"/>
      <c r="AD821" s="1"/>
    </row>
    <row r="822" spans="4:30" ht="12" customHeight="1" x14ac:dyDescent="0.3">
      <c r="D822" s="1"/>
      <c r="F822" s="1"/>
      <c r="H822" s="1"/>
      <c r="J822" s="1"/>
      <c r="N822" s="1"/>
      <c r="R822" s="1"/>
      <c r="V822" s="1"/>
      <c r="Z822" s="1"/>
      <c r="AB822" s="1"/>
      <c r="AD822" s="1"/>
    </row>
    <row r="823" spans="4:30" ht="12" customHeight="1" x14ac:dyDescent="0.3">
      <c r="D823" s="1"/>
      <c r="F823" s="1"/>
      <c r="H823" s="1"/>
      <c r="J823" s="1"/>
      <c r="N823" s="1"/>
      <c r="R823" s="1"/>
      <c r="V823" s="1"/>
      <c r="Z823" s="1"/>
      <c r="AB823" s="1"/>
      <c r="AD823" s="1"/>
    </row>
    <row r="824" spans="4:30" ht="12" customHeight="1" x14ac:dyDescent="0.3">
      <c r="D824" s="1"/>
      <c r="F824" s="1"/>
      <c r="H824" s="1"/>
      <c r="J824" s="1"/>
      <c r="N824" s="1"/>
      <c r="R824" s="1"/>
      <c r="V824" s="1"/>
      <c r="Z824" s="1"/>
      <c r="AB824" s="1"/>
      <c r="AD824" s="1"/>
    </row>
    <row r="825" spans="4:30" ht="12" customHeight="1" x14ac:dyDescent="0.3">
      <c r="D825" s="1"/>
      <c r="F825" s="1"/>
      <c r="H825" s="1"/>
      <c r="J825" s="1"/>
      <c r="N825" s="1"/>
      <c r="R825" s="1"/>
      <c r="V825" s="1"/>
      <c r="Z825" s="1"/>
      <c r="AB825" s="1"/>
      <c r="AD825" s="1"/>
    </row>
    <row r="826" spans="4:30" ht="12" customHeight="1" x14ac:dyDescent="0.3">
      <c r="D826" s="1"/>
      <c r="F826" s="1"/>
      <c r="H826" s="1"/>
      <c r="J826" s="1"/>
      <c r="N826" s="1"/>
      <c r="R826" s="1"/>
      <c r="V826" s="1"/>
      <c r="Z826" s="1"/>
      <c r="AB826" s="1"/>
      <c r="AD826" s="1"/>
    </row>
    <row r="827" spans="4:30" ht="12" customHeight="1" x14ac:dyDescent="0.3">
      <c r="D827" s="1"/>
      <c r="F827" s="1"/>
      <c r="H827" s="1"/>
      <c r="J827" s="1"/>
      <c r="N827" s="1"/>
      <c r="R827" s="1"/>
      <c r="V827" s="1"/>
      <c r="Z827" s="1"/>
      <c r="AB827" s="1"/>
      <c r="AD827" s="1"/>
    </row>
    <row r="828" spans="4:30" ht="12" customHeight="1" x14ac:dyDescent="0.3">
      <c r="D828" s="1"/>
      <c r="F828" s="1"/>
      <c r="H828" s="1"/>
      <c r="J828" s="1"/>
      <c r="N828" s="1"/>
      <c r="R828" s="1"/>
      <c r="V828" s="1"/>
      <c r="Z828" s="1"/>
      <c r="AB828" s="1"/>
      <c r="AD828" s="1"/>
    </row>
    <row r="829" spans="4:30" ht="12" customHeight="1" x14ac:dyDescent="0.3">
      <c r="D829" s="1"/>
      <c r="F829" s="1"/>
      <c r="H829" s="1"/>
      <c r="J829" s="1"/>
      <c r="N829" s="1"/>
      <c r="R829" s="1"/>
      <c r="V829" s="1"/>
      <c r="Z829" s="1"/>
      <c r="AB829" s="1"/>
      <c r="AD829" s="1"/>
    </row>
    <row r="830" spans="4:30" ht="12" customHeight="1" x14ac:dyDescent="0.3">
      <c r="D830" s="1"/>
      <c r="F830" s="1"/>
      <c r="H830" s="1"/>
      <c r="J830" s="1"/>
      <c r="N830" s="1"/>
      <c r="R830" s="1"/>
      <c r="V830" s="1"/>
      <c r="Z830" s="1"/>
      <c r="AB830" s="1"/>
      <c r="AD830" s="1"/>
    </row>
    <row r="831" spans="4:30" ht="12" customHeight="1" x14ac:dyDescent="0.3">
      <c r="D831" s="1"/>
      <c r="F831" s="1"/>
      <c r="H831" s="1"/>
      <c r="J831" s="1"/>
      <c r="N831" s="1"/>
      <c r="R831" s="1"/>
      <c r="V831" s="1"/>
      <c r="Z831" s="1"/>
      <c r="AB831" s="1"/>
      <c r="AD831" s="1"/>
    </row>
    <row r="832" spans="4:30" ht="12" customHeight="1" x14ac:dyDescent="0.3">
      <c r="D832" s="1"/>
      <c r="F832" s="1"/>
      <c r="H832" s="1"/>
      <c r="J832" s="1"/>
      <c r="N832" s="1"/>
      <c r="R832" s="1"/>
      <c r="V832" s="1"/>
      <c r="Z832" s="1"/>
      <c r="AB832" s="1"/>
      <c r="AD832" s="1"/>
    </row>
    <row r="833" spans="4:30" ht="12" customHeight="1" x14ac:dyDescent="0.3">
      <c r="D833" s="1"/>
      <c r="F833" s="1"/>
      <c r="H833" s="1"/>
      <c r="J833" s="1"/>
      <c r="N833" s="1"/>
      <c r="R833" s="1"/>
      <c r="V833" s="1"/>
      <c r="Z833" s="1"/>
      <c r="AB833" s="1"/>
      <c r="AD833" s="1"/>
    </row>
    <row r="834" spans="4:30" ht="12" customHeight="1" x14ac:dyDescent="0.3">
      <c r="D834" s="1"/>
      <c r="F834" s="1"/>
      <c r="H834" s="1"/>
      <c r="J834" s="1"/>
      <c r="N834" s="1"/>
      <c r="R834" s="1"/>
      <c r="V834" s="1"/>
      <c r="Z834" s="1"/>
      <c r="AB834" s="1"/>
      <c r="AD834" s="1"/>
    </row>
    <row r="835" spans="4:30" ht="12" customHeight="1" x14ac:dyDescent="0.3">
      <c r="D835" s="1"/>
      <c r="F835" s="1"/>
      <c r="H835" s="1"/>
      <c r="J835" s="1"/>
      <c r="N835" s="1"/>
      <c r="R835" s="1"/>
      <c r="V835" s="1"/>
      <c r="Z835" s="1"/>
      <c r="AB835" s="1"/>
      <c r="AD835" s="1"/>
    </row>
    <row r="836" spans="4:30" ht="12" customHeight="1" x14ac:dyDescent="0.3">
      <c r="D836" s="1"/>
      <c r="F836" s="1"/>
      <c r="H836" s="1"/>
      <c r="J836" s="1"/>
      <c r="N836" s="1"/>
      <c r="R836" s="1"/>
      <c r="V836" s="1"/>
      <c r="Z836" s="1"/>
      <c r="AB836" s="1"/>
      <c r="AD836" s="1"/>
    </row>
    <row r="837" spans="4:30" ht="12" customHeight="1" x14ac:dyDescent="0.3">
      <c r="D837" s="1"/>
      <c r="F837" s="1"/>
      <c r="H837" s="1"/>
      <c r="J837" s="1"/>
      <c r="N837" s="1"/>
      <c r="R837" s="1"/>
      <c r="V837" s="1"/>
      <c r="Z837" s="1"/>
      <c r="AB837" s="1"/>
      <c r="AD837" s="1"/>
    </row>
    <row r="838" spans="4:30" ht="12" customHeight="1" x14ac:dyDescent="0.3">
      <c r="D838" s="1"/>
      <c r="F838" s="1"/>
      <c r="H838" s="1"/>
      <c r="J838" s="1"/>
      <c r="N838" s="1"/>
      <c r="R838" s="1"/>
      <c r="V838" s="1"/>
      <c r="Z838" s="1"/>
      <c r="AB838" s="1"/>
      <c r="AD838" s="1"/>
    </row>
    <row r="839" spans="4:30" ht="12" customHeight="1" x14ac:dyDescent="0.3">
      <c r="D839" s="1"/>
      <c r="F839" s="1"/>
      <c r="H839" s="1"/>
      <c r="J839" s="1"/>
      <c r="N839" s="1"/>
      <c r="R839" s="1"/>
      <c r="V839" s="1"/>
      <c r="Z839" s="1"/>
      <c r="AB839" s="1"/>
      <c r="AD839" s="1"/>
    </row>
    <row r="840" spans="4:30" ht="12" customHeight="1" x14ac:dyDescent="0.3">
      <c r="D840" s="1"/>
      <c r="F840" s="1"/>
      <c r="H840" s="1"/>
      <c r="J840" s="1"/>
      <c r="N840" s="1"/>
      <c r="R840" s="1"/>
      <c r="V840" s="1"/>
      <c r="Z840" s="1"/>
      <c r="AB840" s="1"/>
      <c r="AD840" s="1"/>
    </row>
    <row r="841" spans="4:30" ht="12" customHeight="1" x14ac:dyDescent="0.3">
      <c r="D841" s="1"/>
      <c r="F841" s="1"/>
      <c r="H841" s="1"/>
      <c r="J841" s="1"/>
      <c r="N841" s="1"/>
      <c r="R841" s="1"/>
      <c r="V841" s="1"/>
      <c r="Z841" s="1"/>
      <c r="AB841" s="1"/>
      <c r="AD841" s="1"/>
    </row>
    <row r="842" spans="4:30" ht="12" customHeight="1" x14ac:dyDescent="0.3">
      <c r="D842" s="1"/>
      <c r="F842" s="1"/>
      <c r="H842" s="1"/>
      <c r="J842" s="1"/>
      <c r="N842" s="1"/>
      <c r="R842" s="1"/>
      <c r="V842" s="1"/>
      <c r="Z842" s="1"/>
      <c r="AB842" s="1"/>
      <c r="AD842" s="1"/>
    </row>
    <row r="843" spans="4:30" ht="12" customHeight="1" x14ac:dyDescent="0.3">
      <c r="D843" s="1"/>
      <c r="F843" s="1"/>
      <c r="H843" s="1"/>
      <c r="J843" s="1"/>
      <c r="N843" s="1"/>
      <c r="R843" s="1"/>
      <c r="V843" s="1"/>
      <c r="Z843" s="1"/>
      <c r="AB843" s="1"/>
      <c r="AD843" s="1"/>
    </row>
    <row r="844" spans="4:30" ht="12" customHeight="1" x14ac:dyDescent="0.3">
      <c r="D844" s="1"/>
      <c r="F844" s="1"/>
      <c r="H844" s="1"/>
      <c r="J844" s="1"/>
      <c r="N844" s="1"/>
      <c r="R844" s="1"/>
      <c r="V844" s="1"/>
      <c r="Z844" s="1"/>
      <c r="AB844" s="1"/>
      <c r="AD844" s="1"/>
    </row>
    <row r="845" spans="4:30" ht="12" customHeight="1" x14ac:dyDescent="0.3">
      <c r="D845" s="1"/>
      <c r="F845" s="1"/>
      <c r="H845" s="1"/>
      <c r="J845" s="1"/>
      <c r="N845" s="1"/>
      <c r="R845" s="1"/>
      <c r="V845" s="1"/>
      <c r="Z845" s="1"/>
      <c r="AB845" s="1"/>
      <c r="AD845" s="1"/>
    </row>
    <row r="846" spans="4:30" ht="12" customHeight="1" x14ac:dyDescent="0.3">
      <c r="D846" s="1"/>
      <c r="F846" s="1"/>
      <c r="H846" s="1"/>
      <c r="J846" s="1"/>
      <c r="N846" s="1"/>
      <c r="R846" s="1"/>
      <c r="V846" s="1"/>
      <c r="Z846" s="1"/>
      <c r="AB846" s="1"/>
      <c r="AD846" s="1"/>
    </row>
    <row r="847" spans="4:30" ht="12" customHeight="1" x14ac:dyDescent="0.3">
      <c r="D847" s="1"/>
      <c r="F847" s="1"/>
      <c r="H847" s="1"/>
      <c r="J847" s="1"/>
      <c r="N847" s="1"/>
      <c r="R847" s="1"/>
      <c r="V847" s="1"/>
      <c r="Z847" s="1"/>
      <c r="AB847" s="1"/>
      <c r="AD847" s="1"/>
    </row>
    <row r="848" spans="4:30" ht="12" customHeight="1" x14ac:dyDescent="0.3">
      <c r="D848" s="1"/>
      <c r="F848" s="1"/>
      <c r="H848" s="1"/>
      <c r="J848" s="1"/>
      <c r="N848" s="1"/>
      <c r="R848" s="1"/>
      <c r="V848" s="1"/>
      <c r="Z848" s="1"/>
      <c r="AB848" s="1"/>
      <c r="AD848" s="1"/>
    </row>
    <row r="849" spans="4:30" ht="12" customHeight="1" x14ac:dyDescent="0.3">
      <c r="D849" s="1"/>
      <c r="F849" s="1"/>
      <c r="H849" s="1"/>
      <c r="J849" s="1"/>
      <c r="N849" s="1"/>
      <c r="R849" s="1"/>
      <c r="V849" s="1"/>
      <c r="Z849" s="1"/>
      <c r="AB849" s="1"/>
      <c r="AD849" s="1"/>
    </row>
    <row r="850" spans="4:30" ht="12" customHeight="1" x14ac:dyDescent="0.3">
      <c r="D850" s="1"/>
      <c r="F850" s="1"/>
      <c r="H850" s="1"/>
      <c r="J850" s="1"/>
      <c r="N850" s="1"/>
      <c r="R850" s="1"/>
      <c r="V850" s="1"/>
      <c r="Z850" s="1"/>
      <c r="AB850" s="1"/>
      <c r="AD850" s="1"/>
    </row>
    <row r="851" spans="4:30" ht="12" customHeight="1" x14ac:dyDescent="0.3">
      <c r="D851" s="1"/>
      <c r="F851" s="1"/>
      <c r="H851" s="1"/>
      <c r="J851" s="1"/>
      <c r="N851" s="1"/>
      <c r="R851" s="1"/>
      <c r="V851" s="1"/>
      <c r="Z851" s="1"/>
      <c r="AB851" s="1"/>
      <c r="AD851" s="1"/>
    </row>
    <row r="852" spans="4:30" ht="12" customHeight="1" x14ac:dyDescent="0.3">
      <c r="D852" s="1"/>
      <c r="F852" s="1"/>
      <c r="H852" s="1"/>
      <c r="J852" s="1"/>
      <c r="N852" s="1"/>
      <c r="R852" s="1"/>
      <c r="V852" s="1"/>
      <c r="Z852" s="1"/>
      <c r="AB852" s="1"/>
      <c r="AD852" s="1"/>
    </row>
    <row r="853" spans="4:30" ht="12" customHeight="1" x14ac:dyDescent="0.3">
      <c r="D853" s="1"/>
      <c r="F853" s="1"/>
      <c r="H853" s="1"/>
      <c r="J853" s="1"/>
      <c r="N853" s="1"/>
      <c r="R853" s="1"/>
      <c r="V853" s="1"/>
      <c r="Z853" s="1"/>
      <c r="AB853" s="1"/>
      <c r="AD853" s="1"/>
    </row>
    <row r="854" spans="4:30" ht="12" customHeight="1" x14ac:dyDescent="0.3">
      <c r="D854" s="1"/>
      <c r="F854" s="1"/>
      <c r="H854" s="1"/>
      <c r="J854" s="1"/>
      <c r="N854" s="1"/>
      <c r="R854" s="1"/>
      <c r="V854" s="1"/>
      <c r="Z854" s="1"/>
      <c r="AB854" s="1"/>
      <c r="AD854" s="1"/>
    </row>
    <row r="855" spans="4:30" ht="12" customHeight="1" x14ac:dyDescent="0.3">
      <c r="D855" s="1"/>
      <c r="F855" s="1"/>
      <c r="H855" s="1"/>
      <c r="J855" s="1"/>
      <c r="N855" s="1"/>
      <c r="R855" s="1"/>
      <c r="V855" s="1"/>
      <c r="Z855" s="1"/>
      <c r="AB855" s="1"/>
      <c r="AD855" s="1"/>
    </row>
    <row r="856" spans="4:30" ht="12" customHeight="1" x14ac:dyDescent="0.3">
      <c r="D856" s="1"/>
      <c r="F856" s="1"/>
      <c r="H856" s="1"/>
      <c r="J856" s="1"/>
      <c r="N856" s="1"/>
      <c r="R856" s="1"/>
      <c r="V856" s="1"/>
      <c r="Z856" s="1"/>
      <c r="AB856" s="1"/>
      <c r="AD856" s="1"/>
    </row>
    <row r="857" spans="4:30" ht="12" customHeight="1" x14ac:dyDescent="0.3">
      <c r="D857" s="1"/>
      <c r="F857" s="1"/>
      <c r="H857" s="1"/>
      <c r="J857" s="1"/>
      <c r="N857" s="1"/>
      <c r="R857" s="1"/>
      <c r="V857" s="1"/>
      <c r="Z857" s="1"/>
      <c r="AB857" s="1"/>
      <c r="AD857" s="1"/>
    </row>
    <row r="858" spans="4:30" ht="12" customHeight="1" x14ac:dyDescent="0.3">
      <c r="D858" s="1"/>
      <c r="F858" s="1"/>
      <c r="H858" s="1"/>
      <c r="J858" s="1"/>
      <c r="N858" s="1"/>
      <c r="R858" s="1"/>
      <c r="V858" s="1"/>
      <c r="Z858" s="1"/>
      <c r="AB858" s="1"/>
      <c r="AD858" s="1"/>
    </row>
    <row r="859" spans="4:30" ht="12" customHeight="1" x14ac:dyDescent="0.3">
      <c r="D859" s="1"/>
      <c r="F859" s="1"/>
      <c r="H859" s="1"/>
      <c r="J859" s="1"/>
      <c r="N859" s="1"/>
      <c r="R859" s="1"/>
      <c r="V859" s="1"/>
      <c r="Z859" s="1"/>
      <c r="AB859" s="1"/>
      <c r="AD859" s="1"/>
    </row>
    <row r="860" spans="4:30" ht="12" customHeight="1" x14ac:dyDescent="0.3">
      <c r="D860" s="1"/>
      <c r="F860" s="1"/>
      <c r="H860" s="1"/>
      <c r="J860" s="1"/>
      <c r="N860" s="1"/>
      <c r="R860" s="1"/>
      <c r="V860" s="1"/>
      <c r="Z860" s="1"/>
      <c r="AB860" s="1"/>
      <c r="AD860" s="1"/>
    </row>
    <row r="861" spans="4:30" ht="12" customHeight="1" x14ac:dyDescent="0.3">
      <c r="D861" s="1"/>
      <c r="F861" s="1"/>
      <c r="H861" s="1"/>
      <c r="J861" s="1"/>
      <c r="N861" s="1"/>
      <c r="R861" s="1"/>
      <c r="V861" s="1"/>
      <c r="Z861" s="1"/>
      <c r="AB861" s="1"/>
      <c r="AD861" s="1"/>
    </row>
    <row r="862" spans="4:30" ht="12" customHeight="1" x14ac:dyDescent="0.3">
      <c r="D862" s="1"/>
      <c r="F862" s="1"/>
      <c r="H862" s="1"/>
      <c r="J862" s="1"/>
      <c r="N862" s="1"/>
      <c r="R862" s="1"/>
      <c r="V862" s="1"/>
      <c r="Z862" s="1"/>
      <c r="AB862" s="1"/>
      <c r="AD862" s="1"/>
    </row>
    <row r="863" spans="4:30" ht="12" customHeight="1" x14ac:dyDescent="0.3">
      <c r="D863" s="1"/>
      <c r="F863" s="1"/>
      <c r="H863" s="1"/>
      <c r="J863" s="1"/>
      <c r="N863" s="1"/>
      <c r="R863" s="1"/>
      <c r="V863" s="1"/>
      <c r="Z863" s="1"/>
      <c r="AB863" s="1"/>
      <c r="AD863" s="1"/>
    </row>
    <row r="864" spans="4:30" ht="12" customHeight="1" x14ac:dyDescent="0.3">
      <c r="D864" s="1"/>
      <c r="F864" s="1"/>
      <c r="H864" s="1"/>
      <c r="J864" s="1"/>
      <c r="N864" s="1"/>
      <c r="R864" s="1"/>
      <c r="V864" s="1"/>
      <c r="Z864" s="1"/>
      <c r="AB864" s="1"/>
      <c r="AD864" s="1"/>
    </row>
    <row r="865" spans="4:30" ht="12" customHeight="1" x14ac:dyDescent="0.3">
      <c r="D865" s="1"/>
      <c r="F865" s="1"/>
      <c r="H865" s="1"/>
      <c r="J865" s="1"/>
      <c r="N865" s="1"/>
      <c r="R865" s="1"/>
      <c r="V865" s="1"/>
      <c r="Z865" s="1"/>
      <c r="AB865" s="1"/>
      <c r="AD865" s="1"/>
    </row>
    <row r="866" spans="4:30" ht="12" customHeight="1" x14ac:dyDescent="0.3">
      <c r="D866" s="1"/>
      <c r="F866" s="1"/>
      <c r="H866" s="1"/>
      <c r="J866" s="1"/>
      <c r="N866" s="1"/>
      <c r="R866" s="1"/>
      <c r="V866" s="1"/>
      <c r="Z866" s="1"/>
      <c r="AB866" s="1"/>
      <c r="AD866" s="1"/>
    </row>
    <row r="867" spans="4:30" ht="12" customHeight="1" x14ac:dyDescent="0.3">
      <c r="D867" s="1"/>
      <c r="F867" s="1"/>
      <c r="H867" s="1"/>
      <c r="J867" s="1"/>
      <c r="N867" s="1"/>
      <c r="R867" s="1"/>
      <c r="V867" s="1"/>
      <c r="Z867" s="1"/>
      <c r="AB867" s="1"/>
      <c r="AD867" s="1"/>
    </row>
    <row r="868" spans="4:30" ht="12" customHeight="1" x14ac:dyDescent="0.3">
      <c r="D868" s="1"/>
      <c r="F868" s="1"/>
      <c r="H868" s="1"/>
      <c r="J868" s="1"/>
      <c r="N868" s="1"/>
      <c r="R868" s="1"/>
      <c r="V868" s="1"/>
      <c r="Z868" s="1"/>
      <c r="AB868" s="1"/>
      <c r="AD868" s="1"/>
    </row>
    <row r="869" spans="4:30" ht="12" customHeight="1" x14ac:dyDescent="0.3">
      <c r="D869" s="1"/>
      <c r="F869" s="1"/>
      <c r="H869" s="1"/>
      <c r="J869" s="1"/>
      <c r="N869" s="1"/>
      <c r="R869" s="1"/>
      <c r="V869" s="1"/>
      <c r="Z869" s="1"/>
      <c r="AB869" s="1"/>
      <c r="AD869" s="1"/>
    </row>
    <row r="870" spans="4:30" ht="12" customHeight="1" x14ac:dyDescent="0.3">
      <c r="D870" s="1"/>
      <c r="F870" s="1"/>
      <c r="H870" s="1"/>
      <c r="J870" s="1"/>
      <c r="N870" s="1"/>
      <c r="R870" s="1"/>
      <c r="V870" s="1"/>
      <c r="Z870" s="1"/>
      <c r="AB870" s="1"/>
      <c r="AD870" s="1"/>
    </row>
    <row r="871" spans="4:30" ht="12" customHeight="1" x14ac:dyDescent="0.3">
      <c r="D871" s="1"/>
      <c r="F871" s="1"/>
      <c r="H871" s="1"/>
      <c r="J871" s="1"/>
      <c r="N871" s="1"/>
      <c r="R871" s="1"/>
      <c r="V871" s="1"/>
      <c r="Z871" s="1"/>
      <c r="AB871" s="1"/>
      <c r="AD871" s="1"/>
    </row>
    <row r="872" spans="4:30" ht="12" customHeight="1" x14ac:dyDescent="0.3">
      <c r="D872" s="1"/>
      <c r="F872" s="1"/>
      <c r="H872" s="1"/>
      <c r="J872" s="1"/>
      <c r="N872" s="1"/>
      <c r="R872" s="1"/>
      <c r="V872" s="1"/>
      <c r="Z872" s="1"/>
      <c r="AB872" s="1"/>
      <c r="AD872" s="1"/>
    </row>
    <row r="873" spans="4:30" ht="12" customHeight="1" x14ac:dyDescent="0.3">
      <c r="D873" s="1"/>
      <c r="F873" s="1"/>
      <c r="H873" s="1"/>
      <c r="J873" s="1"/>
      <c r="N873" s="1"/>
      <c r="R873" s="1"/>
      <c r="V873" s="1"/>
      <c r="Z873" s="1"/>
      <c r="AB873" s="1"/>
      <c r="AD873" s="1"/>
    </row>
    <row r="874" spans="4:30" ht="12" customHeight="1" x14ac:dyDescent="0.3">
      <c r="D874" s="1"/>
      <c r="F874" s="1"/>
      <c r="H874" s="1"/>
      <c r="J874" s="1"/>
      <c r="N874" s="1"/>
      <c r="R874" s="1"/>
      <c r="V874" s="1"/>
      <c r="Z874" s="1"/>
      <c r="AB874" s="1"/>
      <c r="AD874" s="1"/>
    </row>
    <row r="875" spans="4:30" ht="12" customHeight="1" x14ac:dyDescent="0.3">
      <c r="D875" s="1"/>
      <c r="F875" s="1"/>
      <c r="H875" s="1"/>
      <c r="J875" s="1"/>
      <c r="N875" s="1"/>
      <c r="R875" s="1"/>
      <c r="V875" s="1"/>
      <c r="Z875" s="1"/>
      <c r="AB875" s="1"/>
      <c r="AD875" s="1"/>
    </row>
    <row r="876" spans="4:30" ht="12" customHeight="1" x14ac:dyDescent="0.3">
      <c r="D876" s="1"/>
      <c r="F876" s="1"/>
      <c r="H876" s="1"/>
      <c r="J876" s="1"/>
      <c r="N876" s="1"/>
      <c r="R876" s="1"/>
      <c r="V876" s="1"/>
      <c r="Z876" s="1"/>
      <c r="AB876" s="1"/>
      <c r="AD876" s="1"/>
    </row>
    <row r="877" spans="4:30" ht="12" customHeight="1" x14ac:dyDescent="0.3">
      <c r="D877" s="1"/>
      <c r="F877" s="1"/>
      <c r="H877" s="1"/>
      <c r="J877" s="1"/>
      <c r="N877" s="1"/>
      <c r="R877" s="1"/>
      <c r="V877" s="1"/>
      <c r="Z877" s="1"/>
      <c r="AB877" s="1"/>
      <c r="AD877" s="1"/>
    </row>
    <row r="878" spans="4:30" ht="12" customHeight="1" x14ac:dyDescent="0.3">
      <c r="D878" s="1"/>
      <c r="F878" s="1"/>
      <c r="H878" s="1"/>
      <c r="J878" s="1"/>
      <c r="N878" s="1"/>
      <c r="R878" s="1"/>
      <c r="V878" s="1"/>
      <c r="Z878" s="1"/>
      <c r="AB878" s="1"/>
      <c r="AD878" s="1"/>
    </row>
    <row r="879" spans="4:30" ht="12" customHeight="1" x14ac:dyDescent="0.3">
      <c r="D879" s="1"/>
      <c r="F879" s="1"/>
      <c r="H879" s="1"/>
      <c r="J879" s="1"/>
      <c r="N879" s="1"/>
      <c r="R879" s="1"/>
      <c r="V879" s="1"/>
      <c r="Z879" s="1"/>
      <c r="AB879" s="1"/>
      <c r="AD879" s="1"/>
    </row>
    <row r="880" spans="4:30" ht="12" customHeight="1" x14ac:dyDescent="0.3">
      <c r="D880" s="1"/>
      <c r="F880" s="1"/>
      <c r="H880" s="1"/>
      <c r="J880" s="1"/>
      <c r="N880" s="1"/>
      <c r="R880" s="1"/>
      <c r="V880" s="1"/>
      <c r="Z880" s="1"/>
      <c r="AB880" s="1"/>
      <c r="AD880" s="1"/>
    </row>
    <row r="881" spans="4:30" ht="12" customHeight="1" x14ac:dyDescent="0.3">
      <c r="D881" s="1"/>
      <c r="F881" s="1"/>
      <c r="H881" s="1"/>
      <c r="J881" s="1"/>
      <c r="N881" s="1"/>
      <c r="R881" s="1"/>
      <c r="V881" s="1"/>
      <c r="Z881" s="1"/>
      <c r="AB881" s="1"/>
      <c r="AD881" s="1"/>
    </row>
    <row r="882" spans="4:30" ht="12" customHeight="1" x14ac:dyDescent="0.3">
      <c r="D882" s="1"/>
      <c r="F882" s="1"/>
      <c r="H882" s="1"/>
      <c r="J882" s="1"/>
      <c r="N882" s="1"/>
      <c r="R882" s="1"/>
      <c r="V882" s="1"/>
      <c r="Z882" s="1"/>
      <c r="AB882" s="1"/>
      <c r="AD882" s="1"/>
    </row>
    <row r="883" spans="4:30" ht="12" customHeight="1" x14ac:dyDescent="0.3">
      <c r="D883" s="1"/>
      <c r="F883" s="1"/>
      <c r="H883" s="1"/>
      <c r="J883" s="1"/>
      <c r="N883" s="1"/>
      <c r="R883" s="1"/>
      <c r="V883" s="1"/>
      <c r="Z883" s="1"/>
      <c r="AB883" s="1"/>
      <c r="AD883" s="1"/>
    </row>
    <row r="884" spans="4:30" ht="12" customHeight="1" x14ac:dyDescent="0.3">
      <c r="D884" s="1"/>
      <c r="F884" s="1"/>
      <c r="H884" s="1"/>
      <c r="J884" s="1"/>
      <c r="N884" s="1"/>
      <c r="R884" s="1"/>
      <c r="V884" s="1"/>
      <c r="Z884" s="1"/>
      <c r="AB884" s="1"/>
      <c r="AD884" s="1"/>
    </row>
    <row r="885" spans="4:30" ht="12" customHeight="1" x14ac:dyDescent="0.3">
      <c r="D885" s="1"/>
      <c r="F885" s="1"/>
      <c r="H885" s="1"/>
      <c r="J885" s="1"/>
      <c r="N885" s="1"/>
      <c r="R885" s="1"/>
      <c r="V885" s="1"/>
      <c r="Z885" s="1"/>
      <c r="AB885" s="1"/>
      <c r="AD885" s="1"/>
    </row>
    <row r="886" spans="4:30" ht="12" customHeight="1" x14ac:dyDescent="0.3">
      <c r="D886" s="1"/>
      <c r="F886" s="1"/>
      <c r="H886" s="1"/>
      <c r="J886" s="1"/>
      <c r="N886" s="1"/>
      <c r="R886" s="1"/>
      <c r="V886" s="1"/>
      <c r="Z886" s="1"/>
      <c r="AB886" s="1"/>
      <c r="AD886" s="1"/>
    </row>
    <row r="887" spans="4:30" ht="12" customHeight="1" x14ac:dyDescent="0.3">
      <c r="D887" s="1"/>
      <c r="F887" s="1"/>
      <c r="H887" s="1"/>
      <c r="J887" s="1"/>
      <c r="N887" s="1"/>
      <c r="R887" s="1"/>
      <c r="V887" s="1"/>
      <c r="Z887" s="1"/>
      <c r="AB887" s="1"/>
      <c r="AD887" s="1"/>
    </row>
    <row r="888" spans="4:30" ht="12" customHeight="1" x14ac:dyDescent="0.3">
      <c r="D888" s="1"/>
      <c r="F888" s="1"/>
      <c r="H888" s="1"/>
      <c r="J888" s="1"/>
      <c r="N888" s="1"/>
      <c r="R888" s="1"/>
      <c r="V888" s="1"/>
      <c r="Z888" s="1"/>
      <c r="AB888" s="1"/>
      <c r="AD888" s="1"/>
    </row>
    <row r="889" spans="4:30" ht="12" customHeight="1" x14ac:dyDescent="0.3">
      <c r="D889" s="1"/>
      <c r="F889" s="1"/>
      <c r="H889" s="1"/>
      <c r="J889" s="1"/>
      <c r="N889" s="1"/>
      <c r="R889" s="1"/>
      <c r="V889" s="1"/>
      <c r="Z889" s="1"/>
      <c r="AB889" s="1"/>
      <c r="AD889" s="1"/>
    </row>
    <row r="890" spans="4:30" ht="12" customHeight="1" x14ac:dyDescent="0.3">
      <c r="D890" s="1"/>
      <c r="F890" s="1"/>
      <c r="H890" s="1"/>
      <c r="J890" s="1"/>
      <c r="N890" s="1"/>
      <c r="R890" s="1"/>
      <c r="V890" s="1"/>
      <c r="Z890" s="1"/>
      <c r="AB890" s="1"/>
      <c r="AD890" s="1"/>
    </row>
    <row r="891" spans="4:30" ht="12" customHeight="1" x14ac:dyDescent="0.3">
      <c r="D891" s="1"/>
      <c r="F891" s="1"/>
      <c r="H891" s="1"/>
      <c r="J891" s="1"/>
      <c r="N891" s="1"/>
      <c r="R891" s="1"/>
      <c r="V891" s="1"/>
      <c r="Z891" s="1"/>
      <c r="AB891" s="1"/>
      <c r="AD891" s="1"/>
    </row>
    <row r="892" spans="4:30" ht="12" customHeight="1" x14ac:dyDescent="0.3">
      <c r="D892" s="1"/>
      <c r="F892" s="1"/>
      <c r="H892" s="1"/>
      <c r="J892" s="1"/>
      <c r="N892" s="1"/>
      <c r="R892" s="1"/>
      <c r="V892" s="1"/>
      <c r="Z892" s="1"/>
      <c r="AB892" s="1"/>
      <c r="AD892" s="1"/>
    </row>
    <row r="893" spans="4:30" ht="12" customHeight="1" x14ac:dyDescent="0.3">
      <c r="D893" s="1"/>
      <c r="F893" s="1"/>
      <c r="H893" s="1"/>
      <c r="J893" s="1"/>
      <c r="N893" s="1"/>
      <c r="R893" s="1"/>
      <c r="V893" s="1"/>
      <c r="Z893" s="1"/>
      <c r="AB893" s="1"/>
      <c r="AD893" s="1"/>
    </row>
    <row r="894" spans="4:30" ht="12" customHeight="1" x14ac:dyDescent="0.3">
      <c r="D894" s="1"/>
      <c r="F894" s="1"/>
      <c r="H894" s="1"/>
      <c r="J894" s="1"/>
      <c r="N894" s="1"/>
      <c r="R894" s="1"/>
      <c r="V894" s="1"/>
      <c r="Z894" s="1"/>
      <c r="AB894" s="1"/>
      <c r="AD894" s="1"/>
    </row>
    <row r="895" spans="4:30" ht="12" customHeight="1" x14ac:dyDescent="0.3">
      <c r="D895" s="1"/>
      <c r="F895" s="1"/>
      <c r="H895" s="1"/>
      <c r="J895" s="1"/>
      <c r="N895" s="1"/>
      <c r="R895" s="1"/>
      <c r="V895" s="1"/>
      <c r="Z895" s="1"/>
      <c r="AB895" s="1"/>
      <c r="AD895" s="1"/>
    </row>
    <row r="896" spans="4:30" ht="12" customHeight="1" x14ac:dyDescent="0.3">
      <c r="D896" s="1"/>
      <c r="F896" s="1"/>
      <c r="H896" s="1"/>
      <c r="J896" s="1"/>
      <c r="N896" s="1"/>
      <c r="R896" s="1"/>
      <c r="V896" s="1"/>
      <c r="Z896" s="1"/>
      <c r="AB896" s="1"/>
      <c r="AD896" s="1"/>
    </row>
    <row r="897" spans="4:30" ht="12" customHeight="1" x14ac:dyDescent="0.3">
      <c r="D897" s="1"/>
      <c r="F897" s="1"/>
      <c r="H897" s="1"/>
      <c r="J897" s="1"/>
      <c r="N897" s="1"/>
      <c r="R897" s="1"/>
      <c r="V897" s="1"/>
      <c r="Z897" s="1"/>
      <c r="AB897" s="1"/>
      <c r="AD897" s="1"/>
    </row>
    <row r="898" spans="4:30" ht="12" customHeight="1" x14ac:dyDescent="0.3">
      <c r="D898" s="1"/>
      <c r="F898" s="1"/>
      <c r="H898" s="1"/>
      <c r="J898" s="1"/>
      <c r="N898" s="1"/>
      <c r="R898" s="1"/>
      <c r="V898" s="1"/>
      <c r="Z898" s="1"/>
      <c r="AB898" s="1"/>
      <c r="AD898" s="1"/>
    </row>
    <row r="899" spans="4:30" ht="12" customHeight="1" x14ac:dyDescent="0.3">
      <c r="D899" s="1"/>
      <c r="F899" s="1"/>
      <c r="H899" s="1"/>
      <c r="J899" s="1"/>
      <c r="N899" s="1"/>
      <c r="R899" s="1"/>
      <c r="V899" s="1"/>
      <c r="Z899" s="1"/>
      <c r="AB899" s="1"/>
      <c r="AD899" s="1"/>
    </row>
    <row r="900" spans="4:30" ht="12" customHeight="1" x14ac:dyDescent="0.3">
      <c r="D900" s="1"/>
      <c r="F900" s="1"/>
      <c r="H900" s="1"/>
      <c r="J900" s="1"/>
      <c r="N900" s="1"/>
      <c r="R900" s="1"/>
      <c r="V900" s="1"/>
      <c r="Z900" s="1"/>
      <c r="AB900" s="1"/>
      <c r="AD900" s="1"/>
    </row>
    <row r="901" spans="4:30" ht="12" customHeight="1" x14ac:dyDescent="0.3">
      <c r="D901" s="1"/>
      <c r="F901" s="1"/>
      <c r="H901" s="1"/>
      <c r="J901" s="1"/>
      <c r="N901" s="1"/>
      <c r="R901" s="1"/>
      <c r="V901" s="1"/>
      <c r="Z901" s="1"/>
      <c r="AB901" s="1"/>
      <c r="AD901" s="1"/>
    </row>
    <row r="902" spans="4:30" ht="12" customHeight="1" x14ac:dyDescent="0.3">
      <c r="D902" s="1"/>
      <c r="F902" s="1"/>
      <c r="H902" s="1"/>
      <c r="J902" s="1"/>
      <c r="N902" s="1"/>
      <c r="R902" s="1"/>
      <c r="V902" s="1"/>
      <c r="Z902" s="1"/>
      <c r="AB902" s="1"/>
      <c r="AD902" s="1"/>
    </row>
    <row r="903" spans="4:30" ht="12" customHeight="1" x14ac:dyDescent="0.3">
      <c r="D903" s="1"/>
      <c r="F903" s="1"/>
      <c r="H903" s="1"/>
      <c r="J903" s="1"/>
      <c r="N903" s="1"/>
      <c r="R903" s="1"/>
      <c r="V903" s="1"/>
      <c r="Z903" s="1"/>
      <c r="AB903" s="1"/>
      <c r="AD903" s="1"/>
    </row>
    <row r="904" spans="4:30" ht="12" customHeight="1" x14ac:dyDescent="0.3">
      <c r="D904" s="1"/>
      <c r="F904" s="1"/>
      <c r="H904" s="1"/>
      <c r="J904" s="1"/>
      <c r="N904" s="1"/>
      <c r="R904" s="1"/>
      <c r="V904" s="1"/>
      <c r="Z904" s="1"/>
      <c r="AB904" s="1"/>
      <c r="AD904" s="1"/>
    </row>
    <row r="905" spans="4:30" ht="12" customHeight="1" x14ac:dyDescent="0.3">
      <c r="D905" s="1"/>
      <c r="F905" s="1"/>
      <c r="H905" s="1"/>
      <c r="J905" s="1"/>
      <c r="N905" s="1"/>
      <c r="R905" s="1"/>
      <c r="V905" s="1"/>
      <c r="Z905" s="1"/>
      <c r="AB905" s="1"/>
      <c r="AD905" s="1"/>
    </row>
    <row r="906" spans="4:30" ht="12" customHeight="1" x14ac:dyDescent="0.3">
      <c r="D906" s="1"/>
      <c r="F906" s="1"/>
      <c r="H906" s="1"/>
      <c r="J906" s="1"/>
      <c r="N906" s="1"/>
      <c r="R906" s="1"/>
      <c r="V906" s="1"/>
      <c r="Z906" s="1"/>
      <c r="AB906" s="1"/>
      <c r="AD906" s="1"/>
    </row>
    <row r="907" spans="4:30" ht="12" customHeight="1" x14ac:dyDescent="0.3">
      <c r="D907" s="1"/>
      <c r="F907" s="1"/>
      <c r="H907" s="1"/>
      <c r="J907" s="1"/>
      <c r="N907" s="1"/>
      <c r="R907" s="1"/>
      <c r="V907" s="1"/>
      <c r="Z907" s="1"/>
      <c r="AB907" s="1"/>
      <c r="AD907" s="1"/>
    </row>
    <row r="908" spans="4:30" ht="12" customHeight="1" x14ac:dyDescent="0.3">
      <c r="D908" s="1"/>
      <c r="F908" s="1"/>
      <c r="H908" s="1"/>
      <c r="J908" s="1"/>
      <c r="N908" s="1"/>
      <c r="R908" s="1"/>
      <c r="V908" s="1"/>
      <c r="Z908" s="1"/>
      <c r="AB908" s="1"/>
      <c r="AD908" s="1"/>
    </row>
    <row r="909" spans="4:30" ht="12" customHeight="1" x14ac:dyDescent="0.3">
      <c r="D909" s="1"/>
      <c r="F909" s="1"/>
      <c r="H909" s="1"/>
      <c r="J909" s="1"/>
      <c r="N909" s="1"/>
      <c r="R909" s="1"/>
      <c r="V909" s="1"/>
      <c r="Z909" s="1"/>
      <c r="AB909" s="1"/>
      <c r="AD909" s="1"/>
    </row>
    <row r="910" spans="4:30" ht="12" customHeight="1" x14ac:dyDescent="0.3">
      <c r="D910" s="1"/>
      <c r="F910" s="1"/>
      <c r="H910" s="1"/>
      <c r="J910" s="1"/>
      <c r="N910" s="1"/>
      <c r="R910" s="1"/>
      <c r="V910" s="1"/>
      <c r="Z910" s="1"/>
      <c r="AB910" s="1"/>
      <c r="AD910" s="1"/>
    </row>
    <row r="911" spans="4:30" ht="12" customHeight="1" x14ac:dyDescent="0.3">
      <c r="D911" s="1"/>
      <c r="F911" s="1"/>
      <c r="H911" s="1"/>
      <c r="J911" s="1"/>
      <c r="N911" s="1"/>
      <c r="R911" s="1"/>
      <c r="V911" s="1"/>
      <c r="Z911" s="1"/>
      <c r="AB911" s="1"/>
      <c r="AD911" s="1"/>
    </row>
    <row r="912" spans="4:30" ht="12" customHeight="1" x14ac:dyDescent="0.3">
      <c r="D912" s="1"/>
      <c r="F912" s="1"/>
      <c r="H912" s="1"/>
      <c r="J912" s="1"/>
      <c r="N912" s="1"/>
      <c r="R912" s="1"/>
      <c r="V912" s="1"/>
      <c r="Z912" s="1"/>
      <c r="AB912" s="1"/>
      <c r="AD912" s="1"/>
    </row>
    <row r="913" spans="4:30" ht="12" customHeight="1" x14ac:dyDescent="0.3">
      <c r="D913" s="1"/>
      <c r="F913" s="1"/>
      <c r="H913" s="1"/>
      <c r="J913" s="1"/>
      <c r="N913" s="1"/>
      <c r="R913" s="1"/>
      <c r="V913" s="1"/>
      <c r="Z913" s="1"/>
      <c r="AB913" s="1"/>
      <c r="AD913" s="1"/>
    </row>
    <row r="914" spans="4:30" ht="12" customHeight="1" x14ac:dyDescent="0.3">
      <c r="D914" s="1"/>
      <c r="F914" s="1"/>
      <c r="H914" s="1"/>
      <c r="J914" s="1"/>
      <c r="N914" s="1"/>
      <c r="R914" s="1"/>
      <c r="V914" s="1"/>
      <c r="Z914" s="1"/>
      <c r="AB914" s="1"/>
      <c r="AD914" s="1"/>
    </row>
    <row r="915" spans="4:30" ht="12" customHeight="1" x14ac:dyDescent="0.3">
      <c r="D915" s="1"/>
      <c r="F915" s="1"/>
      <c r="H915" s="1"/>
      <c r="J915" s="1"/>
      <c r="N915" s="1"/>
      <c r="R915" s="1"/>
      <c r="V915" s="1"/>
      <c r="Z915" s="1"/>
      <c r="AB915" s="1"/>
      <c r="AD915" s="1"/>
    </row>
    <row r="916" spans="4:30" ht="12" customHeight="1" x14ac:dyDescent="0.3">
      <c r="D916" s="1"/>
      <c r="F916" s="1"/>
      <c r="H916" s="1"/>
      <c r="J916" s="1"/>
      <c r="N916" s="1"/>
      <c r="R916" s="1"/>
      <c r="V916" s="1"/>
      <c r="Z916" s="1"/>
      <c r="AB916" s="1"/>
      <c r="AD916" s="1"/>
    </row>
    <row r="917" spans="4:30" ht="12" customHeight="1" x14ac:dyDescent="0.3">
      <c r="D917" s="1"/>
      <c r="F917" s="1"/>
      <c r="H917" s="1"/>
      <c r="J917" s="1"/>
      <c r="N917" s="1"/>
      <c r="R917" s="1"/>
      <c r="V917" s="1"/>
      <c r="Z917" s="1"/>
      <c r="AB917" s="1"/>
      <c r="AD917" s="1"/>
    </row>
    <row r="918" spans="4:30" ht="12" customHeight="1" x14ac:dyDescent="0.3">
      <c r="D918" s="1"/>
      <c r="F918" s="1"/>
      <c r="H918" s="1"/>
      <c r="J918" s="1"/>
      <c r="N918" s="1"/>
      <c r="R918" s="1"/>
      <c r="V918" s="1"/>
      <c r="Z918" s="1"/>
      <c r="AB918" s="1"/>
      <c r="AD918" s="1"/>
    </row>
    <row r="919" spans="4:30" ht="12" customHeight="1" x14ac:dyDescent="0.3">
      <c r="D919" s="1"/>
      <c r="F919" s="1"/>
      <c r="H919" s="1"/>
      <c r="J919" s="1"/>
      <c r="N919" s="1"/>
      <c r="R919" s="1"/>
      <c r="V919" s="1"/>
      <c r="Z919" s="1"/>
      <c r="AB919" s="1"/>
      <c r="AD919" s="1"/>
    </row>
    <row r="920" spans="4:30" ht="12" customHeight="1" x14ac:dyDescent="0.3">
      <c r="D920" s="1"/>
      <c r="F920" s="1"/>
      <c r="H920" s="1"/>
      <c r="J920" s="1"/>
      <c r="N920" s="1"/>
      <c r="R920" s="1"/>
      <c r="V920" s="1"/>
      <c r="Z920" s="1"/>
      <c r="AB920" s="1"/>
      <c r="AD920" s="1"/>
    </row>
    <row r="921" spans="4:30" ht="12" customHeight="1" x14ac:dyDescent="0.3">
      <c r="D921" s="1"/>
      <c r="F921" s="1"/>
      <c r="H921" s="1"/>
      <c r="J921" s="1"/>
      <c r="N921" s="1"/>
      <c r="R921" s="1"/>
      <c r="V921" s="1"/>
      <c r="Z921" s="1"/>
      <c r="AB921" s="1"/>
      <c r="AD921" s="1"/>
    </row>
    <row r="922" spans="4:30" ht="12" customHeight="1" x14ac:dyDescent="0.3">
      <c r="D922" s="1"/>
      <c r="F922" s="1"/>
      <c r="H922" s="1"/>
      <c r="J922" s="1"/>
      <c r="N922" s="1"/>
      <c r="R922" s="1"/>
      <c r="V922" s="1"/>
      <c r="Z922" s="1"/>
      <c r="AB922" s="1"/>
      <c r="AD922" s="1"/>
    </row>
    <row r="923" spans="4:30" ht="12" customHeight="1" x14ac:dyDescent="0.3">
      <c r="D923" s="1"/>
      <c r="F923" s="1"/>
      <c r="H923" s="1"/>
      <c r="J923" s="1"/>
      <c r="N923" s="1"/>
      <c r="R923" s="1"/>
      <c r="V923" s="1"/>
      <c r="Z923" s="1"/>
      <c r="AB923" s="1"/>
      <c r="AD923" s="1"/>
    </row>
    <row r="924" spans="4:30" ht="12" customHeight="1" x14ac:dyDescent="0.3">
      <c r="D924" s="1"/>
      <c r="F924" s="1"/>
      <c r="H924" s="1"/>
      <c r="J924" s="1"/>
      <c r="N924" s="1"/>
      <c r="R924" s="1"/>
      <c r="V924" s="1"/>
      <c r="Z924" s="1"/>
      <c r="AB924" s="1"/>
      <c r="AD924" s="1"/>
    </row>
    <row r="925" spans="4:30" ht="12" customHeight="1" x14ac:dyDescent="0.3">
      <c r="D925" s="1"/>
      <c r="F925" s="1"/>
      <c r="H925" s="1"/>
      <c r="J925" s="1"/>
      <c r="N925" s="1"/>
      <c r="R925" s="1"/>
      <c r="V925" s="1"/>
      <c r="Z925" s="1"/>
      <c r="AB925" s="1"/>
      <c r="AD925" s="1"/>
    </row>
    <row r="926" spans="4:30" ht="12" customHeight="1" x14ac:dyDescent="0.3">
      <c r="D926" s="1"/>
      <c r="F926" s="1"/>
      <c r="H926" s="1"/>
      <c r="J926" s="1"/>
      <c r="N926" s="1"/>
      <c r="R926" s="1"/>
      <c r="V926" s="1"/>
      <c r="Z926" s="1"/>
      <c r="AB926" s="1"/>
      <c r="AD926" s="1"/>
    </row>
    <row r="927" spans="4:30" ht="12" customHeight="1" x14ac:dyDescent="0.3">
      <c r="D927" s="1"/>
      <c r="F927" s="1"/>
      <c r="H927" s="1"/>
      <c r="J927" s="1"/>
      <c r="N927" s="1"/>
      <c r="R927" s="1"/>
      <c r="V927" s="1"/>
      <c r="Z927" s="1"/>
      <c r="AB927" s="1"/>
      <c r="AD927" s="1"/>
    </row>
    <row r="928" spans="4:30" ht="12" customHeight="1" x14ac:dyDescent="0.3">
      <c r="D928" s="1"/>
      <c r="F928" s="1"/>
      <c r="H928" s="1"/>
      <c r="J928" s="1"/>
      <c r="N928" s="1"/>
      <c r="R928" s="1"/>
      <c r="V928" s="1"/>
      <c r="Z928" s="1"/>
      <c r="AB928" s="1"/>
      <c r="AD928" s="1"/>
    </row>
    <row r="929" spans="4:30" ht="12" customHeight="1" x14ac:dyDescent="0.3">
      <c r="D929" s="1"/>
      <c r="F929" s="1"/>
      <c r="H929" s="1"/>
      <c r="J929" s="1"/>
      <c r="N929" s="1"/>
      <c r="R929" s="1"/>
      <c r="V929" s="1"/>
      <c r="Z929" s="1"/>
      <c r="AB929" s="1"/>
      <c r="AD929" s="1"/>
    </row>
    <row r="930" spans="4:30" ht="12" customHeight="1" x14ac:dyDescent="0.3">
      <c r="D930" s="1"/>
      <c r="F930" s="1"/>
      <c r="H930" s="1"/>
      <c r="J930" s="1"/>
      <c r="N930" s="1"/>
      <c r="R930" s="1"/>
      <c r="V930" s="1"/>
      <c r="Z930" s="1"/>
      <c r="AB930" s="1"/>
      <c r="AD930" s="1"/>
    </row>
    <row r="931" spans="4:30" ht="12" customHeight="1" x14ac:dyDescent="0.3">
      <c r="D931" s="1"/>
      <c r="F931" s="1"/>
      <c r="H931" s="1"/>
      <c r="J931" s="1"/>
      <c r="N931" s="1"/>
      <c r="R931" s="1"/>
      <c r="V931" s="1"/>
      <c r="Z931" s="1"/>
      <c r="AB931" s="1"/>
      <c r="AD931" s="1"/>
    </row>
    <row r="932" spans="4:30" ht="12" customHeight="1" x14ac:dyDescent="0.3">
      <c r="D932" s="1"/>
      <c r="F932" s="1"/>
      <c r="H932" s="1"/>
      <c r="J932" s="1"/>
      <c r="N932" s="1"/>
      <c r="R932" s="1"/>
      <c r="V932" s="1"/>
      <c r="Z932" s="1"/>
      <c r="AB932" s="1"/>
      <c r="AD932" s="1"/>
    </row>
    <row r="933" spans="4:30" ht="12" customHeight="1" x14ac:dyDescent="0.3">
      <c r="D933" s="1"/>
      <c r="F933" s="1"/>
      <c r="H933" s="1"/>
      <c r="J933" s="1"/>
      <c r="N933" s="1"/>
      <c r="R933" s="1"/>
      <c r="V933" s="1"/>
      <c r="Z933" s="1"/>
      <c r="AB933" s="1"/>
      <c r="AD933" s="1"/>
    </row>
    <row r="934" spans="4:30" ht="12" customHeight="1" x14ac:dyDescent="0.3">
      <c r="D934" s="1"/>
      <c r="F934" s="1"/>
      <c r="H934" s="1"/>
      <c r="J934" s="1"/>
      <c r="N934" s="1"/>
      <c r="R934" s="1"/>
      <c r="V934" s="1"/>
      <c r="Z934" s="1"/>
      <c r="AB934" s="1"/>
      <c r="AD934" s="1"/>
    </row>
    <row r="935" spans="4:30" ht="12" customHeight="1" x14ac:dyDescent="0.3">
      <c r="D935" s="1"/>
      <c r="F935" s="1"/>
      <c r="H935" s="1"/>
      <c r="J935" s="1"/>
      <c r="N935" s="1"/>
      <c r="R935" s="1"/>
      <c r="V935" s="1"/>
      <c r="Z935" s="1"/>
      <c r="AB935" s="1"/>
      <c r="AD935" s="1"/>
    </row>
    <row r="936" spans="4:30" ht="12" customHeight="1" x14ac:dyDescent="0.3">
      <c r="D936" s="1"/>
      <c r="F936" s="1"/>
      <c r="H936" s="1"/>
      <c r="J936" s="1"/>
      <c r="N936" s="1"/>
      <c r="R936" s="1"/>
      <c r="V936" s="1"/>
      <c r="Z936" s="1"/>
      <c r="AB936" s="1"/>
      <c r="AD936" s="1"/>
    </row>
    <row r="937" spans="4:30" ht="12" customHeight="1" x14ac:dyDescent="0.3">
      <c r="D937" s="1"/>
      <c r="F937" s="1"/>
      <c r="H937" s="1"/>
      <c r="J937" s="1"/>
      <c r="N937" s="1"/>
      <c r="R937" s="1"/>
      <c r="V937" s="1"/>
      <c r="Z937" s="1"/>
      <c r="AB937" s="1"/>
      <c r="AD937" s="1"/>
    </row>
    <row r="938" spans="4:30" ht="12" customHeight="1" x14ac:dyDescent="0.3">
      <c r="D938" s="1"/>
      <c r="F938" s="1"/>
      <c r="H938" s="1"/>
      <c r="J938" s="1"/>
      <c r="N938" s="1"/>
      <c r="R938" s="1"/>
      <c r="V938" s="1"/>
      <c r="Z938" s="1"/>
      <c r="AB938" s="1"/>
      <c r="AD938" s="1"/>
    </row>
    <row r="939" spans="4:30" ht="12" customHeight="1" x14ac:dyDescent="0.3">
      <c r="D939" s="1"/>
      <c r="F939" s="1"/>
      <c r="H939" s="1"/>
      <c r="J939" s="1"/>
      <c r="N939" s="1"/>
      <c r="R939" s="1"/>
      <c r="V939" s="1"/>
      <c r="Z939" s="1"/>
      <c r="AB939" s="1"/>
      <c r="AD939" s="1"/>
    </row>
    <row r="940" spans="4:30" ht="12" customHeight="1" x14ac:dyDescent="0.3">
      <c r="D940" s="1"/>
      <c r="F940" s="1"/>
      <c r="H940" s="1"/>
      <c r="J940" s="1"/>
      <c r="N940" s="1"/>
      <c r="R940" s="1"/>
      <c r="V940" s="1"/>
      <c r="Z940" s="1"/>
      <c r="AB940" s="1"/>
      <c r="AD940" s="1"/>
    </row>
    <row r="941" spans="4:30" ht="12" customHeight="1" x14ac:dyDescent="0.3">
      <c r="D941" s="1"/>
      <c r="F941" s="1"/>
      <c r="H941" s="1"/>
      <c r="J941" s="1"/>
      <c r="N941" s="1"/>
      <c r="R941" s="1"/>
      <c r="V941" s="1"/>
      <c r="Z941" s="1"/>
      <c r="AB941" s="1"/>
      <c r="AD941" s="1"/>
    </row>
    <row r="942" spans="4:30" ht="12" customHeight="1" x14ac:dyDescent="0.3">
      <c r="D942" s="1"/>
      <c r="F942" s="1"/>
      <c r="H942" s="1"/>
      <c r="J942" s="1"/>
      <c r="N942" s="1"/>
      <c r="R942" s="1"/>
      <c r="V942" s="1"/>
      <c r="Z942" s="1"/>
      <c r="AB942" s="1"/>
      <c r="AD942" s="1"/>
    </row>
    <row r="943" spans="4:30" ht="12" customHeight="1" x14ac:dyDescent="0.3">
      <c r="D943" s="1"/>
      <c r="F943" s="1"/>
      <c r="H943" s="1"/>
      <c r="J943" s="1"/>
      <c r="N943" s="1"/>
      <c r="R943" s="1"/>
      <c r="V943" s="1"/>
      <c r="Z943" s="1"/>
      <c r="AB943" s="1"/>
      <c r="AD943" s="1"/>
    </row>
    <row r="944" spans="4:30" ht="12" customHeight="1" x14ac:dyDescent="0.3">
      <c r="D944" s="1"/>
      <c r="F944" s="1"/>
      <c r="H944" s="1"/>
      <c r="J944" s="1"/>
      <c r="N944" s="1"/>
      <c r="R944" s="1"/>
      <c r="V944" s="1"/>
      <c r="Z944" s="1"/>
      <c r="AB944" s="1"/>
      <c r="AD944" s="1"/>
    </row>
    <row r="945" spans="4:30" ht="12" customHeight="1" x14ac:dyDescent="0.3">
      <c r="D945" s="1"/>
      <c r="F945" s="1"/>
      <c r="H945" s="1"/>
      <c r="J945" s="1"/>
      <c r="N945" s="1"/>
      <c r="R945" s="1"/>
      <c r="V945" s="1"/>
      <c r="Z945" s="1"/>
      <c r="AB945" s="1"/>
      <c r="AD945" s="1"/>
    </row>
    <row r="946" spans="4:30" ht="12" customHeight="1" x14ac:dyDescent="0.3">
      <c r="D946" s="1"/>
      <c r="F946" s="1"/>
      <c r="H946" s="1"/>
      <c r="J946" s="1"/>
      <c r="N946" s="1"/>
      <c r="R946" s="1"/>
      <c r="V946" s="1"/>
      <c r="Z946" s="1"/>
      <c r="AB946" s="1"/>
      <c r="AD946" s="1"/>
    </row>
    <row r="947" spans="4:30" ht="12" customHeight="1" x14ac:dyDescent="0.3">
      <c r="D947" s="1"/>
      <c r="F947" s="1"/>
      <c r="H947" s="1"/>
      <c r="J947" s="1"/>
      <c r="N947" s="1"/>
      <c r="R947" s="1"/>
      <c r="V947" s="1"/>
      <c r="Z947" s="1"/>
      <c r="AB947" s="1"/>
      <c r="AD947" s="1"/>
    </row>
    <row r="948" spans="4:30" ht="12" customHeight="1" x14ac:dyDescent="0.3">
      <c r="D948" s="1"/>
      <c r="F948" s="1"/>
      <c r="H948" s="1"/>
      <c r="J948" s="1"/>
      <c r="N948" s="1"/>
      <c r="R948" s="1"/>
      <c r="V948" s="1"/>
      <c r="Z948" s="1"/>
      <c r="AB948" s="1"/>
      <c r="AD948" s="1"/>
    </row>
    <row r="949" spans="4:30" ht="12" customHeight="1" x14ac:dyDescent="0.3">
      <c r="D949" s="1"/>
      <c r="F949" s="1"/>
      <c r="H949" s="1"/>
      <c r="J949" s="1"/>
      <c r="N949" s="1"/>
      <c r="R949" s="1"/>
      <c r="V949" s="1"/>
      <c r="Z949" s="1"/>
      <c r="AB949" s="1"/>
      <c r="AD949" s="1"/>
    </row>
    <row r="950" spans="4:30" ht="12" customHeight="1" x14ac:dyDescent="0.3">
      <c r="D950" s="1"/>
      <c r="F950" s="1"/>
      <c r="H950" s="1"/>
      <c r="J950" s="1"/>
      <c r="N950" s="1"/>
      <c r="R950" s="1"/>
      <c r="V950" s="1"/>
      <c r="Z950" s="1"/>
      <c r="AB950" s="1"/>
      <c r="AD950" s="1"/>
    </row>
    <row r="951" spans="4:30" ht="12" customHeight="1" x14ac:dyDescent="0.3">
      <c r="D951" s="1"/>
      <c r="F951" s="1"/>
      <c r="H951" s="1"/>
      <c r="J951" s="1"/>
      <c r="N951" s="1"/>
      <c r="R951" s="1"/>
      <c r="V951" s="1"/>
      <c r="Z951" s="1"/>
      <c r="AB951" s="1"/>
      <c r="AD951" s="1"/>
    </row>
    <row r="952" spans="4:30" ht="12" customHeight="1" x14ac:dyDescent="0.3">
      <c r="D952" s="1"/>
      <c r="F952" s="1"/>
      <c r="H952" s="1"/>
      <c r="J952" s="1"/>
      <c r="N952" s="1"/>
      <c r="R952" s="1"/>
      <c r="V952" s="1"/>
      <c r="Z952" s="1"/>
      <c r="AB952" s="1"/>
      <c r="AD952" s="1"/>
    </row>
    <row r="953" spans="4:30" ht="12" customHeight="1" x14ac:dyDescent="0.3">
      <c r="D953" s="1"/>
      <c r="F953" s="1"/>
      <c r="H953" s="1"/>
      <c r="J953" s="1"/>
      <c r="N953" s="1"/>
      <c r="R953" s="1"/>
      <c r="V953" s="1"/>
      <c r="Z953" s="1"/>
      <c r="AB953" s="1"/>
      <c r="AD953" s="1"/>
    </row>
    <row r="954" spans="4:30" ht="12" customHeight="1" x14ac:dyDescent="0.3">
      <c r="D954" s="1"/>
      <c r="F954" s="1"/>
      <c r="H954" s="1"/>
      <c r="J954" s="1"/>
      <c r="N954" s="1"/>
      <c r="R954" s="1"/>
      <c r="V954" s="1"/>
      <c r="Z954" s="1"/>
      <c r="AB954" s="1"/>
      <c r="AD954" s="1"/>
    </row>
    <row r="955" spans="4:30" ht="12" customHeight="1" x14ac:dyDescent="0.3">
      <c r="D955" s="1"/>
      <c r="F955" s="1"/>
      <c r="H955" s="1"/>
      <c r="J955" s="1"/>
      <c r="N955" s="1"/>
      <c r="R955" s="1"/>
      <c r="V955" s="1"/>
      <c r="Z955" s="1"/>
      <c r="AB955" s="1"/>
      <c r="AD955" s="1"/>
    </row>
    <row r="956" spans="4:30" ht="12" customHeight="1" x14ac:dyDescent="0.3">
      <c r="D956" s="1"/>
      <c r="F956" s="1"/>
      <c r="H956" s="1"/>
      <c r="J956" s="1"/>
      <c r="N956" s="1"/>
      <c r="R956" s="1"/>
      <c r="V956" s="1"/>
      <c r="Z956" s="1"/>
      <c r="AB956" s="1"/>
      <c r="AD956" s="1"/>
    </row>
    <row r="957" spans="4:30" ht="12" customHeight="1" x14ac:dyDescent="0.3">
      <c r="D957" s="1"/>
      <c r="F957" s="1"/>
      <c r="H957" s="1"/>
      <c r="J957" s="1"/>
      <c r="N957" s="1"/>
      <c r="R957" s="1"/>
      <c r="V957" s="1"/>
      <c r="Z957" s="1"/>
      <c r="AB957" s="1"/>
      <c r="AD957" s="1"/>
    </row>
    <row r="958" spans="4:30" ht="12" customHeight="1" x14ac:dyDescent="0.3">
      <c r="D958" s="1"/>
      <c r="F958" s="1"/>
      <c r="H958" s="1"/>
      <c r="J958" s="1"/>
      <c r="N958" s="1"/>
      <c r="R958" s="1"/>
      <c r="V958" s="1"/>
      <c r="Z958" s="1"/>
      <c r="AB958" s="1"/>
      <c r="AD958" s="1"/>
    </row>
    <row r="959" spans="4:30" ht="12" customHeight="1" x14ac:dyDescent="0.3">
      <c r="D959" s="1"/>
      <c r="F959" s="1"/>
      <c r="H959" s="1"/>
      <c r="J959" s="1"/>
      <c r="N959" s="1"/>
      <c r="R959" s="1"/>
      <c r="V959" s="1"/>
      <c r="Z959" s="1"/>
      <c r="AB959" s="1"/>
      <c r="AD959" s="1"/>
    </row>
    <row r="960" spans="4:30" ht="12" customHeight="1" x14ac:dyDescent="0.3">
      <c r="D960" s="1"/>
      <c r="F960" s="1"/>
      <c r="H960" s="1"/>
      <c r="J960" s="1"/>
      <c r="N960" s="1"/>
      <c r="R960" s="1"/>
      <c r="V960" s="1"/>
      <c r="Z960" s="1"/>
      <c r="AB960" s="1"/>
      <c r="AD960" s="1"/>
    </row>
    <row r="961" spans="4:30" ht="12" customHeight="1" x14ac:dyDescent="0.3">
      <c r="D961" s="1"/>
      <c r="F961" s="1"/>
      <c r="H961" s="1"/>
      <c r="J961" s="1"/>
      <c r="N961" s="1"/>
      <c r="R961" s="1"/>
      <c r="V961" s="1"/>
      <c r="Z961" s="1"/>
      <c r="AB961" s="1"/>
      <c r="AD961" s="1"/>
    </row>
    <row r="962" spans="4:30" ht="12" customHeight="1" x14ac:dyDescent="0.3">
      <c r="D962" s="1"/>
      <c r="F962" s="1"/>
      <c r="H962" s="1"/>
      <c r="J962" s="1"/>
      <c r="N962" s="1"/>
      <c r="R962" s="1"/>
      <c r="V962" s="1"/>
      <c r="Z962" s="1"/>
      <c r="AB962" s="1"/>
      <c r="AD962" s="1"/>
    </row>
    <row r="963" spans="4:30" ht="12" customHeight="1" x14ac:dyDescent="0.3">
      <c r="D963" s="1"/>
      <c r="F963" s="1"/>
      <c r="H963" s="1"/>
      <c r="J963" s="1"/>
      <c r="N963" s="1"/>
      <c r="R963" s="1"/>
      <c r="V963" s="1"/>
      <c r="Z963" s="1"/>
      <c r="AB963" s="1"/>
      <c r="AD963" s="1"/>
    </row>
    <row r="964" spans="4:30" ht="12" customHeight="1" x14ac:dyDescent="0.3">
      <c r="D964" s="1"/>
      <c r="F964" s="1"/>
      <c r="H964" s="1"/>
      <c r="J964" s="1"/>
      <c r="N964" s="1"/>
      <c r="R964" s="1"/>
      <c r="V964" s="1"/>
      <c r="Z964" s="1"/>
      <c r="AB964" s="1"/>
      <c r="AD964" s="1"/>
    </row>
    <row r="965" spans="4:30" ht="12" customHeight="1" x14ac:dyDescent="0.3">
      <c r="D965" s="1"/>
      <c r="F965" s="1"/>
      <c r="H965" s="1"/>
      <c r="J965" s="1"/>
      <c r="N965" s="1"/>
      <c r="R965" s="1"/>
      <c r="V965" s="1"/>
      <c r="Z965" s="1"/>
      <c r="AB965" s="1"/>
      <c r="AD965" s="1"/>
    </row>
    <row r="966" spans="4:30" ht="12" customHeight="1" x14ac:dyDescent="0.3">
      <c r="D966" s="1"/>
      <c r="F966" s="1"/>
      <c r="H966" s="1"/>
      <c r="J966" s="1"/>
      <c r="N966" s="1"/>
      <c r="R966" s="1"/>
      <c r="V966" s="1"/>
      <c r="Z966" s="1"/>
      <c r="AB966" s="1"/>
      <c r="AD966" s="1"/>
    </row>
    <row r="967" spans="4:30" ht="12" customHeight="1" x14ac:dyDescent="0.3">
      <c r="D967" s="1"/>
      <c r="F967" s="1"/>
      <c r="H967" s="1"/>
      <c r="J967" s="1"/>
      <c r="N967" s="1"/>
      <c r="R967" s="1"/>
      <c r="V967" s="1"/>
      <c r="Z967" s="1"/>
      <c r="AB967" s="1"/>
      <c r="AD967" s="1"/>
    </row>
    <row r="968" spans="4:30" ht="12" customHeight="1" x14ac:dyDescent="0.3">
      <c r="D968" s="1"/>
      <c r="F968" s="1"/>
      <c r="H968" s="1"/>
      <c r="J968" s="1"/>
      <c r="N968" s="1"/>
      <c r="R968" s="1"/>
      <c r="V968" s="1"/>
      <c r="Z968" s="1"/>
      <c r="AB968" s="1"/>
      <c r="AD968" s="1"/>
    </row>
    <row r="969" spans="4:30" ht="12" customHeight="1" x14ac:dyDescent="0.3">
      <c r="D969" s="1"/>
      <c r="F969" s="1"/>
      <c r="H969" s="1"/>
      <c r="J969" s="1"/>
      <c r="N969" s="1"/>
      <c r="R969" s="1"/>
      <c r="V969" s="1"/>
      <c r="Z969" s="1"/>
      <c r="AB969" s="1"/>
      <c r="AD969" s="1"/>
    </row>
    <row r="970" spans="4:30" ht="12" customHeight="1" x14ac:dyDescent="0.3">
      <c r="D970" s="1"/>
      <c r="F970" s="1"/>
      <c r="H970" s="1"/>
      <c r="J970" s="1"/>
      <c r="N970" s="1"/>
      <c r="R970" s="1"/>
      <c r="V970" s="1"/>
      <c r="Z970" s="1"/>
      <c r="AB970" s="1"/>
      <c r="AD970" s="1"/>
    </row>
    <row r="971" spans="4:30" ht="12" customHeight="1" x14ac:dyDescent="0.3">
      <c r="D971" s="1"/>
      <c r="F971" s="1"/>
      <c r="H971" s="1"/>
      <c r="J971" s="1"/>
      <c r="N971" s="1"/>
      <c r="R971" s="1"/>
      <c r="V971" s="1"/>
      <c r="Z971" s="1"/>
      <c r="AB971" s="1"/>
      <c r="AD971" s="1"/>
    </row>
    <row r="972" spans="4:30" ht="12" customHeight="1" x14ac:dyDescent="0.3">
      <c r="D972" s="1"/>
      <c r="F972" s="1"/>
      <c r="H972" s="1"/>
      <c r="J972" s="1"/>
      <c r="N972" s="1"/>
      <c r="R972" s="1"/>
      <c r="V972" s="1"/>
      <c r="Z972" s="1"/>
      <c r="AB972" s="1"/>
      <c r="AD972" s="1"/>
    </row>
    <row r="973" spans="4:30" ht="12" customHeight="1" x14ac:dyDescent="0.3">
      <c r="D973" s="1"/>
      <c r="F973" s="1"/>
      <c r="H973" s="1"/>
      <c r="J973" s="1"/>
      <c r="N973" s="1"/>
      <c r="R973" s="1"/>
      <c r="V973" s="1"/>
      <c r="Z973" s="1"/>
      <c r="AB973" s="1"/>
      <c r="AD973" s="1"/>
    </row>
    <row r="974" spans="4:30" ht="12" customHeight="1" x14ac:dyDescent="0.3">
      <c r="D974" s="1"/>
      <c r="F974" s="1"/>
      <c r="H974" s="1"/>
      <c r="J974" s="1"/>
      <c r="N974" s="1"/>
      <c r="R974" s="1"/>
      <c r="V974" s="1"/>
      <c r="Z974" s="1"/>
      <c r="AB974" s="1"/>
      <c r="AD974" s="1"/>
    </row>
    <row r="975" spans="4:30" ht="12" customHeight="1" x14ac:dyDescent="0.3">
      <c r="D975" s="1"/>
      <c r="F975" s="1"/>
      <c r="H975" s="1"/>
      <c r="J975" s="1"/>
      <c r="N975" s="1"/>
      <c r="R975" s="1"/>
      <c r="V975" s="1"/>
      <c r="Z975" s="1"/>
      <c r="AB975" s="1"/>
      <c r="AD975" s="1"/>
    </row>
    <row r="976" spans="4:30" ht="12" customHeight="1" x14ac:dyDescent="0.3">
      <c r="D976" s="1"/>
      <c r="F976" s="1"/>
      <c r="H976" s="1"/>
      <c r="J976" s="1"/>
      <c r="N976" s="1"/>
      <c r="R976" s="1"/>
      <c r="V976" s="1"/>
      <c r="Z976" s="1"/>
      <c r="AB976" s="1"/>
      <c r="AD976" s="1"/>
    </row>
    <row r="977" spans="4:30" ht="12" customHeight="1" x14ac:dyDescent="0.3">
      <c r="D977" s="1"/>
      <c r="F977" s="1"/>
      <c r="H977" s="1"/>
      <c r="J977" s="1"/>
      <c r="N977" s="1"/>
      <c r="R977" s="1"/>
      <c r="V977" s="1"/>
      <c r="Z977" s="1"/>
      <c r="AB977" s="1"/>
      <c r="AD977" s="1"/>
    </row>
    <row r="978" spans="4:30" ht="12" customHeight="1" x14ac:dyDescent="0.3">
      <c r="D978" s="1"/>
      <c r="F978" s="1"/>
      <c r="H978" s="1"/>
      <c r="J978" s="1"/>
      <c r="N978" s="1"/>
      <c r="R978" s="1"/>
      <c r="V978" s="1"/>
      <c r="Z978" s="1"/>
      <c r="AB978" s="1"/>
      <c r="AD978" s="1"/>
    </row>
    <row r="979" spans="4:30" ht="12" customHeight="1" x14ac:dyDescent="0.3">
      <c r="D979" s="1"/>
      <c r="F979" s="1"/>
      <c r="H979" s="1"/>
      <c r="J979" s="1"/>
      <c r="N979" s="1"/>
      <c r="R979" s="1"/>
      <c r="V979" s="1"/>
      <c r="Z979" s="1"/>
      <c r="AB979" s="1"/>
      <c r="AD979" s="1"/>
    </row>
    <row r="980" spans="4:30" ht="12" customHeight="1" x14ac:dyDescent="0.3">
      <c r="D980" s="1"/>
      <c r="F980" s="1"/>
      <c r="H980" s="1"/>
      <c r="J980" s="1"/>
      <c r="N980" s="1"/>
      <c r="R980" s="1"/>
      <c r="V980" s="1"/>
      <c r="Z980" s="1"/>
      <c r="AB980" s="1"/>
      <c r="AD980" s="1"/>
    </row>
    <row r="981" spans="4:30" ht="12" customHeight="1" x14ac:dyDescent="0.3">
      <c r="D981" s="1"/>
      <c r="F981" s="1"/>
      <c r="H981" s="1"/>
      <c r="J981" s="1"/>
      <c r="N981" s="1"/>
      <c r="R981" s="1"/>
      <c r="V981" s="1"/>
      <c r="Z981" s="1"/>
      <c r="AB981" s="1"/>
      <c r="AD981" s="1"/>
    </row>
    <row r="982" spans="4:30" ht="12" customHeight="1" x14ac:dyDescent="0.3">
      <c r="D982" s="1"/>
      <c r="F982" s="1"/>
      <c r="H982" s="1"/>
      <c r="J982" s="1"/>
      <c r="N982" s="1"/>
      <c r="R982" s="1"/>
      <c r="V982" s="1"/>
      <c r="Z982" s="1"/>
      <c r="AB982" s="1"/>
      <c r="AD982" s="1"/>
    </row>
    <row r="983" spans="4:30" ht="12" customHeight="1" x14ac:dyDescent="0.3">
      <c r="D983" s="1"/>
      <c r="F983" s="1"/>
      <c r="H983" s="1"/>
      <c r="J983" s="1"/>
      <c r="N983" s="1"/>
      <c r="R983" s="1"/>
      <c r="V983" s="1"/>
      <c r="Z983" s="1"/>
      <c r="AB983" s="1"/>
      <c r="AD983" s="1"/>
    </row>
    <row r="984" spans="4:30" ht="12" customHeight="1" x14ac:dyDescent="0.3">
      <c r="D984" s="1"/>
      <c r="F984" s="1"/>
      <c r="H984" s="1"/>
      <c r="J984" s="1"/>
      <c r="N984" s="1"/>
      <c r="R984" s="1"/>
      <c r="V984" s="1"/>
      <c r="Z984" s="1"/>
      <c r="AB984" s="1"/>
      <c r="AD984" s="1"/>
    </row>
    <row r="985" spans="4:30" ht="12" customHeight="1" x14ac:dyDescent="0.3">
      <c r="D985" s="1"/>
      <c r="F985" s="1"/>
      <c r="H985" s="1"/>
      <c r="J985" s="1"/>
      <c r="N985" s="1"/>
      <c r="R985" s="1"/>
      <c r="V985" s="1"/>
      <c r="Z985" s="1"/>
      <c r="AB985" s="1"/>
      <c r="AD985" s="1"/>
    </row>
    <row r="986" spans="4:30" ht="12" customHeight="1" x14ac:dyDescent="0.3">
      <c r="D986" s="1"/>
      <c r="F986" s="1"/>
      <c r="H986" s="1"/>
      <c r="J986" s="1"/>
      <c r="N986" s="1"/>
      <c r="R986" s="1"/>
      <c r="V986" s="1"/>
      <c r="Z986" s="1"/>
      <c r="AB986" s="1"/>
      <c r="AD986" s="1"/>
    </row>
    <row r="987" spans="4:30" ht="12" customHeight="1" x14ac:dyDescent="0.3">
      <c r="D987" s="1"/>
      <c r="F987" s="1"/>
      <c r="H987" s="1"/>
      <c r="J987" s="1"/>
      <c r="N987" s="1"/>
      <c r="R987" s="1"/>
      <c r="V987" s="1"/>
      <c r="Z987" s="1"/>
      <c r="AB987" s="1"/>
      <c r="AD987" s="1"/>
    </row>
    <row r="988" spans="4:30" ht="12" customHeight="1" x14ac:dyDescent="0.3">
      <c r="D988" s="1"/>
      <c r="F988" s="1"/>
      <c r="H988" s="1"/>
      <c r="J988" s="1"/>
      <c r="N988" s="1"/>
      <c r="R988" s="1"/>
      <c r="V988" s="1"/>
      <c r="Z988" s="1"/>
      <c r="AB988" s="1"/>
      <c r="AD988" s="1"/>
    </row>
    <row r="989" spans="4:30" ht="12" customHeight="1" x14ac:dyDescent="0.3">
      <c r="D989" s="1"/>
      <c r="F989" s="1"/>
      <c r="H989" s="1"/>
      <c r="J989" s="1"/>
      <c r="N989" s="1"/>
      <c r="R989" s="1"/>
      <c r="V989" s="1"/>
      <c r="Z989" s="1"/>
      <c r="AB989" s="1"/>
      <c r="AD989" s="1"/>
    </row>
    <row r="990" spans="4:30" ht="12" customHeight="1" x14ac:dyDescent="0.3">
      <c r="D990" s="1"/>
      <c r="F990" s="1"/>
      <c r="H990" s="1"/>
      <c r="J990" s="1"/>
      <c r="N990" s="1"/>
      <c r="R990" s="1"/>
      <c r="V990" s="1"/>
      <c r="Z990" s="1"/>
      <c r="AB990" s="1"/>
      <c r="AD990" s="1"/>
    </row>
    <row r="991" spans="4:30" ht="12" customHeight="1" x14ac:dyDescent="0.3">
      <c r="D991" s="1"/>
      <c r="F991" s="1"/>
      <c r="H991" s="1"/>
      <c r="J991" s="1"/>
      <c r="N991" s="1"/>
      <c r="R991" s="1"/>
      <c r="V991" s="1"/>
      <c r="Z991" s="1"/>
      <c r="AB991" s="1"/>
      <c r="AD991" s="1"/>
    </row>
    <row r="992" spans="4:30" ht="12" customHeight="1" x14ac:dyDescent="0.3">
      <c r="D992" s="1"/>
      <c r="F992" s="1"/>
      <c r="H992" s="1"/>
      <c r="J992" s="1"/>
      <c r="N992" s="1"/>
      <c r="R992" s="1"/>
      <c r="V992" s="1"/>
      <c r="Z992" s="1"/>
      <c r="AB992" s="1"/>
      <c r="AD992" s="1"/>
    </row>
    <row r="993" spans="4:30" ht="12" customHeight="1" x14ac:dyDescent="0.3">
      <c r="D993" s="1"/>
      <c r="F993" s="1"/>
      <c r="H993" s="1"/>
      <c r="J993" s="1"/>
      <c r="N993" s="1"/>
      <c r="R993" s="1"/>
      <c r="V993" s="1"/>
      <c r="Z993" s="1"/>
      <c r="AB993" s="1"/>
      <c r="AD993" s="1"/>
    </row>
    <row r="994" spans="4:30" ht="12" customHeight="1" x14ac:dyDescent="0.3">
      <c r="D994" s="1"/>
      <c r="F994" s="1"/>
      <c r="H994" s="1"/>
      <c r="J994" s="1"/>
      <c r="N994" s="1"/>
      <c r="R994" s="1"/>
      <c r="V994" s="1"/>
      <c r="Z994" s="1"/>
      <c r="AB994" s="1"/>
      <c r="AD994" s="1"/>
    </row>
    <row r="995" spans="4:30" ht="12" customHeight="1" x14ac:dyDescent="0.3">
      <c r="D995" s="1"/>
      <c r="F995" s="1"/>
      <c r="H995" s="1"/>
      <c r="J995" s="1"/>
      <c r="N995" s="1"/>
      <c r="R995" s="1"/>
      <c r="V995" s="1"/>
      <c r="Z995" s="1"/>
      <c r="AB995" s="1"/>
      <c r="AD995" s="1"/>
    </row>
    <row r="996" spans="4:30" ht="12" customHeight="1" x14ac:dyDescent="0.3">
      <c r="D996" s="1"/>
      <c r="F996" s="1"/>
      <c r="H996" s="1"/>
      <c r="J996" s="1"/>
      <c r="N996" s="1"/>
      <c r="R996" s="1"/>
      <c r="V996" s="1"/>
      <c r="Z996" s="1"/>
      <c r="AB996" s="1"/>
      <c r="AD996" s="1"/>
    </row>
    <row r="997" spans="4:30" ht="12" customHeight="1" x14ac:dyDescent="0.3">
      <c r="D997" s="1"/>
      <c r="F997" s="1"/>
      <c r="H997" s="1"/>
      <c r="J997" s="1"/>
      <c r="N997" s="1"/>
      <c r="R997" s="1"/>
      <c r="V997" s="1"/>
      <c r="Z997" s="1"/>
      <c r="AB997" s="1"/>
      <c r="AD997" s="1"/>
    </row>
    <row r="998" spans="4:30" ht="12" customHeight="1" x14ac:dyDescent="0.3">
      <c r="D998" s="1"/>
      <c r="F998" s="1"/>
      <c r="H998" s="1"/>
      <c r="J998" s="1"/>
      <c r="N998" s="1"/>
      <c r="R998" s="1"/>
      <c r="V998" s="1"/>
      <c r="Z998" s="1"/>
      <c r="AB998" s="1"/>
      <c r="AD998" s="1"/>
    </row>
    <row r="999" spans="4:30" ht="12" customHeight="1" x14ac:dyDescent="0.3">
      <c r="D999" s="1"/>
      <c r="F999" s="1"/>
      <c r="H999" s="1"/>
      <c r="J999" s="1"/>
      <c r="N999" s="1"/>
      <c r="R999" s="1"/>
      <c r="V999" s="1"/>
      <c r="Z999" s="1"/>
      <c r="AB999" s="1"/>
      <c r="AD999" s="1"/>
    </row>
    <row r="1000" spans="4:30" ht="12" customHeight="1" x14ac:dyDescent="0.3">
      <c r="D1000" s="1"/>
      <c r="F1000" s="1"/>
      <c r="H1000" s="1"/>
      <c r="J1000" s="1"/>
      <c r="N1000" s="1"/>
      <c r="R1000" s="1"/>
      <c r="V1000" s="1"/>
      <c r="Z1000" s="1"/>
      <c r="AB1000" s="1"/>
      <c r="AD1000" s="1"/>
    </row>
    <row r="1001" spans="4:30" ht="12" customHeight="1" x14ac:dyDescent="0.3">
      <c r="D1001" s="1"/>
      <c r="F1001" s="1"/>
      <c r="H1001" s="1"/>
      <c r="J1001" s="1"/>
      <c r="N1001" s="1"/>
      <c r="R1001" s="1"/>
      <c r="V1001" s="1"/>
      <c r="Z1001" s="1"/>
      <c r="AB1001" s="1"/>
      <c r="AD1001" s="1"/>
    </row>
    <row r="1002" spans="4:30" ht="12" customHeight="1" x14ac:dyDescent="0.3">
      <c r="D1002" s="1"/>
      <c r="F1002" s="1"/>
      <c r="H1002" s="1"/>
      <c r="J1002" s="1"/>
      <c r="N1002" s="1"/>
      <c r="R1002" s="1"/>
      <c r="V1002" s="1"/>
      <c r="Z1002" s="1"/>
      <c r="AB1002" s="1"/>
      <c r="AD1002" s="1"/>
    </row>
    <row r="1003" spans="4:30" ht="12" customHeight="1" x14ac:dyDescent="0.3">
      <c r="D1003" s="1"/>
      <c r="F1003" s="1"/>
      <c r="H1003" s="1"/>
      <c r="J1003" s="1"/>
      <c r="N1003" s="1"/>
      <c r="R1003" s="1"/>
      <c r="V1003" s="1"/>
      <c r="Z1003" s="1"/>
      <c r="AB1003" s="1"/>
      <c r="AD1003" s="1"/>
    </row>
    <row r="1004" spans="4:30" ht="12" customHeight="1" x14ac:dyDescent="0.3">
      <c r="D1004" s="1"/>
      <c r="F1004" s="1"/>
      <c r="H1004" s="1"/>
      <c r="J1004" s="1"/>
      <c r="N1004" s="1"/>
      <c r="R1004" s="1"/>
      <c r="V1004" s="1"/>
      <c r="Z1004" s="1"/>
      <c r="AB1004" s="1"/>
      <c r="AD1004" s="1"/>
    </row>
    <row r="1005" spans="4:30" ht="12" customHeight="1" x14ac:dyDescent="0.3">
      <c r="D1005" s="1"/>
      <c r="F1005" s="1"/>
      <c r="H1005" s="1"/>
      <c r="J1005" s="1"/>
      <c r="N1005" s="1"/>
      <c r="R1005" s="1"/>
      <c r="V1005" s="1"/>
      <c r="Z1005" s="1"/>
      <c r="AB1005" s="1"/>
      <c r="AD1005" s="1"/>
    </row>
    <row r="1006" spans="4:30" ht="12" customHeight="1" x14ac:dyDescent="0.3">
      <c r="D1006" s="1"/>
      <c r="F1006" s="1"/>
      <c r="H1006" s="1"/>
      <c r="J1006" s="1"/>
      <c r="N1006" s="1"/>
      <c r="R1006" s="1"/>
      <c r="V1006" s="1"/>
      <c r="Z1006" s="1"/>
      <c r="AB1006" s="1"/>
      <c r="AD1006" s="1"/>
    </row>
    <row r="1007" spans="4:30" ht="12" customHeight="1" x14ac:dyDescent="0.3">
      <c r="D1007" s="1"/>
      <c r="F1007" s="1"/>
      <c r="H1007" s="1"/>
      <c r="J1007" s="1"/>
      <c r="N1007" s="1"/>
      <c r="R1007" s="1"/>
      <c r="V1007" s="1"/>
      <c r="Z1007" s="1"/>
      <c r="AB1007" s="1"/>
      <c r="AD1007" s="1"/>
    </row>
    <row r="1008" spans="4:30" ht="12" customHeight="1" x14ac:dyDescent="0.3">
      <c r="D1008" s="1"/>
      <c r="F1008" s="1"/>
      <c r="H1008" s="1"/>
      <c r="J1008" s="1"/>
      <c r="N1008" s="1"/>
      <c r="R1008" s="1"/>
      <c r="V1008" s="1"/>
      <c r="Z1008" s="1"/>
      <c r="AB1008" s="1"/>
      <c r="AD1008" s="1"/>
    </row>
    <row r="1009" spans="4:30" ht="12" customHeight="1" x14ac:dyDescent="0.3">
      <c r="D1009" s="1"/>
      <c r="F1009" s="1"/>
      <c r="H1009" s="1"/>
      <c r="J1009" s="1"/>
      <c r="N1009" s="1"/>
      <c r="R1009" s="1"/>
      <c r="V1009" s="1"/>
      <c r="Z1009" s="1"/>
      <c r="AB1009" s="1"/>
      <c r="AD1009" s="1"/>
    </row>
    <row r="1010" spans="4:30" ht="12" customHeight="1" x14ac:dyDescent="0.3">
      <c r="D1010" s="1"/>
      <c r="F1010" s="1"/>
      <c r="H1010" s="1"/>
      <c r="J1010" s="1"/>
      <c r="N1010" s="1"/>
      <c r="R1010" s="1"/>
      <c r="V1010" s="1"/>
      <c r="Z1010" s="1"/>
      <c r="AB1010" s="1"/>
      <c r="AD1010" s="1"/>
    </row>
    <row r="1011" spans="4:30" ht="12" customHeight="1" x14ac:dyDescent="0.3">
      <c r="D1011" s="1"/>
      <c r="F1011" s="1"/>
      <c r="H1011" s="1"/>
      <c r="J1011" s="1"/>
      <c r="N1011" s="1"/>
      <c r="R1011" s="1"/>
      <c r="V1011" s="1"/>
      <c r="Z1011" s="1"/>
      <c r="AB1011" s="1"/>
      <c r="AD1011" s="1"/>
    </row>
    <row r="1012" spans="4:30" ht="12" customHeight="1" x14ac:dyDescent="0.3">
      <c r="D1012" s="1"/>
      <c r="F1012" s="1"/>
      <c r="H1012" s="1"/>
      <c r="J1012" s="1"/>
      <c r="N1012" s="1"/>
      <c r="R1012" s="1"/>
      <c r="V1012" s="1"/>
      <c r="Z1012" s="1"/>
      <c r="AB1012" s="1"/>
      <c r="AD1012" s="1"/>
    </row>
    <row r="1013" spans="4:30" ht="12" customHeight="1" x14ac:dyDescent="0.3">
      <c r="D1013" s="1"/>
      <c r="F1013" s="1"/>
      <c r="H1013" s="1"/>
      <c r="J1013" s="1"/>
      <c r="N1013" s="1"/>
      <c r="R1013" s="1"/>
      <c r="V1013" s="1"/>
      <c r="Z1013" s="1"/>
      <c r="AB1013" s="1"/>
      <c r="AD1013" s="1"/>
    </row>
    <row r="1014" spans="4:30" ht="12" customHeight="1" x14ac:dyDescent="0.3">
      <c r="D1014" s="1"/>
      <c r="F1014" s="1"/>
      <c r="H1014" s="1"/>
      <c r="J1014" s="1"/>
      <c r="N1014" s="1"/>
      <c r="R1014" s="1"/>
      <c r="V1014" s="1"/>
      <c r="Z1014" s="1"/>
      <c r="AB1014" s="1"/>
      <c r="AD1014" s="1"/>
    </row>
    <row r="1015" spans="4:30" ht="12" customHeight="1" x14ac:dyDescent="0.3">
      <c r="D1015" s="1"/>
      <c r="F1015" s="1"/>
      <c r="H1015" s="1"/>
      <c r="J1015" s="1"/>
      <c r="N1015" s="1"/>
      <c r="R1015" s="1"/>
      <c r="V1015" s="1"/>
      <c r="Z1015" s="1"/>
      <c r="AB1015" s="1"/>
      <c r="AD1015" s="1"/>
    </row>
    <row r="1016" spans="4:30" ht="12" customHeight="1" x14ac:dyDescent="0.3">
      <c r="D1016" s="1"/>
      <c r="F1016" s="1"/>
      <c r="H1016" s="1"/>
      <c r="J1016" s="1"/>
      <c r="N1016" s="1"/>
      <c r="R1016" s="1"/>
      <c r="V1016" s="1"/>
      <c r="Z1016" s="1"/>
      <c r="AB1016" s="1"/>
      <c r="AD1016" s="1"/>
    </row>
    <row r="1017" spans="4:30" ht="12" customHeight="1" x14ac:dyDescent="0.3">
      <c r="D1017" s="1"/>
      <c r="F1017" s="1"/>
      <c r="H1017" s="1"/>
      <c r="J1017" s="1"/>
      <c r="N1017" s="1"/>
      <c r="R1017" s="1"/>
      <c r="V1017" s="1"/>
      <c r="Z1017" s="1"/>
      <c r="AB1017" s="1"/>
      <c r="AD1017" s="1"/>
    </row>
    <row r="1018" spans="4:30" ht="12" customHeight="1" x14ac:dyDescent="0.3">
      <c r="D1018" s="1"/>
      <c r="F1018" s="1"/>
      <c r="H1018" s="1"/>
      <c r="J1018" s="1"/>
      <c r="N1018" s="1"/>
      <c r="R1018" s="1"/>
      <c r="V1018" s="1"/>
      <c r="Z1018" s="1"/>
      <c r="AB1018" s="1"/>
      <c r="AD1018" s="1"/>
    </row>
    <row r="1019" spans="4:30" ht="12" customHeight="1" x14ac:dyDescent="0.3">
      <c r="D1019" s="1"/>
      <c r="F1019" s="1"/>
      <c r="H1019" s="1"/>
      <c r="J1019" s="1"/>
      <c r="N1019" s="1"/>
      <c r="R1019" s="1"/>
      <c r="V1019" s="1"/>
      <c r="Z1019" s="1"/>
      <c r="AB1019" s="1"/>
      <c r="AD1019" s="1"/>
    </row>
    <row r="1020" spans="4:30" ht="12" customHeight="1" x14ac:dyDescent="0.3">
      <c r="D1020" s="1"/>
      <c r="F1020" s="1"/>
      <c r="H1020" s="1"/>
      <c r="J1020" s="1"/>
      <c r="N1020" s="1"/>
      <c r="R1020" s="1"/>
      <c r="V1020" s="1"/>
      <c r="Z1020" s="1"/>
      <c r="AB1020" s="1"/>
      <c r="AD1020" s="1"/>
    </row>
    <row r="1021" spans="4:30" ht="12" customHeight="1" x14ac:dyDescent="0.3">
      <c r="D1021" s="1"/>
      <c r="F1021" s="1"/>
      <c r="H1021" s="1"/>
      <c r="J1021" s="1"/>
      <c r="N1021" s="1"/>
      <c r="R1021" s="1"/>
      <c r="V1021" s="1"/>
      <c r="Z1021" s="1"/>
      <c r="AB1021" s="1"/>
      <c r="AD1021" s="1"/>
    </row>
    <row r="1022" spans="4:30" ht="12" customHeight="1" x14ac:dyDescent="0.3">
      <c r="D1022" s="1"/>
      <c r="F1022" s="1"/>
      <c r="H1022" s="1"/>
      <c r="J1022" s="1"/>
      <c r="N1022" s="1"/>
      <c r="R1022" s="1"/>
      <c r="V1022" s="1"/>
      <c r="Z1022" s="1"/>
      <c r="AB1022" s="1"/>
      <c r="AD1022" s="1"/>
    </row>
    <row r="1023" spans="4:30" ht="12" customHeight="1" x14ac:dyDescent="0.3">
      <c r="D1023" s="1"/>
      <c r="F1023" s="1"/>
      <c r="H1023" s="1"/>
      <c r="J1023" s="1"/>
      <c r="N1023" s="1"/>
      <c r="R1023" s="1"/>
      <c r="V1023" s="1"/>
      <c r="Z1023" s="1"/>
      <c r="AB1023" s="1"/>
      <c r="AD1023" s="1"/>
    </row>
    <row r="1024" spans="4:30" ht="12" customHeight="1" x14ac:dyDescent="0.3">
      <c r="D1024" s="1"/>
      <c r="F1024" s="1"/>
      <c r="H1024" s="1"/>
      <c r="J1024" s="1"/>
      <c r="N1024" s="1"/>
      <c r="R1024" s="1"/>
      <c r="V1024" s="1"/>
      <c r="Z1024" s="1"/>
      <c r="AB1024" s="1"/>
      <c r="AD1024" s="1"/>
    </row>
    <row r="1025" spans="4:30" ht="12" customHeight="1" x14ac:dyDescent="0.3">
      <c r="D1025" s="1"/>
      <c r="F1025" s="1"/>
      <c r="H1025" s="1"/>
      <c r="J1025" s="1"/>
      <c r="N1025" s="1"/>
      <c r="R1025" s="1"/>
      <c r="V1025" s="1"/>
      <c r="Z1025" s="1"/>
      <c r="AB1025" s="1"/>
      <c r="AD1025" s="1"/>
    </row>
    <row r="1026" spans="4:30" ht="12" customHeight="1" x14ac:dyDescent="0.3">
      <c r="D1026" s="1"/>
      <c r="F1026" s="1"/>
      <c r="H1026" s="1"/>
      <c r="J1026" s="1"/>
      <c r="N1026" s="1"/>
      <c r="R1026" s="1"/>
      <c r="V1026" s="1"/>
      <c r="Z1026" s="1"/>
      <c r="AB1026" s="1"/>
      <c r="AD1026" s="1"/>
    </row>
    <row r="1027" spans="4:30" ht="12" customHeight="1" x14ac:dyDescent="0.3">
      <c r="D1027" s="1"/>
      <c r="F1027" s="1"/>
      <c r="H1027" s="1"/>
      <c r="J1027" s="1"/>
      <c r="N1027" s="1"/>
      <c r="R1027" s="1"/>
      <c r="V1027" s="1"/>
      <c r="Z1027" s="1"/>
      <c r="AB1027" s="1"/>
      <c r="AD1027" s="1"/>
    </row>
    <row r="1028" spans="4:30" ht="12" customHeight="1" x14ac:dyDescent="0.3">
      <c r="D1028" s="1"/>
      <c r="F1028" s="1"/>
      <c r="H1028" s="1"/>
      <c r="J1028" s="1"/>
      <c r="N1028" s="1"/>
      <c r="R1028" s="1"/>
      <c r="V1028" s="1"/>
      <c r="Z1028" s="1"/>
      <c r="AB1028" s="1"/>
      <c r="AD1028" s="1"/>
    </row>
    <row r="1029" spans="4:30" ht="12" customHeight="1" x14ac:dyDescent="0.3">
      <c r="D1029" s="1"/>
      <c r="F1029" s="1"/>
      <c r="H1029" s="1"/>
      <c r="J1029" s="1"/>
      <c r="N1029" s="1"/>
      <c r="R1029" s="1"/>
      <c r="V1029" s="1"/>
      <c r="Z1029" s="1"/>
      <c r="AB1029" s="1"/>
      <c r="AD1029" s="1"/>
    </row>
    <row r="1030" spans="4:30" ht="12" customHeight="1" x14ac:dyDescent="0.3">
      <c r="D1030" s="1"/>
      <c r="F1030" s="1"/>
      <c r="H1030" s="1"/>
      <c r="J1030" s="1"/>
      <c r="N1030" s="1"/>
      <c r="R1030" s="1"/>
      <c r="V1030" s="1"/>
      <c r="Z1030" s="1"/>
      <c r="AB1030" s="1"/>
      <c r="AD1030" s="1"/>
    </row>
    <row r="1031" spans="4:30" ht="12" customHeight="1" x14ac:dyDescent="0.3">
      <c r="D1031" s="1"/>
      <c r="F1031" s="1"/>
      <c r="H1031" s="1"/>
      <c r="J1031" s="1"/>
      <c r="N1031" s="1"/>
      <c r="R1031" s="1"/>
      <c r="V1031" s="1"/>
      <c r="Z1031" s="1"/>
      <c r="AB1031" s="1"/>
      <c r="AD1031" s="1"/>
    </row>
    <row r="1032" spans="4:30" ht="12" customHeight="1" x14ac:dyDescent="0.3">
      <c r="D1032" s="1"/>
      <c r="F1032" s="1"/>
      <c r="H1032" s="1"/>
      <c r="J1032" s="1"/>
      <c r="N1032" s="1"/>
      <c r="R1032" s="1"/>
      <c r="V1032" s="1"/>
      <c r="Z1032" s="1"/>
      <c r="AB1032" s="1"/>
      <c r="AD1032" s="1"/>
    </row>
    <row r="1033" spans="4:30" ht="12" customHeight="1" x14ac:dyDescent="0.3">
      <c r="D1033" s="1"/>
      <c r="F1033" s="1"/>
      <c r="H1033" s="1"/>
      <c r="J1033" s="1"/>
      <c r="N1033" s="1"/>
      <c r="R1033" s="1"/>
      <c r="V1033" s="1"/>
      <c r="Z1033" s="1"/>
      <c r="AB1033" s="1"/>
      <c r="AD1033" s="1"/>
    </row>
    <row r="1034" spans="4:30" ht="12" customHeight="1" x14ac:dyDescent="0.3">
      <c r="D1034" s="1"/>
      <c r="F1034" s="1"/>
      <c r="H1034" s="1"/>
      <c r="J1034" s="1"/>
      <c r="N1034" s="1"/>
      <c r="R1034" s="1"/>
      <c r="V1034" s="1"/>
      <c r="Z1034" s="1"/>
      <c r="AB1034" s="1"/>
      <c r="AD1034" s="1"/>
    </row>
    <row r="1035" spans="4:30" ht="12" customHeight="1" x14ac:dyDescent="0.3">
      <c r="D1035" s="1"/>
      <c r="F1035" s="1"/>
      <c r="H1035" s="1"/>
      <c r="J1035" s="1"/>
      <c r="N1035" s="1"/>
      <c r="R1035" s="1"/>
      <c r="V1035" s="1"/>
      <c r="Z1035" s="1"/>
      <c r="AB1035" s="1"/>
      <c r="AD1035" s="1"/>
    </row>
    <row r="1036" spans="4:30" ht="12" customHeight="1" x14ac:dyDescent="0.3">
      <c r="D1036" s="1"/>
      <c r="F1036" s="1"/>
      <c r="H1036" s="1"/>
      <c r="J1036" s="1"/>
      <c r="N1036" s="1"/>
      <c r="R1036" s="1"/>
      <c r="V1036" s="1"/>
      <c r="Z1036" s="1"/>
      <c r="AB1036" s="1"/>
      <c r="AD1036" s="1"/>
    </row>
    <row r="1037" spans="4:30" ht="12" customHeight="1" x14ac:dyDescent="0.3">
      <c r="D1037" s="1"/>
      <c r="F1037" s="1"/>
      <c r="H1037" s="1"/>
      <c r="J1037" s="1"/>
      <c r="N1037" s="1"/>
      <c r="R1037" s="1"/>
      <c r="V1037" s="1"/>
      <c r="Z1037" s="1"/>
      <c r="AB1037" s="1"/>
      <c r="AD1037" s="1"/>
    </row>
    <row r="1038" spans="4:30" ht="12" customHeight="1" x14ac:dyDescent="0.3">
      <c r="D1038" s="1"/>
      <c r="F1038" s="1"/>
      <c r="H1038" s="1"/>
      <c r="J1038" s="1"/>
      <c r="N1038" s="1"/>
      <c r="R1038" s="1"/>
      <c r="V1038" s="1"/>
      <c r="Z1038" s="1"/>
      <c r="AB1038" s="1"/>
      <c r="AD1038" s="1"/>
    </row>
    <row r="1039" spans="4:30" ht="12" customHeight="1" x14ac:dyDescent="0.3">
      <c r="D1039" s="1"/>
      <c r="F1039" s="1"/>
      <c r="H1039" s="1"/>
      <c r="J1039" s="1"/>
      <c r="N1039" s="1"/>
      <c r="R1039" s="1"/>
      <c r="V1039" s="1"/>
      <c r="Z1039" s="1"/>
      <c r="AB1039" s="1"/>
      <c r="AD1039" s="1"/>
    </row>
    <row r="1040" spans="4:30" ht="12" customHeight="1" x14ac:dyDescent="0.3">
      <c r="D1040" s="1"/>
      <c r="F1040" s="1"/>
      <c r="H1040" s="1"/>
      <c r="J1040" s="1"/>
      <c r="N1040" s="1"/>
      <c r="R1040" s="1"/>
      <c r="V1040" s="1"/>
      <c r="Z1040" s="1"/>
      <c r="AB1040" s="1"/>
      <c r="AD1040" s="1"/>
    </row>
    <row r="1041" spans="4:30" ht="12" customHeight="1" x14ac:dyDescent="0.3">
      <c r="D1041" s="1"/>
      <c r="F1041" s="1"/>
      <c r="H1041" s="1"/>
      <c r="J1041" s="1"/>
      <c r="N1041" s="1"/>
      <c r="R1041" s="1"/>
      <c r="V1041" s="1"/>
      <c r="Z1041" s="1"/>
      <c r="AB1041" s="1"/>
      <c r="AD1041" s="1"/>
    </row>
    <row r="1042" spans="4:30" ht="12" customHeight="1" x14ac:dyDescent="0.3">
      <c r="D1042" s="1"/>
      <c r="F1042" s="1"/>
      <c r="H1042" s="1"/>
      <c r="J1042" s="1"/>
      <c r="N1042" s="1"/>
      <c r="R1042" s="1"/>
      <c r="V1042" s="1"/>
      <c r="Z1042" s="1"/>
      <c r="AB1042" s="1"/>
      <c r="AD1042" s="1"/>
    </row>
    <row r="1043" spans="4:30" ht="12" customHeight="1" x14ac:dyDescent="0.3">
      <c r="D1043" s="1"/>
      <c r="F1043" s="1"/>
      <c r="H1043" s="1"/>
      <c r="J1043" s="1"/>
      <c r="N1043" s="1"/>
      <c r="R1043" s="1"/>
      <c r="V1043" s="1"/>
      <c r="Z1043" s="1"/>
      <c r="AB1043" s="1"/>
      <c r="AD1043" s="1"/>
    </row>
    <row r="1044" spans="4:30" ht="12" customHeight="1" x14ac:dyDescent="0.3">
      <c r="D1044" s="1"/>
      <c r="F1044" s="1"/>
      <c r="H1044" s="1"/>
      <c r="J1044" s="1"/>
      <c r="N1044" s="1"/>
      <c r="R1044" s="1"/>
      <c r="V1044" s="1"/>
      <c r="Z1044" s="1"/>
      <c r="AB1044" s="1"/>
      <c r="AD1044" s="1"/>
    </row>
    <row r="1045" spans="4:30" ht="12" customHeight="1" x14ac:dyDescent="0.3">
      <c r="D1045" s="1"/>
      <c r="F1045" s="1"/>
      <c r="H1045" s="1"/>
      <c r="J1045" s="1"/>
      <c r="N1045" s="1"/>
      <c r="R1045" s="1"/>
      <c r="V1045" s="1"/>
      <c r="Z1045" s="1"/>
      <c r="AB1045" s="1"/>
      <c r="AD1045" s="1"/>
    </row>
    <row r="1046" spans="4:30" ht="12" customHeight="1" x14ac:dyDescent="0.3">
      <c r="D1046" s="1"/>
      <c r="F1046" s="1"/>
      <c r="H1046" s="1"/>
      <c r="J1046" s="1"/>
      <c r="N1046" s="1"/>
      <c r="R1046" s="1"/>
      <c r="V1046" s="1"/>
      <c r="Z1046" s="1"/>
      <c r="AB1046" s="1"/>
      <c r="AD1046" s="1"/>
    </row>
    <row r="1047" spans="4:30" ht="12" customHeight="1" x14ac:dyDescent="0.3">
      <c r="D1047" s="1"/>
      <c r="F1047" s="1"/>
      <c r="H1047" s="1"/>
      <c r="J1047" s="1"/>
      <c r="N1047" s="1"/>
      <c r="R1047" s="1"/>
      <c r="V1047" s="1"/>
      <c r="Z1047" s="1"/>
      <c r="AB1047" s="1"/>
      <c r="AD1047" s="1"/>
    </row>
    <row r="1048" spans="4:30" ht="12" customHeight="1" x14ac:dyDescent="0.3">
      <c r="D1048" s="1"/>
      <c r="F1048" s="1"/>
      <c r="H1048" s="1"/>
      <c r="J1048" s="1"/>
      <c r="N1048" s="1"/>
      <c r="R1048" s="1"/>
      <c r="V1048" s="1"/>
      <c r="Z1048" s="1"/>
      <c r="AB1048" s="1"/>
      <c r="AD1048" s="1"/>
    </row>
    <row r="1049" spans="4:30" ht="12" customHeight="1" x14ac:dyDescent="0.3">
      <c r="D1049" s="1"/>
      <c r="F1049" s="1"/>
      <c r="H1049" s="1"/>
      <c r="J1049" s="1"/>
      <c r="N1049" s="1"/>
      <c r="R1049" s="1"/>
      <c r="V1049" s="1"/>
      <c r="Z1049" s="1"/>
      <c r="AB1049" s="1"/>
      <c r="AD1049" s="1"/>
    </row>
    <row r="1050" spans="4:30" ht="12" customHeight="1" x14ac:dyDescent="0.3">
      <c r="D1050" s="1"/>
      <c r="F1050" s="1"/>
      <c r="H1050" s="1"/>
      <c r="J1050" s="1"/>
      <c r="N1050" s="1"/>
      <c r="R1050" s="1"/>
      <c r="V1050" s="1"/>
      <c r="Z1050" s="1"/>
      <c r="AB1050" s="1"/>
      <c r="AD1050" s="1"/>
    </row>
    <row r="1051" spans="4:30" ht="12" customHeight="1" x14ac:dyDescent="0.3">
      <c r="D1051" s="1"/>
      <c r="F1051" s="1"/>
      <c r="H1051" s="1"/>
      <c r="J1051" s="1"/>
      <c r="N1051" s="1"/>
      <c r="R1051" s="1"/>
      <c r="V1051" s="1"/>
      <c r="Z1051" s="1"/>
      <c r="AB1051" s="1"/>
      <c r="AD1051" s="1"/>
    </row>
    <row r="1052" spans="4:30" ht="12" customHeight="1" x14ac:dyDescent="0.3">
      <c r="D1052" s="1"/>
      <c r="F1052" s="1"/>
      <c r="H1052" s="1"/>
      <c r="J1052" s="1"/>
      <c r="N1052" s="1"/>
      <c r="R1052" s="1"/>
      <c r="V1052" s="1"/>
      <c r="Z1052" s="1"/>
      <c r="AB1052" s="1"/>
      <c r="AD1052" s="1"/>
    </row>
    <row r="1053" spans="4:30" ht="12" customHeight="1" x14ac:dyDescent="0.3">
      <c r="D1053" s="1"/>
      <c r="F1053" s="1"/>
      <c r="H1053" s="1"/>
      <c r="J1053" s="1"/>
      <c r="N1053" s="1"/>
      <c r="R1053" s="1"/>
      <c r="V1053" s="1"/>
      <c r="Z1053" s="1"/>
      <c r="AB1053" s="1"/>
      <c r="AD1053" s="1"/>
    </row>
    <row r="1054" spans="4:30" ht="12" customHeight="1" x14ac:dyDescent="0.3">
      <c r="D1054" s="1"/>
      <c r="F1054" s="1"/>
      <c r="H1054" s="1"/>
      <c r="J1054" s="1"/>
      <c r="N1054" s="1"/>
      <c r="R1054" s="1"/>
      <c r="V1054" s="1"/>
      <c r="Z1054" s="1"/>
      <c r="AB1054" s="1"/>
      <c r="AD1054" s="1"/>
    </row>
    <row r="1055" spans="4:30" ht="12" customHeight="1" x14ac:dyDescent="0.3">
      <c r="D1055" s="1"/>
      <c r="F1055" s="1"/>
      <c r="H1055" s="1"/>
      <c r="J1055" s="1"/>
      <c r="N1055" s="1"/>
      <c r="R1055" s="1"/>
      <c r="V1055" s="1"/>
      <c r="Z1055" s="1"/>
      <c r="AB1055" s="1"/>
      <c r="AD1055" s="1"/>
    </row>
    <row r="1056" spans="4:30" ht="12" customHeight="1" x14ac:dyDescent="0.3">
      <c r="D1056" s="1"/>
      <c r="F1056" s="1"/>
      <c r="H1056" s="1"/>
      <c r="J1056" s="1"/>
      <c r="N1056" s="1"/>
      <c r="R1056" s="1"/>
      <c r="V1056" s="1"/>
      <c r="Z1056" s="1"/>
      <c r="AB1056" s="1"/>
      <c r="AD1056" s="1"/>
    </row>
    <row r="1057" spans="4:30" ht="12" customHeight="1" x14ac:dyDescent="0.3">
      <c r="D1057" s="1"/>
      <c r="F1057" s="1"/>
      <c r="H1057" s="1"/>
      <c r="J1057" s="1"/>
      <c r="N1057" s="1"/>
      <c r="R1057" s="1"/>
      <c r="V1057" s="1"/>
      <c r="Z1057" s="1"/>
      <c r="AB1057" s="1"/>
      <c r="AD1057" s="1"/>
    </row>
    <row r="1058" spans="4:30" ht="12" customHeight="1" x14ac:dyDescent="0.3">
      <c r="D1058" s="1"/>
      <c r="F1058" s="1"/>
      <c r="H1058" s="1"/>
      <c r="J1058" s="1"/>
      <c r="N1058" s="1"/>
      <c r="R1058" s="1"/>
      <c r="V1058" s="1"/>
      <c r="Z1058" s="1"/>
      <c r="AB1058" s="1"/>
      <c r="AD1058" s="1"/>
    </row>
    <row r="1059" spans="4:30" ht="12" customHeight="1" x14ac:dyDescent="0.3">
      <c r="D1059" s="1"/>
      <c r="F1059" s="1"/>
      <c r="H1059" s="1"/>
      <c r="J1059" s="1"/>
      <c r="N1059" s="1"/>
      <c r="R1059" s="1"/>
      <c r="V1059" s="1"/>
      <c r="Z1059" s="1"/>
      <c r="AB1059" s="1"/>
      <c r="AD1059" s="1"/>
    </row>
    <row r="1060" spans="4:30" ht="12" customHeight="1" x14ac:dyDescent="0.3">
      <c r="D1060" s="1"/>
      <c r="F1060" s="1"/>
      <c r="H1060" s="1"/>
      <c r="J1060" s="1"/>
      <c r="N1060" s="1"/>
      <c r="R1060" s="1"/>
      <c r="V1060" s="1"/>
      <c r="Z1060" s="1"/>
      <c r="AB1060" s="1"/>
      <c r="AD1060" s="1"/>
    </row>
    <row r="1061" spans="4:30" ht="12" customHeight="1" x14ac:dyDescent="0.3">
      <c r="D1061" s="1"/>
      <c r="F1061" s="1"/>
      <c r="H1061" s="1"/>
      <c r="J1061" s="1"/>
      <c r="N1061" s="1"/>
      <c r="R1061" s="1"/>
      <c r="V1061" s="1"/>
      <c r="Z1061" s="1"/>
      <c r="AB1061" s="1"/>
      <c r="AD1061" s="1"/>
    </row>
    <row r="1062" spans="4:30" ht="12" customHeight="1" x14ac:dyDescent="0.3">
      <c r="D1062" s="1"/>
      <c r="F1062" s="1"/>
      <c r="H1062" s="1"/>
      <c r="J1062" s="1"/>
      <c r="N1062" s="1"/>
      <c r="R1062" s="1"/>
      <c r="V1062" s="1"/>
      <c r="Z1062" s="1"/>
      <c r="AB1062" s="1"/>
      <c r="AD1062" s="1"/>
    </row>
    <row r="1063" spans="4:30" ht="12" customHeight="1" x14ac:dyDescent="0.3">
      <c r="D1063" s="1"/>
      <c r="F1063" s="1"/>
      <c r="H1063" s="1"/>
      <c r="J1063" s="1"/>
      <c r="N1063" s="1"/>
      <c r="R1063" s="1"/>
      <c r="V1063" s="1"/>
      <c r="Z1063" s="1"/>
      <c r="AB1063" s="1"/>
      <c r="AD1063" s="1"/>
    </row>
    <row r="1064" spans="4:30" ht="12" customHeight="1" x14ac:dyDescent="0.3">
      <c r="D1064" s="1"/>
      <c r="F1064" s="1"/>
      <c r="H1064" s="1"/>
      <c r="J1064" s="1"/>
      <c r="N1064" s="1"/>
      <c r="R1064" s="1"/>
      <c r="V1064" s="1"/>
      <c r="Z1064" s="1"/>
      <c r="AB1064" s="1"/>
      <c r="AD1064" s="1"/>
    </row>
    <row r="1065" spans="4:30" ht="12" customHeight="1" x14ac:dyDescent="0.3">
      <c r="D1065" s="1"/>
      <c r="F1065" s="1"/>
      <c r="H1065" s="1"/>
      <c r="J1065" s="1"/>
      <c r="N1065" s="1"/>
      <c r="R1065" s="1"/>
      <c r="V1065" s="1"/>
      <c r="Z1065" s="1"/>
      <c r="AB1065" s="1"/>
      <c r="AD1065" s="1"/>
    </row>
    <row r="1066" spans="4:30" ht="12" customHeight="1" x14ac:dyDescent="0.3">
      <c r="D1066" s="1"/>
      <c r="F1066" s="1"/>
      <c r="H1066" s="1"/>
      <c r="J1066" s="1"/>
      <c r="N1066" s="1"/>
      <c r="R1066" s="1"/>
      <c r="V1066" s="1"/>
      <c r="Z1066" s="1"/>
      <c r="AB1066" s="1"/>
      <c r="AD1066" s="1"/>
    </row>
    <row r="1067" spans="4:30" ht="12" customHeight="1" x14ac:dyDescent="0.3">
      <c r="D1067" s="1"/>
      <c r="F1067" s="1"/>
      <c r="H1067" s="1"/>
      <c r="J1067" s="1"/>
      <c r="N1067" s="1"/>
      <c r="R1067" s="1"/>
      <c r="V1067" s="1"/>
      <c r="Z1067" s="1"/>
      <c r="AB1067" s="1"/>
      <c r="AD1067" s="1"/>
    </row>
    <row r="1068" spans="4:30" ht="12" customHeight="1" x14ac:dyDescent="0.3">
      <c r="D1068" s="1"/>
      <c r="F1068" s="1"/>
      <c r="H1068" s="1"/>
      <c r="J1068" s="1"/>
      <c r="N1068" s="1"/>
      <c r="R1068" s="1"/>
      <c r="V1068" s="1"/>
      <c r="Z1068" s="1"/>
      <c r="AB1068" s="1"/>
      <c r="AD1068" s="1"/>
    </row>
    <row r="1069" spans="4:30" ht="12" customHeight="1" x14ac:dyDescent="0.3">
      <c r="D1069" s="1"/>
      <c r="F1069" s="1"/>
      <c r="H1069" s="1"/>
      <c r="J1069" s="1"/>
      <c r="N1069" s="1"/>
      <c r="R1069" s="1"/>
      <c r="V1069" s="1"/>
      <c r="Z1069" s="1"/>
      <c r="AB1069" s="1"/>
      <c r="AD1069" s="1"/>
    </row>
    <row r="1070" spans="4:30" ht="12" customHeight="1" x14ac:dyDescent="0.3">
      <c r="D1070" s="1"/>
      <c r="F1070" s="1"/>
      <c r="H1070" s="1"/>
      <c r="J1070" s="1"/>
      <c r="N1070" s="1"/>
      <c r="R1070" s="1"/>
      <c r="V1070" s="1"/>
      <c r="Z1070" s="1"/>
      <c r="AB1070" s="1"/>
      <c r="AD1070" s="1"/>
    </row>
    <row r="1071" spans="4:30" ht="12" customHeight="1" x14ac:dyDescent="0.3">
      <c r="D1071" s="1"/>
      <c r="F1071" s="1"/>
      <c r="H1071" s="1"/>
      <c r="J1071" s="1"/>
      <c r="N1071" s="1"/>
      <c r="R1071" s="1"/>
      <c r="V1071" s="1"/>
      <c r="Z1071" s="1"/>
      <c r="AB1071" s="1"/>
      <c r="AD1071" s="1"/>
    </row>
    <row r="1072" spans="4:30" ht="12" customHeight="1" x14ac:dyDescent="0.3">
      <c r="D1072" s="1"/>
      <c r="F1072" s="1"/>
      <c r="H1072" s="1"/>
      <c r="J1072" s="1"/>
      <c r="N1072" s="1"/>
      <c r="R1072" s="1"/>
      <c r="V1072" s="1"/>
      <c r="Z1072" s="1"/>
      <c r="AB1072" s="1"/>
      <c r="AD1072" s="1"/>
    </row>
    <row r="1073" spans="4:30" ht="12" customHeight="1" x14ac:dyDescent="0.3">
      <c r="D1073" s="1"/>
      <c r="F1073" s="1"/>
      <c r="H1073" s="1"/>
      <c r="J1073" s="1"/>
      <c r="N1073" s="1"/>
      <c r="R1073" s="1"/>
      <c r="V1073" s="1"/>
      <c r="Z1073" s="1"/>
      <c r="AB1073" s="1"/>
      <c r="AD1073" s="1"/>
    </row>
    <row r="1074" spans="4:30" ht="12" customHeight="1" x14ac:dyDescent="0.3">
      <c r="D1074" s="1"/>
      <c r="F1074" s="1"/>
      <c r="H1074" s="1"/>
      <c r="J1074" s="1"/>
      <c r="N1074" s="1"/>
      <c r="R1074" s="1"/>
      <c r="V1074" s="1"/>
      <c r="Z1074" s="1"/>
      <c r="AB1074" s="1"/>
      <c r="AD1074" s="1"/>
    </row>
    <row r="1075" spans="4:30" ht="12" customHeight="1" x14ac:dyDescent="0.3">
      <c r="D1075" s="1"/>
      <c r="F1075" s="1"/>
      <c r="H1075" s="1"/>
      <c r="J1075" s="1"/>
      <c r="N1075" s="1"/>
      <c r="R1075" s="1"/>
      <c r="V1075" s="1"/>
      <c r="Z1075" s="1"/>
      <c r="AB1075" s="1"/>
      <c r="AD1075" s="1"/>
    </row>
    <row r="1076" spans="4:30" ht="12" customHeight="1" x14ac:dyDescent="0.3">
      <c r="D1076" s="1"/>
      <c r="F1076" s="1"/>
      <c r="H1076" s="1"/>
      <c r="J1076" s="1"/>
      <c r="N1076" s="1"/>
      <c r="R1076" s="1"/>
      <c r="V1076" s="1"/>
      <c r="Z1076" s="1"/>
      <c r="AB1076" s="1"/>
      <c r="AD1076" s="1"/>
    </row>
    <row r="1077" spans="4:30" ht="12" customHeight="1" x14ac:dyDescent="0.3">
      <c r="D1077" s="1"/>
      <c r="F1077" s="1"/>
      <c r="H1077" s="1"/>
      <c r="J1077" s="1"/>
      <c r="N1077" s="1"/>
      <c r="R1077" s="1"/>
      <c r="V1077" s="1"/>
      <c r="Z1077" s="1"/>
      <c r="AB1077" s="1"/>
      <c r="AD1077" s="1"/>
    </row>
    <row r="1078" spans="4:30" ht="12" customHeight="1" x14ac:dyDescent="0.3">
      <c r="D1078" s="1"/>
      <c r="F1078" s="1"/>
      <c r="H1078" s="1"/>
      <c r="J1078" s="1"/>
      <c r="N1078" s="1"/>
      <c r="R1078" s="1"/>
      <c r="V1078" s="1"/>
      <c r="Z1078" s="1"/>
      <c r="AB1078" s="1"/>
      <c r="AD1078" s="1"/>
    </row>
    <row r="1079" spans="4:30" ht="12" customHeight="1" x14ac:dyDescent="0.3">
      <c r="D1079" s="1"/>
      <c r="F1079" s="1"/>
      <c r="H1079" s="1"/>
      <c r="J1079" s="1"/>
      <c r="N1079" s="1"/>
      <c r="R1079" s="1"/>
      <c r="V1079" s="1"/>
      <c r="Z1079" s="1"/>
      <c r="AB1079" s="1"/>
      <c r="AD1079" s="1"/>
    </row>
    <row r="1080" spans="4:30" ht="12" customHeight="1" x14ac:dyDescent="0.3">
      <c r="D1080" s="1"/>
      <c r="F1080" s="1"/>
      <c r="H1080" s="1"/>
      <c r="J1080" s="1"/>
      <c r="N1080" s="1"/>
      <c r="R1080" s="1"/>
      <c r="V1080" s="1"/>
      <c r="Z1080" s="1"/>
      <c r="AB1080" s="1"/>
      <c r="AD1080" s="1"/>
    </row>
    <row r="1081" spans="4:30" ht="12" customHeight="1" x14ac:dyDescent="0.3">
      <c r="D1081" s="1"/>
      <c r="F1081" s="1"/>
      <c r="H1081" s="1"/>
      <c r="J1081" s="1"/>
      <c r="N1081" s="1"/>
      <c r="R1081" s="1"/>
      <c r="V1081" s="1"/>
      <c r="Z1081" s="1"/>
      <c r="AB1081" s="1"/>
      <c r="AD1081" s="1"/>
    </row>
    <row r="1082" spans="4:30" ht="12" customHeight="1" x14ac:dyDescent="0.3">
      <c r="D1082" s="1"/>
      <c r="F1082" s="1"/>
      <c r="H1082" s="1"/>
      <c r="J1082" s="1"/>
      <c r="N1082" s="1"/>
      <c r="R1082" s="1"/>
      <c r="V1082" s="1"/>
      <c r="Z1082" s="1"/>
      <c r="AB1082" s="1"/>
      <c r="AD1082" s="1"/>
    </row>
    <row r="1083" spans="4:30" ht="12" customHeight="1" x14ac:dyDescent="0.3">
      <c r="D1083" s="1"/>
      <c r="F1083" s="1"/>
      <c r="H1083" s="1"/>
      <c r="J1083" s="1"/>
      <c r="N1083" s="1"/>
      <c r="R1083" s="1"/>
      <c r="V1083" s="1"/>
      <c r="Z1083" s="1"/>
      <c r="AB1083" s="1"/>
      <c r="AD1083" s="1"/>
    </row>
    <row r="1084" spans="4:30" ht="12" customHeight="1" x14ac:dyDescent="0.3">
      <c r="D1084" s="1"/>
      <c r="F1084" s="1"/>
      <c r="H1084" s="1"/>
      <c r="J1084" s="1"/>
      <c r="N1084" s="1"/>
      <c r="R1084" s="1"/>
      <c r="V1084" s="1"/>
      <c r="Z1084" s="1"/>
      <c r="AB1084" s="1"/>
      <c r="AD1084" s="1"/>
    </row>
    <row r="1085" spans="4:30" ht="12" customHeight="1" x14ac:dyDescent="0.3">
      <c r="D1085" s="1"/>
      <c r="F1085" s="1"/>
      <c r="H1085" s="1"/>
      <c r="J1085" s="1"/>
      <c r="N1085" s="1"/>
      <c r="R1085" s="1"/>
      <c r="V1085" s="1"/>
      <c r="Z1085" s="1"/>
      <c r="AB1085" s="1"/>
      <c r="AD1085" s="1"/>
    </row>
    <row r="1086" spans="4:30" ht="12" customHeight="1" x14ac:dyDescent="0.3">
      <c r="D1086" s="1"/>
      <c r="F1086" s="1"/>
      <c r="H1086" s="1"/>
      <c r="J1086" s="1"/>
      <c r="N1086" s="1"/>
      <c r="R1086" s="1"/>
      <c r="V1086" s="1"/>
      <c r="Z1086" s="1"/>
      <c r="AB1086" s="1"/>
      <c r="AD1086" s="1"/>
    </row>
    <row r="1087" spans="4:30" ht="12" customHeight="1" x14ac:dyDescent="0.3">
      <c r="D1087" s="1"/>
      <c r="F1087" s="1"/>
      <c r="H1087" s="1"/>
      <c r="J1087" s="1"/>
      <c r="N1087" s="1"/>
      <c r="R1087" s="1"/>
      <c r="V1087" s="1"/>
      <c r="Z1087" s="1"/>
      <c r="AB1087" s="1"/>
      <c r="AD1087" s="1"/>
    </row>
    <row r="1088" spans="4:30" ht="12" customHeight="1" x14ac:dyDescent="0.3">
      <c r="D1088" s="1"/>
      <c r="F1088" s="1"/>
      <c r="H1088" s="1"/>
      <c r="J1088" s="1"/>
      <c r="N1088" s="1"/>
      <c r="R1088" s="1"/>
      <c r="V1088" s="1"/>
      <c r="Z1088" s="1"/>
      <c r="AB1088" s="1"/>
      <c r="AD1088" s="1"/>
    </row>
    <row r="1089" spans="4:30" ht="12" customHeight="1" x14ac:dyDescent="0.3">
      <c r="D1089" s="1"/>
      <c r="F1089" s="1"/>
      <c r="H1089" s="1"/>
      <c r="J1089" s="1"/>
      <c r="N1089" s="1"/>
      <c r="R1089" s="1"/>
      <c r="V1089" s="1"/>
      <c r="Z1089" s="1"/>
      <c r="AB1089" s="1"/>
      <c r="AD1089" s="1"/>
    </row>
    <row r="1090" spans="4:30" ht="12" customHeight="1" x14ac:dyDescent="0.3">
      <c r="D1090" s="1"/>
      <c r="F1090" s="1"/>
      <c r="H1090" s="1"/>
      <c r="J1090" s="1"/>
      <c r="N1090" s="1"/>
      <c r="R1090" s="1"/>
      <c r="V1090" s="1"/>
      <c r="Z1090" s="1"/>
      <c r="AB1090" s="1"/>
      <c r="AD1090" s="1"/>
    </row>
    <row r="1091" spans="4:30" ht="12" customHeight="1" x14ac:dyDescent="0.3">
      <c r="D1091" s="1"/>
      <c r="F1091" s="1"/>
      <c r="H1091" s="1"/>
      <c r="J1091" s="1"/>
      <c r="N1091" s="1"/>
      <c r="R1091" s="1"/>
      <c r="V1091" s="1"/>
      <c r="Z1091" s="1"/>
      <c r="AB1091" s="1"/>
      <c r="AD1091" s="1"/>
    </row>
    <row r="1092" spans="4:30" ht="12" customHeight="1" x14ac:dyDescent="0.3">
      <c r="D1092" s="1"/>
      <c r="F1092" s="1"/>
      <c r="H1092" s="1"/>
      <c r="J1092" s="1"/>
      <c r="N1092" s="1"/>
      <c r="R1092" s="1"/>
      <c r="V1092" s="1"/>
      <c r="Z1092" s="1"/>
      <c r="AB1092" s="1"/>
      <c r="AD1092" s="1"/>
    </row>
    <row r="1093" spans="4:30" ht="12" customHeight="1" x14ac:dyDescent="0.3">
      <c r="D1093" s="1"/>
      <c r="F1093" s="1"/>
      <c r="H1093" s="1"/>
      <c r="J1093" s="1"/>
      <c r="N1093" s="1"/>
      <c r="R1093" s="1"/>
      <c r="V1093" s="1"/>
      <c r="Z1093" s="1"/>
      <c r="AB1093" s="1"/>
      <c r="AD1093" s="1"/>
    </row>
    <row r="1094" spans="4:30" ht="12" customHeight="1" x14ac:dyDescent="0.3">
      <c r="D1094" s="1"/>
      <c r="F1094" s="1"/>
      <c r="H1094" s="1"/>
      <c r="J1094" s="1"/>
      <c r="N1094" s="1"/>
      <c r="R1094" s="1"/>
      <c r="V1094" s="1"/>
      <c r="Z1094" s="1"/>
      <c r="AB1094" s="1"/>
      <c r="AD1094" s="1"/>
    </row>
    <row r="1095" spans="4:30" ht="12" customHeight="1" x14ac:dyDescent="0.3">
      <c r="D1095" s="1"/>
      <c r="F1095" s="1"/>
      <c r="H1095" s="1"/>
      <c r="J1095" s="1"/>
      <c r="N1095" s="1"/>
      <c r="R1095" s="1"/>
      <c r="V1095" s="1"/>
      <c r="Z1095" s="1"/>
      <c r="AB1095" s="1"/>
      <c r="AD1095" s="1"/>
    </row>
    <row r="1096" spans="4:30" ht="12" customHeight="1" x14ac:dyDescent="0.3">
      <c r="D1096" s="1"/>
      <c r="F1096" s="1"/>
      <c r="H1096" s="1"/>
      <c r="J1096" s="1"/>
      <c r="N1096" s="1"/>
      <c r="R1096" s="1"/>
      <c r="V1096" s="1"/>
      <c r="Z1096" s="1"/>
      <c r="AB1096" s="1"/>
      <c r="AD1096" s="1"/>
    </row>
    <row r="1097" spans="4:30" ht="12" customHeight="1" x14ac:dyDescent="0.3">
      <c r="D1097" s="1"/>
      <c r="F1097" s="1"/>
      <c r="H1097" s="1"/>
      <c r="J1097" s="1"/>
      <c r="N1097" s="1"/>
      <c r="R1097" s="1"/>
      <c r="V1097" s="1"/>
      <c r="Z1097" s="1"/>
      <c r="AB1097" s="1"/>
      <c r="AD1097" s="1"/>
    </row>
    <row r="1098" spans="4:30" ht="12" customHeight="1" x14ac:dyDescent="0.3">
      <c r="D1098" s="1"/>
      <c r="F1098" s="1"/>
      <c r="H1098" s="1"/>
      <c r="J1098" s="1"/>
      <c r="N1098" s="1"/>
      <c r="R1098" s="1"/>
      <c r="V1098" s="1"/>
      <c r="Z1098" s="1"/>
      <c r="AB1098" s="1"/>
      <c r="AD1098" s="1"/>
    </row>
    <row r="1099" spans="4:30" ht="12" customHeight="1" x14ac:dyDescent="0.3">
      <c r="D1099" s="1"/>
      <c r="F1099" s="1"/>
      <c r="H1099" s="1"/>
      <c r="J1099" s="1"/>
      <c r="N1099" s="1"/>
      <c r="R1099" s="1"/>
      <c r="V1099" s="1"/>
      <c r="Z1099" s="1"/>
      <c r="AB1099" s="1"/>
      <c r="AD1099" s="1"/>
    </row>
    <row r="1100" spans="4:30" ht="12" customHeight="1" x14ac:dyDescent="0.3">
      <c r="D1100" s="1"/>
      <c r="F1100" s="1"/>
      <c r="H1100" s="1"/>
      <c r="J1100" s="1"/>
      <c r="N1100" s="1"/>
      <c r="R1100" s="1"/>
      <c r="V1100" s="1"/>
      <c r="Z1100" s="1"/>
      <c r="AB1100" s="1"/>
      <c r="AD1100" s="1"/>
    </row>
    <row r="1101" spans="4:30" ht="12" customHeight="1" x14ac:dyDescent="0.3">
      <c r="D1101" s="1"/>
      <c r="F1101" s="1"/>
      <c r="H1101" s="1"/>
      <c r="J1101" s="1"/>
      <c r="N1101" s="1"/>
      <c r="R1101" s="1"/>
      <c r="V1101" s="1"/>
      <c r="Z1101" s="1"/>
      <c r="AB1101" s="1"/>
      <c r="AD1101" s="1"/>
    </row>
    <row r="1102" spans="4:30" ht="12" customHeight="1" x14ac:dyDescent="0.3">
      <c r="D1102" s="1"/>
      <c r="F1102" s="1"/>
      <c r="H1102" s="1"/>
      <c r="J1102" s="1"/>
      <c r="N1102" s="1"/>
      <c r="R1102" s="1"/>
      <c r="V1102" s="1"/>
      <c r="Z1102" s="1"/>
      <c r="AB1102" s="1"/>
      <c r="AD1102" s="1"/>
    </row>
    <row r="1103" spans="4:30" ht="12" customHeight="1" x14ac:dyDescent="0.3">
      <c r="D1103" s="1"/>
      <c r="F1103" s="1"/>
      <c r="H1103" s="1"/>
      <c r="J1103" s="1"/>
      <c r="N1103" s="1"/>
      <c r="R1103" s="1"/>
      <c r="V1103" s="1"/>
      <c r="Z1103" s="1"/>
      <c r="AB1103" s="1"/>
      <c r="AD1103" s="1"/>
    </row>
    <row r="1104" spans="4:30" ht="12" customHeight="1" x14ac:dyDescent="0.3">
      <c r="D1104" s="1"/>
      <c r="F1104" s="1"/>
      <c r="H1104" s="1"/>
      <c r="J1104" s="1"/>
      <c r="N1104" s="1"/>
      <c r="R1104" s="1"/>
      <c r="V1104" s="1"/>
      <c r="Z1104" s="1"/>
      <c r="AB1104" s="1"/>
      <c r="AD1104" s="1"/>
    </row>
    <row r="1105" spans="4:30" ht="12" customHeight="1" x14ac:dyDescent="0.3">
      <c r="D1105" s="1"/>
      <c r="F1105" s="1"/>
      <c r="H1105" s="1"/>
      <c r="J1105" s="1"/>
      <c r="N1105" s="1"/>
      <c r="R1105" s="1"/>
      <c r="V1105" s="1"/>
      <c r="Z1105" s="1"/>
      <c r="AB1105" s="1"/>
      <c r="AD1105" s="1"/>
    </row>
    <row r="1106" spans="4:30" ht="12" customHeight="1" x14ac:dyDescent="0.3">
      <c r="D1106" s="1"/>
      <c r="F1106" s="1"/>
      <c r="H1106" s="1"/>
      <c r="J1106" s="1"/>
      <c r="N1106" s="1"/>
      <c r="R1106" s="1"/>
      <c r="V1106" s="1"/>
      <c r="Z1106" s="1"/>
      <c r="AB1106" s="1"/>
      <c r="AD1106" s="1"/>
    </row>
    <row r="1107" spans="4:30" ht="12" customHeight="1" x14ac:dyDescent="0.3">
      <c r="D1107" s="1"/>
      <c r="F1107" s="1"/>
      <c r="H1107" s="1"/>
      <c r="J1107" s="1"/>
      <c r="N1107" s="1"/>
      <c r="R1107" s="1"/>
      <c r="V1107" s="1"/>
      <c r="Z1107" s="1"/>
      <c r="AB1107" s="1"/>
      <c r="AD1107" s="1"/>
    </row>
    <row r="1108" spans="4:30" ht="12" customHeight="1" x14ac:dyDescent="0.3">
      <c r="D1108" s="1"/>
      <c r="F1108" s="1"/>
      <c r="H1108" s="1"/>
      <c r="J1108" s="1"/>
      <c r="N1108" s="1"/>
      <c r="R1108" s="1"/>
      <c r="V1108" s="1"/>
      <c r="Z1108" s="1"/>
      <c r="AB1108" s="1"/>
      <c r="AD1108" s="1"/>
    </row>
    <row r="1109" spans="4:30" ht="12" customHeight="1" x14ac:dyDescent="0.3">
      <c r="D1109" s="1"/>
      <c r="F1109" s="1"/>
      <c r="H1109" s="1"/>
      <c r="J1109" s="1"/>
      <c r="N1109" s="1"/>
      <c r="R1109" s="1"/>
      <c r="V1109" s="1"/>
      <c r="Z1109" s="1"/>
      <c r="AB1109" s="1"/>
      <c r="AD1109" s="1"/>
    </row>
    <row r="1110" spans="4:30" ht="12" customHeight="1" x14ac:dyDescent="0.3">
      <c r="D1110" s="1"/>
      <c r="F1110" s="1"/>
      <c r="H1110" s="1"/>
      <c r="J1110" s="1"/>
      <c r="N1110" s="1"/>
      <c r="R1110" s="1"/>
      <c r="V1110" s="1"/>
      <c r="Z1110" s="1"/>
      <c r="AB1110" s="1"/>
      <c r="AD1110" s="1"/>
    </row>
    <row r="1111" spans="4:30" ht="12" customHeight="1" x14ac:dyDescent="0.3">
      <c r="D1111" s="1"/>
      <c r="F1111" s="1"/>
      <c r="H1111" s="1"/>
      <c r="J1111" s="1"/>
      <c r="N1111" s="1"/>
      <c r="R1111" s="1"/>
      <c r="V1111" s="1"/>
      <c r="Z1111" s="1"/>
      <c r="AB1111" s="1"/>
      <c r="AD1111" s="1"/>
    </row>
    <row r="1112" spans="4:30" ht="12" customHeight="1" x14ac:dyDescent="0.3">
      <c r="D1112" s="1"/>
      <c r="F1112" s="1"/>
      <c r="H1112" s="1"/>
      <c r="J1112" s="1"/>
      <c r="N1112" s="1"/>
      <c r="R1112" s="1"/>
      <c r="V1112" s="1"/>
      <c r="Z1112" s="1"/>
      <c r="AB1112" s="1"/>
      <c r="AD1112" s="1"/>
    </row>
    <row r="1113" spans="4:30" ht="12" customHeight="1" x14ac:dyDescent="0.3">
      <c r="D1113" s="1"/>
      <c r="F1113" s="1"/>
      <c r="H1113" s="1"/>
      <c r="J1113" s="1"/>
      <c r="N1113" s="1"/>
      <c r="R1113" s="1"/>
      <c r="V1113" s="1"/>
      <c r="Z1113" s="1"/>
      <c r="AB1113" s="1"/>
      <c r="AD1113" s="1"/>
    </row>
    <row r="1114" spans="4:30" ht="12" customHeight="1" x14ac:dyDescent="0.3">
      <c r="D1114" s="1"/>
      <c r="F1114" s="1"/>
      <c r="H1114" s="1"/>
      <c r="J1114" s="1"/>
      <c r="N1114" s="1"/>
      <c r="R1114" s="1"/>
      <c r="V1114" s="1"/>
      <c r="Z1114" s="1"/>
      <c r="AB1114" s="1"/>
      <c r="AD1114" s="1"/>
    </row>
    <row r="1115" spans="4:30" ht="12" customHeight="1" x14ac:dyDescent="0.3">
      <c r="D1115" s="1"/>
      <c r="F1115" s="1"/>
      <c r="H1115" s="1"/>
      <c r="J1115" s="1"/>
      <c r="N1115" s="1"/>
      <c r="R1115" s="1"/>
      <c r="V1115" s="1"/>
      <c r="Z1115" s="1"/>
      <c r="AB1115" s="1"/>
      <c r="AD1115" s="1"/>
    </row>
    <row r="1116" spans="4:30" ht="12" customHeight="1" x14ac:dyDescent="0.3">
      <c r="D1116" s="1"/>
      <c r="F1116" s="1"/>
      <c r="H1116" s="1"/>
      <c r="J1116" s="1"/>
      <c r="N1116" s="1"/>
      <c r="R1116" s="1"/>
      <c r="V1116" s="1"/>
      <c r="Z1116" s="1"/>
      <c r="AB1116" s="1"/>
      <c r="AD1116" s="1"/>
    </row>
    <row r="1117" spans="4:30" ht="12" customHeight="1" x14ac:dyDescent="0.3">
      <c r="D1117" s="1"/>
      <c r="F1117" s="1"/>
      <c r="H1117" s="1"/>
      <c r="J1117" s="1"/>
      <c r="N1117" s="1"/>
      <c r="R1117" s="1"/>
      <c r="V1117" s="1"/>
      <c r="Z1117" s="1"/>
      <c r="AB1117" s="1"/>
      <c r="AD1117" s="1"/>
    </row>
    <row r="1118" spans="4:30" ht="12" customHeight="1" x14ac:dyDescent="0.3">
      <c r="D1118" s="1"/>
      <c r="F1118" s="1"/>
      <c r="H1118" s="1"/>
      <c r="J1118" s="1"/>
      <c r="N1118" s="1"/>
      <c r="R1118" s="1"/>
      <c r="V1118" s="1"/>
      <c r="Z1118" s="1"/>
      <c r="AB1118" s="1"/>
      <c r="AD1118" s="1"/>
    </row>
    <row r="1119" spans="4:30" ht="12" customHeight="1" x14ac:dyDescent="0.3">
      <c r="D1119" s="1"/>
      <c r="F1119" s="1"/>
      <c r="H1119" s="1"/>
      <c r="J1119" s="1"/>
      <c r="N1119" s="1"/>
      <c r="R1119" s="1"/>
      <c r="V1119" s="1"/>
      <c r="Z1119" s="1"/>
      <c r="AB1119" s="1"/>
      <c r="AD1119" s="1"/>
    </row>
    <row r="1120" spans="4:30" ht="12" customHeight="1" x14ac:dyDescent="0.3">
      <c r="D1120" s="1"/>
      <c r="F1120" s="1"/>
      <c r="H1120" s="1"/>
      <c r="J1120" s="1"/>
      <c r="N1120" s="1"/>
      <c r="R1120" s="1"/>
      <c r="V1120" s="1"/>
      <c r="Z1120" s="1"/>
      <c r="AB1120" s="1"/>
      <c r="AD1120" s="1"/>
    </row>
    <row r="1121" spans="4:30" ht="12" customHeight="1" x14ac:dyDescent="0.3">
      <c r="D1121" s="1"/>
      <c r="F1121" s="1"/>
      <c r="H1121" s="1"/>
      <c r="J1121" s="1"/>
      <c r="N1121" s="1"/>
      <c r="R1121" s="1"/>
      <c r="V1121" s="1"/>
      <c r="Z1121" s="1"/>
      <c r="AB1121" s="1"/>
      <c r="AD1121" s="1"/>
    </row>
    <row r="1122" spans="4:30" ht="12" customHeight="1" x14ac:dyDescent="0.3">
      <c r="D1122" s="1"/>
      <c r="F1122" s="1"/>
      <c r="H1122" s="1"/>
      <c r="J1122" s="1"/>
      <c r="N1122" s="1"/>
      <c r="R1122" s="1"/>
      <c r="V1122" s="1"/>
      <c r="Z1122" s="1"/>
      <c r="AB1122" s="1"/>
      <c r="AD1122" s="1"/>
    </row>
    <row r="1123" spans="4:30" ht="12" customHeight="1" x14ac:dyDescent="0.3">
      <c r="D1123" s="1"/>
      <c r="F1123" s="1"/>
      <c r="H1123" s="1"/>
      <c r="J1123" s="1"/>
      <c r="N1123" s="1"/>
      <c r="R1123" s="1"/>
      <c r="V1123" s="1"/>
      <c r="Z1123" s="1"/>
      <c r="AB1123" s="1"/>
      <c r="AD1123" s="1"/>
    </row>
    <row r="1124" spans="4:30" ht="12" customHeight="1" x14ac:dyDescent="0.3">
      <c r="D1124" s="1"/>
      <c r="F1124" s="1"/>
      <c r="H1124" s="1"/>
      <c r="J1124" s="1"/>
      <c r="N1124" s="1"/>
      <c r="R1124" s="1"/>
      <c r="V1124" s="1"/>
      <c r="Z1124" s="1"/>
      <c r="AB1124" s="1"/>
      <c r="AD1124" s="1"/>
    </row>
    <row r="1125" spans="4:30" ht="12" customHeight="1" x14ac:dyDescent="0.3">
      <c r="D1125" s="1"/>
      <c r="F1125" s="1"/>
      <c r="H1125" s="1"/>
      <c r="J1125" s="1"/>
      <c r="N1125" s="1"/>
      <c r="R1125" s="1"/>
      <c r="V1125" s="1"/>
      <c r="Z1125" s="1"/>
      <c r="AB1125" s="1"/>
      <c r="AD1125" s="1"/>
    </row>
    <row r="1126" spans="4:30" ht="12" customHeight="1" x14ac:dyDescent="0.3">
      <c r="D1126" s="1"/>
      <c r="F1126" s="1"/>
      <c r="H1126" s="1"/>
      <c r="J1126" s="1"/>
      <c r="N1126" s="1"/>
      <c r="R1126" s="1"/>
      <c r="V1126" s="1"/>
      <c r="Z1126" s="1"/>
      <c r="AB1126" s="1"/>
      <c r="AD1126" s="1"/>
    </row>
    <row r="1127" spans="4:30" ht="12" customHeight="1" x14ac:dyDescent="0.3">
      <c r="D1127" s="1"/>
      <c r="F1127" s="1"/>
      <c r="H1127" s="1"/>
      <c r="J1127" s="1"/>
      <c r="N1127" s="1"/>
      <c r="R1127" s="1"/>
      <c r="V1127" s="1"/>
      <c r="Z1127" s="1"/>
      <c r="AB1127" s="1"/>
      <c r="AD1127" s="1"/>
    </row>
    <row r="1128" spans="4:30" ht="12" customHeight="1" x14ac:dyDescent="0.3">
      <c r="D1128" s="1"/>
      <c r="F1128" s="1"/>
      <c r="H1128" s="1"/>
      <c r="J1128" s="1"/>
      <c r="N1128" s="1"/>
      <c r="R1128" s="1"/>
      <c r="V1128" s="1"/>
      <c r="Z1128" s="1"/>
      <c r="AB1128" s="1"/>
      <c r="AD1128" s="1"/>
    </row>
    <row r="1129" spans="4:30" ht="12" customHeight="1" x14ac:dyDescent="0.3">
      <c r="D1129" s="1"/>
      <c r="F1129" s="1"/>
      <c r="H1129" s="1"/>
      <c r="J1129" s="1"/>
      <c r="N1129" s="1"/>
      <c r="R1129" s="1"/>
      <c r="V1129" s="1"/>
      <c r="Z1129" s="1"/>
      <c r="AB1129" s="1"/>
      <c r="AD1129" s="1"/>
    </row>
    <row r="1130" spans="4:30" ht="12" customHeight="1" x14ac:dyDescent="0.3">
      <c r="D1130" s="1"/>
      <c r="F1130" s="1"/>
      <c r="H1130" s="1"/>
      <c r="J1130" s="1"/>
      <c r="N1130" s="1"/>
      <c r="R1130" s="1"/>
      <c r="V1130" s="1"/>
      <c r="Z1130" s="1"/>
      <c r="AB1130" s="1"/>
      <c r="AD1130" s="1"/>
    </row>
    <row r="1131" spans="4:30" ht="12" customHeight="1" x14ac:dyDescent="0.3">
      <c r="D1131" s="1"/>
      <c r="F1131" s="1"/>
      <c r="H1131" s="1"/>
      <c r="J1131" s="1"/>
      <c r="N1131" s="1"/>
      <c r="R1131" s="1"/>
      <c r="V1131" s="1"/>
      <c r="Z1131" s="1"/>
      <c r="AB1131" s="1"/>
      <c r="AD1131" s="1"/>
    </row>
    <row r="1132" spans="4:30" ht="12" customHeight="1" x14ac:dyDescent="0.3">
      <c r="D1132" s="1"/>
      <c r="F1132" s="1"/>
      <c r="H1132" s="1"/>
      <c r="J1132" s="1"/>
      <c r="N1132" s="1"/>
      <c r="R1132" s="1"/>
      <c r="V1132" s="1"/>
      <c r="Z1132" s="1"/>
      <c r="AB1132" s="1"/>
      <c r="AD1132" s="1"/>
    </row>
    <row r="1133" spans="4:30" ht="12" customHeight="1" x14ac:dyDescent="0.3">
      <c r="D1133" s="1"/>
      <c r="F1133" s="1"/>
      <c r="H1133" s="1"/>
      <c r="J1133" s="1"/>
      <c r="N1133" s="1"/>
      <c r="R1133" s="1"/>
      <c r="V1133" s="1"/>
      <c r="Z1133" s="1"/>
      <c r="AB1133" s="1"/>
      <c r="AD1133" s="1"/>
    </row>
    <row r="1134" spans="4:30" ht="12" customHeight="1" x14ac:dyDescent="0.3">
      <c r="D1134" s="1"/>
      <c r="F1134" s="1"/>
      <c r="H1134" s="1"/>
      <c r="J1134" s="1"/>
      <c r="N1134" s="1"/>
      <c r="R1134" s="1"/>
      <c r="V1134" s="1"/>
      <c r="Z1134" s="1"/>
      <c r="AB1134" s="1"/>
      <c r="AD1134" s="1"/>
    </row>
    <row r="1135" spans="4:30" ht="12" customHeight="1" x14ac:dyDescent="0.3">
      <c r="D1135" s="1"/>
      <c r="F1135" s="1"/>
      <c r="H1135" s="1"/>
      <c r="J1135" s="1"/>
      <c r="N1135" s="1"/>
      <c r="R1135" s="1"/>
      <c r="V1135" s="1"/>
      <c r="Z1135" s="1"/>
      <c r="AB1135" s="1"/>
      <c r="AD1135" s="1"/>
    </row>
    <row r="1136" spans="4:30" ht="12" customHeight="1" x14ac:dyDescent="0.3">
      <c r="D1136" s="1"/>
      <c r="F1136" s="1"/>
      <c r="H1136" s="1"/>
      <c r="J1136" s="1"/>
      <c r="N1136" s="1"/>
      <c r="R1136" s="1"/>
      <c r="V1136" s="1"/>
      <c r="Z1136" s="1"/>
      <c r="AB1136" s="1"/>
      <c r="AD1136" s="1"/>
    </row>
    <row r="1137" spans="4:30" ht="12" customHeight="1" x14ac:dyDescent="0.3">
      <c r="D1137" s="1"/>
      <c r="F1137" s="1"/>
      <c r="H1137" s="1"/>
      <c r="J1137" s="1"/>
      <c r="N1137" s="1"/>
      <c r="R1137" s="1"/>
      <c r="V1137" s="1"/>
      <c r="Z1137" s="1"/>
      <c r="AB1137" s="1"/>
      <c r="AD1137" s="1"/>
    </row>
    <row r="1138" spans="4:30" ht="12" customHeight="1" x14ac:dyDescent="0.3">
      <c r="D1138" s="1"/>
      <c r="F1138" s="1"/>
      <c r="H1138" s="1"/>
      <c r="J1138" s="1"/>
      <c r="N1138" s="1"/>
      <c r="R1138" s="1"/>
      <c r="V1138" s="1"/>
      <c r="Z1138" s="1"/>
      <c r="AB1138" s="1"/>
      <c r="AD1138" s="1"/>
    </row>
    <row r="1139" spans="4:30" ht="12" customHeight="1" x14ac:dyDescent="0.3">
      <c r="D1139" s="1"/>
      <c r="F1139" s="1"/>
      <c r="H1139" s="1"/>
      <c r="J1139" s="1"/>
      <c r="N1139" s="1"/>
      <c r="R1139" s="1"/>
      <c r="V1139" s="1"/>
      <c r="Z1139" s="1"/>
      <c r="AB1139" s="1"/>
      <c r="AD1139" s="1"/>
    </row>
    <row r="1140" spans="4:30" ht="12" customHeight="1" x14ac:dyDescent="0.3">
      <c r="D1140" s="1"/>
      <c r="F1140" s="1"/>
      <c r="H1140" s="1"/>
      <c r="J1140" s="1"/>
      <c r="N1140" s="1"/>
      <c r="R1140" s="1"/>
      <c r="V1140" s="1"/>
      <c r="Z1140" s="1"/>
      <c r="AB1140" s="1"/>
      <c r="AD1140" s="1"/>
    </row>
    <row r="1141" spans="4:30" ht="12" customHeight="1" x14ac:dyDescent="0.3">
      <c r="D1141" s="1"/>
      <c r="F1141" s="1"/>
      <c r="H1141" s="1"/>
      <c r="J1141" s="1"/>
      <c r="N1141" s="1"/>
      <c r="R1141" s="1"/>
      <c r="V1141" s="1"/>
      <c r="Z1141" s="1"/>
      <c r="AB1141" s="1"/>
      <c r="AD1141" s="1"/>
    </row>
    <row r="1142" spans="4:30" ht="12" customHeight="1" x14ac:dyDescent="0.3">
      <c r="D1142" s="1"/>
      <c r="F1142" s="1"/>
      <c r="H1142" s="1"/>
      <c r="J1142" s="1"/>
      <c r="N1142" s="1"/>
      <c r="R1142" s="1"/>
      <c r="V1142" s="1"/>
      <c r="Z1142" s="1"/>
      <c r="AB1142" s="1"/>
      <c r="AD1142" s="1"/>
    </row>
    <row r="1143" spans="4:30" ht="12" customHeight="1" x14ac:dyDescent="0.3">
      <c r="D1143" s="1"/>
      <c r="F1143" s="1"/>
      <c r="H1143" s="1"/>
      <c r="J1143" s="1"/>
      <c r="N1143" s="1"/>
      <c r="R1143" s="1"/>
      <c r="V1143" s="1"/>
      <c r="Z1143" s="1"/>
      <c r="AB1143" s="1"/>
      <c r="AD1143" s="1"/>
    </row>
    <row r="1144" spans="4:30" ht="12" customHeight="1" x14ac:dyDescent="0.3">
      <c r="D1144" s="1"/>
      <c r="F1144" s="1"/>
      <c r="H1144" s="1"/>
      <c r="J1144" s="1"/>
      <c r="N1144" s="1"/>
      <c r="R1144" s="1"/>
      <c r="V1144" s="1"/>
      <c r="Z1144" s="1"/>
      <c r="AB1144" s="1"/>
      <c r="AD1144" s="1"/>
    </row>
    <row r="1145" spans="4:30" ht="12" customHeight="1" x14ac:dyDescent="0.3">
      <c r="D1145" s="1"/>
      <c r="F1145" s="1"/>
      <c r="H1145" s="1"/>
      <c r="J1145" s="1"/>
      <c r="N1145" s="1"/>
      <c r="R1145" s="1"/>
      <c r="V1145" s="1"/>
      <c r="Z1145" s="1"/>
      <c r="AB1145" s="1"/>
      <c r="AD1145" s="1"/>
    </row>
    <row r="1146" spans="4:30" ht="12" customHeight="1" x14ac:dyDescent="0.3">
      <c r="D1146" s="1"/>
      <c r="F1146" s="1"/>
      <c r="H1146" s="1"/>
      <c r="J1146" s="1"/>
      <c r="N1146" s="1"/>
      <c r="R1146" s="1"/>
      <c r="V1146" s="1"/>
      <c r="Z1146" s="1"/>
      <c r="AB1146" s="1"/>
      <c r="AD1146" s="1"/>
    </row>
    <row r="1147" spans="4:30" ht="12" customHeight="1" x14ac:dyDescent="0.3">
      <c r="D1147" s="1"/>
      <c r="F1147" s="1"/>
      <c r="H1147" s="1"/>
      <c r="J1147" s="1"/>
      <c r="N1147" s="1"/>
      <c r="R1147" s="1"/>
      <c r="V1147" s="1"/>
      <c r="Z1147" s="1"/>
      <c r="AB1147" s="1"/>
      <c r="AD1147" s="1"/>
    </row>
    <row r="1148" spans="4:30" ht="12" customHeight="1" x14ac:dyDescent="0.3">
      <c r="D1148" s="1"/>
      <c r="F1148" s="1"/>
      <c r="H1148" s="1"/>
      <c r="J1148" s="1"/>
      <c r="N1148" s="1"/>
      <c r="R1148" s="1"/>
      <c r="V1148" s="1"/>
      <c r="Z1148" s="1"/>
      <c r="AB1148" s="1"/>
      <c r="AD1148" s="1"/>
    </row>
    <row r="1149" spans="4:30" ht="12" customHeight="1" x14ac:dyDescent="0.3">
      <c r="D1149" s="1"/>
      <c r="F1149" s="1"/>
      <c r="H1149" s="1"/>
      <c r="J1149" s="1"/>
      <c r="N1149" s="1"/>
      <c r="R1149" s="1"/>
      <c r="V1149" s="1"/>
      <c r="Z1149" s="1"/>
      <c r="AB1149" s="1"/>
      <c r="AD1149" s="1"/>
    </row>
    <row r="1150" spans="4:30" ht="12" customHeight="1" x14ac:dyDescent="0.3">
      <c r="D1150" s="1"/>
      <c r="F1150" s="1"/>
      <c r="H1150" s="1"/>
      <c r="J1150" s="1"/>
      <c r="N1150" s="1"/>
      <c r="R1150" s="1"/>
      <c r="V1150" s="1"/>
      <c r="Z1150" s="1"/>
      <c r="AB1150" s="1"/>
      <c r="AD1150" s="1"/>
    </row>
    <row r="1151" spans="4:30" ht="12" customHeight="1" x14ac:dyDescent="0.3">
      <c r="D1151" s="1"/>
      <c r="F1151" s="1"/>
      <c r="H1151" s="1"/>
      <c r="J1151" s="1"/>
      <c r="N1151" s="1"/>
      <c r="R1151" s="1"/>
      <c r="V1151" s="1"/>
      <c r="Z1151" s="1"/>
      <c r="AB1151" s="1"/>
      <c r="AD1151" s="1"/>
    </row>
    <row r="1152" spans="4:30" ht="12" customHeight="1" x14ac:dyDescent="0.3">
      <c r="D1152" s="1"/>
      <c r="F1152" s="1"/>
      <c r="H1152" s="1"/>
      <c r="J1152" s="1"/>
      <c r="N1152" s="1"/>
      <c r="R1152" s="1"/>
      <c r="V1152" s="1"/>
      <c r="Z1152" s="1"/>
      <c r="AB1152" s="1"/>
      <c r="AD1152" s="1"/>
    </row>
    <row r="1153" spans="4:30" ht="12" customHeight="1" x14ac:dyDescent="0.3">
      <c r="D1153" s="1"/>
      <c r="F1153" s="1"/>
      <c r="H1153" s="1"/>
      <c r="J1153" s="1"/>
      <c r="N1153" s="1"/>
      <c r="R1153" s="1"/>
      <c r="V1153" s="1"/>
      <c r="Z1153" s="1"/>
      <c r="AB1153" s="1"/>
      <c r="AD1153" s="1"/>
    </row>
    <row r="1154" spans="4:30" ht="12" customHeight="1" x14ac:dyDescent="0.3">
      <c r="D1154" s="1"/>
      <c r="F1154" s="1"/>
      <c r="H1154" s="1"/>
      <c r="J1154" s="1"/>
      <c r="N1154" s="1"/>
      <c r="R1154" s="1"/>
      <c r="V1154" s="1"/>
      <c r="Z1154" s="1"/>
      <c r="AB1154" s="1"/>
      <c r="AD1154" s="1"/>
    </row>
    <row r="1155" spans="4:30" ht="12" customHeight="1" x14ac:dyDescent="0.3">
      <c r="D1155" s="1"/>
      <c r="F1155" s="1"/>
      <c r="H1155" s="1"/>
      <c r="J1155" s="1"/>
      <c r="N1155" s="1"/>
      <c r="R1155" s="1"/>
      <c r="V1155" s="1"/>
      <c r="Z1155" s="1"/>
      <c r="AB1155" s="1"/>
      <c r="AD1155" s="1"/>
    </row>
    <row r="1156" spans="4:30" ht="12" customHeight="1" x14ac:dyDescent="0.3">
      <c r="D1156" s="1"/>
      <c r="F1156" s="1"/>
      <c r="H1156" s="1"/>
      <c r="J1156" s="1"/>
      <c r="N1156" s="1"/>
      <c r="R1156" s="1"/>
      <c r="V1156" s="1"/>
      <c r="Z1156" s="1"/>
      <c r="AB1156" s="1"/>
      <c r="AD1156" s="1"/>
    </row>
    <row r="1157" spans="4:30" ht="12" customHeight="1" x14ac:dyDescent="0.3">
      <c r="D1157" s="1"/>
      <c r="F1157" s="1"/>
      <c r="H1157" s="1"/>
      <c r="J1157" s="1"/>
      <c r="N1157" s="1"/>
      <c r="R1157" s="1"/>
      <c r="V1157" s="1"/>
      <c r="Z1157" s="1"/>
      <c r="AB1157" s="1"/>
      <c r="AD1157" s="1"/>
    </row>
    <row r="1158" spans="4:30" ht="12" customHeight="1" x14ac:dyDescent="0.3">
      <c r="D1158" s="1"/>
      <c r="F1158" s="1"/>
      <c r="H1158" s="1"/>
      <c r="J1158" s="1"/>
      <c r="N1158" s="1"/>
      <c r="R1158" s="1"/>
      <c r="V1158" s="1"/>
      <c r="Z1158" s="1"/>
      <c r="AB1158" s="1"/>
      <c r="AD1158" s="1"/>
    </row>
    <row r="1159" spans="4:30" ht="12" customHeight="1" x14ac:dyDescent="0.3">
      <c r="D1159" s="1"/>
      <c r="F1159" s="1"/>
      <c r="H1159" s="1"/>
      <c r="J1159" s="1"/>
      <c r="N1159" s="1"/>
      <c r="R1159" s="1"/>
      <c r="V1159" s="1"/>
      <c r="Z1159" s="1"/>
      <c r="AB1159" s="1"/>
      <c r="AD1159" s="1"/>
    </row>
    <row r="1160" spans="4:30" ht="12" customHeight="1" x14ac:dyDescent="0.3">
      <c r="D1160" s="1"/>
      <c r="F1160" s="1"/>
      <c r="H1160" s="1"/>
      <c r="J1160" s="1"/>
      <c r="N1160" s="1"/>
      <c r="R1160" s="1"/>
      <c r="V1160" s="1"/>
      <c r="Z1160" s="1"/>
      <c r="AB1160" s="1"/>
      <c r="AD1160" s="1"/>
    </row>
    <row r="1161" spans="4:30" ht="12" customHeight="1" x14ac:dyDescent="0.3">
      <c r="D1161" s="1"/>
      <c r="F1161" s="1"/>
      <c r="H1161" s="1"/>
      <c r="J1161" s="1"/>
      <c r="N1161" s="1"/>
      <c r="R1161" s="1"/>
      <c r="V1161" s="1"/>
      <c r="Z1161" s="1"/>
      <c r="AB1161" s="1"/>
      <c r="AD1161" s="1"/>
    </row>
    <row r="1162" spans="4:30" ht="12" customHeight="1" x14ac:dyDescent="0.3">
      <c r="D1162" s="1"/>
      <c r="F1162" s="1"/>
      <c r="H1162" s="1"/>
      <c r="J1162" s="1"/>
      <c r="N1162" s="1"/>
      <c r="R1162" s="1"/>
      <c r="V1162" s="1"/>
      <c r="Z1162" s="1"/>
      <c r="AB1162" s="1"/>
      <c r="AD1162" s="1"/>
    </row>
    <row r="1163" spans="4:30" ht="12" customHeight="1" x14ac:dyDescent="0.3">
      <c r="D1163" s="1"/>
      <c r="F1163" s="1"/>
      <c r="H1163" s="1"/>
      <c r="J1163" s="1"/>
      <c r="N1163" s="1"/>
      <c r="R1163" s="1"/>
      <c r="V1163" s="1"/>
      <c r="Z1163" s="1"/>
      <c r="AB1163" s="1"/>
      <c r="AD1163" s="1"/>
    </row>
    <row r="1164" spans="4:30" ht="12" customHeight="1" x14ac:dyDescent="0.3">
      <c r="D1164" s="1"/>
      <c r="F1164" s="1"/>
      <c r="H1164" s="1"/>
      <c r="J1164" s="1"/>
      <c r="N1164" s="1"/>
      <c r="R1164" s="1"/>
      <c r="V1164" s="1"/>
      <c r="Z1164" s="1"/>
      <c r="AB1164" s="1"/>
      <c r="AD1164" s="1"/>
    </row>
    <row r="1165" spans="4:30" ht="12" customHeight="1" x14ac:dyDescent="0.3">
      <c r="D1165" s="1"/>
      <c r="F1165" s="1"/>
      <c r="H1165" s="1"/>
      <c r="J1165" s="1"/>
      <c r="N1165" s="1"/>
      <c r="R1165" s="1"/>
      <c r="V1165" s="1"/>
      <c r="Z1165" s="1"/>
      <c r="AB1165" s="1"/>
      <c r="AD1165" s="1"/>
    </row>
    <row r="1166" spans="4:30" ht="12" customHeight="1" x14ac:dyDescent="0.3">
      <c r="D1166" s="1"/>
      <c r="F1166" s="1"/>
      <c r="H1166" s="1"/>
      <c r="J1166" s="1"/>
      <c r="N1166" s="1"/>
      <c r="R1166" s="1"/>
      <c r="V1166" s="1"/>
      <c r="Z1166" s="1"/>
      <c r="AB1166" s="1"/>
      <c r="AD1166" s="1"/>
    </row>
    <row r="1167" spans="4:30" ht="12" customHeight="1" x14ac:dyDescent="0.3">
      <c r="D1167" s="1"/>
      <c r="F1167" s="1"/>
      <c r="H1167" s="1"/>
      <c r="J1167" s="1"/>
      <c r="N1167" s="1"/>
      <c r="R1167" s="1"/>
      <c r="V1167" s="1"/>
      <c r="Z1167" s="1"/>
      <c r="AB1167" s="1"/>
      <c r="AD1167" s="1"/>
    </row>
    <row r="1168" spans="4:30" ht="12" customHeight="1" x14ac:dyDescent="0.3">
      <c r="D1168" s="1"/>
      <c r="F1168" s="1"/>
      <c r="H1168" s="1"/>
      <c r="J1168" s="1"/>
      <c r="N1168" s="1"/>
      <c r="R1168" s="1"/>
      <c r="V1168" s="1"/>
      <c r="Z1168" s="1"/>
      <c r="AB1168" s="1"/>
      <c r="AD1168" s="1"/>
    </row>
    <row r="1169" spans="4:30" ht="12" customHeight="1" x14ac:dyDescent="0.3">
      <c r="D1169" s="1"/>
      <c r="F1169" s="1"/>
      <c r="H1169" s="1"/>
      <c r="J1169" s="1"/>
      <c r="N1169" s="1"/>
      <c r="R1169" s="1"/>
      <c r="V1169" s="1"/>
      <c r="Z1169" s="1"/>
      <c r="AB1169" s="1"/>
      <c r="AD1169" s="1"/>
    </row>
    <row r="1170" spans="4:30" ht="12" customHeight="1" x14ac:dyDescent="0.3">
      <c r="D1170" s="1"/>
      <c r="F1170" s="1"/>
      <c r="H1170" s="1"/>
      <c r="J1170" s="1"/>
      <c r="N1170" s="1"/>
      <c r="R1170" s="1"/>
      <c r="V1170" s="1"/>
      <c r="Z1170" s="1"/>
      <c r="AB1170" s="1"/>
      <c r="AD1170" s="1"/>
    </row>
    <row r="1171" spans="4:30" ht="12" customHeight="1" x14ac:dyDescent="0.3">
      <c r="D1171" s="1"/>
      <c r="F1171" s="1"/>
      <c r="H1171" s="1"/>
      <c r="J1171" s="1"/>
      <c r="N1171" s="1"/>
      <c r="R1171" s="1"/>
      <c r="V1171" s="1"/>
      <c r="Z1171" s="1"/>
      <c r="AB1171" s="1"/>
      <c r="AD1171" s="1"/>
    </row>
    <row r="1172" spans="4:30" ht="12" customHeight="1" x14ac:dyDescent="0.3">
      <c r="D1172" s="1"/>
      <c r="F1172" s="1"/>
      <c r="H1172" s="1"/>
      <c r="J1172" s="1"/>
      <c r="N1172" s="1"/>
      <c r="R1172" s="1"/>
      <c r="V1172" s="1"/>
      <c r="Z1172" s="1"/>
      <c r="AB1172" s="1"/>
      <c r="AD1172" s="1"/>
    </row>
    <row r="1173" spans="4:30" x14ac:dyDescent="0.3">
      <c r="D1173" s="1"/>
      <c r="F1173" s="1"/>
      <c r="H1173" s="1"/>
      <c r="J1173" s="1"/>
      <c r="N1173" s="1"/>
      <c r="R1173" s="1"/>
      <c r="V1173" s="1"/>
      <c r="Z1173" s="1"/>
      <c r="AB1173" s="1"/>
      <c r="AD1173" s="1"/>
    </row>
    <row r="1174" spans="4:30" x14ac:dyDescent="0.3">
      <c r="D1174" s="1"/>
      <c r="F1174" s="1"/>
      <c r="H1174" s="1"/>
      <c r="J1174" s="1"/>
      <c r="N1174" s="1"/>
      <c r="R1174" s="1"/>
      <c r="V1174" s="1"/>
      <c r="Z1174" s="1"/>
      <c r="AB1174" s="1"/>
      <c r="AD1174" s="1"/>
    </row>
    <row r="1175" spans="4:30" x14ac:dyDescent="0.3">
      <c r="D1175" s="1"/>
      <c r="F1175" s="1"/>
      <c r="H1175" s="1"/>
      <c r="J1175" s="1"/>
      <c r="N1175" s="1"/>
      <c r="R1175" s="1"/>
      <c r="V1175" s="1"/>
      <c r="Z1175" s="1"/>
      <c r="AB1175" s="1"/>
      <c r="AD1175" s="1"/>
    </row>
    <row r="1176" spans="4:30" x14ac:dyDescent="0.3">
      <c r="D1176" s="1"/>
      <c r="F1176" s="1"/>
      <c r="H1176" s="1"/>
      <c r="J1176" s="1"/>
      <c r="N1176" s="1"/>
      <c r="R1176" s="1"/>
      <c r="V1176" s="1"/>
      <c r="Z1176" s="1"/>
      <c r="AB1176" s="1"/>
      <c r="AD1176" s="1"/>
    </row>
    <row r="1177" spans="4:30" x14ac:dyDescent="0.3">
      <c r="D1177" s="1"/>
      <c r="F1177" s="1"/>
      <c r="H1177" s="1"/>
      <c r="J1177" s="1"/>
      <c r="N1177" s="1"/>
      <c r="R1177" s="1"/>
      <c r="V1177" s="1"/>
      <c r="Z1177" s="1"/>
      <c r="AB1177" s="1"/>
      <c r="AD1177" s="1"/>
    </row>
    <row r="1178" spans="4:30" x14ac:dyDescent="0.3">
      <c r="D1178" s="1"/>
      <c r="F1178" s="1"/>
      <c r="H1178" s="1"/>
      <c r="J1178" s="1"/>
      <c r="N1178" s="1"/>
      <c r="R1178" s="1"/>
      <c r="V1178" s="1"/>
      <c r="Z1178" s="1"/>
      <c r="AB1178" s="1"/>
      <c r="AD1178" s="1"/>
    </row>
    <row r="1179" spans="4:30" x14ac:dyDescent="0.3">
      <c r="D1179" s="1"/>
      <c r="F1179" s="1"/>
      <c r="H1179" s="1"/>
      <c r="J1179" s="1"/>
      <c r="N1179" s="1"/>
      <c r="R1179" s="1"/>
      <c r="V1179" s="1"/>
      <c r="Z1179" s="1"/>
      <c r="AB1179" s="1"/>
      <c r="AD1179" s="1"/>
    </row>
    <row r="1180" spans="4:30" x14ac:dyDescent="0.3">
      <c r="D1180" s="1"/>
      <c r="F1180" s="1"/>
      <c r="H1180" s="1"/>
      <c r="J1180" s="1"/>
      <c r="N1180" s="1"/>
      <c r="R1180" s="1"/>
      <c r="V1180" s="1"/>
      <c r="Z1180" s="1"/>
      <c r="AB1180" s="1"/>
      <c r="AD1180" s="1"/>
    </row>
    <row r="1181" spans="4:30" x14ac:dyDescent="0.3">
      <c r="D1181" s="1"/>
      <c r="F1181" s="1"/>
      <c r="H1181" s="1"/>
      <c r="J1181" s="1"/>
      <c r="N1181" s="1"/>
      <c r="R1181" s="1"/>
      <c r="V1181" s="1"/>
      <c r="Z1181" s="1"/>
      <c r="AB1181" s="1"/>
      <c r="AD1181" s="1"/>
    </row>
    <row r="1182" spans="4:30" x14ac:dyDescent="0.3">
      <c r="D1182" s="1"/>
      <c r="F1182" s="1"/>
      <c r="H1182" s="1"/>
      <c r="J1182" s="1"/>
      <c r="N1182" s="1"/>
      <c r="R1182" s="1"/>
      <c r="V1182" s="1"/>
      <c r="Z1182" s="1"/>
      <c r="AB1182" s="1"/>
      <c r="AD1182" s="1"/>
    </row>
    <row r="1183" spans="4:30" x14ac:dyDescent="0.3">
      <c r="D1183" s="1"/>
      <c r="F1183" s="1"/>
      <c r="H1183" s="1"/>
      <c r="J1183" s="1"/>
      <c r="N1183" s="1"/>
      <c r="R1183" s="1"/>
      <c r="V1183" s="1"/>
      <c r="Z1183" s="1"/>
      <c r="AB1183" s="1"/>
      <c r="AD1183" s="1"/>
    </row>
    <row r="1184" spans="4:30" x14ac:dyDescent="0.3">
      <c r="D1184" s="1"/>
      <c r="F1184" s="1"/>
      <c r="H1184" s="1"/>
      <c r="J1184" s="1"/>
      <c r="N1184" s="1"/>
      <c r="R1184" s="1"/>
      <c r="V1184" s="1"/>
      <c r="Z1184" s="1"/>
      <c r="AB1184" s="1"/>
      <c r="AD1184" s="1"/>
    </row>
    <row r="1185" spans="4:30" x14ac:dyDescent="0.3">
      <c r="D1185" s="1"/>
      <c r="F1185" s="1"/>
      <c r="H1185" s="1"/>
      <c r="J1185" s="1"/>
      <c r="N1185" s="1"/>
      <c r="R1185" s="1"/>
      <c r="V1185" s="1"/>
      <c r="Z1185" s="1"/>
      <c r="AB1185" s="1"/>
      <c r="AD1185" s="1"/>
    </row>
    <row r="1186" spans="4:30" x14ac:dyDescent="0.3">
      <c r="D1186" s="1"/>
      <c r="F1186" s="1"/>
      <c r="H1186" s="1"/>
      <c r="J1186" s="1"/>
      <c r="N1186" s="1"/>
      <c r="R1186" s="1"/>
      <c r="V1186" s="1"/>
      <c r="Z1186" s="1"/>
      <c r="AB1186" s="1"/>
      <c r="AD1186" s="1"/>
    </row>
  </sheetData>
  <mergeCells count="50">
    <mergeCell ref="P195:R195"/>
    <mergeCell ref="T195:V195"/>
    <mergeCell ref="X195:Z195"/>
    <mergeCell ref="AB195:AD195"/>
    <mergeCell ref="C195:C196"/>
    <mergeCell ref="D195:F195"/>
    <mergeCell ref="H195:J195"/>
    <mergeCell ref="L195:N195"/>
    <mergeCell ref="T38:V38"/>
    <mergeCell ref="X38:Z38"/>
    <mergeCell ref="AB38:AD38"/>
    <mergeCell ref="D2:F2"/>
    <mergeCell ref="H2:J2"/>
    <mergeCell ref="L2:N2"/>
    <mergeCell ref="P2:R2"/>
    <mergeCell ref="T2:V2"/>
    <mergeCell ref="X2:Z2"/>
    <mergeCell ref="AB2:AD2"/>
    <mergeCell ref="D38:F38"/>
    <mergeCell ref="H38:J38"/>
    <mergeCell ref="L38:N38"/>
    <mergeCell ref="P38:R38"/>
    <mergeCell ref="D159:F159"/>
    <mergeCell ref="AB159:AD159"/>
    <mergeCell ref="T110:V110"/>
    <mergeCell ref="X110:Z110"/>
    <mergeCell ref="AB110:AD110"/>
    <mergeCell ref="D110:F110"/>
    <mergeCell ref="H110:J110"/>
    <mergeCell ref="L110:N110"/>
    <mergeCell ref="P110:R110"/>
    <mergeCell ref="H159:J159"/>
    <mergeCell ref="L159:N159"/>
    <mergeCell ref="P159:R159"/>
    <mergeCell ref="T159:V159"/>
    <mergeCell ref="X159:Z159"/>
    <mergeCell ref="D147:F147"/>
    <mergeCell ref="H147:J147"/>
    <mergeCell ref="D74:F74"/>
    <mergeCell ref="H74:J74"/>
    <mergeCell ref="L74:N74"/>
    <mergeCell ref="P74:R74"/>
    <mergeCell ref="T74:V74"/>
    <mergeCell ref="X74:Z74"/>
    <mergeCell ref="AB74:AD74"/>
    <mergeCell ref="L147:N147"/>
    <mergeCell ref="P147:R147"/>
    <mergeCell ref="T147:V147"/>
    <mergeCell ref="X147:Z147"/>
    <mergeCell ref="AB147:AD147"/>
  </mergeCells>
  <phoneticPr fontId="8" type="noConversion"/>
  <pageMargins left="0.7" right="0.7" top="0.75" bottom="0.75" header="0.3" footer="0.3"/>
  <pageSetup scale="77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Y40"/>
  <sheetViews>
    <sheetView topLeftCell="A34" zoomScale="90" zoomScaleNormal="90" workbookViewId="0">
      <selection activeCell="X58" sqref="X58"/>
    </sheetView>
  </sheetViews>
  <sheetFormatPr defaultColWidth="9.1796875" defaultRowHeight="12.5" x14ac:dyDescent="0.25"/>
  <cols>
    <col min="1" max="1" width="8.1796875" customWidth="1"/>
    <col min="2" max="2" width="7.54296875" customWidth="1"/>
    <col min="3" max="3" width="3" customWidth="1"/>
    <col min="4" max="4" width="1" customWidth="1"/>
    <col min="5" max="5" width="7" customWidth="1"/>
    <col min="6" max="6" width="5" customWidth="1"/>
    <col min="7" max="7" width="1" customWidth="1"/>
    <col min="8" max="8" width="7" customWidth="1"/>
    <col min="9" max="9" width="5" customWidth="1"/>
    <col min="10" max="10" width="1" customWidth="1"/>
    <col min="11" max="11" width="6.26953125" customWidth="1"/>
    <col min="12" max="12" width="5" customWidth="1"/>
    <col min="13" max="14" width="1" customWidth="1"/>
    <col min="15" max="15" width="7" customWidth="1"/>
    <col min="16" max="16" width="5" customWidth="1"/>
    <col min="17" max="17" width="1" customWidth="1"/>
    <col min="18" max="18" width="7" customWidth="1"/>
    <col min="19" max="19" width="5" customWidth="1"/>
    <col min="21" max="21" width="23.7265625" hidden="1" customWidth="1"/>
    <col min="22" max="22" width="10.36328125" hidden="1" customWidth="1"/>
    <col min="23" max="23" width="12" hidden="1" customWidth="1"/>
    <col min="24" max="24" width="15.1796875" customWidth="1"/>
    <col min="25" max="25" width="10.54296875" customWidth="1"/>
  </cols>
  <sheetData>
    <row r="1" spans="1:25" ht="13" customHeight="1" x14ac:dyDescent="0.3">
      <c r="A1" s="11" t="s">
        <v>32</v>
      </c>
      <c r="B1" s="210" t="s">
        <v>24</v>
      </c>
      <c r="C1" s="210"/>
      <c r="D1" s="12"/>
      <c r="E1" s="212" t="s">
        <v>75</v>
      </c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13"/>
      <c r="R1" s="210" t="s">
        <v>76</v>
      </c>
      <c r="S1" s="210"/>
      <c r="U1" s="176" t="s">
        <v>67</v>
      </c>
    </row>
    <row r="2" spans="1:25" ht="13" customHeight="1" x14ac:dyDescent="0.3">
      <c r="A2" s="14"/>
      <c r="B2" s="211"/>
      <c r="C2" s="211"/>
      <c r="D2" s="15"/>
      <c r="E2" s="212" t="s">
        <v>25</v>
      </c>
      <c r="F2" s="212"/>
      <c r="G2" s="14"/>
      <c r="H2" s="212" t="s">
        <v>26</v>
      </c>
      <c r="I2" s="212"/>
      <c r="J2" s="14"/>
      <c r="K2" s="212" t="s">
        <v>27</v>
      </c>
      <c r="L2" s="212"/>
      <c r="M2" s="14"/>
      <c r="N2" s="14"/>
      <c r="O2" s="212" t="s">
        <v>28</v>
      </c>
      <c r="P2" s="212"/>
      <c r="Q2" s="14"/>
      <c r="R2" s="211"/>
      <c r="S2" s="211"/>
    </row>
    <row r="3" spans="1:25" ht="13" customHeight="1" x14ac:dyDescent="0.3">
      <c r="A3" s="16" t="s">
        <v>8</v>
      </c>
      <c r="B3" s="17" t="s">
        <v>29</v>
      </c>
      <c r="C3" s="18" t="s">
        <v>10</v>
      </c>
      <c r="D3" s="17"/>
      <c r="E3" s="17" t="s">
        <v>30</v>
      </c>
      <c r="F3" s="17" t="s">
        <v>31</v>
      </c>
      <c r="G3" s="17"/>
      <c r="H3" s="17" t="s">
        <v>30</v>
      </c>
      <c r="I3" s="17" t="s">
        <v>31</v>
      </c>
      <c r="J3" s="17"/>
      <c r="K3" s="17" t="s">
        <v>30</v>
      </c>
      <c r="L3" s="17" t="s">
        <v>31</v>
      </c>
      <c r="M3" s="17"/>
      <c r="N3" s="16"/>
      <c r="O3" s="17" t="s">
        <v>30</v>
      </c>
      <c r="P3" s="17" t="s">
        <v>31</v>
      </c>
      <c r="Q3" s="16"/>
      <c r="R3" s="17" t="s">
        <v>30</v>
      </c>
      <c r="S3" s="17" t="s">
        <v>31</v>
      </c>
      <c r="U3" t="s">
        <v>66</v>
      </c>
      <c r="V3" t="s">
        <v>64</v>
      </c>
      <c r="W3" t="s">
        <v>65</v>
      </c>
      <c r="X3" s="172" t="s">
        <v>94</v>
      </c>
      <c r="Y3" s="173"/>
    </row>
    <row r="4" spans="1:25" ht="13.5" customHeight="1" x14ac:dyDescent="0.3">
      <c r="A4" s="14"/>
      <c r="B4" s="13"/>
      <c r="C4" s="19"/>
      <c r="D4" s="13"/>
      <c r="E4" s="13"/>
      <c r="F4" s="13"/>
      <c r="G4" s="13"/>
      <c r="H4" s="13"/>
      <c r="I4" s="13"/>
      <c r="J4" s="13"/>
      <c r="K4" s="13"/>
      <c r="L4" s="13"/>
      <c r="M4" s="13"/>
      <c r="N4" s="14"/>
      <c r="O4" s="13"/>
      <c r="P4" s="13"/>
      <c r="Q4" s="14"/>
      <c r="R4" s="13"/>
      <c r="S4" s="13"/>
      <c r="U4">
        <v>0</v>
      </c>
      <c r="V4">
        <v>23245</v>
      </c>
      <c r="W4">
        <v>83.521971901836082</v>
      </c>
      <c r="X4" s="172"/>
      <c r="Y4" s="174"/>
    </row>
    <row r="5" spans="1:25" ht="15" customHeight="1" x14ac:dyDescent="0.3">
      <c r="A5" s="7">
        <v>1996</v>
      </c>
      <c r="B5" s="9">
        <v>14576</v>
      </c>
      <c r="C5" s="20"/>
      <c r="D5" s="9"/>
      <c r="E5" s="9">
        <v>9986</v>
      </c>
      <c r="F5" s="8">
        <f t="shared" ref="F5:F15" si="0">E5/$B5</f>
        <v>0.68509879253567507</v>
      </c>
      <c r="G5" s="8"/>
      <c r="H5" s="9">
        <v>2501</v>
      </c>
      <c r="I5" s="8">
        <f t="shared" ref="I5:I15" si="1">H5/$B5</f>
        <v>0.1715834248079034</v>
      </c>
      <c r="J5" s="8"/>
      <c r="K5" s="9">
        <v>569</v>
      </c>
      <c r="L5" s="8">
        <f t="shared" ref="L5:L15" si="2">K5/$B5</f>
        <v>3.9036772777167945E-2</v>
      </c>
      <c r="M5" s="8"/>
      <c r="N5" s="8"/>
      <c r="O5" s="9">
        <v>13452</v>
      </c>
      <c r="P5" s="8">
        <f t="shared" ref="P5:P15" si="3">O5/$B5</f>
        <v>0.92288693743139405</v>
      </c>
      <c r="Q5" s="8"/>
      <c r="R5" s="9">
        <v>1124</v>
      </c>
      <c r="S5" s="8">
        <f t="shared" ref="S5:S15" si="4">R5/$B5</f>
        <v>7.7113062568605922E-2</v>
      </c>
      <c r="U5">
        <v>1</v>
      </c>
      <c r="V5">
        <v>1006</v>
      </c>
      <c r="W5">
        <v>3.6146742840717185</v>
      </c>
      <c r="X5" s="172"/>
      <c r="Y5" s="174"/>
    </row>
    <row r="6" spans="1:25" ht="14.25" customHeight="1" x14ac:dyDescent="0.3">
      <c r="A6" s="7">
        <v>1997</v>
      </c>
      <c r="B6" s="9">
        <v>14919</v>
      </c>
      <c r="C6" s="20"/>
      <c r="D6" s="9"/>
      <c r="E6" s="9">
        <v>7031</v>
      </c>
      <c r="F6" s="8">
        <f t="shared" si="0"/>
        <v>0.47127823580668948</v>
      </c>
      <c r="G6" s="8"/>
      <c r="H6" s="9">
        <v>4792</v>
      </c>
      <c r="I6" s="8">
        <f t="shared" si="1"/>
        <v>0.32120115289228501</v>
      </c>
      <c r="J6" s="8"/>
      <c r="K6" s="9">
        <v>1148</v>
      </c>
      <c r="L6" s="8">
        <f t="shared" si="2"/>
        <v>7.694885716200818E-2</v>
      </c>
      <c r="M6" s="8"/>
      <c r="N6" s="8"/>
      <c r="O6" s="9">
        <v>13756</v>
      </c>
      <c r="P6" s="8">
        <f t="shared" si="3"/>
        <v>0.9220457135196729</v>
      </c>
      <c r="Q6" s="8"/>
      <c r="R6" s="9">
        <v>1163</v>
      </c>
      <c r="S6" s="8">
        <f t="shared" si="4"/>
        <v>7.7954286480327095E-2</v>
      </c>
      <c r="U6">
        <v>2</v>
      </c>
      <c r="V6">
        <v>734</v>
      </c>
      <c r="W6">
        <v>2.6373468434479537</v>
      </c>
      <c r="X6" s="172"/>
      <c r="Y6" s="174"/>
    </row>
    <row r="7" spans="1:25" ht="14.25" customHeight="1" x14ac:dyDescent="0.3">
      <c r="A7" s="7">
        <v>1998</v>
      </c>
      <c r="B7" s="9">
        <v>15535</v>
      </c>
      <c r="C7" s="20">
        <v>19</v>
      </c>
      <c r="D7" s="9"/>
      <c r="E7" s="9">
        <v>8209</v>
      </c>
      <c r="F7" s="8">
        <f t="shared" si="0"/>
        <v>0.5284196974573544</v>
      </c>
      <c r="G7" s="8"/>
      <c r="H7" s="9">
        <v>3391</v>
      </c>
      <c r="I7" s="8">
        <f t="shared" si="1"/>
        <v>0.2182813002896685</v>
      </c>
      <c r="J7" s="8"/>
      <c r="K7" s="9">
        <v>1590</v>
      </c>
      <c r="L7" s="8">
        <f t="shared" si="2"/>
        <v>0.10234953331187641</v>
      </c>
      <c r="M7" s="8"/>
      <c r="N7" s="8"/>
      <c r="O7" s="9">
        <v>13190</v>
      </c>
      <c r="P7" s="8">
        <f t="shared" si="3"/>
        <v>0.84905053105889927</v>
      </c>
      <c r="Q7" s="8"/>
      <c r="R7" s="9">
        <v>2345</v>
      </c>
      <c r="S7" s="8">
        <f t="shared" si="4"/>
        <v>0.15094946894110073</v>
      </c>
      <c r="U7">
        <v>9</v>
      </c>
      <c r="V7">
        <v>2846</v>
      </c>
      <c r="W7">
        <v>10.226006970644246</v>
      </c>
      <c r="X7" s="175"/>
      <c r="Y7" s="175"/>
    </row>
    <row r="8" spans="1:25" ht="13" customHeight="1" x14ac:dyDescent="0.3">
      <c r="A8" s="7">
        <v>1999</v>
      </c>
      <c r="B8" s="9">
        <v>17197</v>
      </c>
      <c r="C8" s="20">
        <v>25</v>
      </c>
      <c r="D8" s="9"/>
      <c r="E8" s="9">
        <v>8960</v>
      </c>
      <c r="F8" s="8">
        <f t="shared" si="0"/>
        <v>0.52102110833284876</v>
      </c>
      <c r="G8" s="8"/>
      <c r="H8" s="9">
        <v>3771</v>
      </c>
      <c r="I8" s="8">
        <f t="shared" si="1"/>
        <v>0.21928243298249694</v>
      </c>
      <c r="J8" s="8"/>
      <c r="K8" s="9">
        <v>1485</v>
      </c>
      <c r="L8" s="8">
        <f t="shared" si="2"/>
        <v>8.6352270744897361E-2</v>
      </c>
      <c r="M8" s="8"/>
      <c r="N8" s="8"/>
      <c r="O8" s="9">
        <v>14216</v>
      </c>
      <c r="P8" s="8">
        <f t="shared" si="3"/>
        <v>0.82665581206024308</v>
      </c>
      <c r="Q8" s="8"/>
      <c r="R8" s="9">
        <v>2981</v>
      </c>
      <c r="S8" s="8">
        <f t="shared" si="4"/>
        <v>0.17334418793975692</v>
      </c>
      <c r="U8" s="172"/>
      <c r="V8" s="172"/>
      <c r="W8" s="174"/>
      <c r="X8" s="173"/>
      <c r="Y8" s="174"/>
    </row>
    <row r="9" spans="1:25" ht="13" x14ac:dyDescent="0.3">
      <c r="A9" s="7">
        <v>2000</v>
      </c>
      <c r="B9" s="9">
        <v>16107</v>
      </c>
      <c r="C9" s="20">
        <v>11</v>
      </c>
      <c r="D9" s="9"/>
      <c r="E9" s="9">
        <v>8069.607</v>
      </c>
      <c r="F9" s="8">
        <f t="shared" si="0"/>
        <v>0.501</v>
      </c>
      <c r="G9" s="8"/>
      <c r="H9" s="9">
        <v>3962.3220000000001</v>
      </c>
      <c r="I9" s="8">
        <f t="shared" si="1"/>
        <v>0.246</v>
      </c>
      <c r="J9" s="8"/>
      <c r="K9" s="9">
        <v>1546.2719999999999</v>
      </c>
      <c r="L9" s="8">
        <f t="shared" si="2"/>
        <v>9.6000000000000002E-2</v>
      </c>
      <c r="M9" s="8"/>
      <c r="N9" s="8"/>
      <c r="O9" s="9">
        <v>13582</v>
      </c>
      <c r="P9" s="8">
        <f t="shared" si="3"/>
        <v>0.84323586018501273</v>
      </c>
      <c r="Q9" s="8"/>
      <c r="R9" s="9">
        <f>B9-O9</f>
        <v>2525</v>
      </c>
      <c r="S9" s="8">
        <f t="shared" si="4"/>
        <v>0.15676413981498727</v>
      </c>
    </row>
    <row r="10" spans="1:25" ht="13" x14ac:dyDescent="0.3">
      <c r="A10" s="7">
        <v>2001</v>
      </c>
      <c r="B10" s="9">
        <v>16915</v>
      </c>
      <c r="C10" s="20">
        <v>0.99</v>
      </c>
      <c r="D10" s="9"/>
      <c r="E10" s="9">
        <v>8515</v>
      </c>
      <c r="F10" s="8">
        <f t="shared" si="0"/>
        <v>0.50339934968962463</v>
      </c>
      <c r="G10" s="8">
        <v>19.87</v>
      </c>
      <c r="H10" s="9">
        <v>3896</v>
      </c>
      <c r="I10" s="8">
        <f t="shared" si="1"/>
        <v>0.23032811114395507</v>
      </c>
      <c r="J10" s="8"/>
      <c r="K10" s="9">
        <v>1987</v>
      </c>
      <c r="L10" s="8">
        <f t="shared" si="2"/>
        <v>0.11746970144841856</v>
      </c>
      <c r="M10" s="8"/>
      <c r="N10" s="8"/>
      <c r="O10" s="9">
        <v>14398</v>
      </c>
      <c r="P10" s="8">
        <f t="shared" si="3"/>
        <v>0.85119716228199827</v>
      </c>
      <c r="Q10" s="8"/>
      <c r="R10" s="9">
        <f>B10-O10</f>
        <v>2517</v>
      </c>
      <c r="S10" s="8">
        <f t="shared" si="4"/>
        <v>0.14880283771800176</v>
      </c>
      <c r="U10" s="96" t="s">
        <v>91</v>
      </c>
    </row>
    <row r="11" spans="1:25" ht="13" x14ac:dyDescent="0.3">
      <c r="A11" s="7">
        <v>2002</v>
      </c>
      <c r="B11" s="9">
        <v>17568</v>
      </c>
      <c r="C11" s="20">
        <v>0.97</v>
      </c>
      <c r="D11" s="9"/>
      <c r="E11" s="9">
        <v>8881</v>
      </c>
      <c r="F11" s="8">
        <f t="shared" si="0"/>
        <v>0.50552140255009104</v>
      </c>
      <c r="G11" s="8"/>
      <c r="H11" s="9">
        <v>3247</v>
      </c>
      <c r="I11" s="8">
        <f t="shared" si="1"/>
        <v>0.18482468123861567</v>
      </c>
      <c r="J11" s="8"/>
      <c r="K11" s="9">
        <v>2156</v>
      </c>
      <c r="L11" s="8">
        <f t="shared" si="2"/>
        <v>0.12272313296903462</v>
      </c>
      <c r="M11" s="8"/>
      <c r="N11" s="8"/>
      <c r="O11" s="9">
        <v>14284</v>
      </c>
      <c r="P11" s="8">
        <f t="shared" si="3"/>
        <v>0.81306921675774135</v>
      </c>
      <c r="Q11" s="8"/>
      <c r="R11" s="9">
        <f>B11-O11</f>
        <v>3284</v>
      </c>
      <c r="S11" s="8">
        <f t="shared" si="4"/>
        <v>0.18693078324225865</v>
      </c>
    </row>
    <row r="12" spans="1:25" ht="13" x14ac:dyDescent="0.3">
      <c r="A12" s="7">
        <v>2003</v>
      </c>
      <c r="B12" s="9">
        <v>19110</v>
      </c>
      <c r="C12" s="20">
        <v>1.59968746947646</v>
      </c>
      <c r="D12" s="9"/>
      <c r="E12" s="9">
        <v>9602</v>
      </c>
      <c r="F12" s="8">
        <f t="shared" si="0"/>
        <v>0.50245944531658815</v>
      </c>
      <c r="G12" s="8"/>
      <c r="H12" s="9">
        <v>3587</v>
      </c>
      <c r="I12" s="8">
        <f t="shared" si="1"/>
        <v>0.18770277341705913</v>
      </c>
      <c r="J12" s="8"/>
      <c r="K12" s="9">
        <v>2537</v>
      </c>
      <c r="L12" s="8">
        <f t="shared" si="2"/>
        <v>0.13275771847200418</v>
      </c>
      <c r="M12" s="8"/>
      <c r="N12" s="8"/>
      <c r="O12" s="9">
        <f>SUM(E12,H12,K12)</f>
        <v>15726</v>
      </c>
      <c r="P12" s="8">
        <f t="shared" si="3"/>
        <v>0.82291993720565149</v>
      </c>
      <c r="Q12" s="8"/>
      <c r="R12" s="9">
        <f>B12-O12</f>
        <v>3384</v>
      </c>
      <c r="S12" s="8">
        <f t="shared" si="4"/>
        <v>0.17708006279434851</v>
      </c>
      <c r="U12" t="s">
        <v>92</v>
      </c>
      <c r="V12" t="s">
        <v>93</v>
      </c>
    </row>
    <row r="13" spans="1:25" ht="13" x14ac:dyDescent="0.3">
      <c r="A13" s="7">
        <v>2004</v>
      </c>
      <c r="B13" s="9">
        <v>21910</v>
      </c>
      <c r="C13" s="20">
        <v>2</v>
      </c>
      <c r="D13" s="9"/>
      <c r="E13" s="9">
        <v>10653</v>
      </c>
      <c r="F13" s="8">
        <f t="shared" si="0"/>
        <v>0.48621633957097216</v>
      </c>
      <c r="G13" s="8"/>
      <c r="H13" s="9">
        <v>2075</v>
      </c>
      <c r="I13" s="8">
        <v>0.1</v>
      </c>
      <c r="J13" s="8"/>
      <c r="K13" s="9">
        <v>5020</v>
      </c>
      <c r="L13" s="8">
        <f t="shared" si="2"/>
        <v>0.22911912368781379</v>
      </c>
      <c r="M13" s="8"/>
      <c r="N13" s="8"/>
      <c r="O13" s="9">
        <v>17748</v>
      </c>
      <c r="P13" s="8">
        <v>0.82</v>
      </c>
      <c r="Q13" s="8"/>
      <c r="R13" s="9">
        <v>3868</v>
      </c>
      <c r="S13" s="8">
        <f t="shared" si="4"/>
        <v>0.17654039251483342</v>
      </c>
      <c r="U13">
        <v>27831</v>
      </c>
      <c r="V13">
        <v>0</v>
      </c>
    </row>
    <row r="14" spans="1:25" ht="13" x14ac:dyDescent="0.3">
      <c r="A14" s="7">
        <v>2005</v>
      </c>
      <c r="B14" s="9">
        <v>21905</v>
      </c>
      <c r="C14" s="20">
        <v>1</v>
      </c>
      <c r="D14" s="9"/>
      <c r="E14" s="9">
        <v>12760</v>
      </c>
      <c r="F14" s="8">
        <v>0.59</v>
      </c>
      <c r="G14" s="8"/>
      <c r="H14" s="9">
        <v>4150</v>
      </c>
      <c r="I14" s="8">
        <f t="shared" si="1"/>
        <v>0.18945446245149508</v>
      </c>
      <c r="J14" s="8"/>
      <c r="K14" s="9">
        <v>2171</v>
      </c>
      <c r="L14" s="8">
        <f t="shared" si="2"/>
        <v>9.9109792284866466E-2</v>
      </c>
      <c r="M14" s="8"/>
      <c r="N14" s="8"/>
      <c r="O14" s="9">
        <v>19081</v>
      </c>
      <c r="P14" s="8">
        <v>0.88</v>
      </c>
      <c r="Q14" s="8"/>
      <c r="R14" s="9">
        <v>2680</v>
      </c>
      <c r="S14" s="8">
        <f t="shared" si="4"/>
        <v>0.12234649623373658</v>
      </c>
    </row>
    <row r="15" spans="1:25" ht="13" x14ac:dyDescent="0.3">
      <c r="A15" s="7">
        <v>2006</v>
      </c>
      <c r="B15" s="9">
        <v>18563</v>
      </c>
      <c r="C15" s="20">
        <v>1</v>
      </c>
      <c r="D15" s="9"/>
      <c r="E15" s="9">
        <v>11658</v>
      </c>
      <c r="F15" s="8">
        <f t="shared" si="0"/>
        <v>0.628023487582826</v>
      </c>
      <c r="G15" s="8"/>
      <c r="H15" s="9">
        <v>3632</v>
      </c>
      <c r="I15" s="8">
        <f t="shared" si="1"/>
        <v>0.19565802941334914</v>
      </c>
      <c r="J15" s="8"/>
      <c r="K15" s="9">
        <v>1242</v>
      </c>
      <c r="L15" s="8">
        <f t="shared" si="2"/>
        <v>6.6907288692560477E-2</v>
      </c>
      <c r="M15" s="8"/>
      <c r="N15" s="8"/>
      <c r="O15" s="9">
        <v>16532</v>
      </c>
      <c r="P15" s="8">
        <f t="shared" si="3"/>
        <v>0.89058880568873566</v>
      </c>
      <c r="Q15" s="8"/>
      <c r="R15" s="9">
        <v>1996</v>
      </c>
      <c r="S15" s="8">
        <f t="shared" si="4"/>
        <v>0.10752572321284275</v>
      </c>
    </row>
    <row r="16" spans="1:25" ht="13" x14ac:dyDescent="0.3">
      <c r="A16" s="7">
        <v>2007</v>
      </c>
      <c r="B16" s="9">
        <v>23046</v>
      </c>
      <c r="C16" s="20">
        <v>1</v>
      </c>
      <c r="D16" s="9"/>
      <c r="E16" s="9">
        <v>14090</v>
      </c>
      <c r="F16" s="8">
        <f>E16/$B16</f>
        <v>0.6113859238045648</v>
      </c>
      <c r="G16" s="8"/>
      <c r="H16" s="9">
        <v>4250</v>
      </c>
      <c r="I16" s="8">
        <f>H16/$B16</f>
        <v>0.18441378113338541</v>
      </c>
      <c r="J16" s="8"/>
      <c r="K16" s="9">
        <v>1972</v>
      </c>
      <c r="L16" s="8">
        <f>K16/$B16</f>
        <v>8.5567994445890833E-2</v>
      </c>
      <c r="M16" s="8"/>
      <c r="N16" s="8"/>
      <c r="O16" s="9">
        <v>20312</v>
      </c>
      <c r="P16" s="8">
        <f>O16/$B16</f>
        <v>0.88136769938384096</v>
      </c>
      <c r="Q16" s="8"/>
      <c r="R16" s="9">
        <v>2734</v>
      </c>
      <c r="S16" s="8">
        <f t="shared" ref="S16:S21" si="5">R16/$B16</f>
        <v>0.11863230061615898</v>
      </c>
    </row>
    <row r="17" spans="1:25" s="10" customFormat="1" ht="13" x14ac:dyDescent="0.3">
      <c r="A17" s="7">
        <v>2008</v>
      </c>
      <c r="B17" s="9">
        <v>23722</v>
      </c>
      <c r="C17" s="20">
        <v>1</v>
      </c>
      <c r="D17" s="9"/>
      <c r="E17" s="9">
        <v>13743</v>
      </c>
      <c r="F17" s="8">
        <f>E17/$B17</f>
        <v>0.57933563780456965</v>
      </c>
      <c r="G17" s="8"/>
      <c r="H17" s="9">
        <v>4385</v>
      </c>
      <c r="I17" s="8">
        <v>0.19</v>
      </c>
      <c r="J17" s="8"/>
      <c r="K17" s="9">
        <v>2131</v>
      </c>
      <c r="L17" s="8">
        <f>K17/$B17</f>
        <v>8.983222325267684E-2</v>
      </c>
      <c r="M17" s="8"/>
      <c r="N17" s="8"/>
      <c r="O17" s="9">
        <f>E17+H17+K17</f>
        <v>20259</v>
      </c>
      <c r="P17" s="8">
        <f>O17/B17</f>
        <v>0.85401736784419524</v>
      </c>
      <c r="Q17" s="8"/>
      <c r="R17" s="9">
        <v>3289</v>
      </c>
      <c r="S17" s="8">
        <f t="shared" si="5"/>
        <v>0.13864766883062135</v>
      </c>
      <c r="U17"/>
      <c r="V17"/>
      <c r="W17"/>
      <c r="X17"/>
      <c r="Y17"/>
    </row>
    <row r="18" spans="1:25" s="61" customFormat="1" ht="13" x14ac:dyDescent="0.3">
      <c r="A18" s="7">
        <v>2009</v>
      </c>
      <c r="B18" s="9">
        <v>29619</v>
      </c>
      <c r="C18" s="20">
        <v>1</v>
      </c>
      <c r="D18" s="9"/>
      <c r="E18" s="9">
        <v>18426</v>
      </c>
      <c r="F18" s="8">
        <v>0.63</v>
      </c>
      <c r="G18" s="8"/>
      <c r="H18" s="9">
        <v>4715</v>
      </c>
      <c r="I18" s="8">
        <v>0.16</v>
      </c>
      <c r="J18" s="8"/>
      <c r="K18" s="9">
        <v>1888</v>
      </c>
      <c r="L18" s="8">
        <f>K18/$B18</f>
        <v>6.3742867753806678E-2</v>
      </c>
      <c r="M18" s="8"/>
      <c r="N18" s="8"/>
      <c r="O18" s="9">
        <f>E18+H18+K18</f>
        <v>25029</v>
      </c>
      <c r="P18" s="8">
        <f>O18/B18</f>
        <v>0.84503190519598903</v>
      </c>
      <c r="Q18" s="8"/>
      <c r="R18" s="9">
        <v>4384</v>
      </c>
      <c r="S18" s="8">
        <f t="shared" si="5"/>
        <v>0.1480130996995172</v>
      </c>
      <c r="U18" s="10"/>
      <c r="V18" s="10"/>
      <c r="W18" s="10"/>
      <c r="X18" s="10"/>
      <c r="Y18" s="10"/>
    </row>
    <row r="19" spans="1:25" s="61" customFormat="1" ht="13" x14ac:dyDescent="0.3">
      <c r="A19" s="7">
        <v>2010</v>
      </c>
      <c r="B19" s="9">
        <v>31590</v>
      </c>
      <c r="C19" s="20">
        <v>1.42</v>
      </c>
      <c r="D19" s="9"/>
      <c r="E19" s="9">
        <v>17193</v>
      </c>
      <c r="F19" s="8">
        <v>0.54900000000000004</v>
      </c>
      <c r="G19" s="8"/>
      <c r="H19" s="9">
        <v>5355</v>
      </c>
      <c r="I19" s="8">
        <v>0.17100000000000001</v>
      </c>
      <c r="J19" s="8"/>
      <c r="K19" s="9">
        <v>2674</v>
      </c>
      <c r="L19" s="8">
        <v>8.5000000000000006E-2</v>
      </c>
      <c r="M19" s="8"/>
      <c r="N19" s="8"/>
      <c r="O19" s="9">
        <f>E19+H19+K19</f>
        <v>25222</v>
      </c>
      <c r="P19" s="8">
        <v>0.81</v>
      </c>
      <c r="Q19" s="8"/>
      <c r="R19" s="9">
        <v>6092</v>
      </c>
      <c r="S19" s="8">
        <f t="shared" si="5"/>
        <v>0.19284583729028174</v>
      </c>
      <c r="U19" s="62"/>
    </row>
    <row r="20" spans="1:25" s="61" customFormat="1" ht="13" x14ac:dyDescent="0.3">
      <c r="A20" s="7">
        <v>2011</v>
      </c>
      <c r="B20" s="9">
        <v>34515</v>
      </c>
      <c r="C20" s="20">
        <v>2.5</v>
      </c>
      <c r="D20" s="9"/>
      <c r="E20" s="9">
        <v>20276</v>
      </c>
      <c r="F20" s="8">
        <v>0.59699999999999998</v>
      </c>
      <c r="G20" s="8"/>
      <c r="H20" s="9">
        <v>4825</v>
      </c>
      <c r="I20" s="8">
        <v>0.14199999999999999</v>
      </c>
      <c r="J20" s="8"/>
      <c r="K20" s="9">
        <v>2080</v>
      </c>
      <c r="L20" s="8">
        <v>6.0999999999999999E-2</v>
      </c>
      <c r="M20" s="8"/>
      <c r="N20" s="8"/>
      <c r="O20" s="9">
        <f>E20+H20+K20</f>
        <v>27181</v>
      </c>
      <c r="P20" s="8">
        <v>0.8</v>
      </c>
      <c r="Q20" s="8"/>
      <c r="R20" s="9">
        <v>6789</v>
      </c>
      <c r="S20" s="8">
        <f t="shared" si="5"/>
        <v>0.19669708822251195</v>
      </c>
      <c r="U20" s="62"/>
    </row>
    <row r="21" spans="1:25" s="96" customFormat="1" ht="13" x14ac:dyDescent="0.3">
      <c r="A21" s="7">
        <v>2012</v>
      </c>
      <c r="B21" s="9">
        <v>34315</v>
      </c>
      <c r="C21" s="20">
        <v>3</v>
      </c>
      <c r="D21" s="9"/>
      <c r="E21" s="9">
        <v>20266</v>
      </c>
      <c r="F21" s="8">
        <v>0.60199999999999998</v>
      </c>
      <c r="G21" s="8"/>
      <c r="H21" s="9">
        <v>4610</v>
      </c>
      <c r="I21" s="8">
        <v>0.13700000000000001</v>
      </c>
      <c r="J21" s="8"/>
      <c r="K21" s="9">
        <v>2172</v>
      </c>
      <c r="L21" s="8">
        <v>6.5000000000000002E-2</v>
      </c>
      <c r="M21" s="8"/>
      <c r="N21" s="8"/>
      <c r="O21" s="9">
        <f>E21+H21+K21</f>
        <v>27048</v>
      </c>
      <c r="P21" s="8">
        <v>0.81</v>
      </c>
      <c r="Q21" s="8"/>
      <c r="R21" s="9">
        <v>6616</v>
      </c>
      <c r="S21" s="8">
        <f t="shared" si="5"/>
        <v>0.19280198164068191</v>
      </c>
      <c r="U21" s="62"/>
      <c r="V21" s="61"/>
      <c r="W21" s="61"/>
      <c r="X21" s="61"/>
      <c r="Y21" s="61"/>
    </row>
    <row r="22" spans="1:25" s="96" customFormat="1" ht="13" x14ac:dyDescent="0.3">
      <c r="A22" s="7">
        <v>2013</v>
      </c>
      <c r="B22" s="9">
        <v>35211</v>
      </c>
      <c r="C22" s="20">
        <v>2.2400000000000002</v>
      </c>
      <c r="D22" s="9"/>
      <c r="E22" s="9">
        <v>17865</v>
      </c>
      <c r="F22" s="8">
        <v>0.51400000000000001</v>
      </c>
      <c r="G22" s="8"/>
      <c r="H22" s="9">
        <v>5840</v>
      </c>
      <c r="I22" s="8">
        <v>0.16800000000000001</v>
      </c>
      <c r="J22" s="8"/>
      <c r="K22" s="9">
        <v>3050</v>
      </c>
      <c r="L22" s="8">
        <v>8.7999999999999995E-2</v>
      </c>
      <c r="M22" s="8"/>
      <c r="N22" s="8"/>
      <c r="O22" s="9">
        <v>27180</v>
      </c>
      <c r="P22" s="8">
        <v>0.77</v>
      </c>
      <c r="Q22" s="8"/>
      <c r="R22" s="9">
        <v>8031</v>
      </c>
      <c r="S22" s="8">
        <f t="shared" ref="S22" si="6">R22/$B22</f>
        <v>0.22808213342421402</v>
      </c>
      <c r="U22" s="97"/>
    </row>
    <row r="23" spans="1:25" s="63" customFormat="1" ht="13" x14ac:dyDescent="0.3">
      <c r="A23" s="7">
        <v>2014</v>
      </c>
      <c r="B23" s="9">
        <v>35989</v>
      </c>
      <c r="C23" s="20">
        <v>2.14</v>
      </c>
      <c r="D23" s="9"/>
      <c r="E23" s="9">
        <v>21574</v>
      </c>
      <c r="F23" s="8">
        <v>0.61</v>
      </c>
      <c r="G23" s="8"/>
      <c r="H23" s="9">
        <v>3777</v>
      </c>
      <c r="I23" s="8">
        <v>0.11</v>
      </c>
      <c r="J23" s="8"/>
      <c r="K23" s="9">
        <v>2518</v>
      </c>
      <c r="L23" s="8">
        <v>7.0000000000000007E-2</v>
      </c>
      <c r="M23" s="8"/>
      <c r="N23" s="8"/>
      <c r="O23" s="9">
        <v>27866</v>
      </c>
      <c r="P23" s="8">
        <v>0.79</v>
      </c>
      <c r="Q23" s="8"/>
      <c r="R23" s="9">
        <v>7627</v>
      </c>
      <c r="S23" s="8">
        <v>0.21</v>
      </c>
      <c r="U23" s="97"/>
      <c r="V23" s="96"/>
      <c r="W23" s="96"/>
      <c r="X23" s="96"/>
      <c r="Y23" s="96"/>
    </row>
    <row r="24" spans="1:25" s="96" customFormat="1" ht="13" x14ac:dyDescent="0.3">
      <c r="A24" s="7">
        <v>2015</v>
      </c>
      <c r="B24" s="9">
        <v>34920</v>
      </c>
      <c r="C24" s="20">
        <v>1.23</v>
      </c>
      <c r="D24" s="9"/>
      <c r="E24" s="9">
        <v>21158</v>
      </c>
      <c r="F24" s="8">
        <v>0.61099999999999999</v>
      </c>
      <c r="G24" s="8"/>
      <c r="H24" s="9">
        <v>4149</v>
      </c>
      <c r="I24" s="8">
        <v>0.12</v>
      </c>
      <c r="J24" s="8"/>
      <c r="K24" s="9">
        <v>1811</v>
      </c>
      <c r="L24" s="8">
        <v>5.1999999999999998E-2</v>
      </c>
      <c r="M24" s="8"/>
      <c r="N24" s="8"/>
      <c r="O24" s="9">
        <f>E24+H24+K24</f>
        <v>27118</v>
      </c>
      <c r="P24" s="8">
        <v>0.78</v>
      </c>
      <c r="Q24" s="8"/>
      <c r="R24" s="9">
        <v>7802</v>
      </c>
      <c r="S24" s="8">
        <v>0.217</v>
      </c>
      <c r="U24" s="64"/>
      <c r="V24" s="63"/>
      <c r="W24" s="63"/>
      <c r="X24" s="63"/>
      <c r="Y24" s="63"/>
    </row>
    <row r="25" spans="1:25" s="96" customFormat="1" ht="13" x14ac:dyDescent="0.3">
      <c r="A25" s="103">
        <v>2016</v>
      </c>
      <c r="B25" s="104">
        <v>31216</v>
      </c>
      <c r="C25" s="105">
        <v>4</v>
      </c>
      <c r="D25" s="104"/>
      <c r="E25" s="104">
        <v>17645</v>
      </c>
      <c r="F25" s="106">
        <v>0.56499999999999995</v>
      </c>
      <c r="G25" s="106"/>
      <c r="H25" s="104">
        <v>4223</v>
      </c>
      <c r="I25" s="106">
        <v>0.13500000000000001</v>
      </c>
      <c r="J25" s="106"/>
      <c r="K25" s="104">
        <v>1986</v>
      </c>
      <c r="L25" s="106">
        <v>6.4000000000000001E-2</v>
      </c>
      <c r="M25" s="106"/>
      <c r="N25" s="106"/>
      <c r="O25" s="104">
        <f>E25+H25+K25</f>
        <v>23854</v>
      </c>
      <c r="P25" s="106">
        <v>0.78</v>
      </c>
      <c r="Q25" s="106"/>
      <c r="R25" s="104">
        <v>7362</v>
      </c>
      <c r="S25" s="106">
        <v>0.22</v>
      </c>
      <c r="U25" s="97"/>
    </row>
    <row r="26" spans="1:25" s="96" customFormat="1" ht="13" x14ac:dyDescent="0.3">
      <c r="A26" s="103">
        <v>2017</v>
      </c>
      <c r="B26" s="104">
        <v>29981</v>
      </c>
      <c r="C26" s="105">
        <v>2.0099999999999998</v>
      </c>
      <c r="D26" s="104"/>
      <c r="E26" s="104">
        <v>17006</v>
      </c>
      <c r="F26" s="106">
        <v>0.56699999999999995</v>
      </c>
      <c r="G26" s="106"/>
      <c r="H26" s="104">
        <v>3269</v>
      </c>
      <c r="I26" s="106">
        <v>0.109</v>
      </c>
      <c r="J26" s="106"/>
      <c r="K26" s="104">
        <v>2041</v>
      </c>
      <c r="L26" s="106">
        <v>6.8000000000000005E-2</v>
      </c>
      <c r="M26" s="106"/>
      <c r="N26" s="106"/>
      <c r="O26" s="104">
        <f>E26+H26+K26</f>
        <v>22316</v>
      </c>
      <c r="P26" s="106">
        <v>0.74</v>
      </c>
      <c r="Q26" s="106"/>
      <c r="R26" s="104">
        <v>7665</v>
      </c>
      <c r="S26" s="106">
        <v>0.25600000000000001</v>
      </c>
      <c r="U26" s="97"/>
    </row>
    <row r="27" spans="1:25" s="96" customFormat="1" ht="13" x14ac:dyDescent="0.3">
      <c r="A27" s="103">
        <v>2018</v>
      </c>
      <c r="B27" s="104">
        <v>24722</v>
      </c>
      <c r="C27" s="105">
        <v>4.97</v>
      </c>
      <c r="D27" s="104"/>
      <c r="E27" s="104">
        <v>15218</v>
      </c>
      <c r="F27" s="106">
        <v>0.61599999999999999</v>
      </c>
      <c r="G27" s="106"/>
      <c r="H27" s="104">
        <v>1660</v>
      </c>
      <c r="I27" s="106">
        <v>6.7000000000000004E-2</v>
      </c>
      <c r="J27" s="106"/>
      <c r="K27" s="104">
        <v>1658</v>
      </c>
      <c r="L27" s="106">
        <v>6.7000000000000004E-2</v>
      </c>
      <c r="M27" s="106"/>
      <c r="N27" s="106"/>
      <c r="O27" s="104">
        <v>18536</v>
      </c>
      <c r="P27" s="106">
        <v>0.75</v>
      </c>
      <c r="Q27" s="106"/>
      <c r="R27" s="104">
        <v>6186</v>
      </c>
      <c r="S27" s="106">
        <v>0.25</v>
      </c>
      <c r="U27" s="97"/>
    </row>
    <row r="28" spans="1:25" s="96" customFormat="1" ht="13" x14ac:dyDescent="0.3">
      <c r="A28" s="103">
        <v>2019</v>
      </c>
      <c r="B28" s="104">
        <v>26849</v>
      </c>
      <c r="C28" s="105">
        <v>3.9189488397826486</v>
      </c>
      <c r="D28" s="104"/>
      <c r="E28" s="104">
        <v>15426</v>
      </c>
      <c r="F28" s="106">
        <v>0.57999999999999996</v>
      </c>
      <c r="G28" s="106"/>
      <c r="H28" s="104">
        <v>2863</v>
      </c>
      <c r="I28" s="106">
        <v>0.11</v>
      </c>
      <c r="J28" s="106"/>
      <c r="K28" s="104">
        <v>1382</v>
      </c>
      <c r="L28" s="106">
        <v>0.05</v>
      </c>
      <c r="M28" s="106"/>
      <c r="N28" s="106"/>
      <c r="O28" s="104">
        <v>19671</v>
      </c>
      <c r="P28" s="106">
        <v>0.74</v>
      </c>
      <c r="Q28" s="106"/>
      <c r="R28" s="104">
        <v>6802</v>
      </c>
      <c r="S28" s="106">
        <v>0.26</v>
      </c>
      <c r="U28" s="97"/>
    </row>
    <row r="29" spans="1:25" s="96" customFormat="1" ht="13" x14ac:dyDescent="0.3">
      <c r="A29" s="103">
        <v>2020</v>
      </c>
      <c r="B29" s="104">
        <v>28955</v>
      </c>
      <c r="C29" s="105">
        <v>7.5581894633676416</v>
      </c>
      <c r="D29" s="104"/>
      <c r="E29" s="104">
        <v>17381</v>
      </c>
      <c r="F29" s="106">
        <v>0.61239518004368998</v>
      </c>
      <c r="G29" s="106"/>
      <c r="H29" s="104">
        <v>2845</v>
      </c>
      <c r="I29" s="106">
        <v>0.1002395884715665</v>
      </c>
      <c r="J29" s="106"/>
      <c r="K29" s="104">
        <v>1232</v>
      </c>
      <c r="L29" s="106">
        <v>4.3407793672045676E-2</v>
      </c>
      <c r="M29" s="106"/>
      <c r="N29" s="106"/>
      <c r="O29" s="104">
        <v>21458</v>
      </c>
      <c r="P29" s="106">
        <v>0.75604256218730215</v>
      </c>
      <c r="Q29" s="106"/>
      <c r="R29" s="104">
        <v>6924</v>
      </c>
      <c r="S29" s="106">
        <v>0.24395743781269821</v>
      </c>
      <c r="U29" s="97"/>
    </row>
    <row r="30" spans="1:25" s="96" customFormat="1" ht="13" x14ac:dyDescent="0.3">
      <c r="A30" s="103">
        <v>2021</v>
      </c>
      <c r="B30" s="104">
        <v>26455</v>
      </c>
      <c r="C30" s="105">
        <v>7.5581894633676416</v>
      </c>
      <c r="D30" s="104"/>
      <c r="E30" s="104">
        <v>19500</v>
      </c>
      <c r="F30" s="106">
        <v>0.737407351384057</v>
      </c>
      <c r="G30" s="106"/>
      <c r="H30" s="104">
        <v>2067</v>
      </c>
      <c r="I30" s="106">
        <v>7.8165179246710029E-2</v>
      </c>
      <c r="J30" s="106"/>
      <c r="K30" s="104">
        <v>877</v>
      </c>
      <c r="L30" s="106">
        <v>3.3164422931477838E-2</v>
      </c>
      <c r="M30" s="106"/>
      <c r="N30" s="106"/>
      <c r="O30" s="104">
        <v>22444</v>
      </c>
      <c r="P30" s="106">
        <v>0.84873695356224488</v>
      </c>
      <c r="Q30" s="106"/>
      <c r="R30" s="104">
        <v>4000</v>
      </c>
      <c r="S30" s="106">
        <v>0.15126304643775526</v>
      </c>
      <c r="U30" s="97"/>
    </row>
    <row r="31" spans="1:25" s="96" customFormat="1" ht="13" x14ac:dyDescent="0.3">
      <c r="A31" s="103">
        <v>2022</v>
      </c>
      <c r="B31" s="104">
        <v>28559</v>
      </c>
      <c r="C31" s="105">
        <v>7.5581894633676416</v>
      </c>
      <c r="D31" s="104"/>
      <c r="E31" s="104">
        <v>22807</v>
      </c>
      <c r="F31" s="106">
        <v>0.80300683050489396</v>
      </c>
      <c r="G31" s="106"/>
      <c r="H31" s="104">
        <v>1234</v>
      </c>
      <c r="I31" s="106">
        <v>4.3447644532075211E-2</v>
      </c>
      <c r="J31" s="106"/>
      <c r="K31" s="104">
        <v>843</v>
      </c>
      <c r="L31" s="106">
        <v>2.9681008379691568E-2</v>
      </c>
      <c r="M31" s="106"/>
      <c r="N31" s="106"/>
      <c r="O31" s="104">
        <v>24884</v>
      </c>
      <c r="P31" s="106">
        <v>0.8761354834166607</v>
      </c>
      <c r="Q31" s="106"/>
      <c r="R31" s="104">
        <v>3518</v>
      </c>
      <c r="S31" s="106">
        <v>0.1238645165833392</v>
      </c>
      <c r="U31" s="97"/>
    </row>
    <row r="32" spans="1:25" s="96" customFormat="1" ht="13" x14ac:dyDescent="0.3">
      <c r="A32" s="103">
        <f>A31+1</f>
        <v>2023</v>
      </c>
      <c r="B32" s="104">
        <v>27453</v>
      </c>
      <c r="C32" s="105">
        <v>7.5581894633676416</v>
      </c>
      <c r="D32" s="104"/>
      <c r="E32" s="104">
        <v>23320</v>
      </c>
      <c r="F32" s="106">
        <v>0.84945179033256835</v>
      </c>
      <c r="G32" s="106"/>
      <c r="H32" s="104">
        <v>991</v>
      </c>
      <c r="I32" s="106">
        <v>3.6098058499981787E-2</v>
      </c>
      <c r="J32" s="106"/>
      <c r="K32" s="104">
        <v>560</v>
      </c>
      <c r="L32" s="106">
        <v>2.0398499253269226E-2</v>
      </c>
      <c r="M32" s="106"/>
      <c r="N32" s="106"/>
      <c r="O32" s="104">
        <v>24871</v>
      </c>
      <c r="P32" s="106">
        <v>0.90594834808581937</v>
      </c>
      <c r="Q32" s="106"/>
      <c r="R32" s="104">
        <v>2582</v>
      </c>
      <c r="S32" s="106">
        <v>9.4051651914180606E-2</v>
      </c>
      <c r="U32" s="97"/>
    </row>
    <row r="33" spans="1:25" s="96" customFormat="1" ht="13" x14ac:dyDescent="0.3">
      <c r="A33" s="103">
        <f>A32+1</f>
        <v>2024</v>
      </c>
      <c r="B33" s="104">
        <f>$U$13</f>
        <v>27831</v>
      </c>
      <c r="C33" s="105">
        <v>8.5581894633676399</v>
      </c>
      <c r="D33" s="104"/>
      <c r="E33" s="104">
        <f>$V$4</f>
        <v>23245</v>
      </c>
      <c r="F33" s="106">
        <f>$W$4/100</f>
        <v>0.83521971901836078</v>
      </c>
      <c r="G33" s="106"/>
      <c r="H33" s="104">
        <f>$V$5</f>
        <v>1006</v>
      </c>
      <c r="I33" s="106">
        <f>$W$5/100</f>
        <v>3.6146742840717186E-2</v>
      </c>
      <c r="J33" s="106"/>
      <c r="K33" s="104">
        <f>$V$6</f>
        <v>734</v>
      </c>
      <c r="L33" s="106">
        <f>$W$6/100</f>
        <v>2.6373468434479536E-2</v>
      </c>
      <c r="M33" s="106"/>
      <c r="N33" s="106"/>
      <c r="O33" s="104">
        <f>SUM($V$4:$V$6)</f>
        <v>24985</v>
      </c>
      <c r="P33" s="106">
        <f>SUM($W$4:$W$6)/100</f>
        <v>0.8977399302935577</v>
      </c>
      <c r="Q33" s="106"/>
      <c r="R33" s="104">
        <f>$V$7</f>
        <v>2846</v>
      </c>
      <c r="S33" s="106">
        <f>$W$7/100</f>
        <v>0.10226006970644246</v>
      </c>
      <c r="U33" s="97"/>
    </row>
    <row r="34" spans="1:25" s="92" customFormat="1" x14ac:dyDescent="0.25">
      <c r="A34" s="199"/>
      <c r="B34" s="200"/>
      <c r="C34" s="201"/>
      <c r="D34" s="200"/>
      <c r="E34" s="200"/>
      <c r="F34" s="202"/>
      <c r="G34" s="202"/>
      <c r="H34" s="200"/>
      <c r="I34" s="202"/>
      <c r="J34" s="202"/>
      <c r="K34" s="200"/>
      <c r="L34" s="202"/>
      <c r="M34" s="202"/>
      <c r="N34" s="202"/>
      <c r="O34" s="200"/>
      <c r="P34" s="202"/>
      <c r="Q34" s="202"/>
      <c r="R34" s="200"/>
      <c r="S34" s="202"/>
      <c r="U34" s="97"/>
      <c r="V34" s="96"/>
      <c r="W34" s="96"/>
      <c r="X34" s="96"/>
      <c r="Y34" s="96"/>
    </row>
    <row r="35" spans="1:25" ht="13" x14ac:dyDescent="0.3">
      <c r="A35" s="14" t="s">
        <v>22</v>
      </c>
      <c r="B35" s="9">
        <f>MIN(B5:B33)</f>
        <v>14576</v>
      </c>
      <c r="C35" s="9"/>
      <c r="D35" s="9">
        <f t="shared" ref="D35:Q35" si="7">MIN(D5:D25)</f>
        <v>0</v>
      </c>
      <c r="E35" s="9">
        <f>MIN(E5:E33)</f>
        <v>7031</v>
      </c>
      <c r="F35" s="8">
        <f>MIN(F5:F33)</f>
        <v>0.47127823580668948</v>
      </c>
      <c r="G35" s="9">
        <f t="shared" si="7"/>
        <v>19.87</v>
      </c>
      <c r="H35" s="9">
        <f>MIN(H5:H33)</f>
        <v>991</v>
      </c>
      <c r="I35" s="8">
        <f>MIN(I5:I33)</f>
        <v>3.6098058499981787E-2</v>
      </c>
      <c r="J35" s="9">
        <f t="shared" si="7"/>
        <v>0</v>
      </c>
      <c r="K35" s="9">
        <f>MIN(K5:K33)</f>
        <v>560</v>
      </c>
      <c r="L35" s="8">
        <f>MIN(L5:L33)</f>
        <v>2.0398499253269226E-2</v>
      </c>
      <c r="M35" s="9">
        <f t="shared" si="7"/>
        <v>0</v>
      </c>
      <c r="N35" s="9">
        <f t="shared" si="7"/>
        <v>0</v>
      </c>
      <c r="O35" s="9">
        <f>MIN(O5:O33)</f>
        <v>13190</v>
      </c>
      <c r="P35" s="8">
        <f>MIN(P5:P33)</f>
        <v>0.74</v>
      </c>
      <c r="Q35" s="9">
        <f t="shared" si="7"/>
        <v>0</v>
      </c>
      <c r="R35" s="9">
        <f>MIN(R5:R33)</f>
        <v>1124</v>
      </c>
      <c r="S35" s="8">
        <f>MIN(S5:S33)</f>
        <v>7.7113062568605922E-2</v>
      </c>
      <c r="U35" s="92"/>
      <c r="V35" s="92"/>
      <c r="W35" s="92"/>
      <c r="X35" s="92"/>
      <c r="Y35" s="92"/>
    </row>
    <row r="36" spans="1:25" ht="13" x14ac:dyDescent="0.3">
      <c r="A36" s="14" t="s">
        <v>13</v>
      </c>
      <c r="B36" s="9">
        <f>AVERAGE(B5:B33)</f>
        <v>25146.655172413793</v>
      </c>
      <c r="C36" s="9"/>
      <c r="D36" s="9"/>
      <c r="E36" s="9">
        <f>AVERAGE(E5:E33)</f>
        <v>15188.400241379311</v>
      </c>
      <c r="F36" s="8">
        <f>AVERAGE(F5:F33)</f>
        <v>0.59971173419777135</v>
      </c>
      <c r="G36" s="9">
        <f>AVERAGE(G5:G25)</f>
        <v>19.87</v>
      </c>
      <c r="H36" s="9">
        <f>AVERAGE(H5:H33)</f>
        <v>3485.114551724138</v>
      </c>
      <c r="I36" s="8">
        <f>AVERAGE(I5:I33)</f>
        <v>0.15040784011590566</v>
      </c>
      <c r="J36" s="9"/>
      <c r="K36" s="9">
        <f>AVERAGE(K5:K33)</f>
        <v>1829.6645517241379</v>
      </c>
      <c r="L36" s="8">
        <f>AVERAGE(L5:L33)</f>
        <v>7.6929050678413324E-2</v>
      </c>
      <c r="M36" s="9"/>
      <c r="N36" s="9"/>
      <c r="O36" s="9">
        <f>AVERAGE(O5:O33)</f>
        <v>20558.586206896551</v>
      </c>
      <c r="P36" s="8">
        <f>AVERAGE(P5:P33)</f>
        <v>0.8302300077985848</v>
      </c>
      <c r="Q36" s="9"/>
      <c r="R36" s="9">
        <f>AVERAGE(R5:R33)</f>
        <v>4452.2758620689656</v>
      </c>
      <c r="S36" s="8">
        <f>AVERAGE(S5:S33)</f>
        <v>0.16894718184962768</v>
      </c>
    </row>
    <row r="37" spans="1:25" ht="13" x14ac:dyDescent="0.3">
      <c r="A37" s="14" t="s">
        <v>23</v>
      </c>
      <c r="B37" s="9">
        <f>MAX(B5:B33)</f>
        <v>35989</v>
      </c>
      <c r="C37" s="9"/>
      <c r="D37" s="9">
        <f t="shared" ref="D37:Q37" si="8">MAX(D5:D25)</f>
        <v>0</v>
      </c>
      <c r="E37" s="9">
        <f>MAX(E5:E33)</f>
        <v>23320</v>
      </c>
      <c r="F37" s="8">
        <f>MAX(F5:F33)</f>
        <v>0.84945179033256835</v>
      </c>
      <c r="G37" s="9">
        <f t="shared" si="8"/>
        <v>19.87</v>
      </c>
      <c r="H37" s="9">
        <f>MAX(H5:H33)</f>
        <v>5840</v>
      </c>
      <c r="I37" s="8">
        <f>MAX(I5:I33)</f>
        <v>0.32120115289228501</v>
      </c>
      <c r="J37" s="9">
        <f t="shared" si="8"/>
        <v>0</v>
      </c>
      <c r="K37" s="9">
        <f>MAX(K5:K33)</f>
        <v>5020</v>
      </c>
      <c r="L37" s="8">
        <f>MAX(L5:L33)</f>
        <v>0.22911912368781379</v>
      </c>
      <c r="M37" s="9">
        <f t="shared" si="8"/>
        <v>0</v>
      </c>
      <c r="N37" s="9">
        <f t="shared" si="8"/>
        <v>0</v>
      </c>
      <c r="O37" s="9">
        <f>MAX(O5:O33)</f>
        <v>27866</v>
      </c>
      <c r="P37" s="8">
        <f>MAX(P5:P33)</f>
        <v>0.92288693743139405</v>
      </c>
      <c r="Q37" s="9">
        <f t="shared" si="8"/>
        <v>0</v>
      </c>
      <c r="R37" s="9">
        <f>MAX(R5:R33)</f>
        <v>8031</v>
      </c>
      <c r="S37" s="8">
        <f>MAX(S5:S33)</f>
        <v>0.26</v>
      </c>
    </row>
    <row r="38" spans="1:25" ht="13" x14ac:dyDescent="0.3">
      <c r="A38" s="16"/>
      <c r="B38" s="23"/>
      <c r="C38" s="24"/>
      <c r="D38" s="24"/>
      <c r="E38" s="23"/>
      <c r="F38" s="24"/>
      <c r="G38" s="16"/>
      <c r="H38" s="23"/>
      <c r="I38" s="24"/>
      <c r="J38" s="16"/>
      <c r="K38" s="23"/>
      <c r="L38" s="24"/>
      <c r="M38" s="16"/>
      <c r="N38" s="16"/>
      <c r="O38" s="23"/>
      <c r="P38" s="24"/>
      <c r="Q38" s="16"/>
      <c r="R38" s="23"/>
      <c r="S38" s="24"/>
    </row>
    <row r="39" spans="1:25" ht="13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25" ht="13" x14ac:dyDescent="0.3">
      <c r="A40" s="208"/>
      <c r="B40" s="209"/>
      <c r="C40" s="209"/>
      <c r="D40" s="209"/>
      <c r="E40" s="209"/>
      <c r="F40" s="209"/>
      <c r="G40" s="209"/>
      <c r="H40" s="209"/>
      <c r="I40" s="209"/>
      <c r="J40" s="209"/>
      <c r="K40" s="209"/>
      <c r="L40" s="209"/>
      <c r="M40" s="209"/>
      <c r="N40" s="209"/>
      <c r="O40" s="209"/>
      <c r="P40" s="209"/>
      <c r="Q40" s="209"/>
      <c r="R40" s="209"/>
      <c r="S40" s="209"/>
    </row>
  </sheetData>
  <mergeCells count="8">
    <mergeCell ref="A40:S40"/>
    <mergeCell ref="B1:C2"/>
    <mergeCell ref="E1:P1"/>
    <mergeCell ref="R1:S2"/>
    <mergeCell ref="E2:F2"/>
    <mergeCell ref="H2:I2"/>
    <mergeCell ref="K2:L2"/>
    <mergeCell ref="O2:P2"/>
  </mergeCells>
  <phoneticPr fontId="8" type="noConversion"/>
  <pageMargins left="0.75" right="0.75" top="1" bottom="1" header="0.5" footer="0.5"/>
  <pageSetup scale="36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0"/>
  <sheetViews>
    <sheetView zoomScale="80" zoomScaleNormal="80" workbookViewId="0">
      <selection activeCell="W15" sqref="W15"/>
    </sheetView>
  </sheetViews>
  <sheetFormatPr defaultRowHeight="12.5" x14ac:dyDescent="0.25"/>
  <cols>
    <col min="3" max="3" width="12.54296875" customWidth="1"/>
    <col min="5" max="5" width="38.26953125" hidden="1" customWidth="1"/>
    <col min="6" max="6" width="38.1796875" hidden="1" customWidth="1"/>
    <col min="7" max="7" width="7" hidden="1" customWidth="1"/>
    <col min="8" max="8" width="28.26953125" hidden="1" customWidth="1"/>
    <col min="9" max="9" width="62.81640625" hidden="1" customWidth="1"/>
  </cols>
  <sheetData>
    <row r="1" spans="1:10" ht="13" x14ac:dyDescent="0.3">
      <c r="A1" s="86"/>
      <c r="B1" s="86" t="s">
        <v>34</v>
      </c>
      <c r="C1" s="86" t="s">
        <v>33</v>
      </c>
      <c r="E1" s="96" t="s">
        <v>89</v>
      </c>
      <c r="J1" s="96" t="s">
        <v>90</v>
      </c>
    </row>
    <row r="2" spans="1:10" ht="13" x14ac:dyDescent="0.3">
      <c r="A2" s="86">
        <v>1996</v>
      </c>
      <c r="B2" s="87">
        <v>0.69758507135016468</v>
      </c>
      <c r="C2" s="77">
        <v>0.30241492864983532</v>
      </c>
      <c r="E2" s="96"/>
      <c r="J2" s="96"/>
    </row>
    <row r="3" spans="1:10" ht="13" x14ac:dyDescent="0.3">
      <c r="A3" s="86">
        <v>1997</v>
      </c>
      <c r="B3" s="87">
        <v>0.58120517460955834</v>
      </c>
      <c r="C3" s="77">
        <v>0.41879482539044172</v>
      </c>
      <c r="E3" t="s">
        <v>77</v>
      </c>
      <c r="F3" t="s">
        <v>78</v>
      </c>
      <c r="G3" t="s">
        <v>64</v>
      </c>
      <c r="H3" t="s">
        <v>65</v>
      </c>
    </row>
    <row r="4" spans="1:10" ht="13" x14ac:dyDescent="0.3">
      <c r="A4" s="86">
        <v>1998</v>
      </c>
      <c r="B4" s="87">
        <v>0.64345027357579654</v>
      </c>
      <c r="C4" s="77">
        <v>0.35654972642420341</v>
      </c>
      <c r="E4" t="s">
        <v>79</v>
      </c>
      <c r="F4" t="s">
        <v>80</v>
      </c>
      <c r="G4">
        <v>3641</v>
      </c>
      <c r="H4">
        <v>13.08253386511444</v>
      </c>
    </row>
    <row r="5" spans="1:10" ht="13" x14ac:dyDescent="0.3">
      <c r="A5" s="86">
        <v>1999</v>
      </c>
      <c r="B5" s="87">
        <v>0.67186137116938993</v>
      </c>
      <c r="C5" s="77">
        <v>0.32813862883061001</v>
      </c>
      <c r="E5" t="s">
        <v>81</v>
      </c>
      <c r="F5" t="s">
        <v>80</v>
      </c>
      <c r="G5">
        <v>21344</v>
      </c>
      <c r="H5">
        <v>76.691459164241309</v>
      </c>
    </row>
    <row r="6" spans="1:10" ht="13" x14ac:dyDescent="0.3">
      <c r="A6" s="86">
        <v>2000</v>
      </c>
      <c r="B6" s="87">
        <v>0.6433227789159992</v>
      </c>
      <c r="C6" s="77">
        <v>0.35667722108400074</v>
      </c>
      <c r="E6" t="s">
        <v>82</v>
      </c>
      <c r="F6" t="s">
        <v>83</v>
      </c>
      <c r="G6">
        <v>2846</v>
      </c>
      <c r="H6">
        <v>10.226006970644246</v>
      </c>
    </row>
    <row r="7" spans="1:10" ht="13" x14ac:dyDescent="0.3">
      <c r="A7" s="86">
        <v>2001</v>
      </c>
      <c r="B7" s="87">
        <v>0.79190067986993795</v>
      </c>
      <c r="C7" s="77">
        <v>0.20809932013006208</v>
      </c>
    </row>
    <row r="8" spans="1:10" ht="13" x14ac:dyDescent="0.3">
      <c r="A8" s="86">
        <v>2002</v>
      </c>
      <c r="B8" s="87">
        <v>0.72347449908925321</v>
      </c>
      <c r="C8" s="77">
        <v>0.27652550091074679</v>
      </c>
      <c r="E8">
        <v>0.66759776536312854</v>
      </c>
      <c r="F8" t="s">
        <v>84</v>
      </c>
    </row>
    <row r="9" spans="1:10" ht="13" x14ac:dyDescent="0.3">
      <c r="A9" s="86">
        <v>2003</v>
      </c>
      <c r="B9" s="87">
        <v>0.71978021978021978</v>
      </c>
      <c r="C9" s="77">
        <v>0.28021978021978022</v>
      </c>
    </row>
    <row r="10" spans="1:10" ht="13" x14ac:dyDescent="0.3">
      <c r="A10" s="86">
        <v>2004</v>
      </c>
      <c r="B10" s="87">
        <v>0.81738931994523045</v>
      </c>
      <c r="C10" s="77">
        <v>0.18261068005476952</v>
      </c>
      <c r="E10" t="s">
        <v>85</v>
      </c>
      <c r="F10" s="134">
        <v>23243.983240223464</v>
      </c>
      <c r="H10" t="s">
        <v>86</v>
      </c>
    </row>
    <row r="11" spans="1:10" ht="13" x14ac:dyDescent="0.3">
      <c r="A11" s="86">
        <v>2005</v>
      </c>
      <c r="B11" s="87">
        <v>0.82469755763524311</v>
      </c>
      <c r="C11" s="77">
        <v>0.17530244236475689</v>
      </c>
      <c r="E11" t="s">
        <v>87</v>
      </c>
      <c r="F11" s="134">
        <v>4587.0167597765358</v>
      </c>
      <c r="H11">
        <v>0.16481681433568812</v>
      </c>
      <c r="I11" t="s">
        <v>88</v>
      </c>
    </row>
    <row r="12" spans="1:10" ht="13" x14ac:dyDescent="0.3">
      <c r="A12" s="86">
        <v>2006</v>
      </c>
      <c r="B12" s="87">
        <v>0.74707751979744652</v>
      </c>
      <c r="C12" s="77">
        <v>0.25292248020255348</v>
      </c>
    </row>
    <row r="13" spans="1:10" ht="13" x14ac:dyDescent="0.3">
      <c r="A13" s="86">
        <v>2007</v>
      </c>
      <c r="B13" s="87">
        <v>0.81818970754143883</v>
      </c>
      <c r="C13" s="77">
        <v>0.18181029245856115</v>
      </c>
    </row>
    <row r="14" spans="1:10" ht="13" x14ac:dyDescent="0.3">
      <c r="A14" s="86">
        <v>2008</v>
      </c>
      <c r="B14" s="87">
        <v>0.80773121996458985</v>
      </c>
      <c r="C14" s="77">
        <v>0.19226878003541018</v>
      </c>
    </row>
    <row r="15" spans="1:10" ht="13" x14ac:dyDescent="0.3">
      <c r="A15" s="86">
        <v>2009</v>
      </c>
      <c r="B15" s="87">
        <v>0.83567980012829601</v>
      </c>
      <c r="C15" s="77">
        <v>0.16432019987170399</v>
      </c>
    </row>
    <row r="16" spans="1:10" ht="13" x14ac:dyDescent="0.3">
      <c r="A16" s="86">
        <v>2010</v>
      </c>
      <c r="B16" s="87">
        <v>0.87119341563786001</v>
      </c>
      <c r="C16" s="77">
        <v>0.12880658436213993</v>
      </c>
    </row>
    <row r="17" spans="1:10" ht="13" x14ac:dyDescent="0.3">
      <c r="A17" s="86">
        <v>2011</v>
      </c>
      <c r="B17" s="87">
        <v>0.87119341563786001</v>
      </c>
      <c r="C17" s="77">
        <v>0.12880658436213993</v>
      </c>
    </row>
    <row r="18" spans="1:10" s="96" customFormat="1" ht="13" x14ac:dyDescent="0.3">
      <c r="A18" s="86">
        <v>2012</v>
      </c>
      <c r="B18" s="87">
        <v>0.87</v>
      </c>
      <c r="C18" s="77">
        <v>0.13100000000000001</v>
      </c>
      <c r="E18"/>
      <c r="F18"/>
      <c r="G18"/>
      <c r="H18"/>
      <c r="I18"/>
      <c r="J18"/>
    </row>
    <row r="19" spans="1:10" s="96" customFormat="1" ht="13" x14ac:dyDescent="0.3">
      <c r="A19" s="86">
        <v>2013</v>
      </c>
      <c r="B19" s="98">
        <v>0.77500000000000002</v>
      </c>
      <c r="C19" s="77">
        <v>0.22500000000000001</v>
      </c>
    </row>
    <row r="20" spans="1:10" s="96" customFormat="1" ht="13" x14ac:dyDescent="0.3">
      <c r="A20" s="86">
        <v>2014</v>
      </c>
      <c r="B20" s="98">
        <v>0.79500000000000004</v>
      </c>
      <c r="C20" s="77">
        <v>0.20499999999999999</v>
      </c>
    </row>
    <row r="21" spans="1:10" s="96" customFormat="1" ht="13" x14ac:dyDescent="0.3">
      <c r="A21" s="86">
        <v>2015</v>
      </c>
      <c r="B21" s="98">
        <v>0.77500000000000002</v>
      </c>
      <c r="C21" s="77">
        <v>0.22500000000000001</v>
      </c>
    </row>
    <row r="22" spans="1:10" ht="13" x14ac:dyDescent="0.3">
      <c r="A22" s="86">
        <v>2016</v>
      </c>
      <c r="B22" s="87">
        <v>0.75800000000000001</v>
      </c>
      <c r="C22" s="107">
        <v>0.24199999999999999</v>
      </c>
      <c r="E22" s="96"/>
      <c r="F22" s="96"/>
      <c r="G22" s="96"/>
      <c r="H22" s="96"/>
      <c r="I22" s="96"/>
      <c r="J22" s="96"/>
    </row>
    <row r="23" spans="1:10" ht="13" x14ac:dyDescent="0.3">
      <c r="A23" s="86">
        <v>2017</v>
      </c>
      <c r="B23" s="87">
        <v>0.76200000000000001</v>
      </c>
      <c r="C23" s="107">
        <v>0.23799999999999999</v>
      </c>
    </row>
    <row r="24" spans="1:10" ht="13" x14ac:dyDescent="0.3">
      <c r="A24" s="86">
        <v>2018</v>
      </c>
      <c r="B24" s="87">
        <v>0.76100000000000001</v>
      </c>
      <c r="C24" s="87">
        <v>0.23899999999999999</v>
      </c>
    </row>
    <row r="25" spans="1:10" ht="13" x14ac:dyDescent="0.3">
      <c r="A25" s="86">
        <v>2019</v>
      </c>
      <c r="B25" s="87">
        <v>0.8</v>
      </c>
      <c r="C25" s="87">
        <v>0.2</v>
      </c>
    </row>
    <row r="26" spans="1:10" ht="13" x14ac:dyDescent="0.3">
      <c r="A26" s="86">
        <v>2020</v>
      </c>
      <c r="B26" s="87">
        <v>0.78</v>
      </c>
      <c r="C26" s="87">
        <v>0.22</v>
      </c>
    </row>
    <row r="27" spans="1:10" ht="13" x14ac:dyDescent="0.3">
      <c r="A27" s="86">
        <v>2021</v>
      </c>
      <c r="B27" s="87">
        <v>0.8</v>
      </c>
      <c r="C27" s="87">
        <v>0.2</v>
      </c>
    </row>
    <row r="28" spans="1:10" ht="13" x14ac:dyDescent="0.3">
      <c r="A28" s="86">
        <v>2022</v>
      </c>
      <c r="B28" s="87">
        <v>0.79557211069967182</v>
      </c>
      <c r="C28" s="87">
        <v>0.20442788930032821</v>
      </c>
    </row>
    <row r="29" spans="1:10" ht="13" x14ac:dyDescent="0.3">
      <c r="A29" s="86">
        <f>A28+1</f>
        <v>2023</v>
      </c>
      <c r="B29" s="87">
        <v>0.82319067020463854</v>
      </c>
      <c r="C29" s="87">
        <v>0.17680932979536143</v>
      </c>
    </row>
    <row r="30" spans="1:10" ht="13" x14ac:dyDescent="0.3">
      <c r="A30" s="86">
        <f>A29+1</f>
        <v>2024</v>
      </c>
      <c r="B30" s="87">
        <f>1-$H$11</f>
        <v>0.83518318566431193</v>
      </c>
      <c r="C30" s="87">
        <f>$H$11</f>
        <v>0.16481681433568812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Harvests</vt:lpstr>
      <vt:lpstr>Permits</vt:lpstr>
      <vt:lpstr>Did Not Fish</vt:lpstr>
      <vt:lpstr>Permits!_Toc453841303</vt:lpstr>
      <vt:lpstr>Permits!OLE_LINK1</vt:lpstr>
    </vt:vector>
  </TitlesOfParts>
  <Company>ADF&amp;G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kjdunker</dc:creator>
  <cp:lastModifiedBy>Cubbage, Taylor L (DFG)</cp:lastModifiedBy>
  <cp:lastPrinted>2019-03-04T19:52:52Z</cp:lastPrinted>
  <dcterms:created xsi:type="dcterms:W3CDTF">2007-12-10T23:21:04Z</dcterms:created>
  <dcterms:modified xsi:type="dcterms:W3CDTF">2025-01-17T17:57:22Z</dcterms:modified>
</cp:coreProperties>
</file>