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smac/PycharmProjects/plant_chloro_data_analysis/"/>
    </mc:Choice>
  </mc:AlternateContent>
  <xr:revisionPtr revIDLastSave="0" documentId="13_ncr:1_{EBB525B7-F5EC-3C4E-A9BA-3DDD8E280693}" xr6:coauthVersionLast="45" xr6:coauthVersionMax="45" xr10:uidLastSave="{00000000-0000-0000-0000-000000000000}"/>
  <bookViews>
    <workbookView xWindow="680" yWindow="4380" windowWidth="27240" windowHeight="12320" xr2:uid="{0B7A2DB2-D753-3547-84F0-65FF53A62D0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1" l="1"/>
  <c r="F6" i="2" l="1"/>
  <c r="F7" i="2"/>
  <c r="F8" i="2"/>
  <c r="F9" i="2"/>
  <c r="F10" i="2"/>
  <c r="F11" i="2"/>
  <c r="F12" i="2"/>
  <c r="F13" i="2"/>
  <c r="K7" i="2"/>
  <c r="K8" i="2"/>
  <c r="K9" i="2"/>
  <c r="K10" i="2"/>
  <c r="K11" i="2"/>
  <c r="K12" i="2"/>
  <c r="K13" i="2"/>
  <c r="K6" i="2"/>
  <c r="B6" i="2"/>
  <c r="M4" i="2"/>
  <c r="I7" i="2"/>
  <c r="I8" i="2"/>
  <c r="I9" i="2"/>
  <c r="I10" i="2"/>
  <c r="I11" i="2"/>
  <c r="I12" i="2"/>
  <c r="I13" i="2"/>
  <c r="D7" i="2" l="1"/>
  <c r="D8" i="2"/>
  <c r="D9" i="2"/>
  <c r="D10" i="2"/>
  <c r="D11" i="2"/>
  <c r="D12" i="2"/>
  <c r="D13" i="2"/>
  <c r="D6" i="2"/>
  <c r="I6" i="2" s="1"/>
  <c r="B7" i="2"/>
  <c r="B8" i="2"/>
  <c r="B9" i="2"/>
  <c r="B10" i="2"/>
  <c r="B11" i="2"/>
  <c r="B12" i="2"/>
  <c r="B13" i="2"/>
  <c r="K18" i="1" l="1"/>
  <c r="Q14" i="1" l="1"/>
  <c r="P14" i="1"/>
  <c r="P13" i="1"/>
  <c r="K13" i="1"/>
  <c r="L13" i="1" s="1"/>
  <c r="L14" i="1" s="1"/>
  <c r="L15" i="1" s="1"/>
  <c r="H15" i="1"/>
  <c r="H14" i="1"/>
  <c r="R23" i="1"/>
  <c r="R24" i="1"/>
  <c r="R25" i="1"/>
  <c r="R26" i="1"/>
  <c r="R27" i="1"/>
  <c r="R22" i="1"/>
  <c r="L22" i="1"/>
  <c r="N23" i="1"/>
  <c r="N24" i="1"/>
  <c r="L23" i="1"/>
  <c r="L24" i="1"/>
  <c r="F22" i="1"/>
  <c r="B24" i="1"/>
  <c r="B23" i="1"/>
  <c r="B20" i="1"/>
  <c r="B19" i="1"/>
  <c r="B22" i="1" s="1"/>
  <c r="H16" i="1" l="1"/>
  <c r="I16" i="1" s="1"/>
</calcChain>
</file>

<file path=xl/sharedStrings.xml><?xml version="1.0" encoding="utf-8"?>
<sst xmlns="http://schemas.openxmlformats.org/spreadsheetml/2006/main" count="79" uniqueCount="42">
  <si>
    <t>clear thai - south</t>
  </si>
  <si>
    <t>deep analytics</t>
  </si>
  <si>
    <t>HPLC clearly showed this is eastern</t>
  </si>
  <si>
    <t>slightly non-Southern thia / not clear</t>
  </si>
  <si>
    <t>unclear</t>
  </si>
  <si>
    <t>HPLC clear Indo</t>
  </si>
  <si>
    <t>South Thai</t>
  </si>
  <si>
    <t>run deep analytics</t>
  </si>
  <si>
    <t>Malaysian</t>
  </si>
  <si>
    <t>T1</t>
  </si>
  <si>
    <t>T2</t>
  </si>
  <si>
    <t>610 nm</t>
  </si>
  <si>
    <t>680 nm</t>
  </si>
  <si>
    <t>730 nm</t>
  </si>
  <si>
    <t>760 nm</t>
  </si>
  <si>
    <t>810 nm</t>
  </si>
  <si>
    <t>860 nm</t>
  </si>
  <si>
    <t>560 nm</t>
  </si>
  <si>
    <t>585 nm</t>
  </si>
  <si>
    <t>645 nm</t>
  </si>
  <si>
    <t>705 nm</t>
  </si>
  <si>
    <t>900 nm</t>
  </si>
  <si>
    <t>940 nm</t>
  </si>
  <si>
    <t>410 nm</t>
  </si>
  <si>
    <t>435 nm</t>
  </si>
  <si>
    <t>460 nm</t>
  </si>
  <si>
    <t>485 nm</t>
  </si>
  <si>
    <t>510 nm</t>
  </si>
  <si>
    <t>535 nm</t>
  </si>
  <si>
    <t>RTIA</t>
  </si>
  <si>
    <t>max Vin</t>
  </si>
  <si>
    <t>I TIA (uA)</t>
  </si>
  <si>
    <t>Roffset</t>
  </si>
  <si>
    <t>R IDAC</t>
  </si>
  <si>
    <t>kohm</t>
  </si>
  <si>
    <t>I DAC</t>
  </si>
  <si>
    <t>mV / kohms</t>
  </si>
  <si>
    <t>uA</t>
  </si>
  <si>
    <t>bits</t>
  </si>
  <si>
    <t>V offset (mV)</t>
  </si>
  <si>
    <t>mV (iR) resolution</t>
  </si>
  <si>
    <t>% error in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</si>
</sst>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1E29-1B32-424F-BF26-C13AFA08DDD8}">
  <dimension ref="A1:S37"/>
  <sheetViews>
    <sheetView tabSelected="1" topLeftCell="A11" workbookViewId="0">
      <selection activeCell="F16" sqref="F16"/>
    </sheetView>
  </sheetViews>
  <sheetFormatPr baseColWidth="10" defaultRowHeight="16" x14ac:dyDescent="0.2"/>
  <sheetData>
    <row r="1" spans="1:17" x14ac:dyDescent="0.2">
      <c r="A1">
        <v>1</v>
      </c>
      <c r="B1" t="s">
        <v>4</v>
      </c>
      <c r="F1" t="s">
        <v>5</v>
      </c>
    </row>
    <row r="2" spans="1:17" x14ac:dyDescent="0.2">
      <c r="A2">
        <v>2</v>
      </c>
      <c r="B2" t="s">
        <v>0</v>
      </c>
    </row>
    <row r="3" spans="1:17" x14ac:dyDescent="0.2">
      <c r="A3">
        <v>3</v>
      </c>
    </row>
    <row r="4" spans="1:17" x14ac:dyDescent="0.2">
      <c r="A4">
        <v>4</v>
      </c>
    </row>
    <row r="5" spans="1:17" x14ac:dyDescent="0.2">
      <c r="A5">
        <v>5</v>
      </c>
    </row>
    <row r="6" spans="1:17" x14ac:dyDescent="0.2">
      <c r="A6">
        <v>6</v>
      </c>
    </row>
    <row r="7" spans="1:17" x14ac:dyDescent="0.2">
      <c r="A7">
        <v>7</v>
      </c>
    </row>
    <row r="8" spans="1:17" x14ac:dyDescent="0.2">
      <c r="A8">
        <v>8</v>
      </c>
    </row>
    <row r="9" spans="1:17" x14ac:dyDescent="0.2">
      <c r="A9">
        <v>9</v>
      </c>
    </row>
    <row r="10" spans="1:17" x14ac:dyDescent="0.2">
      <c r="A10">
        <v>10</v>
      </c>
      <c r="B10" t="s">
        <v>1</v>
      </c>
      <c r="C10" t="s">
        <v>3</v>
      </c>
      <c r="F10" t="s">
        <v>2</v>
      </c>
      <c r="K10">
        <v>750</v>
      </c>
    </row>
    <row r="11" spans="1:17" x14ac:dyDescent="0.2">
      <c r="A11">
        <v>11</v>
      </c>
      <c r="K11">
        <v>77</v>
      </c>
    </row>
    <row r="12" spans="1:17" x14ac:dyDescent="0.2">
      <c r="A12">
        <v>12</v>
      </c>
      <c r="B12" t="s">
        <v>1</v>
      </c>
      <c r="C12" t="s">
        <v>6</v>
      </c>
    </row>
    <row r="13" spans="1:17" x14ac:dyDescent="0.2">
      <c r="A13">
        <v>13</v>
      </c>
      <c r="B13" t="s">
        <v>7</v>
      </c>
      <c r="C13" t="s">
        <v>8</v>
      </c>
      <c r="K13">
        <f>10/(K10+K11)</f>
        <v>1.2091898428053204E-2</v>
      </c>
      <c r="L13">
        <f>K13*750</f>
        <v>9.0689238210399026</v>
      </c>
      <c r="P13">
        <f>5/330</f>
        <v>1.5151515151515152E-2</v>
      </c>
    </row>
    <row r="14" spans="1:17" x14ac:dyDescent="0.2">
      <c r="A14">
        <v>14</v>
      </c>
      <c r="F14">
        <v>1000</v>
      </c>
      <c r="H14">
        <f>1/F14</f>
        <v>1E-3</v>
      </c>
      <c r="L14">
        <f>10-L13</f>
        <v>0.93107617896009742</v>
      </c>
      <c r="P14">
        <f>3.5/330</f>
        <v>1.0606060606060607E-2</v>
      </c>
      <c r="Q14">
        <f>3.5/750</f>
        <v>4.6666666666666671E-3</v>
      </c>
    </row>
    <row r="15" spans="1:17" x14ac:dyDescent="0.2">
      <c r="A15">
        <v>15</v>
      </c>
      <c r="F15">
        <v>4000</v>
      </c>
      <c r="H15">
        <f>1/F15</f>
        <v>2.5000000000000001E-4</v>
      </c>
      <c r="L15">
        <f>L14/330</f>
        <v>2.8214429665457496E-3</v>
      </c>
    </row>
    <row r="16" spans="1:17" x14ac:dyDescent="0.2">
      <c r="H16">
        <f>SUM(H14:H15)</f>
        <v>1.25E-3</v>
      </c>
      <c r="I16">
        <f>1/H16</f>
        <v>800</v>
      </c>
    </row>
    <row r="18" spans="2:19" x14ac:dyDescent="0.2">
      <c r="K18">
        <f>7*3/4.153</f>
        <v>5.0565856007705277</v>
      </c>
    </row>
    <row r="19" spans="2:19" x14ac:dyDescent="0.2">
      <c r="B19">
        <f>1/500</f>
        <v>2E-3</v>
      </c>
    </row>
    <row r="20" spans="2:19" x14ac:dyDescent="0.2">
      <c r="B20">
        <f>1/750</f>
        <v>1.3333333333333333E-3</v>
      </c>
      <c r="P20" t="s">
        <v>10</v>
      </c>
      <c r="Q20" t="s">
        <v>9</v>
      </c>
    </row>
    <row r="22" spans="2:19" x14ac:dyDescent="0.2">
      <c r="B22">
        <f>1/(B19+B20)</f>
        <v>300</v>
      </c>
      <c r="F22">
        <f>8.6/750</f>
        <v>1.1466666666666667E-2</v>
      </c>
      <c r="I22">
        <v>0.5</v>
      </c>
      <c r="J22">
        <v>0.1</v>
      </c>
      <c r="K22">
        <v>25</v>
      </c>
      <c r="L22">
        <f>K22*I$22+I$23</f>
        <v>22.5</v>
      </c>
      <c r="N22">
        <f>0.05*L22</f>
        <v>1.125</v>
      </c>
      <c r="P22">
        <v>25</v>
      </c>
      <c r="Q22">
        <v>25</v>
      </c>
      <c r="R22">
        <f>Q22*I$22+I$23+J$22*P22</f>
        <v>25</v>
      </c>
    </row>
    <row r="23" spans="2:19" x14ac:dyDescent="0.2">
      <c r="B23">
        <f>10/350</f>
        <v>2.8571428571428571E-2</v>
      </c>
      <c r="I23">
        <v>10</v>
      </c>
      <c r="K23">
        <v>35</v>
      </c>
      <c r="L23">
        <f t="shared" ref="L23:L24" si="0">K23*I$22+I$23</f>
        <v>27.5</v>
      </c>
      <c r="N23">
        <f t="shared" ref="N23:N24" si="1">0.05*L23</f>
        <v>1.375</v>
      </c>
      <c r="P23">
        <v>30</v>
      </c>
      <c r="Q23">
        <v>25</v>
      </c>
      <c r="R23">
        <f t="shared" ref="R23:R27" si="2">Q23*I$22+I$23+J$22*P23</f>
        <v>25.5</v>
      </c>
    </row>
    <row r="24" spans="2:19" x14ac:dyDescent="0.2">
      <c r="B24">
        <f>B23*50</f>
        <v>1.4285714285714286</v>
      </c>
      <c r="K24">
        <v>45</v>
      </c>
      <c r="L24">
        <f t="shared" si="0"/>
        <v>32.5</v>
      </c>
      <c r="N24">
        <f t="shared" si="1"/>
        <v>1.625</v>
      </c>
      <c r="P24">
        <v>30</v>
      </c>
      <c r="Q24">
        <v>35</v>
      </c>
      <c r="R24">
        <f t="shared" si="2"/>
        <v>30.5</v>
      </c>
    </row>
    <row r="25" spans="2:19" x14ac:dyDescent="0.2">
      <c r="P25">
        <v>35</v>
      </c>
      <c r="Q25">
        <v>35</v>
      </c>
      <c r="R25">
        <f t="shared" si="2"/>
        <v>31</v>
      </c>
    </row>
    <row r="26" spans="2:19" x14ac:dyDescent="0.2">
      <c r="P26">
        <v>30</v>
      </c>
      <c r="Q26">
        <v>45</v>
      </c>
      <c r="R26">
        <f t="shared" si="2"/>
        <v>35.5</v>
      </c>
    </row>
    <row r="27" spans="2:19" x14ac:dyDescent="0.2">
      <c r="P27">
        <v>35</v>
      </c>
      <c r="Q27">
        <v>45</v>
      </c>
      <c r="R27">
        <f t="shared" si="2"/>
        <v>36</v>
      </c>
    </row>
    <row r="29" spans="2:19" x14ac:dyDescent="0.2">
      <c r="B29" t="s">
        <v>11</v>
      </c>
      <c r="C29" t="s">
        <v>12</v>
      </c>
      <c r="D29" t="s">
        <v>13</v>
      </c>
      <c r="E29" t="s">
        <v>14</v>
      </c>
      <c r="F29" t="s">
        <v>15</v>
      </c>
      <c r="G29" t="s">
        <v>16</v>
      </c>
      <c r="H29" t="s">
        <v>17</v>
      </c>
      <c r="I29" t="s">
        <v>18</v>
      </c>
      <c r="J29" t="s">
        <v>19</v>
      </c>
      <c r="K29" t="s">
        <v>20</v>
      </c>
      <c r="L29" t="s">
        <v>21</v>
      </c>
      <c r="M29" t="s">
        <v>22</v>
      </c>
      <c r="N29" t="s">
        <v>23</v>
      </c>
      <c r="O29" t="s">
        <v>24</v>
      </c>
      <c r="P29" t="s">
        <v>25</v>
      </c>
      <c r="Q29" t="s">
        <v>26</v>
      </c>
      <c r="R29" t="s">
        <v>27</v>
      </c>
      <c r="S29" t="s">
        <v>28</v>
      </c>
    </row>
    <row r="34" spans="2:19" x14ac:dyDescent="0.2">
      <c r="B34" t="s">
        <v>23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17</v>
      </c>
      <c r="I34" t="s">
        <v>18</v>
      </c>
      <c r="J34" t="s">
        <v>11</v>
      </c>
      <c r="K34" t="s">
        <v>19</v>
      </c>
      <c r="L34" t="s">
        <v>12</v>
      </c>
      <c r="M34" t="s">
        <v>20</v>
      </c>
      <c r="N34" t="s">
        <v>13</v>
      </c>
      <c r="O34" t="s">
        <v>14</v>
      </c>
      <c r="P34" t="s">
        <v>15</v>
      </c>
      <c r="Q34" t="s">
        <v>16</v>
      </c>
      <c r="R34" t="s">
        <v>21</v>
      </c>
      <c r="S34" t="s">
        <v>22</v>
      </c>
    </row>
    <row r="37" spans="2:19" x14ac:dyDescent="0.2">
      <c r="B37" t="s">
        <v>23</v>
      </c>
      <c r="C37" t="s">
        <v>24</v>
      </c>
      <c r="D37" t="s">
        <v>25</v>
      </c>
      <c r="E37" t="s">
        <v>26</v>
      </c>
      <c r="F37" t="s">
        <v>27</v>
      </c>
      <c r="G37" t="s">
        <v>28</v>
      </c>
      <c r="H37" t="s">
        <v>17</v>
      </c>
      <c r="I37" t="s">
        <v>18</v>
      </c>
      <c r="J37" t="s">
        <v>19</v>
      </c>
      <c r="K37" t="s">
        <v>20</v>
      </c>
      <c r="L37" t="s">
        <v>21</v>
      </c>
      <c r="M37" t="s">
        <v>22</v>
      </c>
      <c r="N37" t="s">
        <v>11</v>
      </c>
      <c r="O37" t="s">
        <v>12</v>
      </c>
      <c r="P37" t="s">
        <v>13</v>
      </c>
      <c r="Q37" t="s">
        <v>14</v>
      </c>
      <c r="R37" t="s">
        <v>15</v>
      </c>
      <c r="S3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FF3C-B118-C649-B221-B2488F3A9BDB}">
  <dimension ref="A2:N15"/>
  <sheetViews>
    <sheetView workbookViewId="0">
      <selection activeCell="H16" sqref="H16"/>
    </sheetView>
  </sheetViews>
  <sheetFormatPr baseColWidth="10" defaultRowHeight="16" x14ac:dyDescent="0.2"/>
  <sheetData>
    <row r="2" spans="1:14" x14ac:dyDescent="0.2">
      <c r="B2" t="s">
        <v>30</v>
      </c>
      <c r="C2">
        <v>2</v>
      </c>
    </row>
    <row r="3" spans="1:14" x14ac:dyDescent="0.2">
      <c r="I3" t="s">
        <v>33</v>
      </c>
      <c r="K3">
        <v>6.2</v>
      </c>
      <c r="L3" t="s">
        <v>34</v>
      </c>
    </row>
    <row r="4" spans="1:14" x14ac:dyDescent="0.2">
      <c r="A4" t="s">
        <v>29</v>
      </c>
      <c r="D4" t="s">
        <v>32</v>
      </c>
      <c r="E4">
        <v>1.5</v>
      </c>
      <c r="M4">
        <f>K3/8</f>
        <v>0.77500000000000002</v>
      </c>
      <c r="N4" t="s">
        <v>40</v>
      </c>
    </row>
    <row r="5" spans="1:14" x14ac:dyDescent="0.2">
      <c r="B5" t="s">
        <v>31</v>
      </c>
      <c r="D5" t="s">
        <v>39</v>
      </c>
      <c r="F5" t="s">
        <v>41</v>
      </c>
      <c r="I5" t="s">
        <v>35</v>
      </c>
      <c r="J5" t="s">
        <v>37</v>
      </c>
      <c r="K5" t="s">
        <v>38</v>
      </c>
    </row>
    <row r="6" spans="1:14" x14ac:dyDescent="0.2">
      <c r="A6">
        <v>20</v>
      </c>
      <c r="B6">
        <f>1000*C$2/A6</f>
        <v>100</v>
      </c>
      <c r="D6">
        <f>E$4*B6</f>
        <v>150</v>
      </c>
      <c r="F6">
        <f>100*E$4/A6</f>
        <v>7.5</v>
      </c>
      <c r="I6">
        <f>D6/K$3</f>
        <v>24.193548387096772</v>
      </c>
      <c r="K6">
        <f>I6*8</f>
        <v>193.54838709677418</v>
      </c>
    </row>
    <row r="7" spans="1:14" x14ac:dyDescent="0.2">
      <c r="A7">
        <v>30</v>
      </c>
      <c r="B7">
        <f t="shared" ref="B7:B13" si="0">1000*C$2/A7</f>
        <v>66.666666666666671</v>
      </c>
      <c r="D7">
        <f t="shared" ref="D7:D13" si="1">E$4*B7</f>
        <v>100</v>
      </c>
      <c r="F7">
        <f t="shared" ref="F7:F13" si="2">100*E$4/A7</f>
        <v>5</v>
      </c>
      <c r="I7">
        <f t="shared" ref="I7:I13" si="3">D7/K$3</f>
        <v>16.129032258064516</v>
      </c>
      <c r="K7">
        <f t="shared" ref="K7:K13" si="4">I7*8</f>
        <v>129.03225806451613</v>
      </c>
    </row>
    <row r="8" spans="1:14" x14ac:dyDescent="0.2">
      <c r="A8">
        <v>40</v>
      </c>
      <c r="B8">
        <f t="shared" si="0"/>
        <v>50</v>
      </c>
      <c r="D8">
        <f t="shared" si="1"/>
        <v>75</v>
      </c>
      <c r="F8">
        <f t="shared" si="2"/>
        <v>3.75</v>
      </c>
      <c r="I8">
        <f t="shared" si="3"/>
        <v>12.096774193548386</v>
      </c>
      <c r="K8">
        <f t="shared" si="4"/>
        <v>96.774193548387089</v>
      </c>
    </row>
    <row r="9" spans="1:14" x14ac:dyDescent="0.2">
      <c r="A9">
        <v>80</v>
      </c>
      <c r="B9">
        <f t="shared" si="0"/>
        <v>25</v>
      </c>
      <c r="D9">
        <f t="shared" si="1"/>
        <v>37.5</v>
      </c>
      <c r="F9">
        <f t="shared" si="2"/>
        <v>1.875</v>
      </c>
      <c r="I9">
        <f t="shared" si="3"/>
        <v>6.0483870967741931</v>
      </c>
      <c r="K9">
        <f t="shared" si="4"/>
        <v>48.387096774193544</v>
      </c>
    </row>
    <row r="10" spans="1:14" x14ac:dyDescent="0.2">
      <c r="A10">
        <v>120</v>
      </c>
      <c r="B10">
        <f t="shared" si="0"/>
        <v>16.666666666666668</v>
      </c>
      <c r="D10">
        <f t="shared" si="1"/>
        <v>25</v>
      </c>
      <c r="F10">
        <f t="shared" si="2"/>
        <v>1.25</v>
      </c>
      <c r="I10">
        <f t="shared" si="3"/>
        <v>4.032258064516129</v>
      </c>
      <c r="K10">
        <f t="shared" si="4"/>
        <v>32.258064516129032</v>
      </c>
    </row>
    <row r="11" spans="1:14" x14ac:dyDescent="0.2">
      <c r="A11">
        <v>250</v>
      </c>
      <c r="B11">
        <f t="shared" si="0"/>
        <v>8</v>
      </c>
      <c r="D11">
        <f t="shared" si="1"/>
        <v>12</v>
      </c>
      <c r="F11">
        <f t="shared" si="2"/>
        <v>0.6</v>
      </c>
      <c r="I11">
        <f t="shared" si="3"/>
        <v>1.9354838709677418</v>
      </c>
      <c r="K11">
        <f t="shared" si="4"/>
        <v>15.483870967741934</v>
      </c>
    </row>
    <row r="12" spans="1:14" x14ac:dyDescent="0.2">
      <c r="A12">
        <v>500</v>
      </c>
      <c r="B12">
        <f t="shared" si="0"/>
        <v>4</v>
      </c>
      <c r="D12">
        <f t="shared" si="1"/>
        <v>6</v>
      </c>
      <c r="F12">
        <f t="shared" si="2"/>
        <v>0.3</v>
      </c>
      <c r="I12">
        <f t="shared" si="3"/>
        <v>0.96774193548387089</v>
      </c>
      <c r="K12">
        <f t="shared" si="4"/>
        <v>7.7419354838709671</v>
      </c>
    </row>
    <row r="13" spans="1:14" x14ac:dyDescent="0.2">
      <c r="A13">
        <v>1000</v>
      </c>
      <c r="B13">
        <f t="shared" si="0"/>
        <v>2</v>
      </c>
      <c r="D13">
        <f t="shared" si="1"/>
        <v>3</v>
      </c>
      <c r="F13">
        <f t="shared" si="2"/>
        <v>0.15</v>
      </c>
      <c r="I13">
        <f t="shared" si="3"/>
        <v>0.48387096774193544</v>
      </c>
      <c r="K13">
        <f t="shared" si="4"/>
        <v>3.8709677419354835</v>
      </c>
    </row>
    <row r="15" spans="1:14" x14ac:dyDescent="0.2">
      <c r="I1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2020-06-30T14:15:47Z</dcterms:created>
  <dcterms:modified xsi:type="dcterms:W3CDTF">2020-08-14T07:35:35Z</dcterms:modified>
</cp:coreProperties>
</file>