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Python Scripts\Server47\excelworkbooktest\"/>
    </mc:Choice>
  </mc:AlternateContent>
  <xr:revisionPtr revIDLastSave="0" documentId="13_ncr:1_{35DBEAA0-DEA2-4CCD-820A-C39C911D5956}" xr6:coauthVersionLast="47" xr6:coauthVersionMax="47" xr10:uidLastSave="{00000000-0000-0000-0000-000000000000}"/>
  <bookViews>
    <workbookView xWindow="2840" yWindow="2420" windowWidth="26300" windowHeight="12800" xr2:uid="{00000000-000D-0000-FFFF-FFFF00000000}"/>
  </bookViews>
  <sheets>
    <sheet name="2021 Portfolio" sheetId="1" r:id="rId1"/>
    <sheet name="2021 Dividends" sheetId="2" r:id="rId2"/>
    <sheet name="$Contributed$" sheetId="3" r:id="rId3"/>
    <sheet name="ETH" sheetId="4" r:id="rId4"/>
    <sheet name="Transactions" sheetId="5" r:id="rId5"/>
    <sheet name="Position Data" sheetId="6" r:id="rId6"/>
  </sheets>
  <definedNames>
    <definedName name="_xlnm._FilterDatabase" localSheetId="4" hidden="1">Transactions!$A$1:$F$20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G2" i="4"/>
  <c r="C2" i="3"/>
  <c r="E2" i="3" s="1"/>
  <c r="E2" i="2"/>
  <c r="D2" i="2"/>
  <c r="C2" i="2"/>
  <c r="B2" i="2"/>
  <c r="A2" i="2"/>
  <c r="F2" i="1" s="1"/>
  <c r="F8" i="1"/>
  <c r="C8" i="1"/>
  <c r="B8" i="1"/>
  <c r="D8" i="1" s="1"/>
  <c r="E8" i="1" s="1"/>
  <c r="F7" i="1"/>
  <c r="D7" i="1" s="1"/>
  <c r="E7" i="1" s="1"/>
  <c r="C7" i="1"/>
  <c r="B7" i="1"/>
  <c r="F6" i="1"/>
  <c r="D6" i="1" s="1"/>
  <c r="E6" i="1" s="1"/>
  <c r="C6" i="1"/>
  <c r="G6" i="1" s="1"/>
  <c r="B6" i="1"/>
  <c r="F5" i="1"/>
  <c r="D5" i="1"/>
  <c r="E5" i="1" s="1"/>
  <c r="C5" i="1"/>
  <c r="G2" i="1" s="1"/>
  <c r="B5" i="1"/>
  <c r="E2" i="1" l="1"/>
  <c r="G7" i="1"/>
  <c r="G8" i="1"/>
  <c r="G5" i="1"/>
</calcChain>
</file>

<file path=xl/sharedStrings.xml><?xml version="1.0" encoding="utf-8"?>
<sst xmlns="http://schemas.openxmlformats.org/spreadsheetml/2006/main" count="126" uniqueCount="74">
  <si>
    <t>Cash Left</t>
  </si>
  <si>
    <t>Total Invested</t>
  </si>
  <si>
    <t>Account Value</t>
  </si>
  <si>
    <t>Net Percent Change</t>
  </si>
  <si>
    <t>https://www.youtube.com/watch?v=GlrSICKnoiE</t>
  </si>
  <si>
    <t>Symbol</t>
  </si>
  <si>
    <t>Shares</t>
  </si>
  <si>
    <t>Money Invested</t>
  </si>
  <si>
    <t>Mkt Value</t>
  </si>
  <si>
    <t>Percent Change</t>
  </si>
  <si>
    <t>Current Share Price</t>
  </si>
  <si>
    <t>Percent of Total Investment</t>
  </si>
  <si>
    <t>VTI</t>
  </si>
  <si>
    <t>VOO</t>
  </si>
  <si>
    <t>VOOG</t>
  </si>
  <si>
    <t>SPY</t>
  </si>
  <si>
    <t>VNQ</t>
  </si>
  <si>
    <t xml:space="preserve"> </t>
  </si>
  <si>
    <t>Total Dividend Earnings</t>
  </si>
  <si>
    <t>VTI Total DIV</t>
  </si>
  <si>
    <t>VOO Total DIV</t>
  </si>
  <si>
    <t>VOOG Total DIV</t>
  </si>
  <si>
    <t>SPY Total DIV</t>
  </si>
  <si>
    <t>Payout</t>
  </si>
  <si>
    <t>Date</t>
  </si>
  <si>
    <t>MONTH</t>
  </si>
  <si>
    <t>Contributed</t>
  </si>
  <si>
    <t>Total Contributed</t>
  </si>
  <si>
    <t>YTD Percent Increase</t>
  </si>
  <si>
    <t>DAY INVESTED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</si>
  <si>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</si>
  <si>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</si>
  <si>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</si>
  <si>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</si>
  <si>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</si>
  <si>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</si>
  <si>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</si>
  <si>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</si>
  <si>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</si>
  <si>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</si>
  <si>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</si>
  <si>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</si>
  <si>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</si>
  <si>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Amount Invested</t>
  </si>
  <si>
    <t>ETH Amount</t>
  </si>
  <si>
    <t>Price at Buy-in</t>
  </si>
  <si>
    <t>Actual price purchased at</t>
  </si>
  <si>
    <t>Total Held ETH</t>
  </si>
  <si>
    <t>ETH</t>
  </si>
  <si>
    <t>ID</t>
  </si>
  <si>
    <t>SYMBOL</t>
  </si>
  <si>
    <t>DATE</t>
  </si>
  <si>
    <t>PRICE PER SHARE</t>
  </si>
  <si>
    <t>SHARES</t>
  </si>
  <si>
    <t>AMOUNT PAID</t>
  </si>
  <si>
    <t>11/09/2021</t>
  </si>
  <si>
    <t>11/08/2021</t>
  </si>
  <si>
    <t>10/06/2021</t>
  </si>
  <si>
    <t>09/08/2021</t>
  </si>
  <si>
    <t>08/06/2021</t>
  </si>
  <si>
    <t>07/06/2021</t>
  </si>
  <si>
    <t>05/06/2021</t>
  </si>
  <si>
    <t>04/06/2021</t>
  </si>
  <si>
    <t>03/05/2021</t>
  </si>
  <si>
    <t>02/16/2021</t>
  </si>
  <si>
    <t>Bid Price</t>
  </si>
  <si>
    <t>Ask Price</t>
  </si>
  <si>
    <t>Last Price</t>
  </si>
  <si>
    <t>Open Price</t>
  </si>
  <si>
    <t>High Price</t>
  </si>
  <si>
    <t>Low Price</t>
  </si>
  <si>
    <t>Close Price</t>
  </si>
  <si>
    <t>Total Interest</t>
  </si>
  <si>
    <t>Total Cash Contributions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</si>
</sst>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\$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66FF"/>
        <bgColor indexed="64"/>
      </patternFill>
    </fill>
    <fill>
      <patternFill patternType="solid">
        <fgColor theme="0" tint="-0.149876400036622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44" fontId="1" fillId="0" borderId="0"/>
    <xf numFmtId="0" fontId="2" fillId="7" borderId="1"/>
    <xf numFmtId="0" fontId="3" fillId="0" borderId="3"/>
    <xf numFmtId="0" fontId="4" fillId="0" borderId="4"/>
    <xf numFmtId="0" fontId="1" fillId="8" borderId="0"/>
    <xf numFmtId="0" fontId="5" fillId="0" borderId="0"/>
  </cellStyleXfs>
  <cellXfs count="4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2" xfId="2" applyBorder="1"/>
    <xf numFmtId="0" fontId="4" fillId="0" borderId="0" xfId="0" applyFont="1"/>
    <xf numFmtId="0" fontId="4" fillId="0" borderId="0" xfId="0" applyFont="1" applyAlignment="1">
      <alignment horizontal="right"/>
    </xf>
    <xf numFmtId="10" fontId="1" fillId="8" borderId="0" xfId="5" applyNumberFormat="1"/>
    <xf numFmtId="0" fontId="5" fillId="0" borderId="0" xfId="6"/>
    <xf numFmtId="0" fontId="4" fillId="9" borderId="0" xfId="0" applyFont="1" applyFill="1"/>
    <xf numFmtId="0" fontId="0" fillId="0" borderId="0" xfId="0"/>
    <xf numFmtId="0" fontId="4" fillId="0" borderId="0" xfId="0" applyFont="1" applyAlignment="1">
      <alignment horizontal="center" vertical="center"/>
    </xf>
    <xf numFmtId="10" fontId="3" fillId="0" borderId="3" xfId="3" applyNumberFormat="1" applyAlignment="1">
      <alignment horizontal="center"/>
    </xf>
    <xf numFmtId="164" fontId="3" fillId="0" borderId="3" xfId="3" applyNumberFormat="1" applyAlignment="1">
      <alignment horizontal="center"/>
    </xf>
    <xf numFmtId="164" fontId="0" fillId="0" borderId="0" xfId="0" applyNumberFormat="1"/>
    <xf numFmtId="164" fontId="4" fillId="9" borderId="0" xfId="0" applyNumberFormat="1" applyFont="1" applyFill="1"/>
    <xf numFmtId="0" fontId="0" fillId="0" borderId="9" xfId="0" applyBorder="1"/>
    <xf numFmtId="164" fontId="0" fillId="0" borderId="10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0" fontId="0" fillId="0" borderId="12" xfId="0" applyBorder="1"/>
    <xf numFmtId="164" fontId="0" fillId="0" borderId="2" xfId="0" applyNumberFormat="1" applyBorder="1"/>
    <xf numFmtId="10" fontId="0" fillId="0" borderId="2" xfId="0" applyNumberFormat="1" applyBorder="1"/>
    <xf numFmtId="10" fontId="0" fillId="0" borderId="5" xfId="0" applyNumberFormat="1" applyBorder="1"/>
    <xf numFmtId="0" fontId="0" fillId="0" borderId="13" xfId="0" applyBorder="1"/>
    <xf numFmtId="164" fontId="0" fillId="0" borderId="14" xfId="0" applyNumberFormat="1" applyBorder="1"/>
    <xf numFmtId="10" fontId="0" fillId="0" borderId="14" xfId="0" applyNumberFormat="1" applyBorder="1"/>
    <xf numFmtId="10" fontId="0" fillId="0" borderId="15" xfId="0" applyNumberFormat="1" applyBorder="1"/>
    <xf numFmtId="0" fontId="0" fillId="10" borderId="7" xfId="0" applyFill="1" applyBorder="1"/>
    <xf numFmtId="0" fontId="0" fillId="10" borderId="6" xfId="0" applyFill="1" applyBorder="1"/>
    <xf numFmtId="0" fontId="0" fillId="10" borderId="8" xfId="0" applyFill="1" applyBorder="1"/>
    <xf numFmtId="6" fontId="3" fillId="0" borderId="3" xfId="3" applyNumberFormat="1" applyAlignment="1">
      <alignment horizontal="center"/>
    </xf>
    <xf numFmtId="8" fontId="3" fillId="0" borderId="3" xfId="3" applyNumberFormat="1" applyAlignment="1">
      <alignment horizontal="center"/>
    </xf>
    <xf numFmtId="8" fontId="0" fillId="0" borderId="0" xfId="0" applyNumberFormat="1"/>
    <xf numFmtId="8" fontId="4" fillId="2" borderId="4" xfId="4" applyNumberFormat="1" applyFill="1"/>
    <xf numFmtId="8" fontId="3" fillId="0" borderId="3" xfId="3" applyNumberFormat="1" applyAlignment="1">
      <alignment horizontal="right"/>
    </xf>
    <xf numFmtId="8" fontId="3" fillId="0" borderId="3" xfId="3" applyNumberFormat="1"/>
    <xf numFmtId="8" fontId="0" fillId="0" borderId="0" xfId="1" applyNumberFormat="1" applyFont="1" applyAlignment="1">
      <alignment horizontal="right"/>
    </xf>
    <xf numFmtId="8" fontId="0" fillId="0" borderId="0" xfId="0" applyNumberFormat="1" applyAlignment="1">
      <alignment horizontal="right"/>
    </xf>
    <xf numFmtId="6" fontId="0" fillId="0" borderId="0" xfId="0" applyNumberFormat="1" applyAlignment="1">
      <alignment horizontal="right"/>
    </xf>
    <xf numFmtId="6" fontId="0" fillId="0" borderId="0" xfId="0" applyNumberFormat="1"/>
    <xf numFmtId="165" fontId="0" fillId="0" borderId="0" xfId="0" applyNumberFormat="1"/>
  </cellXfs>
  <cellStyles count="7">
    <cellStyle name="60% - Accent6" xfId="5" builtinId="52"/>
    <cellStyle name="Calculation" xfId="2" builtinId="22"/>
    <cellStyle name="Currency" xfId="1" builtinId="4"/>
    <cellStyle name="Heading 2" xfId="3" builtinId="17"/>
    <cellStyle name="Hyperlink" xfId="6" builtinId="8"/>
    <cellStyle name="Normal" xfId="0" builtinId="0"/>
    <cellStyle name="Total" xfId="4" builtinId="25"/>
  </cellStyles>
  <dxfs count="1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numFmt numFmtId="14" formatCode="0.00%"/>
      <border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&quot;$&quot;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&quot;$&quot;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&quot;$&quot;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1498764000366222"/>
        </patternFill>
      </fill>
      <border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 xr9:uid="{00000000-0011-0000-FFFF-FFFF00000000}"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4:G8" totalsRowShown="0">
  <autoFilter ref="A4:G8" xr:uid="{00000000-0009-0000-0100-000001000000}"/>
  <tableColumns count="7">
    <tableColumn id="1" xr3:uid="{00000000-0010-0000-0000-000001000000}" name="Symbol" dataDxfId="8"/>
    <tableColumn id="2" xr3:uid="{00000000-0010-0000-0000-000002000000}" name="Shares" dataDxfId="7">
      <calculatedColumnFormula>IF(A5="","",SUMIFS(Transactions!E2:E200,Transactions!B2:B200,A5))</calculatedColumnFormula>
    </tableColumn>
    <tableColumn id="3" xr3:uid="{00000000-0010-0000-0000-000003000000}" name="Money Invested" dataDxfId="6">
      <calculatedColumnFormula>IF(A5="","",SUMIFS(Transactions!F2:F200,Transactions!B2:B200,A5))</calculatedColumnFormula>
    </tableColumn>
    <tableColumn id="4" xr3:uid="{00000000-0010-0000-0000-000004000000}" name="Mkt Value" dataDxfId="5">
      <calculatedColumnFormula>SUM(F5*B5)</calculatedColumnFormula>
    </tableColumn>
    <tableColumn id="5" xr3:uid="{00000000-0010-0000-0000-000005000000}" name="Percent Change" dataDxfId="4">
      <calculatedColumnFormula>SUM(D5-C5) / C5</calculatedColumnFormula>
    </tableColumn>
    <tableColumn id="6" xr3:uid="{00000000-0010-0000-0000-000006000000}" name="Current Share Price" dataDxfId="3"/>
    <tableColumn id="7" xr3:uid="{00000000-0010-0000-0000-000007000000}" name="Percent of Total Investment" dataDxfId="2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GlrSICKno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"/>
  <sheetViews>
    <sheetView tabSelected="1" zoomScale="115" zoomScaleNormal="115" workbookViewId="0">
      <pane xSplit="1" topLeftCell="B1" activePane="topRight" state="frozen"/>
      <selection pane="topRight" activeCell="F12" sqref="F12"/>
    </sheetView>
  </sheetViews>
  <sheetFormatPr defaultRowHeight="14.5" x14ac:dyDescent="0.35"/>
  <cols>
    <col min="2" max="2" width="7.90625" style="15" bestFit="1" customWidth="1"/>
    <col min="3" max="3" width="17.81640625" style="15" customWidth="1"/>
    <col min="4" max="4" width="12.36328125" style="15" bestFit="1" customWidth="1"/>
    <col min="5" max="5" width="17" style="15" bestFit="1" customWidth="1"/>
    <col min="6" max="6" width="21.81640625" style="15" bestFit="1" customWidth="1"/>
    <col min="7" max="7" width="26.7265625" style="15" bestFit="1" customWidth="1"/>
    <col min="8" max="8" width="12.90625" style="15" bestFit="1" customWidth="1"/>
    <col min="9" max="9" width="17.54296875" style="15" bestFit="1" customWidth="1"/>
    <col min="10" max="10" width="12.1796875" style="15" bestFit="1" customWidth="1"/>
    <col min="11" max="12" width="9.453125" style="15" bestFit="1" customWidth="1"/>
    <col min="14" max="14" width="24" style="15" bestFit="1" customWidth="1"/>
    <col min="15" max="15" width="19.90625" style="15" bestFit="1" customWidth="1"/>
    <col min="16" max="16" width="19.90625" style="15" customWidth="1"/>
    <col min="17" max="17" width="21.26953125" style="15" bestFit="1" customWidth="1"/>
    <col min="18" max="18" width="21.26953125" style="15" customWidth="1"/>
    <col min="19" max="19" width="21.26953125" style="15" bestFit="1" customWidth="1"/>
    <col min="20" max="22" width="21.26953125" style="15" customWidth="1"/>
    <col min="23" max="23" width="18.08984375" style="15" bestFit="1" customWidth="1"/>
    <col min="24" max="24" width="15.54296875" style="15" bestFit="1" customWidth="1"/>
    <col min="25" max="25" width="24.81640625" style="15" bestFit="1" customWidth="1"/>
    <col min="26" max="26" width="13.08984375" style="15" bestFit="1" customWidth="1"/>
    <col min="27" max="27" width="21.08984375" style="15" bestFit="1" customWidth="1"/>
    <col min="28" max="28" width="15.36328125" style="15" customWidth="1"/>
    <col min="29" max="29" width="18" style="15" bestFit="1" customWidth="1"/>
    <col min="30" max="30" width="16.7265625" style="15" bestFit="1" customWidth="1"/>
    <col min="31" max="31" width="18" style="15" bestFit="1" customWidth="1"/>
    <col min="32" max="32" width="15.36328125" style="15" bestFit="1" customWidth="1"/>
    <col min="33" max="33" width="16.7265625" style="15" bestFit="1" customWidth="1"/>
  </cols>
  <sheetData>
    <row r="1" spans="1:22" ht="29.5" customHeight="1" x14ac:dyDescent="0.35">
      <c r="E1" s="16" t="s">
        <v>0</v>
      </c>
      <c r="F1" s="16" t="s">
        <v>73</v>
      </c>
      <c r="G1" s="16" t="s">
        <v>1</v>
      </c>
      <c r="H1" s="16" t="s">
        <v>2</v>
      </c>
      <c r="I1" s="16" t="s">
        <v>3</v>
      </c>
      <c r="J1" s="16" t="s">
        <v>72</v>
      </c>
      <c r="K1" s="13" t="s">
        <v>4</v>
      </c>
    </row>
    <row r="2" spans="1:22" ht="17.5" customHeight="1" thickBot="1" x14ac:dyDescent="0.45">
      <c r="E2" s="18">
        <f>F2-(G2)</f>
        <v>156.65999999999985</v>
      </c>
      <c r="F2" s="36">
        <f>SUM('$Contributed$'!C2+'2021 Dividends'!A2)</f>
        <v>26356.11</v>
      </c>
      <c r="G2" s="37">
        <f>SUM(C5:C8)</f>
        <v>26199.45</v>
      </c>
      <c r="H2" s="37">
        <v>30108.04</v>
      </c>
      <c r="I2" s="17">
        <f>SUM(H2-G2) / G2</f>
        <v>0.1491859561937369</v>
      </c>
      <c r="J2" s="37">
        <f>SUM(H2 - G2)</f>
        <v>3908.59</v>
      </c>
    </row>
    <row r="3" spans="1:22" ht="15" customHeight="1" thickTop="1" x14ac:dyDescent="0.35"/>
    <row r="4" spans="1:22" x14ac:dyDescent="0.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s="9" t="s">
        <v>11</v>
      </c>
    </row>
    <row r="5" spans="1:22" x14ac:dyDescent="0.35">
      <c r="A5" s="33" t="s">
        <v>12</v>
      </c>
      <c r="B5" s="21">
        <f>IF(A5="","",SUMIFS(Transactions!E2:E200,Transactions!B2:B200,A5))</f>
        <v>47</v>
      </c>
      <c r="C5" s="22">
        <f>IF(A5="","",SUMIFS(Transactions!F2:F200,Transactions!B2:B200,A5))</f>
        <v>9882.83</v>
      </c>
      <c r="D5" s="22">
        <f>SUM(F5*B5)</f>
        <v>11224.145199999999</v>
      </c>
      <c r="E5" s="23">
        <f>SUM(D5-C5) / C5</f>
        <v>0.13572177200255384</v>
      </c>
      <c r="F5" s="22">
        <f>IF(A5="","",SUMIFS('Position Data'!D2:D200,'Position Data'!A2:A200,A5))</f>
        <v>238.8116</v>
      </c>
      <c r="G5" s="24">
        <f>SUM(C5/F2)</f>
        <v>0.37497301384764292</v>
      </c>
    </row>
    <row r="6" spans="1:22" x14ac:dyDescent="0.35">
      <c r="A6" s="34" t="s">
        <v>13</v>
      </c>
      <c r="B6" s="25">
        <f>IF(A6="","",SUMIFS(Transactions!E3:E201,Transactions!B3:B201,A6))</f>
        <v>22</v>
      </c>
      <c r="C6" s="26">
        <f>IF(A6="","",SUMIFS(Transactions!F3:F201,Transactions!B3:B201,A6))</f>
        <v>8573.1</v>
      </c>
      <c r="D6" s="26">
        <f>SUM(F6*B6)</f>
        <v>9411.82</v>
      </c>
      <c r="E6" s="27">
        <f>SUM(D6-C6) / C6</f>
        <v>9.7831589506712779E-2</v>
      </c>
      <c r="F6" s="26">
        <f>IF(A6="","",SUMIFS('Position Data'!D3:D201,'Position Data'!A3:A201,A6))</f>
        <v>427.81</v>
      </c>
      <c r="G6" s="28">
        <f>SUM(C6/F2)</f>
        <v>0.32527941338839456</v>
      </c>
    </row>
    <row r="7" spans="1:22" x14ac:dyDescent="0.35">
      <c r="A7" s="34" t="s">
        <v>14</v>
      </c>
      <c r="B7" s="25">
        <f>IF(A7="","",SUMIFS(Transactions!E4:E202,Transactions!B4:B202,A7))</f>
        <v>26</v>
      </c>
      <c r="C7" s="26">
        <f>IF(A7="","",SUMIFS(Transactions!F4:F202,Transactions!B4:B202,A7))</f>
        <v>6526.0300000000007</v>
      </c>
      <c r="D7" s="26">
        <f>SUM(F7*B7)</f>
        <v>7701.4599999999991</v>
      </c>
      <c r="E7" s="27">
        <f>SUM(D7-C7) / C7</f>
        <v>0.18011409693182506</v>
      </c>
      <c r="F7" s="26">
        <f>IF(A7="","",SUMIFS('Position Data'!D4:D202,'Position Data'!A4:A202,A7))</f>
        <v>296.20999999999998</v>
      </c>
      <c r="G7" s="28">
        <f>SUM(C7/F2)</f>
        <v>0.24760975728208756</v>
      </c>
    </row>
    <row r="8" spans="1:22" x14ac:dyDescent="0.35">
      <c r="A8" s="35" t="s">
        <v>15</v>
      </c>
      <c r="B8" s="29">
        <f>IF(A8="","",SUMIFS(Transactions!E5:E203,Transactions!B5:B203,A8))</f>
        <v>3</v>
      </c>
      <c r="C8" s="30">
        <f>IF(A8="","",SUMIFS(Transactions!F5:F203,Transactions!B5:B203,A8))</f>
        <v>1217.49</v>
      </c>
      <c r="D8" s="30">
        <f>SUM(F8*B8)</f>
        <v>1395.9</v>
      </c>
      <c r="E8" s="31">
        <f>SUM(D8-C8) / C8</f>
        <v>0.14653919128699217</v>
      </c>
      <c r="F8" s="30">
        <f>IF(A8="","",SUMIFS('Position Data'!D2:D200,'Position Data'!A2:A200,A8))</f>
        <v>465.3</v>
      </c>
      <c r="G8" s="32">
        <f>SUM(C8/F2)</f>
        <v>4.6193842718064239E-2</v>
      </c>
    </row>
    <row r="12" spans="1:22" x14ac:dyDescent="0.35">
      <c r="O12" s="38"/>
      <c r="Q12" s="38"/>
      <c r="S12" s="38"/>
      <c r="U12" s="38"/>
      <c r="V12" s="38"/>
    </row>
    <row r="13" spans="1:22" x14ac:dyDescent="0.35">
      <c r="O13" s="38"/>
      <c r="Q13" s="38"/>
      <c r="R13" s="38"/>
      <c r="S13" s="38"/>
      <c r="U13" s="38"/>
      <c r="V13" s="38"/>
    </row>
    <row r="14" spans="1:22" x14ac:dyDescent="0.35">
      <c r="O14" s="38"/>
      <c r="Q14" s="38"/>
      <c r="R14" s="38"/>
      <c r="S14" s="38"/>
      <c r="U14" s="38"/>
    </row>
    <row r="15" spans="1:22" x14ac:dyDescent="0.35">
      <c r="O15" s="38"/>
      <c r="S15" s="38"/>
    </row>
    <row r="16" spans="1:22" x14ac:dyDescent="0.35">
      <c r="A16" t="s">
        <v>16</v>
      </c>
      <c r="C16" s="19"/>
      <c r="O16" s="38"/>
      <c r="S16" s="38"/>
      <c r="U16" s="38"/>
      <c r="V16" s="38"/>
    </row>
    <row r="17" spans="1:21" x14ac:dyDescent="0.35">
      <c r="O17" s="38"/>
      <c r="Q17" s="38"/>
      <c r="S17" s="38"/>
      <c r="U17" s="38"/>
    </row>
    <row r="18" spans="1:21" x14ac:dyDescent="0.35">
      <c r="O18" s="38"/>
      <c r="S18" s="38"/>
    </row>
    <row r="19" spans="1:21" x14ac:dyDescent="0.35">
      <c r="E19" s="38"/>
      <c r="G19" s="38"/>
      <c r="J19" s="38"/>
      <c r="L19" s="38"/>
      <c r="O19" s="38"/>
      <c r="Q19" s="38"/>
      <c r="S19" s="38"/>
    </row>
    <row r="20" spans="1:21" x14ac:dyDescent="0.35">
      <c r="A20" t="s">
        <v>17</v>
      </c>
      <c r="C20" s="38"/>
      <c r="E20" s="38"/>
      <c r="H20" s="38"/>
      <c r="J20" s="38"/>
      <c r="M20" s="38"/>
      <c r="O20" s="38"/>
    </row>
    <row r="21" spans="1:21" x14ac:dyDescent="0.35">
      <c r="C21" s="38"/>
      <c r="E21" s="38"/>
      <c r="H21" s="38"/>
      <c r="J21" s="38"/>
      <c r="M21" s="38"/>
      <c r="O21" s="38"/>
    </row>
  </sheetData>
  <conditionalFormatting sqref="G5:G8">
    <cfRule type="dataBar" priority="10">
      <dataBar>
        <cfvo type="min"/>
        <cfvo type="max"/>
        <color rgb="FF638EC6"/>
      </dataBar>
    </cfRule>
  </conditionalFormatting>
  <conditionalFormatting sqref="E5">
    <cfRule type="expression" dxfId="10" priority="9">
      <formula>E2&gt;0</formula>
    </cfRule>
  </conditionalFormatting>
  <conditionalFormatting sqref="E6">
    <cfRule type="expression" dxfId="9" priority="4">
      <formula>E6&gt;0</formula>
    </cfRule>
  </conditionalFormatting>
  <conditionalFormatting sqref="E7">
    <cfRule type="expression" dxfId="1" priority="2">
      <formula>E7&gt;0</formula>
    </cfRule>
  </conditionalFormatting>
  <conditionalFormatting sqref="E8">
    <cfRule type="expression" dxfId="0" priority="1">
      <formula>E8&gt;0</formula>
    </cfRule>
  </conditionalFormatting>
  <hyperlinks>
    <hyperlink ref="K1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"/>
  <sheetViews>
    <sheetView workbookViewId="0">
      <selection activeCell="H9" sqref="H9"/>
    </sheetView>
  </sheetViews>
  <sheetFormatPr defaultRowHeight="14.5" x14ac:dyDescent="0.35"/>
  <cols>
    <col min="1" max="1" width="21.08984375" style="15" bestFit="1" customWidth="1"/>
    <col min="2" max="2" width="11.7265625" style="15" bestFit="1" customWidth="1"/>
    <col min="3" max="3" width="13.08984375" style="15" bestFit="1" customWidth="1"/>
    <col min="4" max="5" width="14.26953125" style="15" customWidth="1"/>
    <col min="6" max="6" width="15.36328125" style="15" bestFit="1" customWidth="1"/>
    <col min="7" max="7" width="18" style="15" bestFit="1" customWidth="1"/>
    <col min="8" max="8" width="16.7265625" style="15" customWidth="1"/>
    <col min="9" max="9" width="18" style="15" bestFit="1" customWidth="1"/>
    <col min="10" max="10" width="15.36328125" style="15" bestFit="1" customWidth="1"/>
    <col min="11" max="11" width="16.7265625" style="15" bestFit="1" customWidth="1"/>
    <col min="12" max="12" width="15.6328125" style="15" bestFit="1" customWidth="1"/>
    <col min="13" max="13" width="16.7265625" style="15" bestFit="1" customWidth="1"/>
    <col min="14" max="15" width="18" style="15" bestFit="1" customWidth="1"/>
    <col min="16" max="16" width="16.7265625" style="15" bestFit="1" customWidth="1"/>
    <col min="19" max="19" width="10.453125" style="15" bestFit="1" customWidth="1"/>
  </cols>
  <sheetData>
    <row r="1" spans="1:16" x14ac:dyDescent="0.35">
      <c r="A1" s="7" t="s">
        <v>18</v>
      </c>
      <c r="B1" s="4" t="s">
        <v>19</v>
      </c>
      <c r="C1" s="5" t="s">
        <v>20</v>
      </c>
      <c r="D1" s="6" t="s">
        <v>21</v>
      </c>
      <c r="E1" s="8" t="s">
        <v>22</v>
      </c>
      <c r="F1" t="s">
        <v>5</v>
      </c>
      <c r="G1" t="s">
        <v>23</v>
      </c>
      <c r="H1" t="s">
        <v>24</v>
      </c>
    </row>
    <row r="2" spans="1:16" ht="15" customHeight="1" thickBot="1" x14ac:dyDescent="0.4">
      <c r="A2" s="39">
        <f>SUM(G2:G40)</f>
        <v>156.10999999999999</v>
      </c>
      <c r="B2" s="38">
        <f>SUM(G2+G6+G9)</f>
        <v>81.7</v>
      </c>
      <c r="C2" s="38">
        <f>SUM(G4+G7+G11)</f>
        <v>44.28</v>
      </c>
      <c r="D2" s="38">
        <f>SUM(G3+G5+G10)</f>
        <v>21.72</v>
      </c>
      <c r="E2" s="38">
        <f>SUM(G8+G12)</f>
        <v>8.41</v>
      </c>
      <c r="F2" s="4" t="s">
        <v>12</v>
      </c>
      <c r="G2" s="38">
        <v>22.83</v>
      </c>
      <c r="H2" s="1">
        <v>44285</v>
      </c>
      <c r="I2" s="38"/>
      <c r="J2" s="38"/>
      <c r="K2" s="38"/>
      <c r="L2" s="38"/>
      <c r="M2" s="38"/>
      <c r="N2" s="38"/>
      <c r="O2" s="38"/>
      <c r="P2" s="38"/>
    </row>
    <row r="3" spans="1:16" ht="15" customHeight="1" thickTop="1" x14ac:dyDescent="0.35">
      <c r="F3" s="6" t="s">
        <v>14</v>
      </c>
      <c r="G3" s="38">
        <v>4.1100000000000003</v>
      </c>
      <c r="H3" s="1">
        <v>44286</v>
      </c>
    </row>
    <row r="4" spans="1:16" x14ac:dyDescent="0.35">
      <c r="F4" s="5" t="s">
        <v>13</v>
      </c>
      <c r="G4" s="38">
        <v>12.63</v>
      </c>
      <c r="H4" s="1">
        <v>44286</v>
      </c>
    </row>
    <row r="5" spans="1:16" x14ac:dyDescent="0.35">
      <c r="F5" s="6" t="s">
        <v>14</v>
      </c>
      <c r="G5" s="38">
        <v>6.14</v>
      </c>
      <c r="H5" s="1">
        <v>44376</v>
      </c>
    </row>
    <row r="6" spans="1:16" x14ac:dyDescent="0.35">
      <c r="F6" s="4" t="s">
        <v>12</v>
      </c>
      <c r="G6" s="38">
        <v>27.01</v>
      </c>
      <c r="H6" s="1">
        <v>44376</v>
      </c>
    </row>
    <row r="7" spans="1:16" x14ac:dyDescent="0.35">
      <c r="F7" s="5" t="s">
        <v>13</v>
      </c>
      <c r="G7" s="38">
        <v>13.33</v>
      </c>
      <c r="H7" s="1">
        <v>44379</v>
      </c>
    </row>
    <row r="8" spans="1:16" x14ac:dyDescent="0.35">
      <c r="F8" s="8" t="s">
        <v>15</v>
      </c>
      <c r="G8" s="38">
        <v>4.13</v>
      </c>
      <c r="H8" s="1">
        <v>44407</v>
      </c>
    </row>
    <row r="9" spans="1:16" x14ac:dyDescent="0.35">
      <c r="F9" s="4" t="s">
        <v>12</v>
      </c>
      <c r="G9" s="38">
        <v>31.86</v>
      </c>
      <c r="H9" s="1">
        <v>44468</v>
      </c>
    </row>
    <row r="10" spans="1:16" x14ac:dyDescent="0.35">
      <c r="F10" s="6" t="s">
        <v>14</v>
      </c>
      <c r="G10" s="38">
        <v>11.47</v>
      </c>
      <c r="H10" s="1">
        <v>44473</v>
      </c>
    </row>
    <row r="11" spans="1:16" x14ac:dyDescent="0.35">
      <c r="F11" s="5" t="s">
        <v>13</v>
      </c>
      <c r="G11" s="38">
        <v>18.32</v>
      </c>
      <c r="H11" s="1">
        <v>44473</v>
      </c>
    </row>
    <row r="12" spans="1:16" x14ac:dyDescent="0.35">
      <c r="F12" s="8" t="s">
        <v>15</v>
      </c>
      <c r="G12" s="38">
        <v>4.28</v>
      </c>
      <c r="H12" s="1">
        <v>44498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workbookViewId="0">
      <selection activeCell="C17" sqref="C17"/>
    </sheetView>
  </sheetViews>
  <sheetFormatPr defaultRowHeight="14.5" x14ac:dyDescent="0.35"/>
  <cols>
    <col min="1" max="1" width="9.90625" style="2" bestFit="1" customWidth="1"/>
    <col min="2" max="2" width="10.81640625" style="2" bestFit="1" customWidth="1"/>
    <col min="3" max="3" width="15.81640625" style="2" bestFit="1" customWidth="1"/>
    <col min="4" max="4" width="15.54296875" style="15" bestFit="1" customWidth="1"/>
    <col min="5" max="5" width="18.81640625" style="15" bestFit="1" customWidth="1"/>
    <col min="6" max="6" width="12.90625" style="2" bestFit="1" customWidth="1"/>
    <col min="7" max="7" width="4.81640625" style="2" bestFit="1" customWidth="1"/>
    <col min="8" max="8" width="5.1796875" style="2" bestFit="1" customWidth="1"/>
    <col min="9" max="9" width="13.1796875" style="2" bestFit="1" customWidth="1"/>
    <col min="10" max="10" width="18.81640625" style="2" bestFit="1" customWidth="1"/>
    <col min="11" max="11" width="13.08984375" style="2" bestFit="1" customWidth="1"/>
    <col min="12" max="36" width="8.7265625" style="2" customWidth="1"/>
    <col min="37" max="16384" width="8.7265625" style="2"/>
  </cols>
  <sheetData>
    <row r="1" spans="1:11" x14ac:dyDescent="0.35">
      <c r="A1" s="2" t="s">
        <v>25</v>
      </c>
      <c r="B1" s="2" t="s">
        <v>26</v>
      </c>
      <c r="C1" s="11" t="s">
        <v>27</v>
      </c>
      <c r="D1" s="10" t="s">
        <v>2</v>
      </c>
      <c r="E1" s="2" t="s">
        <v>28</v>
      </c>
      <c r="F1" s="2" t="s">
        <v>29</v>
      </c>
      <c r="G1" s="2">
        <v>2022</v>
      </c>
      <c r="H1" s="2" t="s">
        <v>30</v>
      </c>
      <c r="I1" t="s">
        <v>2</v>
      </c>
      <c r="J1" s="2" t="s">
        <v>28</v>
      </c>
      <c r="K1" s="2" t="s">
        <v>29</v>
      </c>
    </row>
    <row r="2" spans="1:11" ht="17.5" customHeight="1" thickBot="1" x14ac:dyDescent="0.45">
      <c r="A2" s="2" t="s">
        <v>31</v>
      </c>
      <c r="C2" s="40">
        <f>SUM(B3:B13)</f>
        <v>26200</v>
      </c>
      <c r="D2" s="41">
        <v>30108.04</v>
      </c>
      <c r="E2" s="12">
        <f>SUM(D2-C2)/C2</f>
        <v>0.14916183206106873</v>
      </c>
    </row>
    <row r="3" spans="1:11" ht="15" customHeight="1" thickTop="1" x14ac:dyDescent="0.35">
      <c r="A3" s="2" t="s">
        <v>32</v>
      </c>
      <c r="B3" s="42">
        <v>12000</v>
      </c>
      <c r="F3" s="3">
        <v>44243</v>
      </c>
    </row>
    <row r="4" spans="1:11" x14ac:dyDescent="0.35">
      <c r="A4" s="2" t="s">
        <v>33</v>
      </c>
      <c r="B4" s="43">
        <v>1500</v>
      </c>
      <c r="F4" s="3">
        <v>44260</v>
      </c>
    </row>
    <row r="5" spans="1:11" x14ac:dyDescent="0.35">
      <c r="A5" s="2" t="s">
        <v>34</v>
      </c>
      <c r="B5" s="44">
        <v>2400</v>
      </c>
      <c r="F5" s="3">
        <v>44292</v>
      </c>
    </row>
    <row r="6" spans="1:11" x14ac:dyDescent="0.35">
      <c r="A6" s="2" t="s">
        <v>35</v>
      </c>
      <c r="B6" s="44">
        <v>1400</v>
      </c>
      <c r="F6" s="3">
        <v>44322</v>
      </c>
    </row>
    <row r="7" spans="1:11" x14ac:dyDescent="0.35">
      <c r="A7" s="2" t="s">
        <v>36</v>
      </c>
    </row>
    <row r="8" spans="1:11" x14ac:dyDescent="0.35">
      <c r="A8" s="2" t="s">
        <v>37</v>
      </c>
      <c r="B8" s="44">
        <v>1500</v>
      </c>
      <c r="F8" s="3">
        <v>44382</v>
      </c>
    </row>
    <row r="9" spans="1:11" x14ac:dyDescent="0.35">
      <c r="A9" s="2" t="s">
        <v>38</v>
      </c>
      <c r="B9" s="44">
        <v>1400</v>
      </c>
      <c r="F9" s="3">
        <v>44413</v>
      </c>
    </row>
    <row r="10" spans="1:11" x14ac:dyDescent="0.35">
      <c r="A10" s="2" t="s">
        <v>39</v>
      </c>
      <c r="B10" s="44">
        <v>2000</v>
      </c>
      <c r="F10" s="3">
        <v>44446</v>
      </c>
    </row>
    <row r="11" spans="1:11" x14ac:dyDescent="0.35">
      <c r="A11" s="2" t="s">
        <v>40</v>
      </c>
      <c r="B11" s="44">
        <v>2000</v>
      </c>
      <c r="F11" s="3">
        <v>44444</v>
      </c>
    </row>
    <row r="12" spans="1:11" x14ac:dyDescent="0.35">
      <c r="A12" s="2" t="s">
        <v>41</v>
      </c>
      <c r="B12" s="44">
        <v>2000</v>
      </c>
      <c r="F12" s="3">
        <v>44505</v>
      </c>
    </row>
    <row r="13" spans="1:11" x14ac:dyDescent="0.35">
      <c r="A13" s="2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H12" sqref="H12"/>
    </sheetView>
  </sheetViews>
  <sheetFormatPr defaultRowHeight="14.5" x14ac:dyDescent="0.35"/>
  <cols>
    <col min="2" max="2" width="9.453125" style="15" bestFit="1" customWidth="1"/>
    <col min="3" max="3" width="15.6328125" style="15" bestFit="1" customWidth="1"/>
    <col min="4" max="4" width="11.26953125" style="15" bestFit="1" customWidth="1"/>
    <col min="5" max="5" width="13.1796875" style="15" bestFit="1" customWidth="1"/>
    <col min="6" max="6" width="22.453125" style="15" bestFit="1" customWidth="1"/>
    <col min="7" max="7" width="13.1796875" style="15" bestFit="1" customWidth="1"/>
  </cols>
  <sheetData>
    <row r="1" spans="1:7" x14ac:dyDescent="0.35">
      <c r="A1" t="s">
        <v>5</v>
      </c>
      <c r="B1" t="s">
        <v>24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5">
      <c r="A2" t="s">
        <v>48</v>
      </c>
      <c r="B2" s="1">
        <v>44334</v>
      </c>
      <c r="C2" s="45">
        <v>2000</v>
      </c>
      <c r="D2">
        <v>0.60070000000000001</v>
      </c>
      <c r="E2" s="19">
        <v>3184</v>
      </c>
      <c r="F2" s="38">
        <v>3201.36</v>
      </c>
      <c r="G2">
        <f>SUM(D2 + D3)</f>
        <v>0.75460000000000005</v>
      </c>
    </row>
    <row r="3" spans="1:7" x14ac:dyDescent="0.35">
      <c r="A3" t="s">
        <v>48</v>
      </c>
      <c r="B3" s="1">
        <v>44335</v>
      </c>
      <c r="C3" s="45">
        <v>400</v>
      </c>
      <c r="D3">
        <v>0.15390000000000001</v>
      </c>
      <c r="E3" s="45">
        <v>2486</v>
      </c>
      <c r="F3" s="38">
        <v>2497.9699999999998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>
      <selection activeCell="C13" sqref="C13"/>
    </sheetView>
  </sheetViews>
  <sheetFormatPr defaultRowHeight="14.5" x14ac:dyDescent="0.35"/>
  <cols>
    <col min="1" max="1" width="11.81640625" style="15" customWidth="1"/>
    <col min="2" max="3" width="10.453125" style="15" bestFit="1" customWidth="1"/>
    <col min="4" max="4" width="17.54296875" style="19" bestFit="1" customWidth="1"/>
    <col min="5" max="5" width="9.6328125" style="15" bestFit="1" customWidth="1"/>
    <col min="6" max="6" width="15.90625" style="19" bestFit="1" customWidth="1"/>
  </cols>
  <sheetData>
    <row r="1" spans="1:6" x14ac:dyDescent="0.35">
      <c r="A1" s="14" t="s">
        <v>49</v>
      </c>
      <c r="B1" s="14" t="s">
        <v>50</v>
      </c>
      <c r="C1" s="14" t="s">
        <v>51</v>
      </c>
      <c r="D1" s="14" t="s">
        <v>52</v>
      </c>
      <c r="E1" s="14" t="s">
        <v>53</v>
      </c>
      <c r="F1" s="14" t="s">
        <v>54</v>
      </c>
    </row>
    <row r="2" spans="1:6" x14ac:dyDescent="0.35">
      <c r="A2">
        <v>38602322660</v>
      </c>
      <c r="B2" t="s">
        <v>12</v>
      </c>
      <c r="C2" s="1" t="s">
        <v>55</v>
      </c>
      <c r="D2" s="46">
        <v>242.6</v>
      </c>
      <c r="E2">
        <v>1</v>
      </c>
      <c r="F2" s="46">
        <v>242.6</v>
      </c>
    </row>
    <row r="3" spans="1:6" x14ac:dyDescent="0.35">
      <c r="A3">
        <v>38569831212</v>
      </c>
      <c r="B3" t="s">
        <v>13</v>
      </c>
      <c r="C3" s="1" t="s">
        <v>56</v>
      </c>
      <c r="D3" s="46">
        <v>431.45</v>
      </c>
      <c r="E3">
        <v>4</v>
      </c>
      <c r="F3" s="46">
        <v>1725.8</v>
      </c>
    </row>
    <row r="4" spans="1:6" x14ac:dyDescent="0.35">
      <c r="A4">
        <v>37876197002</v>
      </c>
      <c r="B4" t="s">
        <v>13</v>
      </c>
      <c r="C4" s="1" t="s">
        <v>57</v>
      </c>
      <c r="D4" s="46">
        <v>394.66</v>
      </c>
      <c r="E4">
        <v>4</v>
      </c>
      <c r="F4" s="46">
        <v>1578.64</v>
      </c>
    </row>
    <row r="5" spans="1:6" x14ac:dyDescent="0.35">
      <c r="A5">
        <v>37876231436</v>
      </c>
      <c r="B5" t="s">
        <v>12</v>
      </c>
      <c r="C5" s="1" t="s">
        <v>57</v>
      </c>
      <c r="D5" s="46">
        <v>221.89</v>
      </c>
      <c r="E5">
        <v>2</v>
      </c>
      <c r="F5" s="46">
        <v>443.78</v>
      </c>
    </row>
    <row r="6" spans="1:6" x14ac:dyDescent="0.35">
      <c r="A6">
        <v>37247244279</v>
      </c>
      <c r="B6" t="s">
        <v>13</v>
      </c>
      <c r="C6" s="1" t="s">
        <v>58</v>
      </c>
      <c r="D6" s="46">
        <v>414.54</v>
      </c>
      <c r="E6">
        <v>4</v>
      </c>
      <c r="F6" s="46">
        <v>1658.16</v>
      </c>
    </row>
    <row r="7" spans="1:6" x14ac:dyDescent="0.35">
      <c r="A7">
        <v>37247408228</v>
      </c>
      <c r="B7" t="s">
        <v>14</v>
      </c>
      <c r="C7" s="1" t="s">
        <v>58</v>
      </c>
      <c r="D7" s="46">
        <v>284.77</v>
      </c>
      <c r="E7">
        <v>1</v>
      </c>
      <c r="F7" s="46">
        <v>284.77</v>
      </c>
    </row>
    <row r="8" spans="1:6" x14ac:dyDescent="0.35">
      <c r="A8">
        <v>36648927204</v>
      </c>
      <c r="B8" t="s">
        <v>12</v>
      </c>
      <c r="C8" s="1" t="s">
        <v>59</v>
      </c>
      <c r="D8" s="46">
        <v>228.59</v>
      </c>
      <c r="E8">
        <v>1</v>
      </c>
      <c r="F8" s="46">
        <v>228.59</v>
      </c>
    </row>
    <row r="9" spans="1:6" x14ac:dyDescent="0.35">
      <c r="A9">
        <v>36647329672</v>
      </c>
      <c r="B9" t="s">
        <v>14</v>
      </c>
      <c r="C9" s="1" t="s">
        <v>59</v>
      </c>
      <c r="D9" s="46">
        <v>275.07</v>
      </c>
      <c r="E9">
        <v>5</v>
      </c>
      <c r="F9" s="46">
        <v>1375.35</v>
      </c>
    </row>
    <row r="10" spans="1:6" x14ac:dyDescent="0.35">
      <c r="A10">
        <v>35979098779</v>
      </c>
      <c r="B10" t="s">
        <v>14</v>
      </c>
      <c r="C10" s="1" t="s">
        <v>60</v>
      </c>
      <c r="D10" s="46">
        <v>266.63</v>
      </c>
      <c r="E10">
        <v>3</v>
      </c>
      <c r="F10" s="46">
        <v>799.89</v>
      </c>
    </row>
    <row r="11" spans="1:6" x14ac:dyDescent="0.35">
      <c r="A11">
        <v>35974761271</v>
      </c>
      <c r="B11" t="s">
        <v>12</v>
      </c>
      <c r="C11" s="1" t="s">
        <v>60</v>
      </c>
      <c r="D11" s="46">
        <v>225.27</v>
      </c>
      <c r="E11">
        <v>3</v>
      </c>
      <c r="F11" s="46">
        <v>675.81</v>
      </c>
    </row>
    <row r="12" spans="1:6" x14ac:dyDescent="0.35">
      <c r="A12">
        <v>34648384304</v>
      </c>
      <c r="B12" t="s">
        <v>12</v>
      </c>
      <c r="C12" s="1" t="s">
        <v>61</v>
      </c>
      <c r="D12" s="46">
        <v>214.5</v>
      </c>
      <c r="E12">
        <v>3</v>
      </c>
      <c r="F12" s="46">
        <v>643.5</v>
      </c>
    </row>
    <row r="13" spans="1:6" x14ac:dyDescent="0.35">
      <c r="A13">
        <v>34644652635</v>
      </c>
      <c r="B13" t="s">
        <v>12</v>
      </c>
      <c r="C13" s="1" t="s">
        <v>61</v>
      </c>
      <c r="D13" s="46">
        <v>215.78</v>
      </c>
      <c r="E13">
        <v>3</v>
      </c>
      <c r="F13" s="46">
        <v>647.34</v>
      </c>
    </row>
    <row r="14" spans="1:6" x14ac:dyDescent="0.35">
      <c r="A14">
        <v>33986411569</v>
      </c>
      <c r="B14" t="s">
        <v>14</v>
      </c>
      <c r="C14" s="1" t="s">
        <v>62</v>
      </c>
      <c r="D14" s="46">
        <v>242.88</v>
      </c>
      <c r="E14">
        <v>5</v>
      </c>
      <c r="F14" s="46">
        <v>1214.4000000000001</v>
      </c>
    </row>
    <row r="15" spans="1:6" x14ac:dyDescent="0.35">
      <c r="A15">
        <v>33986467481</v>
      </c>
      <c r="B15" t="s">
        <v>15</v>
      </c>
      <c r="C15" s="1" t="s">
        <v>62</v>
      </c>
      <c r="D15" s="46">
        <v>405.83</v>
      </c>
      <c r="E15">
        <v>3</v>
      </c>
      <c r="F15" s="46">
        <v>1217.49</v>
      </c>
    </row>
    <row r="16" spans="1:6" x14ac:dyDescent="0.35">
      <c r="A16">
        <v>33192720086</v>
      </c>
      <c r="B16" t="s">
        <v>12</v>
      </c>
      <c r="C16" s="1" t="s">
        <v>63</v>
      </c>
      <c r="D16" s="46">
        <v>196.8</v>
      </c>
      <c r="E16">
        <v>5</v>
      </c>
      <c r="F16" s="46">
        <v>984</v>
      </c>
    </row>
    <row r="17" spans="1:6" x14ac:dyDescent="0.35">
      <c r="A17">
        <v>33191281373</v>
      </c>
      <c r="B17" t="s">
        <v>14</v>
      </c>
      <c r="C17" s="1" t="s">
        <v>63</v>
      </c>
      <c r="D17" s="46">
        <v>222.74</v>
      </c>
      <c r="E17">
        <v>3</v>
      </c>
      <c r="F17" s="46">
        <v>668.22</v>
      </c>
    </row>
    <row r="18" spans="1:6" x14ac:dyDescent="0.35">
      <c r="A18">
        <v>32636903385</v>
      </c>
      <c r="B18" t="s">
        <v>14</v>
      </c>
      <c r="C18" s="1" t="s">
        <v>64</v>
      </c>
      <c r="D18" s="46">
        <v>242.6</v>
      </c>
      <c r="E18">
        <v>9</v>
      </c>
      <c r="F18" s="46">
        <v>2183.4</v>
      </c>
    </row>
    <row r="19" spans="1:6" x14ac:dyDescent="0.35">
      <c r="A19">
        <v>32636816683</v>
      </c>
      <c r="B19" t="s">
        <v>13</v>
      </c>
      <c r="C19" s="1" t="s">
        <v>64</v>
      </c>
      <c r="D19" s="46">
        <v>361.05</v>
      </c>
      <c r="E19">
        <v>10</v>
      </c>
      <c r="F19" s="46">
        <v>3610.5</v>
      </c>
    </row>
    <row r="20" spans="1:6" x14ac:dyDescent="0.35">
      <c r="A20">
        <v>32636867954</v>
      </c>
      <c r="B20" t="s">
        <v>12</v>
      </c>
      <c r="C20" s="1" t="s">
        <v>64</v>
      </c>
      <c r="D20" s="46">
        <v>207.49</v>
      </c>
      <c r="E20">
        <v>29</v>
      </c>
      <c r="F20" s="46">
        <v>6017.21</v>
      </c>
    </row>
  </sheetData>
  <autoFilter ref="A1:F20" xr:uid="{00000000-0009-0000-0000-000004000000}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"/>
  <sheetViews>
    <sheetView workbookViewId="0">
      <selection activeCell="D2" sqref="D2"/>
    </sheetView>
  </sheetViews>
  <sheetFormatPr defaultRowHeight="14.5" x14ac:dyDescent="0.35"/>
  <cols>
    <col min="2" max="4" width="8.7265625" style="19" customWidth="1"/>
    <col min="5" max="5" width="10.1796875" style="19" bestFit="1" customWidth="1"/>
    <col min="6" max="6" width="9.36328125" style="19" bestFit="1" customWidth="1"/>
    <col min="7" max="7" width="9" style="19" bestFit="1" customWidth="1"/>
    <col min="8" max="8" width="10.1796875" style="19" customWidth="1"/>
    <col min="9" max="9" width="9.36328125" style="15" bestFit="1" customWidth="1"/>
  </cols>
  <sheetData>
    <row r="1" spans="1:8" x14ac:dyDescent="0.35">
      <c r="A1" s="14" t="s">
        <v>50</v>
      </c>
      <c r="B1" s="20" t="s">
        <v>65</v>
      </c>
      <c r="C1" s="20" t="s">
        <v>66</v>
      </c>
      <c r="D1" s="20" t="s">
        <v>67</v>
      </c>
      <c r="E1" s="20" t="s">
        <v>68</v>
      </c>
      <c r="F1" s="20" t="s">
        <v>69</v>
      </c>
      <c r="G1" s="20" t="s">
        <v>70</v>
      </c>
      <c r="H1" s="20" t="s">
        <v>71</v>
      </c>
    </row>
    <row r="2" spans="1:8" x14ac:dyDescent="0.35">
      <c r="A2" s="46" t="s">
        <v>12</v>
      </c>
      <c r="B2" s="46">
        <v>238.82</v>
      </c>
      <c r="C2" s="46">
        <v>238.83</v>
      </c>
      <c r="D2" s="46">
        <v>238.8116</v>
      </c>
      <c r="E2" s="46">
        <v>240.1</v>
      </c>
      <c r="F2" s="46">
        <v>241.1</v>
      </c>
      <c r="G2" s="46">
        <v>238.2364</v>
      </c>
      <c r="H2" s="46">
        <v>240.32</v>
      </c>
    </row>
    <row r="3" spans="1:8" x14ac:dyDescent="0.35">
      <c r="A3" s="46" t="s">
        <v>13</v>
      </c>
      <c r="B3" s="46">
        <v>427.8</v>
      </c>
      <c r="C3" s="46">
        <v>427.82</v>
      </c>
      <c r="D3" s="46">
        <v>427.81</v>
      </c>
      <c r="E3" s="46">
        <v>429.57</v>
      </c>
      <c r="F3" s="46">
        <v>431.29</v>
      </c>
      <c r="G3" s="46">
        <v>427.04</v>
      </c>
      <c r="H3" s="46">
        <v>429.91</v>
      </c>
    </row>
    <row r="4" spans="1:8" x14ac:dyDescent="0.35">
      <c r="A4" s="46" t="s">
        <v>15</v>
      </c>
      <c r="B4" s="46">
        <v>465.29</v>
      </c>
      <c r="C4" s="46">
        <v>465.3</v>
      </c>
      <c r="D4" s="46">
        <v>465.3</v>
      </c>
      <c r="E4" s="46">
        <v>467.22</v>
      </c>
      <c r="F4" s="46">
        <v>469.09500000000003</v>
      </c>
      <c r="G4" s="46">
        <v>464.45</v>
      </c>
      <c r="H4" s="46">
        <v>467.57</v>
      </c>
    </row>
    <row r="5" spans="1:8" x14ac:dyDescent="0.35">
      <c r="A5" s="46" t="s">
        <v>14</v>
      </c>
      <c r="B5" s="46">
        <v>296.07</v>
      </c>
      <c r="C5" s="46">
        <v>296.19</v>
      </c>
      <c r="D5" s="46">
        <v>296.20999999999998</v>
      </c>
      <c r="E5" s="46">
        <v>299.17</v>
      </c>
      <c r="F5" s="46">
        <v>300.26</v>
      </c>
      <c r="G5" s="46">
        <v>295.77999999999997</v>
      </c>
      <c r="H5" s="46">
        <v>299.83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 Portfolio</vt:lpstr>
      <vt:lpstr>2021 Dividends</vt:lpstr>
      <vt:lpstr>$Contributed$</vt:lpstr>
      <vt:lpstr>ETH</vt:lpstr>
      <vt:lpstr>Transactions</vt:lpstr>
      <vt:lpstr>Position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2021-11-23T19:09:04Z</dcterms:modified>
</cp:coreProperties>
</file>